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5B0E3D8-79BB-4AD9-A37B-296C1492C81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5" r:id="rId1"/>
    <sheet name="Sheet1" sheetId="1" r:id="rId2"/>
    <sheet name="Sheet2" sheetId="2" r:id="rId3"/>
    <sheet name="Sheet3" sheetId="3" r:id="rId4"/>
  </sheets>
  <definedNames>
    <definedName name="cvg.BPRNAM" localSheetId="1">Sheet1!$AA$244:$AA$536</definedName>
    <definedName name="cvg.BPRPAY" localSheetId="1">Sheet1!$E$244:$E$536</definedName>
    <definedName name="cvg.BPSINV" localSheetId="1">Sheet1!$C$244:$C$536</definedName>
    <definedName name="cvg.BPSNUM" localSheetId="1">Sheet1!$B$244:$B$536</definedName>
    <definedName name="cvg.BUY" localSheetId="1">Sheet1!$AU$244:$AU$536</definedName>
    <definedName name="cvg.CPRAMT" localSheetId="1">Sheet1!$AO$244:$AO$536</definedName>
    <definedName name="cvg.CPRCOE" localSheetId="1">Sheet1!$AN$244:$AN$536</definedName>
    <definedName name="cvg.CREUSR" localSheetId="1">Sheet1!$AW$244:$AW$536</definedName>
    <definedName name="cvg.CSTPUR" localSheetId="1">Sheet1!$AI$244:$AI$536</definedName>
    <definedName name="cvg.CSTPURDOC" localSheetId="1">Sheet1!$AH$244:$AH$536</definedName>
    <definedName name="cvg.CUR" localSheetId="1">Sheet1!$T$244:$T$536</definedName>
    <definedName name="cvg.EXTRCPDAT" localSheetId="1">Sheet1!$J$244:$J$536</definedName>
    <definedName name="cvg.INVQTYPUU" localSheetId="1">Sheet1!$R$244:$R$536</definedName>
    <definedName name="cvg.ITMDES" localSheetId="1">Sheet1!$AB$244:$AB$536</definedName>
    <definedName name="cvg.ITMREF" localSheetId="1">Sheet1!$L$244:$L$536</definedName>
    <definedName name="cvg.LINAMT" localSheetId="1">Sheet1!$AD$244:$AD$536</definedName>
    <definedName name="cvg.LINAMTSOC" localSheetId="1">Sheet1!$AE$244:$AE$536</definedName>
    <definedName name="cvg.LINATI" localSheetId="1">Sheet1!$AF$244:$AF$536</definedName>
    <definedName name="cvg.LINATISOC" localSheetId="1">Sheet1!$AG$244:$AG$536</definedName>
    <definedName name="cvg.LINCSTPUR" localSheetId="1">Sheet1!$AK$244:$AK$536</definedName>
    <definedName name="cvg.LINCSTPURDOC" localSheetId="1">Sheet1!$AJ$244:$AJ$536</definedName>
    <definedName name="cvg.LINTYP" localSheetId="1">Sheet1!$AQ$244:$AQ$536</definedName>
    <definedName name="cvg.LINVOU" localSheetId="1">Sheet1!$AS$244:$AS$536</definedName>
    <definedName name="cvg.LINWEU" localSheetId="1">Sheet1!$AR$244:$AR$536</definedName>
    <definedName name="cvg.MDL" localSheetId="1">Sheet1!$K$244:$K$536</definedName>
    <definedName name="cvg.NETPRI" localSheetId="1">Sheet1!$U$244:$U$536</definedName>
    <definedName name="cvg.ORDDAT" localSheetId="1">Sheet1!$I$244:$I$536</definedName>
    <definedName name="cvg.PJT" localSheetId="1">Sheet1!$G$244:$G$536</definedName>
    <definedName name="cvg.POHFCY" localSheetId="1">Sheet1!$X$244:$X$536</definedName>
    <definedName name="cvg.POHNUM" localSheetId="1">Sheet1!$A$244:$A$536</definedName>
    <definedName name="cvg.PRHFCY" localSheetId="1">Sheet1!$W$244:$W$536</definedName>
    <definedName name="cvg.PTE" localSheetId="1">Sheet1!$Z$244:$Z$536</definedName>
    <definedName name="cvg.PUU" localSheetId="1">Sheet1!$S$244:$S$536</definedName>
    <definedName name="cvg.QTYPUU" localSheetId="1">Sheet1!$O$244:$O$536</definedName>
    <definedName name="cvg.QTYUOM" localSheetId="1">Sheet1!$M$244:$M$536</definedName>
    <definedName name="cvg.QTYVOU" localSheetId="1">Sheet1!$AT$244:$AT$536</definedName>
    <definedName name="cvg.QTYWEU" localSheetId="1">Sheet1!$AP$244:$AP$536</definedName>
    <definedName name="cvg.RCPQTYPUU" localSheetId="1">Sheet1!$P$244:$P$536</definedName>
    <definedName name="cvg.REACSTPUR" localSheetId="1">Sheet1!$AM$244:$AM$536</definedName>
    <definedName name="cvg.REACSTPURDOC" localSheetId="1">Sheet1!$AL$244:$AL$536</definedName>
    <definedName name="cvg.SHIQTYPUU" localSheetId="1">Sheet1!$Q$244:$Q$536</definedName>
    <definedName name="cvg.SOHNUM" localSheetId="1">Sheet1!$V$244:$V$536</definedName>
    <definedName name="cvg.UOM" localSheetId="1">Sheet1!$AC$244:$AC$536</definedName>
    <definedName name="cvg.UOMPUUCOE" localSheetId="1">Sheet1!$N$244:$N$536</definedName>
    <definedName name="cvg.VACBPR" localSheetId="1">Sheet1!$Y$244:$Y$536</definedName>
    <definedName name="cvg.ZBPRPAY" localSheetId="1">Sheet1!$F$244:$F$536</definedName>
    <definedName name="cvg.ZBPSINV" localSheetId="1">Sheet1!$D$244:$D$536</definedName>
    <definedName name="cvg.ZBUY" localSheetId="1">Sheet1!$AV$244:$AV$536</definedName>
    <definedName name="cvg.ZPJT" localSheetId="1">Sheet1!$H$244:$H$536</definedName>
  </definedNames>
  <calcPr calcId="191029" concurrentCalc="0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L236" i="1"/>
  <c r="E236" i="1"/>
  <c r="C236" i="1"/>
  <c r="B236" i="1"/>
  <c r="L235" i="1"/>
  <c r="E235" i="1"/>
  <c r="C235" i="1"/>
  <c r="B235" i="1"/>
  <c r="L234" i="1"/>
  <c r="E234" i="1"/>
  <c r="C234" i="1"/>
  <c r="B234" i="1"/>
  <c r="L233" i="1"/>
  <c r="E233" i="1"/>
  <c r="C233" i="1"/>
  <c r="B233" i="1"/>
  <c r="L232" i="1"/>
  <c r="E232" i="1"/>
  <c r="C232" i="1"/>
  <c r="B232" i="1"/>
  <c r="L231" i="1"/>
  <c r="E231" i="1"/>
  <c r="C231" i="1"/>
  <c r="B231" i="1"/>
  <c r="L230" i="1"/>
  <c r="E230" i="1"/>
  <c r="C230" i="1"/>
  <c r="B230" i="1"/>
  <c r="L229" i="1"/>
  <c r="E229" i="1"/>
  <c r="C229" i="1"/>
  <c r="B229" i="1"/>
  <c r="L228" i="1"/>
  <c r="E228" i="1"/>
  <c r="C228" i="1"/>
  <c r="B228" i="1"/>
  <c r="L227" i="1"/>
  <c r="E227" i="1"/>
  <c r="C227" i="1"/>
  <c r="B227" i="1"/>
  <c r="L226" i="1"/>
  <c r="E226" i="1"/>
  <c r="C226" i="1"/>
  <c r="B226" i="1"/>
  <c r="L225" i="1"/>
  <c r="E225" i="1"/>
  <c r="C225" i="1"/>
  <c r="B225" i="1"/>
  <c r="L224" i="1"/>
  <c r="E224" i="1"/>
  <c r="C224" i="1"/>
  <c r="B224" i="1"/>
  <c r="L223" i="1"/>
  <c r="E223" i="1"/>
  <c r="C223" i="1"/>
  <c r="B223" i="1"/>
  <c r="L222" i="1"/>
  <c r="E222" i="1"/>
  <c r="C222" i="1"/>
  <c r="B222" i="1"/>
  <c r="L221" i="1"/>
  <c r="E221" i="1"/>
  <c r="C221" i="1"/>
  <c r="B221" i="1"/>
  <c r="L220" i="1"/>
  <c r="E220" i="1"/>
  <c r="C220" i="1"/>
  <c r="B220" i="1"/>
  <c r="L219" i="1"/>
  <c r="E219" i="1"/>
  <c r="C219" i="1"/>
  <c r="B219" i="1"/>
  <c r="L218" i="1"/>
  <c r="E218" i="1"/>
  <c r="C218" i="1"/>
  <c r="B218" i="1"/>
  <c r="L217" i="1"/>
  <c r="E217" i="1"/>
  <c r="C217" i="1"/>
  <c r="B217" i="1"/>
  <c r="L216" i="1"/>
  <c r="E216" i="1"/>
  <c r="C216" i="1"/>
  <c r="B216" i="1"/>
  <c r="L215" i="1"/>
  <c r="E215" i="1"/>
  <c r="C215" i="1"/>
  <c r="B215" i="1"/>
  <c r="L214" i="1"/>
  <c r="E214" i="1"/>
  <c r="C214" i="1"/>
  <c r="B214" i="1"/>
  <c r="L213" i="1"/>
  <c r="E213" i="1"/>
  <c r="C213" i="1"/>
  <c r="B213" i="1"/>
  <c r="L212" i="1"/>
  <c r="E212" i="1"/>
  <c r="C212" i="1"/>
  <c r="B212" i="1"/>
  <c r="L211" i="1"/>
  <c r="E211" i="1"/>
  <c r="C211" i="1"/>
  <c r="B211" i="1"/>
  <c r="L210" i="1"/>
  <c r="E210" i="1"/>
  <c r="C210" i="1"/>
  <c r="B210" i="1"/>
  <c r="L209" i="1"/>
  <c r="E209" i="1"/>
  <c r="C209" i="1"/>
  <c r="B209" i="1"/>
  <c r="L208" i="1"/>
  <c r="E208" i="1"/>
  <c r="C208" i="1"/>
  <c r="B208" i="1"/>
  <c r="L207" i="1"/>
  <c r="E207" i="1"/>
  <c r="C207" i="1"/>
  <c r="B207" i="1"/>
  <c r="L206" i="1"/>
  <c r="E206" i="1"/>
  <c r="C206" i="1"/>
  <c r="B206" i="1"/>
  <c r="L205" i="1"/>
  <c r="E205" i="1"/>
  <c r="C205" i="1"/>
  <c r="B205" i="1"/>
  <c r="L204" i="1"/>
  <c r="E204" i="1"/>
  <c r="C204" i="1"/>
  <c r="B204" i="1"/>
  <c r="L203" i="1"/>
  <c r="E203" i="1"/>
  <c r="C203" i="1"/>
  <c r="B203" i="1"/>
  <c r="L202" i="1"/>
  <c r="E202" i="1"/>
  <c r="C202" i="1"/>
  <c r="B202" i="1"/>
  <c r="L201" i="1"/>
  <c r="E201" i="1"/>
  <c r="C201" i="1"/>
  <c r="B201" i="1"/>
  <c r="L200" i="1"/>
  <c r="E200" i="1"/>
  <c r="C200" i="1"/>
  <c r="B200" i="1"/>
  <c r="L199" i="1"/>
  <c r="E199" i="1"/>
  <c r="C199" i="1"/>
  <c r="B199" i="1"/>
  <c r="L198" i="1"/>
  <c r="E198" i="1"/>
  <c r="C198" i="1"/>
  <c r="B198" i="1"/>
  <c r="L197" i="1"/>
  <c r="E197" i="1"/>
  <c r="C197" i="1"/>
  <c r="B197" i="1"/>
  <c r="L196" i="1"/>
  <c r="E196" i="1"/>
  <c r="C196" i="1"/>
  <c r="B196" i="1"/>
  <c r="L195" i="1"/>
  <c r="E195" i="1"/>
  <c r="C195" i="1"/>
  <c r="B195" i="1"/>
  <c r="L194" i="1"/>
  <c r="E194" i="1"/>
  <c r="C194" i="1"/>
  <c r="B194" i="1"/>
  <c r="L193" i="1"/>
  <c r="E193" i="1"/>
  <c r="C193" i="1"/>
  <c r="B193" i="1"/>
  <c r="L192" i="1"/>
  <c r="E192" i="1"/>
  <c r="C192" i="1"/>
  <c r="B192" i="1"/>
  <c r="L191" i="1"/>
  <c r="E191" i="1"/>
  <c r="C191" i="1"/>
  <c r="B191" i="1"/>
  <c r="L190" i="1"/>
  <c r="E190" i="1"/>
  <c r="C190" i="1"/>
  <c r="B190" i="1"/>
  <c r="L189" i="1"/>
  <c r="E189" i="1"/>
  <c r="C189" i="1"/>
  <c r="B189" i="1"/>
  <c r="L188" i="1"/>
  <c r="E188" i="1"/>
  <c r="C188" i="1"/>
  <c r="B188" i="1"/>
  <c r="L187" i="1"/>
  <c r="E187" i="1"/>
  <c r="C187" i="1"/>
  <c r="B187" i="1"/>
  <c r="L186" i="1"/>
  <c r="E186" i="1"/>
  <c r="C186" i="1"/>
  <c r="B186" i="1"/>
  <c r="L185" i="1"/>
  <c r="E185" i="1"/>
  <c r="C185" i="1"/>
  <c r="B185" i="1"/>
  <c r="L184" i="1"/>
  <c r="E184" i="1"/>
  <c r="C184" i="1"/>
  <c r="B184" i="1"/>
  <c r="L183" i="1"/>
  <c r="E183" i="1"/>
  <c r="C183" i="1"/>
  <c r="B183" i="1"/>
  <c r="L182" i="1"/>
  <c r="E182" i="1"/>
  <c r="C182" i="1"/>
  <c r="B182" i="1"/>
  <c r="L181" i="1"/>
  <c r="E181" i="1"/>
  <c r="C181" i="1"/>
  <c r="B181" i="1"/>
  <c r="L180" i="1"/>
  <c r="E180" i="1"/>
  <c r="C180" i="1"/>
  <c r="B180" i="1"/>
  <c r="L179" i="1"/>
  <c r="E179" i="1"/>
  <c r="C179" i="1"/>
  <c r="B179" i="1"/>
  <c r="L178" i="1"/>
  <c r="E178" i="1"/>
  <c r="C178" i="1"/>
  <c r="B178" i="1"/>
  <c r="L177" i="1"/>
  <c r="E177" i="1"/>
  <c r="C177" i="1"/>
  <c r="B177" i="1"/>
  <c r="L176" i="1"/>
  <c r="E176" i="1"/>
  <c r="C176" i="1"/>
  <c r="B176" i="1"/>
  <c r="L175" i="1"/>
  <c r="E175" i="1"/>
  <c r="C175" i="1"/>
  <c r="B175" i="1"/>
  <c r="L174" i="1"/>
  <c r="E174" i="1"/>
  <c r="C174" i="1"/>
  <c r="B174" i="1"/>
  <c r="L173" i="1"/>
  <c r="E173" i="1"/>
  <c r="C173" i="1"/>
  <c r="B173" i="1"/>
  <c r="L172" i="1"/>
  <c r="E172" i="1"/>
  <c r="C172" i="1"/>
  <c r="B172" i="1"/>
  <c r="L171" i="1"/>
  <c r="E171" i="1"/>
  <c r="C171" i="1"/>
  <c r="B171" i="1"/>
  <c r="L170" i="1"/>
  <c r="E170" i="1"/>
  <c r="C170" i="1"/>
  <c r="B170" i="1"/>
  <c r="L169" i="1"/>
  <c r="E169" i="1"/>
  <c r="C169" i="1"/>
  <c r="B169" i="1"/>
  <c r="L168" i="1"/>
  <c r="E168" i="1"/>
  <c r="C168" i="1"/>
  <c r="B168" i="1"/>
  <c r="L167" i="1"/>
  <c r="E167" i="1"/>
  <c r="C167" i="1"/>
  <c r="B167" i="1"/>
  <c r="L166" i="1"/>
  <c r="E166" i="1"/>
  <c r="C166" i="1"/>
  <c r="B166" i="1"/>
  <c r="L165" i="1"/>
  <c r="E165" i="1"/>
  <c r="C165" i="1"/>
  <c r="B165" i="1"/>
  <c r="L164" i="1"/>
  <c r="E164" i="1"/>
  <c r="C164" i="1"/>
  <c r="B164" i="1"/>
  <c r="L163" i="1"/>
  <c r="E163" i="1"/>
  <c r="C163" i="1"/>
  <c r="B163" i="1"/>
  <c r="L162" i="1"/>
  <c r="L161" i="1"/>
  <c r="E161" i="1"/>
  <c r="C161" i="1"/>
  <c r="B161" i="1"/>
  <c r="L160" i="1"/>
  <c r="E160" i="1"/>
  <c r="C160" i="1"/>
  <c r="B160" i="1"/>
  <c r="L159" i="1"/>
  <c r="E159" i="1"/>
  <c r="C159" i="1"/>
  <c r="B159" i="1"/>
  <c r="L158" i="1"/>
  <c r="E158" i="1"/>
  <c r="C158" i="1"/>
  <c r="B158" i="1"/>
  <c r="L157" i="1"/>
  <c r="E157" i="1"/>
  <c r="C157" i="1"/>
  <c r="B157" i="1"/>
  <c r="L156" i="1"/>
  <c r="E156" i="1"/>
  <c r="C156" i="1"/>
  <c r="B156" i="1"/>
  <c r="L155" i="1"/>
  <c r="E155" i="1"/>
  <c r="C155" i="1"/>
  <c r="B155" i="1"/>
  <c r="L154" i="1"/>
  <c r="E154" i="1"/>
  <c r="C154" i="1"/>
  <c r="B154" i="1"/>
  <c r="L153" i="1"/>
  <c r="E153" i="1"/>
  <c r="C153" i="1"/>
  <c r="B153" i="1"/>
  <c r="L152" i="1"/>
  <c r="E152" i="1"/>
  <c r="C152" i="1"/>
  <c r="B152" i="1"/>
  <c r="L151" i="1"/>
  <c r="E151" i="1"/>
  <c r="C151" i="1"/>
  <c r="B151" i="1"/>
  <c r="L150" i="1"/>
  <c r="E150" i="1"/>
  <c r="C150" i="1"/>
  <c r="B150" i="1"/>
  <c r="L149" i="1"/>
  <c r="E149" i="1"/>
  <c r="C149" i="1"/>
  <c r="B149" i="1"/>
  <c r="L148" i="1"/>
  <c r="E148" i="1"/>
  <c r="C148" i="1"/>
  <c r="B148" i="1"/>
  <c r="L147" i="1"/>
  <c r="E147" i="1"/>
  <c r="C147" i="1"/>
  <c r="B147" i="1"/>
  <c r="L146" i="1"/>
  <c r="E146" i="1"/>
  <c r="C146" i="1"/>
  <c r="B146" i="1"/>
  <c r="L145" i="1"/>
  <c r="E145" i="1"/>
  <c r="C145" i="1"/>
  <c r="B145" i="1"/>
  <c r="L144" i="1"/>
  <c r="E144" i="1"/>
  <c r="C144" i="1"/>
  <c r="B144" i="1"/>
  <c r="L143" i="1"/>
  <c r="E143" i="1"/>
  <c r="C143" i="1"/>
  <c r="B143" i="1"/>
  <c r="L142" i="1"/>
  <c r="E142" i="1"/>
  <c r="C142" i="1"/>
  <c r="B142" i="1"/>
  <c r="L141" i="1"/>
  <c r="E141" i="1"/>
  <c r="C141" i="1"/>
  <c r="B141" i="1"/>
  <c r="L140" i="1"/>
  <c r="E140" i="1"/>
  <c r="C140" i="1"/>
  <c r="B140" i="1"/>
  <c r="L139" i="1"/>
  <c r="E139" i="1"/>
  <c r="C139" i="1"/>
  <c r="B139" i="1"/>
  <c r="L138" i="1"/>
  <c r="E138" i="1"/>
  <c r="C138" i="1"/>
  <c r="B138" i="1"/>
  <c r="L137" i="1"/>
  <c r="E137" i="1"/>
  <c r="C137" i="1"/>
  <c r="B137" i="1"/>
  <c r="L136" i="1"/>
  <c r="E136" i="1"/>
  <c r="C136" i="1"/>
  <c r="B136" i="1"/>
  <c r="L135" i="1"/>
  <c r="E135" i="1"/>
  <c r="C135" i="1"/>
  <c r="B135" i="1"/>
  <c r="L134" i="1"/>
  <c r="E134" i="1"/>
  <c r="C134" i="1"/>
  <c r="B134" i="1"/>
  <c r="L133" i="1"/>
  <c r="E133" i="1"/>
  <c r="C133" i="1"/>
  <c r="B133" i="1"/>
  <c r="L132" i="1"/>
  <c r="E132" i="1"/>
  <c r="C132" i="1"/>
  <c r="B132" i="1"/>
  <c r="L131" i="1"/>
  <c r="E131" i="1"/>
  <c r="C131" i="1"/>
  <c r="B131" i="1"/>
  <c r="L130" i="1"/>
  <c r="E130" i="1"/>
  <c r="C130" i="1"/>
  <c r="B130" i="1"/>
  <c r="L129" i="1"/>
  <c r="E129" i="1"/>
  <c r="C129" i="1"/>
  <c r="B129" i="1"/>
  <c r="L128" i="1"/>
  <c r="E128" i="1"/>
  <c r="C128" i="1"/>
  <c r="B128" i="1"/>
  <c r="L127" i="1"/>
  <c r="E127" i="1"/>
  <c r="C127" i="1"/>
  <c r="B127" i="1"/>
  <c r="L126" i="1"/>
  <c r="E126" i="1"/>
  <c r="C126" i="1"/>
  <c r="B126" i="1"/>
  <c r="L125" i="1"/>
  <c r="E125" i="1"/>
  <c r="C125" i="1"/>
  <c r="B125" i="1"/>
  <c r="L124" i="1"/>
  <c r="E124" i="1"/>
  <c r="C124" i="1"/>
  <c r="B124" i="1"/>
  <c r="L123" i="1"/>
  <c r="E123" i="1"/>
  <c r="C123" i="1"/>
  <c r="B123" i="1"/>
  <c r="L122" i="1"/>
  <c r="E122" i="1"/>
  <c r="C122" i="1"/>
  <c r="B122" i="1"/>
  <c r="L121" i="1"/>
  <c r="E121" i="1"/>
  <c r="C121" i="1"/>
  <c r="B121" i="1"/>
  <c r="L120" i="1"/>
  <c r="E120" i="1"/>
  <c r="C120" i="1"/>
  <c r="B120" i="1"/>
  <c r="L119" i="1"/>
  <c r="E119" i="1"/>
  <c r="C119" i="1"/>
  <c r="B119" i="1"/>
  <c r="L118" i="1"/>
  <c r="E118" i="1"/>
  <c r="C118" i="1"/>
  <c r="B118" i="1"/>
  <c r="L117" i="1"/>
  <c r="E117" i="1"/>
  <c r="C117" i="1"/>
  <c r="B117" i="1"/>
  <c r="L116" i="1"/>
  <c r="E116" i="1"/>
  <c r="C116" i="1"/>
  <c r="B116" i="1"/>
  <c r="L115" i="1"/>
  <c r="E115" i="1"/>
  <c r="C115" i="1"/>
  <c r="B115" i="1"/>
  <c r="L114" i="1"/>
  <c r="E114" i="1"/>
  <c r="C114" i="1"/>
  <c r="B114" i="1"/>
  <c r="L113" i="1"/>
  <c r="E113" i="1"/>
  <c r="C113" i="1"/>
  <c r="B113" i="1"/>
  <c r="L112" i="1"/>
  <c r="E112" i="1"/>
  <c r="C112" i="1"/>
  <c r="B112" i="1"/>
  <c r="L111" i="1"/>
  <c r="E111" i="1"/>
  <c r="C111" i="1"/>
  <c r="B111" i="1"/>
  <c r="L110" i="1"/>
  <c r="E110" i="1"/>
  <c r="C110" i="1"/>
  <c r="B110" i="1"/>
  <c r="L109" i="1"/>
  <c r="E109" i="1"/>
  <c r="C109" i="1"/>
  <c r="B109" i="1"/>
  <c r="L108" i="1"/>
  <c r="E108" i="1"/>
  <c r="C108" i="1"/>
  <c r="B108" i="1"/>
  <c r="L107" i="1"/>
  <c r="E107" i="1"/>
  <c r="C107" i="1"/>
  <c r="B107" i="1"/>
  <c r="L106" i="1"/>
  <c r="E106" i="1"/>
  <c r="C106" i="1"/>
  <c r="B106" i="1"/>
  <c r="L105" i="1"/>
  <c r="E105" i="1"/>
  <c r="C105" i="1"/>
  <c r="B105" i="1"/>
  <c r="L104" i="1"/>
  <c r="E104" i="1"/>
  <c r="C104" i="1"/>
  <c r="B104" i="1"/>
  <c r="L103" i="1"/>
  <c r="E103" i="1"/>
  <c r="C103" i="1"/>
  <c r="B103" i="1"/>
  <c r="L102" i="1"/>
  <c r="E102" i="1"/>
  <c r="C102" i="1"/>
  <c r="B102" i="1"/>
  <c r="L101" i="1"/>
  <c r="E101" i="1"/>
  <c r="C101" i="1"/>
  <c r="B101" i="1"/>
  <c r="L100" i="1"/>
  <c r="E100" i="1"/>
  <c r="C100" i="1"/>
  <c r="B100" i="1"/>
  <c r="L99" i="1"/>
  <c r="E99" i="1"/>
  <c r="C99" i="1"/>
  <c r="B99" i="1"/>
  <c r="L98" i="1"/>
  <c r="E98" i="1"/>
  <c r="C98" i="1"/>
  <c r="B98" i="1"/>
  <c r="L97" i="1"/>
  <c r="E97" i="1"/>
  <c r="C97" i="1"/>
  <c r="B97" i="1"/>
  <c r="L96" i="1"/>
  <c r="E96" i="1"/>
  <c r="C96" i="1"/>
  <c r="B96" i="1"/>
  <c r="L95" i="1"/>
  <c r="E95" i="1"/>
  <c r="C95" i="1"/>
  <c r="B95" i="1"/>
  <c r="L94" i="1"/>
  <c r="E94" i="1"/>
  <c r="C94" i="1"/>
  <c r="B94" i="1"/>
  <c r="L93" i="1"/>
  <c r="E93" i="1"/>
  <c r="C93" i="1"/>
  <c r="B93" i="1"/>
  <c r="L92" i="1"/>
  <c r="E92" i="1"/>
  <c r="C92" i="1"/>
  <c r="B92" i="1"/>
  <c r="L91" i="1"/>
  <c r="E91" i="1"/>
  <c r="C91" i="1"/>
  <c r="B91" i="1"/>
  <c r="L90" i="1"/>
  <c r="E90" i="1"/>
  <c r="C90" i="1"/>
  <c r="B90" i="1"/>
  <c r="L89" i="1"/>
  <c r="E89" i="1"/>
  <c r="C89" i="1"/>
  <c r="B89" i="1"/>
  <c r="L88" i="1"/>
  <c r="E88" i="1"/>
  <c r="C88" i="1"/>
  <c r="B88" i="1"/>
  <c r="L87" i="1"/>
  <c r="E87" i="1"/>
  <c r="C87" i="1"/>
  <c r="B87" i="1"/>
  <c r="L86" i="1"/>
  <c r="E86" i="1"/>
  <c r="C86" i="1"/>
  <c r="B86" i="1"/>
  <c r="L85" i="1"/>
  <c r="E85" i="1"/>
  <c r="C85" i="1"/>
  <c r="B85" i="1"/>
  <c r="L84" i="1"/>
  <c r="E84" i="1"/>
  <c r="C84" i="1"/>
  <c r="B84" i="1"/>
  <c r="L83" i="1"/>
  <c r="E83" i="1"/>
  <c r="C83" i="1"/>
  <c r="B83" i="1"/>
  <c r="L82" i="1"/>
  <c r="E82" i="1"/>
  <c r="C82" i="1"/>
  <c r="B82" i="1"/>
  <c r="L81" i="1"/>
  <c r="E81" i="1"/>
  <c r="C81" i="1"/>
  <c r="B81" i="1"/>
  <c r="L80" i="1"/>
  <c r="E80" i="1"/>
  <c r="C80" i="1"/>
  <c r="B80" i="1"/>
  <c r="L79" i="1"/>
  <c r="E79" i="1"/>
  <c r="C79" i="1"/>
  <c r="B79" i="1"/>
  <c r="L78" i="1"/>
  <c r="E78" i="1"/>
  <c r="C78" i="1"/>
  <c r="B78" i="1"/>
  <c r="L77" i="1"/>
  <c r="E77" i="1"/>
  <c r="C77" i="1"/>
  <c r="B77" i="1"/>
  <c r="L76" i="1"/>
  <c r="E76" i="1"/>
  <c r="C76" i="1"/>
  <c r="B76" i="1"/>
  <c r="L75" i="1"/>
  <c r="E75" i="1"/>
  <c r="C75" i="1"/>
  <c r="B75" i="1"/>
  <c r="L74" i="1"/>
  <c r="E74" i="1"/>
  <c r="C74" i="1"/>
  <c r="B74" i="1"/>
  <c r="L73" i="1"/>
  <c r="E73" i="1"/>
  <c r="C73" i="1"/>
  <c r="B73" i="1"/>
  <c r="L72" i="1"/>
  <c r="E72" i="1"/>
  <c r="C72" i="1"/>
  <c r="B72" i="1"/>
  <c r="L71" i="1"/>
  <c r="E71" i="1"/>
  <c r="C71" i="1"/>
  <c r="B71" i="1"/>
  <c r="L70" i="1"/>
  <c r="E70" i="1"/>
  <c r="C70" i="1"/>
  <c r="B70" i="1"/>
  <c r="L69" i="1"/>
  <c r="E69" i="1"/>
  <c r="C69" i="1"/>
  <c r="B69" i="1"/>
  <c r="L68" i="1"/>
  <c r="E68" i="1"/>
  <c r="C68" i="1"/>
  <c r="B68" i="1"/>
  <c r="L67" i="1"/>
  <c r="E67" i="1"/>
  <c r="C67" i="1"/>
  <c r="B67" i="1"/>
  <c r="L66" i="1"/>
  <c r="E66" i="1"/>
  <c r="C66" i="1"/>
  <c r="B66" i="1"/>
  <c r="L65" i="1"/>
  <c r="E65" i="1"/>
  <c r="C65" i="1"/>
  <c r="B65" i="1"/>
  <c r="L64" i="1"/>
  <c r="E64" i="1"/>
  <c r="C64" i="1"/>
  <c r="B64" i="1"/>
  <c r="L63" i="1"/>
  <c r="E63" i="1"/>
  <c r="C63" i="1"/>
  <c r="B63" i="1"/>
  <c r="L62" i="1"/>
  <c r="E62" i="1"/>
  <c r="C62" i="1"/>
  <c r="B62" i="1"/>
  <c r="L61" i="1"/>
  <c r="E61" i="1"/>
  <c r="C61" i="1"/>
  <c r="B61" i="1"/>
  <c r="L60" i="1"/>
  <c r="E60" i="1"/>
  <c r="C60" i="1"/>
  <c r="B60" i="1"/>
  <c r="L59" i="1"/>
  <c r="E59" i="1"/>
  <c r="C59" i="1"/>
  <c r="B59" i="1"/>
  <c r="L58" i="1"/>
  <c r="E58" i="1"/>
  <c r="C58" i="1"/>
  <c r="B58" i="1"/>
  <c r="L57" i="1"/>
  <c r="E57" i="1"/>
  <c r="C57" i="1"/>
  <c r="B57" i="1"/>
  <c r="L56" i="1"/>
  <c r="E56" i="1"/>
  <c r="C56" i="1"/>
  <c r="B56" i="1"/>
  <c r="L55" i="1"/>
  <c r="E55" i="1"/>
  <c r="C55" i="1"/>
  <c r="B55" i="1"/>
  <c r="L54" i="1"/>
  <c r="E54" i="1"/>
  <c r="C54" i="1"/>
  <c r="B54" i="1"/>
  <c r="L53" i="1"/>
  <c r="E53" i="1"/>
  <c r="C53" i="1"/>
  <c r="B53" i="1"/>
  <c r="L52" i="1"/>
  <c r="E52" i="1"/>
  <c r="C52" i="1"/>
  <c r="B52" i="1"/>
  <c r="L51" i="1"/>
  <c r="E51" i="1"/>
  <c r="C51" i="1"/>
  <c r="B51" i="1"/>
  <c r="L50" i="1"/>
  <c r="E50" i="1"/>
  <c r="C50" i="1"/>
  <c r="B50" i="1"/>
  <c r="L49" i="1"/>
  <c r="E49" i="1"/>
  <c r="C49" i="1"/>
  <c r="B49" i="1"/>
  <c r="L48" i="1"/>
  <c r="E48" i="1"/>
  <c r="C48" i="1"/>
  <c r="B48" i="1"/>
  <c r="L47" i="1"/>
  <c r="E47" i="1"/>
  <c r="C47" i="1"/>
  <c r="B47" i="1"/>
  <c r="L46" i="1"/>
  <c r="E46" i="1"/>
  <c r="C46" i="1"/>
  <c r="B46" i="1"/>
  <c r="L45" i="1"/>
  <c r="E45" i="1"/>
  <c r="C45" i="1"/>
  <c r="B45" i="1"/>
  <c r="L44" i="1"/>
  <c r="E44" i="1"/>
  <c r="C44" i="1"/>
  <c r="B44" i="1"/>
  <c r="L43" i="1"/>
  <c r="E43" i="1"/>
  <c r="C43" i="1"/>
  <c r="B43" i="1"/>
  <c r="L42" i="1"/>
  <c r="E42" i="1"/>
  <c r="C42" i="1"/>
  <c r="B42" i="1"/>
  <c r="L41" i="1"/>
  <c r="E41" i="1"/>
  <c r="C41" i="1"/>
  <c r="B41" i="1"/>
  <c r="L40" i="1"/>
  <c r="E40" i="1"/>
  <c r="C40" i="1"/>
  <c r="B40" i="1"/>
  <c r="L39" i="1"/>
  <c r="E39" i="1"/>
  <c r="C39" i="1"/>
  <c r="B39" i="1"/>
  <c r="L38" i="1"/>
  <c r="E38" i="1"/>
  <c r="C38" i="1"/>
  <c r="B38" i="1"/>
  <c r="L37" i="1"/>
  <c r="E37" i="1"/>
  <c r="C37" i="1"/>
  <c r="B37" i="1"/>
  <c r="L36" i="1"/>
  <c r="E36" i="1"/>
  <c r="C36" i="1"/>
  <c r="B36" i="1"/>
  <c r="L35" i="1"/>
  <c r="E35" i="1"/>
  <c r="C35" i="1"/>
  <c r="B35" i="1"/>
  <c r="L34" i="1"/>
  <c r="E34" i="1"/>
  <c r="C34" i="1"/>
  <c r="B34" i="1"/>
  <c r="L33" i="1"/>
  <c r="E33" i="1"/>
  <c r="C33" i="1"/>
  <c r="B33" i="1"/>
  <c r="L32" i="1"/>
  <c r="E32" i="1"/>
  <c r="C32" i="1"/>
  <c r="B32" i="1"/>
  <c r="L31" i="1"/>
  <c r="E31" i="1"/>
  <c r="C31" i="1"/>
  <c r="B31" i="1"/>
  <c r="L30" i="1"/>
  <c r="E30" i="1"/>
  <c r="C30" i="1"/>
  <c r="B30" i="1"/>
  <c r="L29" i="1"/>
  <c r="E29" i="1"/>
  <c r="C29" i="1"/>
  <c r="B29" i="1"/>
  <c r="L28" i="1"/>
  <c r="E28" i="1"/>
  <c r="C28" i="1"/>
  <c r="B28" i="1"/>
  <c r="L27" i="1"/>
  <c r="E27" i="1"/>
  <c r="C27" i="1"/>
  <c r="B27" i="1"/>
  <c r="L26" i="1"/>
  <c r="E26" i="1"/>
  <c r="C26" i="1"/>
  <c r="B26" i="1"/>
  <c r="L25" i="1"/>
  <c r="E25" i="1"/>
  <c r="C25" i="1"/>
  <c r="B25" i="1"/>
  <c r="L24" i="1"/>
  <c r="E24" i="1"/>
  <c r="C24" i="1"/>
  <c r="B24" i="1"/>
  <c r="L23" i="1"/>
  <c r="E23" i="1"/>
  <c r="C23" i="1"/>
  <c r="B23" i="1"/>
  <c r="L22" i="1"/>
  <c r="E22" i="1"/>
  <c r="C22" i="1"/>
  <c r="B22" i="1"/>
  <c r="L21" i="1"/>
  <c r="E21" i="1"/>
  <c r="C21" i="1"/>
  <c r="B21" i="1"/>
  <c r="L20" i="1"/>
  <c r="E20" i="1"/>
  <c r="C20" i="1"/>
  <c r="B20" i="1"/>
  <c r="L19" i="1"/>
  <c r="E19" i="1"/>
  <c r="C19" i="1"/>
  <c r="B19" i="1"/>
  <c r="L18" i="1"/>
  <c r="E18" i="1"/>
  <c r="C18" i="1"/>
  <c r="B18" i="1"/>
  <c r="L17" i="1"/>
  <c r="E17" i="1"/>
  <c r="C17" i="1"/>
  <c r="B17" i="1"/>
  <c r="L16" i="1"/>
  <c r="E16" i="1"/>
  <c r="C16" i="1"/>
  <c r="B16" i="1"/>
  <c r="L15" i="1"/>
  <c r="E15" i="1"/>
  <c r="C15" i="1"/>
  <c r="B15" i="1"/>
  <c r="L14" i="1"/>
  <c r="E14" i="1"/>
  <c r="C14" i="1"/>
  <c r="B14" i="1"/>
  <c r="L13" i="1"/>
  <c r="E13" i="1"/>
  <c r="C13" i="1"/>
  <c r="B13" i="1"/>
  <c r="L12" i="1"/>
  <c r="E12" i="1"/>
  <c r="C12" i="1"/>
  <c r="B12" i="1"/>
  <c r="L11" i="1"/>
  <c r="E11" i="1"/>
  <c r="C11" i="1"/>
  <c r="B11" i="1"/>
  <c r="L10" i="1"/>
  <c r="E10" i="1"/>
  <c r="C10" i="1"/>
  <c r="B10" i="1"/>
  <c r="L9" i="1"/>
  <c r="E9" i="1"/>
  <c r="C9" i="1"/>
  <c r="B9" i="1"/>
  <c r="L8" i="1"/>
  <c r="E8" i="1"/>
  <c r="C8" i="1"/>
  <c r="B8" i="1"/>
  <c r="L7" i="1"/>
  <c r="E7" i="1"/>
  <c r="C7" i="1"/>
  <c r="B7" i="1"/>
  <c r="L6" i="1"/>
  <c r="E6" i="1"/>
  <c r="C6" i="1"/>
  <c r="B6" i="1"/>
  <c r="L5" i="1"/>
  <c r="E5" i="1"/>
  <c r="C5" i="1"/>
  <c r="B5" i="1"/>
</calcChain>
</file>

<file path=xl/sharedStrings.xml><?xml version="1.0" encoding="utf-8"?>
<sst xmlns="http://schemas.openxmlformats.org/spreadsheetml/2006/main" count="11289" uniqueCount="924">
  <si>
    <t/>
  </si>
  <si>
    <t>No commande</t>
  </si>
  <si>
    <t>Fournisseur</t>
  </si>
  <si>
    <t>Tiers facturant</t>
  </si>
  <si>
    <t>Intitulé</t>
  </si>
  <si>
    <t>Tiers payé</t>
  </si>
  <si>
    <t>Intitulé2</t>
  </si>
  <si>
    <t>Affaire</t>
  </si>
  <si>
    <t>Intitulé3</t>
  </si>
  <si>
    <t>Date cde</t>
  </si>
  <si>
    <t>Date récept prévue</t>
  </si>
  <si>
    <t>Mode livraison</t>
  </si>
  <si>
    <t>Article</t>
  </si>
  <si>
    <t>Qté cdée UOM</t>
  </si>
  <si>
    <t>Coef UOM-UA</t>
  </si>
  <si>
    <t>Quantité UA</t>
  </si>
  <si>
    <t>Qté récept UA</t>
  </si>
  <si>
    <t>Qté en expé UA</t>
  </si>
  <si>
    <t>Qté facturée UA</t>
  </si>
  <si>
    <t>Unité achat</t>
  </si>
  <si>
    <t>Devise</t>
  </si>
  <si>
    <t>Prix net</t>
  </si>
  <si>
    <t>No commande vente</t>
  </si>
  <si>
    <t>Site réception</t>
  </si>
  <si>
    <t>Site commande</t>
  </si>
  <si>
    <t>Régime taxe</t>
  </si>
  <si>
    <t>Condition paiement</t>
  </si>
  <si>
    <t>Raison sociale</t>
  </si>
  <si>
    <t>Désignation</t>
  </si>
  <si>
    <t>Unité commande</t>
  </si>
  <si>
    <t>Montant ligne HT (doc)</t>
  </si>
  <si>
    <t>Montant ligne HT (société)</t>
  </si>
  <si>
    <t>Montant ligne TTC (doc)</t>
  </si>
  <si>
    <t>Montant ligne TTC (société)</t>
  </si>
  <si>
    <t>Coût achat unitaire (doc)</t>
  </si>
  <si>
    <t>Coût achat unitaire (société)</t>
  </si>
  <si>
    <t>Coût achat (doc)</t>
  </si>
  <si>
    <t>Coût achat (société)</t>
  </si>
  <si>
    <t>Coût achat réalisé (doc)</t>
  </si>
  <si>
    <t>Coût achat réalisé (société)</t>
  </si>
  <si>
    <t>Coef frais approche</t>
  </si>
  <si>
    <t>Coût fixe unitaire (société)</t>
  </si>
  <si>
    <t>Poids</t>
  </si>
  <si>
    <t>Type ligne</t>
  </si>
  <si>
    <t>Unité poids</t>
  </si>
  <si>
    <t>Unité Volume</t>
  </si>
  <si>
    <t>Volume</t>
  </si>
  <si>
    <t>Admin.commande</t>
  </si>
  <si>
    <t>Intitulé4</t>
  </si>
  <si>
    <t>Opérateur création</t>
  </si>
  <si>
    <t>SHAREK YOUTH FORUM</t>
  </si>
  <si>
    <t>RANDA HABIB</t>
  </si>
  <si>
    <t>EAST ROAD</t>
  </si>
  <si>
    <t>FRANCK PETIT</t>
  </si>
  <si>
    <t>THIERRY CRUVELLIER</t>
  </si>
  <si>
    <t>WELAD ELBALAD</t>
  </si>
  <si>
    <t>ASMA SABRI</t>
  </si>
  <si>
    <t>STE AYRAULT FRANCIS</t>
  </si>
  <si>
    <t>ICI PARTENAIRE ENTREPRISE</t>
  </si>
  <si>
    <t>SAER-EMPLOI</t>
  </si>
  <si>
    <t>AJFC</t>
  </si>
  <si>
    <t>FORUM DES ALTERNATIVES MAROC</t>
  </si>
  <si>
    <t>AKVO</t>
  </si>
  <si>
    <t xml:space="preserve">FRANCE MEDIAS MONDE </t>
  </si>
  <si>
    <t>FONDATION HIRONDELLE</t>
  </si>
  <si>
    <t>ANNE ILCINKAS</t>
  </si>
  <si>
    <t>Groupe SECURICOM BURKINA</t>
  </si>
  <si>
    <t>RIMEDIAS SARL - CONSEIL EN COMMUNIC</t>
  </si>
  <si>
    <t>AGENCE JEUNES FORMATION DEVELOP</t>
  </si>
  <si>
    <t>ESJ PRO LILLE</t>
  </si>
  <si>
    <t>INSTITUT FRANCAIS DU BURKINA</t>
  </si>
  <si>
    <t>ZESOCIALDESK</t>
  </si>
  <si>
    <t>DLOVAN BAWARI</t>
  </si>
  <si>
    <t>MDI LTD</t>
  </si>
  <si>
    <t>VIETNAM JOURNALISTS TRAINING CENTER</t>
  </si>
  <si>
    <t>BENDRIF ANASS</t>
  </si>
  <si>
    <t>UNALFA MEDIASAHEL</t>
  </si>
  <si>
    <t>STIMULUS</t>
  </si>
  <si>
    <t>RAES</t>
  </si>
  <si>
    <t>NKOA EDWIGE NICOLE</t>
  </si>
  <si>
    <t>JORDAN MEDIA INSTITUT</t>
  </si>
  <si>
    <t>ECES BELGIQUE</t>
  </si>
  <si>
    <t>ARTICLE 19</t>
  </si>
  <si>
    <t>ASSOCIATION FEMMES EN COMMUNICATION</t>
  </si>
  <si>
    <t>ADCE ASS CULT DEV CAPACITES ETUDIAN</t>
  </si>
  <si>
    <t>DJANOUBCOM INCUBATEUR</t>
  </si>
  <si>
    <t>EN TOUTES LETTRES</t>
  </si>
  <si>
    <t>EDUCATION MEDIA COMPANY</t>
  </si>
  <si>
    <t>AL HUDOOD</t>
  </si>
  <si>
    <t>LEVANT LABORATORIES</t>
  </si>
  <si>
    <t>SHORUQ ORGANIZATION</t>
  </si>
  <si>
    <t>OBSERVATOIRE MAGHREBIN DES LIBERTES</t>
  </si>
  <si>
    <t>KITAB SAWTI AB</t>
  </si>
  <si>
    <t>ASSOCIATION LUTTE TOXICOMANIE (ALT)</t>
  </si>
  <si>
    <t>GLITCH</t>
  </si>
  <si>
    <t>MEN LEWWEL SARL</t>
  </si>
  <si>
    <t>SAMANDAL POUR LES CONTES DESSINES</t>
  </si>
  <si>
    <t>MBALLA NTOLO MARIELLE</t>
  </si>
  <si>
    <t>INSTITUT RECHERCHE DEVELOPPEMENT</t>
  </si>
  <si>
    <t>SERGII  ANDRUSHKO</t>
  </si>
  <si>
    <t>CABINET D'ETUDES RIAH</t>
  </si>
  <si>
    <t>ZATO KASSIM</t>
  </si>
  <si>
    <t>HOTEL RADISSON BLU</t>
  </si>
  <si>
    <t>TEMPS PUBLIC</t>
  </si>
  <si>
    <t>HABKA-ALDOUFANI MANSOUR TARIQ</t>
  </si>
  <si>
    <t>JOURNALISTES MEDIATEURS J'M</t>
  </si>
  <si>
    <t>IREX EUROPE PARTENAIRE D JIL</t>
  </si>
  <si>
    <t>FONDATION SAMIR KASSIR DJIL</t>
  </si>
  <si>
    <t>MARC KINGTOPHE CASIMIR</t>
  </si>
  <si>
    <t>COOPETIC</t>
  </si>
  <si>
    <t>LAMARQUE FABRICE</t>
  </si>
  <si>
    <t>INTERFACE MEDIAS</t>
  </si>
  <si>
    <t>IRINA SALII</t>
  </si>
  <si>
    <t>AUTREMENT CONSEIL FORMATION</t>
  </si>
  <si>
    <t>AMBASSADE FRANCE EN BIRMANIE</t>
  </si>
  <si>
    <t>GROUPE EGAE</t>
  </si>
  <si>
    <t>EGAE D'EGAL A EGALE</t>
  </si>
  <si>
    <t>EMINE SERVICES</t>
  </si>
  <si>
    <t>INITIATIVES NEWS</t>
  </si>
  <si>
    <t>IRAM</t>
  </si>
  <si>
    <t>LA TRIBUNE</t>
  </si>
  <si>
    <t>GROUPE AL BILAD</t>
  </si>
  <si>
    <t>BEL HANI MOHAMED</t>
  </si>
  <si>
    <t>PIMENKO</t>
  </si>
  <si>
    <t>TADOGBE</t>
  </si>
  <si>
    <t>CADRES EN MISSION INTERNATIONAL</t>
  </si>
  <si>
    <t>MEDIASEEDS ASSOCIATION</t>
  </si>
  <si>
    <t>ROBERT HALF</t>
  </si>
  <si>
    <t>ZBISS HANENE</t>
  </si>
  <si>
    <t>TINARI SERENA</t>
  </si>
  <si>
    <t>BAIDER AHMED</t>
  </si>
  <si>
    <t>FNAC PRO</t>
  </si>
  <si>
    <t>IMPACT e.V.</t>
  </si>
  <si>
    <t>STUDIES AND ECONOMIC MEDIA CENTER</t>
  </si>
  <si>
    <t>HUSSEN NASSER AL-YABARI</t>
  </si>
  <si>
    <t>JEKINOU NOUNAGNON CHRISTIAN</t>
  </si>
  <si>
    <t>CONVERGENCE MEDITERRANEE</t>
  </si>
  <si>
    <t>MICT gGmbH</t>
  </si>
  <si>
    <t>TAIMANI LLC</t>
  </si>
  <si>
    <t>VARIABLE SAS-THE MOOC AGENCY</t>
  </si>
  <si>
    <t>ATELIERS VARAN</t>
  </si>
  <si>
    <t>DOOZ</t>
  </si>
  <si>
    <t>JAZIRA TRAVEL</t>
  </si>
  <si>
    <t>RESIDENCE HOTELIERE YEWTY</t>
  </si>
  <si>
    <t>MEDIAHAD PROD</t>
  </si>
  <si>
    <t>HANA SALEH AHMED KHATEEB</t>
  </si>
  <si>
    <t>HEBA AL HAYAH KHALED OBEIDAT</t>
  </si>
  <si>
    <t>INTERPRETES DE CONFERENCE</t>
  </si>
  <si>
    <t>IMAD ALRAWASHDEH</t>
  </si>
  <si>
    <t>ASSOCIATION ECOSITE DE VILLARCEAUX</t>
  </si>
  <si>
    <t>IRAWO CREATIVE</t>
  </si>
  <si>
    <t>YU LWIN SOE</t>
  </si>
  <si>
    <t>BOUNHENG SOUTHICHACK</t>
  </si>
  <si>
    <t>MEDIA ART PRODUCTIONS</t>
  </si>
  <si>
    <t>LAFAAAC</t>
  </si>
  <si>
    <t xml:space="preserve">KPMG </t>
  </si>
  <si>
    <t>MEDIASCAN TUNISIE</t>
  </si>
  <si>
    <t>UNIVERSITE SAINT JOSEPH</t>
  </si>
  <si>
    <t>LCI INTERNATIONAL</t>
  </si>
  <si>
    <t>NGUYEN THI MAI LAN</t>
  </si>
  <si>
    <t>GABRIELIAN HELENE</t>
  </si>
  <si>
    <t>ASS INITIATIVES CITOYENN MOUBADARAT</t>
  </si>
  <si>
    <t>DENEUX CLEMENT</t>
  </si>
  <si>
    <t>UNALFA - PROJET ECOMEDIAS</t>
  </si>
  <si>
    <t>ODYSSEE HOTEL MEDNINE</t>
  </si>
  <si>
    <t>MANAGEMENT CONSULTANTS</t>
  </si>
  <si>
    <t>SRH LA PALMERAIE</t>
  </si>
  <si>
    <t>ETIC</t>
  </si>
  <si>
    <t>SILMI</t>
  </si>
  <si>
    <t>HOTEL BRAVIA OUAGADOUGOU</t>
  </si>
  <si>
    <t>PACIFIC HOTEL</t>
  </si>
  <si>
    <t>PROPA FRELARGI</t>
  </si>
  <si>
    <t>CSID</t>
  </si>
  <si>
    <t>MURATI ARBA</t>
  </si>
  <si>
    <t>SANKARA BENEDICTE</t>
  </si>
  <si>
    <t>GFI INFO SYST</t>
  </si>
  <si>
    <t>011125</t>
  </si>
  <si>
    <t>010728</t>
  </si>
  <si>
    <t>011170</t>
  </si>
  <si>
    <t>010925</t>
  </si>
  <si>
    <t>010998</t>
  </si>
  <si>
    <t>011003</t>
  </si>
  <si>
    <t>011348</t>
  </si>
  <si>
    <t>010882</t>
  </si>
  <si>
    <t>011431</t>
  </si>
  <si>
    <t>011436</t>
  </si>
  <si>
    <t>011437</t>
  </si>
  <si>
    <t>010923</t>
  </si>
  <si>
    <t>011457</t>
  </si>
  <si>
    <t>010921</t>
  </si>
  <si>
    <t>011449</t>
  </si>
  <si>
    <t>011091</t>
  </si>
  <si>
    <t>011516</t>
  </si>
  <si>
    <t>011480</t>
  </si>
  <si>
    <t>010765</t>
  </si>
  <si>
    <t>011084</t>
  </si>
  <si>
    <t>011181</t>
  </si>
  <si>
    <t>011102</t>
  </si>
  <si>
    <t>011626</t>
  </si>
  <si>
    <t>011628</t>
  </si>
  <si>
    <t>011630</t>
  </si>
  <si>
    <t>010665</t>
  </si>
  <si>
    <t>011565</t>
  </si>
  <si>
    <t>011028</t>
  </si>
  <si>
    <t>011587</t>
  </si>
  <si>
    <t>010962</t>
  </si>
  <si>
    <t>010946</t>
  </si>
  <si>
    <t>010677</t>
  </si>
  <si>
    <t>010892</t>
  </si>
  <si>
    <t>010893</t>
  </si>
  <si>
    <t>010894</t>
  </si>
  <si>
    <t>010911</t>
  </si>
  <si>
    <t>010916</t>
  </si>
  <si>
    <t>010915</t>
  </si>
  <si>
    <t>010895</t>
  </si>
  <si>
    <t>010955</t>
  </si>
  <si>
    <t>010975</t>
  </si>
  <si>
    <t>011655</t>
  </si>
  <si>
    <t>011654</t>
  </si>
  <si>
    <t>011641</t>
  </si>
  <si>
    <t>011653</t>
  </si>
  <si>
    <t>011616</t>
  </si>
  <si>
    <t>011656</t>
  </si>
  <si>
    <t>011677</t>
  </si>
  <si>
    <t>010697</t>
  </si>
  <si>
    <t>011266</t>
  </si>
  <si>
    <t>011695</t>
  </si>
  <si>
    <t>010881</t>
  </si>
  <si>
    <t>011680</t>
  </si>
  <si>
    <t>011704</t>
  </si>
  <si>
    <t>011722</t>
  </si>
  <si>
    <t>011124</t>
  </si>
  <si>
    <t>011607</t>
  </si>
  <si>
    <t>011082</t>
  </si>
  <si>
    <t>010992</t>
  </si>
  <si>
    <t>010790</t>
  </si>
  <si>
    <t>010956</t>
  </si>
  <si>
    <t>011754</t>
  </si>
  <si>
    <t>011258</t>
  </si>
  <si>
    <t>010891</t>
  </si>
  <si>
    <t>011775</t>
  </si>
  <si>
    <t>010995</t>
  </si>
  <si>
    <t>011815</t>
  </si>
  <si>
    <t>011816</t>
  </si>
  <si>
    <t>011824</t>
  </si>
  <si>
    <t>011832</t>
  </si>
  <si>
    <t>011850</t>
  </si>
  <si>
    <t>010660</t>
  </si>
  <si>
    <t>011791</t>
  </si>
  <si>
    <t>011284</t>
  </si>
  <si>
    <t>011847</t>
  </si>
  <si>
    <t>010960</t>
  </si>
  <si>
    <t>010800</t>
  </si>
  <si>
    <t>010762</t>
  </si>
  <si>
    <t>P000084</t>
  </si>
  <si>
    <t>010902</t>
  </si>
  <si>
    <t>010786</t>
  </si>
  <si>
    <t>011910</t>
  </si>
  <si>
    <t>011029</t>
  </si>
  <si>
    <t>011007</t>
  </si>
  <si>
    <t>011914</t>
  </si>
  <si>
    <t>011899</t>
  </si>
  <si>
    <t>010707</t>
  </si>
  <si>
    <t>010745</t>
  </si>
  <si>
    <t>011804</t>
  </si>
  <si>
    <t>011930</t>
  </si>
  <si>
    <t>011961</t>
  </si>
  <si>
    <t>011461</t>
  </si>
  <si>
    <t>011846</t>
  </si>
  <si>
    <t>011021</t>
  </si>
  <si>
    <t>010688</t>
  </si>
  <si>
    <t>010933</t>
  </si>
  <si>
    <t>010942</t>
  </si>
  <si>
    <t>010699</t>
  </si>
  <si>
    <t>012040</t>
  </si>
  <si>
    <t>012015</t>
  </si>
  <si>
    <t>011576</t>
  </si>
  <si>
    <t>011629</t>
  </si>
  <si>
    <t>012057</t>
  </si>
  <si>
    <t>012004</t>
  </si>
  <si>
    <t>011073</t>
  </si>
  <si>
    <t>012055</t>
  </si>
  <si>
    <t>010752</t>
  </si>
  <si>
    <t>010802</t>
  </si>
  <si>
    <t>011918</t>
  </si>
  <si>
    <t>012035</t>
  </si>
  <si>
    <t>010896</t>
  </si>
  <si>
    <t>012065</t>
  </si>
  <si>
    <t>011280</t>
  </si>
  <si>
    <t>012084</t>
  </si>
  <si>
    <t>012086</t>
  </si>
  <si>
    <t>011320</t>
  </si>
  <si>
    <t>010783</t>
  </si>
  <si>
    <t>011705</t>
  </si>
  <si>
    <t>010695</t>
  </si>
  <si>
    <t>011860</t>
  </si>
  <si>
    <t>011889</t>
  </si>
  <si>
    <t>010789</t>
  </si>
  <si>
    <t>012107</t>
  </si>
  <si>
    <t>012106</t>
  </si>
  <si>
    <t>010794</t>
  </si>
  <si>
    <t>FSI</t>
  </si>
  <si>
    <t>AMR</t>
  </si>
  <si>
    <t>FVI</t>
  </si>
  <si>
    <t>JAD</t>
  </si>
  <si>
    <t>FED</t>
  </si>
  <si>
    <t>MTU</t>
  </si>
  <si>
    <t>SOO</t>
  </si>
  <si>
    <t>HHN</t>
  </si>
  <si>
    <t>ASRO</t>
  </si>
  <si>
    <t>IBU</t>
  </si>
  <si>
    <t>FMY</t>
  </si>
  <si>
    <t>SSI</t>
  </si>
  <si>
    <t>PDE</t>
  </si>
  <si>
    <t>RDH</t>
  </si>
  <si>
    <t>MHX</t>
  </si>
  <si>
    <t>MLBT</t>
  </si>
  <si>
    <t>EBN</t>
  </si>
  <si>
    <t>IBX</t>
  </si>
  <si>
    <t>SFI</t>
  </si>
  <si>
    <t>MBY</t>
  </si>
  <si>
    <t>DHT</t>
  </si>
  <si>
    <t>MLE</t>
  </si>
  <si>
    <t>CPS</t>
  </si>
  <si>
    <t>LRN</t>
  </si>
  <si>
    <t>MCN</t>
  </si>
  <si>
    <t>CCR</t>
  </si>
  <si>
    <t>ELT</t>
  </si>
  <si>
    <t>FGT</t>
  </si>
  <si>
    <t>CCN</t>
  </si>
  <si>
    <t>VMI</t>
  </si>
  <si>
    <t>CBP</t>
  </si>
  <si>
    <t>BLC</t>
  </si>
  <si>
    <t>CBK</t>
  </si>
  <si>
    <t>NFU</t>
  </si>
  <si>
    <t>SKO</t>
  </si>
  <si>
    <t>EUR</t>
  </si>
  <si>
    <t>USD</t>
  </si>
  <si>
    <t>PRESTATION PERSONNEL EXPERT DO</t>
  </si>
  <si>
    <t>R. Habib  janv 2019-avr 2021</t>
  </si>
  <si>
    <t>Coord. local janv2019/dec 2020</t>
  </si>
  <si>
    <t>Presta janv 2019-dec 2021</t>
  </si>
  <si>
    <t>Presta dec 2018-dec2020</t>
  </si>
  <si>
    <t>Reversement subvention Welad</t>
  </si>
  <si>
    <t>CONSO TEL MOBILE</t>
  </si>
  <si>
    <t>TRANSPORTS LOCAUX</t>
  </si>
  <si>
    <t>Installat° Amman+format°</t>
  </si>
  <si>
    <t>Portage Salarial Resp Admin</t>
  </si>
  <si>
    <t>Portage Salarial Resp Proj</t>
  </si>
  <si>
    <t>Portage Salarial Resp Proj MAL</t>
  </si>
  <si>
    <t>portage Salarial Resp Proj NIG</t>
  </si>
  <si>
    <t>Assistance juridique, fiscal</t>
  </si>
  <si>
    <t>Orga activités avr 19-juin 20</t>
  </si>
  <si>
    <t>Hackathon données ouvertes</t>
  </si>
  <si>
    <t>PRESTATION TECHNIQUE DE PROD</t>
  </si>
  <si>
    <t>PRESTATION Prod Vidéos liban</t>
  </si>
  <si>
    <t>2 Agents Sécu. 24/24 7/7</t>
  </si>
  <si>
    <t>Radio VHF</t>
  </si>
  <si>
    <t>FRAIS DE MISSION</t>
  </si>
  <si>
    <t>Bon de commande annuel # 2  BK</t>
  </si>
  <si>
    <t xml:space="preserve">Frais pédagogiques </t>
  </si>
  <si>
    <t>Frais de déplacement formateur</t>
  </si>
  <si>
    <t>Frais d'hébergement et repas</t>
  </si>
  <si>
    <t>Frais de déplacement étudiants</t>
  </si>
  <si>
    <t>Frais de reportage</t>
  </si>
  <si>
    <t>Loc La Ruche Jan 2020</t>
  </si>
  <si>
    <t>Loc La Ruche Fev 2020</t>
  </si>
  <si>
    <t>Loc La Ruche Mars 2020</t>
  </si>
  <si>
    <t>Loc La Ruche Avril 2020</t>
  </si>
  <si>
    <t>Loc La Ruche Mai 2020</t>
  </si>
  <si>
    <t>Loc La Ruche Juin 2020</t>
  </si>
  <si>
    <t>Loc La Ruche Juillet 2020</t>
  </si>
  <si>
    <t>Loc La Ruche Août 2020</t>
  </si>
  <si>
    <t>Loc La Ruche Sept 2020</t>
  </si>
  <si>
    <t>Loc La Ruche Oct 2020</t>
  </si>
  <si>
    <t>Loc La Ruche Nov 2020</t>
  </si>
  <si>
    <t>Loc La Ruche Dec 2020</t>
  </si>
  <si>
    <t xml:space="preserve">Gestion et suivi du projet </t>
  </si>
  <si>
    <t>Prod+montage+post-prod vidéos</t>
  </si>
  <si>
    <t>Presta du 29/07/19-29/08/20</t>
  </si>
  <si>
    <t xml:space="preserve">Specialized training courses </t>
  </si>
  <si>
    <t>Presta 1/08/18-31/12/19</t>
  </si>
  <si>
    <t>Prod &amp; Diff émissions S1 A1</t>
  </si>
  <si>
    <t>Prod &amp; Diff émissions S2 A1</t>
  </si>
  <si>
    <t>Prod &amp; Diff émissions S1 A2</t>
  </si>
  <si>
    <t>Prod &amp; Diff émissions S2 A2</t>
  </si>
  <si>
    <t>FORMATION HORS AFDAS</t>
  </si>
  <si>
    <t>HONORAIRE CONSULT COURANT</t>
  </si>
  <si>
    <t>Honoraires</t>
  </si>
  <si>
    <t>Remboursement intenet+ tel</t>
  </si>
  <si>
    <t>remboursement frais transport</t>
  </si>
  <si>
    <t>Divers prestation avec JMI</t>
  </si>
  <si>
    <t>Reversement sub. Article 19</t>
  </si>
  <si>
    <t>Reversement subvention FEC</t>
  </si>
  <si>
    <t>Reversement subvention ADCE</t>
  </si>
  <si>
    <t>Reversement subv Djanoubcom</t>
  </si>
  <si>
    <t>Reversement subv En toutes let</t>
  </si>
  <si>
    <t>Reversement subvention EMC</t>
  </si>
  <si>
    <t>Reversement Alhudood</t>
  </si>
  <si>
    <t>Reversement Levant Laboratorie</t>
  </si>
  <si>
    <t>Reversement subvention Shoruq</t>
  </si>
  <si>
    <t>Reversement subvention OML</t>
  </si>
  <si>
    <t>Reversement subvention Kitab</t>
  </si>
  <si>
    <t>Reversement subvention ALCT</t>
  </si>
  <si>
    <t>Reversement subvention Glitch</t>
  </si>
  <si>
    <t>Reversement Men Lewwel</t>
  </si>
  <si>
    <t>Reversement  Samandal</t>
  </si>
  <si>
    <t>Expertise individuelle MBALLA</t>
  </si>
  <si>
    <t>Loc Buro IRD ML 5/03-4/04 2020</t>
  </si>
  <si>
    <t>Loc Buro IRD ML 5/04-4/05 2020</t>
  </si>
  <si>
    <t>Loc Buro IRD ML 5/05-4/06 2020</t>
  </si>
  <si>
    <t>Loc Buro IRD ML 5/06-4/07 2020</t>
  </si>
  <si>
    <t>Loc Buro IRD ML 5/07-4/08 2020</t>
  </si>
  <si>
    <t>Loc Buro IRD ML 5/08-4/09 2020</t>
  </si>
  <si>
    <t>Training : 2 cycles  x 18 jrs</t>
  </si>
  <si>
    <t>Coaching 6 x 3cycles x 5 stag</t>
  </si>
  <si>
    <t>HEBERGEMENT ET REPAS</t>
  </si>
  <si>
    <t>salle plenière +catering</t>
  </si>
  <si>
    <t>LOCATION 5 salles</t>
  </si>
  <si>
    <t xml:space="preserve">Cocktail </t>
  </si>
  <si>
    <t>Reversement Habka</t>
  </si>
  <si>
    <t>REVERSEMENT SUBVENTION</t>
  </si>
  <si>
    <t>PER DIEM</t>
  </si>
  <si>
    <t>FRAIS ESSENCE</t>
  </si>
  <si>
    <t>Coordination/réalisation</t>
  </si>
  <si>
    <t>Chef opérateur</t>
  </si>
  <si>
    <t>Mis à dispo matériel technique</t>
  </si>
  <si>
    <t>Cadre logique : note détaillée</t>
  </si>
  <si>
    <t>Indicateurs</t>
  </si>
  <si>
    <t>Outils d'implication</t>
  </si>
  <si>
    <t>Conception atelier de formatio</t>
  </si>
  <si>
    <t>Animation</t>
  </si>
  <si>
    <t>Location Bureau Ambassade F</t>
  </si>
  <si>
    <t>FORMATION AFDAS</t>
  </si>
  <si>
    <t>PRESTATION EVALUATION PAGOF</t>
  </si>
  <si>
    <t xml:space="preserve">TRANSPORT </t>
  </si>
  <si>
    <t>TOT_EKOUE_10/19_02/20</t>
  </si>
  <si>
    <t>HONORAIRES CONSULTANTE</t>
  </si>
  <si>
    <t>FRAIS DE GESTION</t>
  </si>
  <si>
    <t>ASSURANCE SANTE</t>
  </si>
  <si>
    <t>FRAIS VISA NIGER BURKINA</t>
  </si>
  <si>
    <t>BILLETS AR TRAIN</t>
  </si>
  <si>
    <t>BILLETS AVION</t>
  </si>
  <si>
    <t>COMMUNICATION INTERNET</t>
  </si>
  <si>
    <t>PHOTOCOPIES REPRODUCTION</t>
  </si>
  <si>
    <t>DEPLACT MALI NIGER BF</t>
  </si>
  <si>
    <t>LOCATION LIEUX FORMATION REUNI</t>
  </si>
  <si>
    <t>Prestation Personnel</t>
  </si>
  <si>
    <t xml:space="preserve">ASSURANCE </t>
  </si>
  <si>
    <t>Depenses administratif</t>
  </si>
  <si>
    <t>VISAS</t>
  </si>
  <si>
    <t>Heures normales</t>
  </si>
  <si>
    <t>13ème mois</t>
  </si>
  <si>
    <t>Carte Navigo</t>
  </si>
  <si>
    <t>Prest 15/11/19-15/09/20</t>
  </si>
  <si>
    <t>Presta experte fil rouge</t>
  </si>
  <si>
    <t>National coordianation</t>
  </si>
  <si>
    <t>ACHAT MAT INFO ET TELECOM</t>
  </si>
  <si>
    <t>ACHEMINEMENT MATERIEL</t>
  </si>
  <si>
    <t>Reversement Impact</t>
  </si>
  <si>
    <t>PRESTATION PERSONNEL OCT-JUIN</t>
  </si>
  <si>
    <t xml:space="preserve">Membre comité validation MOOC </t>
  </si>
  <si>
    <t>Orga déc 2019-fev 2020</t>
  </si>
  <si>
    <t>VISA</t>
  </si>
  <si>
    <t>AR Amman-Khartoum</t>
  </si>
  <si>
    <t xml:space="preserve"> MOOC 1 OUVERT LOT 3 </t>
  </si>
  <si>
    <t>MOOC 1 FERME LOT 3</t>
  </si>
  <si>
    <t>MOOC 2 LOT 3</t>
  </si>
  <si>
    <t>MAINTENANCE PLATEFORME MOOC</t>
  </si>
  <si>
    <t>ORGANISATION ACTIVITE</t>
  </si>
  <si>
    <t>ORGANISATION ACTIVITEMAOMD0911</t>
  </si>
  <si>
    <t>ORGANISATION ACTIVITEMAOMD0913</t>
  </si>
  <si>
    <t>Location Salle Formation</t>
  </si>
  <si>
    <t>Hébergement Coord - Form</t>
  </si>
  <si>
    <t>Restauration générale</t>
  </si>
  <si>
    <t>H.Khateeb Jan 2020 - Apr 2021</t>
  </si>
  <si>
    <t>Prestation chauffeur (01/2020)</t>
  </si>
  <si>
    <t>Qudra2 _ NPM Jor déc19-déc20</t>
  </si>
  <si>
    <t xml:space="preserve">H. Khateeb REGUL ANNEE 2019 </t>
  </si>
  <si>
    <t>PRESTATIONS INTERPRETARIAT</t>
  </si>
  <si>
    <t>PROLONGATION-IMAD-12/19-04/21</t>
  </si>
  <si>
    <t>Publication 3 spots promo mooc</t>
  </si>
  <si>
    <t>ANNONCES spot pub mooc</t>
  </si>
  <si>
    <t>Coordination locale Birmanie</t>
  </si>
  <si>
    <t>Coordination locale Laos</t>
  </si>
  <si>
    <t>Honoraires prestation</t>
  </si>
  <si>
    <t>Indemnités jour déplacement</t>
  </si>
  <si>
    <t>Indemnités jour voyage</t>
  </si>
  <si>
    <t>Audit 27 Jan - 28 Fev 2020</t>
  </si>
  <si>
    <t>Analyse des données</t>
  </si>
  <si>
    <t>Appel à candidature Enquête</t>
  </si>
  <si>
    <t>AGENCE DE VOYAGE</t>
  </si>
  <si>
    <t>Coordination locale</t>
  </si>
  <si>
    <t>Conseils et suivi Février 2020</t>
  </si>
  <si>
    <t>Conseils et suivi Mars 2020</t>
  </si>
  <si>
    <t>Conseils et suivi Avril 2020</t>
  </si>
  <si>
    <t>Conseils et suivi Mai 2020</t>
  </si>
  <si>
    <t>Conseils et suivi Juin 2020</t>
  </si>
  <si>
    <t>Conseils et suivi Juillet 2020</t>
  </si>
  <si>
    <t>Conseils et suivi Août 2020</t>
  </si>
  <si>
    <t>Conseils et suivi Sept 2020</t>
  </si>
  <si>
    <t>Conseils et suivi Octobre 2020</t>
  </si>
  <si>
    <t>Conseils et suivi Nov. 2020</t>
  </si>
  <si>
    <t>Conseils et suivi Déc. 2020</t>
  </si>
  <si>
    <t>TRANSPORT (sur justif)</t>
  </si>
  <si>
    <t>FRAIS divers (sur justif)</t>
  </si>
  <si>
    <t>Deplacement 15 bénéficiaires</t>
  </si>
  <si>
    <t>Location salle</t>
  </si>
  <si>
    <t>Repas midi + pauses café 15per</t>
  </si>
  <si>
    <t>Frais de rapportage</t>
  </si>
  <si>
    <t>Kit pédagogique</t>
  </si>
  <si>
    <t>Locat° video proj + 5 ordi</t>
  </si>
  <si>
    <t>AUTRES FRAIS ET COMM</t>
  </si>
  <si>
    <t>Coordination/logistique</t>
  </si>
  <si>
    <t>CBRE+PDEJ - 7 NUITS</t>
  </si>
  <si>
    <t>LOC VOITURE 30 J x 30 000 CFA</t>
  </si>
  <si>
    <t>MFR</t>
  </si>
  <si>
    <t>4 Nuits x 56 500 CFA Hedwige H</t>
  </si>
  <si>
    <t>4 Nuits x 56 500 CFA Diam LY</t>
  </si>
  <si>
    <t>Nuitées</t>
  </si>
  <si>
    <t>Restauration et pauses café</t>
  </si>
  <si>
    <t>Location salle de réunion</t>
  </si>
  <si>
    <t>Taxe de séjour</t>
  </si>
  <si>
    <t>ZATO ALI - MODIFICATION</t>
  </si>
  <si>
    <t>Orga session formation</t>
  </si>
  <si>
    <t>Pause Café @ 2 500 CFA</t>
  </si>
  <si>
    <t>Déjeuner @ 5 000 CFA</t>
  </si>
  <si>
    <t>Mini-cocktail réunion 29/01</t>
  </si>
  <si>
    <t>Billet d'avion Maxime Hugueux</t>
  </si>
  <si>
    <t>Contrat Arba Murati Prestation</t>
  </si>
  <si>
    <t>PER DIEM Participants</t>
  </si>
  <si>
    <t>Transports locaux Private Car</t>
  </si>
  <si>
    <t>Transportation fees locaaux</t>
  </si>
  <si>
    <t>AR Dakar Abidjan bénéficaires</t>
  </si>
  <si>
    <t>AR Paris Abidjan Expert</t>
  </si>
  <si>
    <t>AR Dakar Abidjan expert</t>
  </si>
  <si>
    <t>604200</t>
  </si>
  <si>
    <t>604800</t>
  </si>
  <si>
    <t>626200</t>
  </si>
  <si>
    <t>625105</t>
  </si>
  <si>
    <t>622600</t>
  </si>
  <si>
    <t>611400</t>
  </si>
  <si>
    <t>604100</t>
  </si>
  <si>
    <t>606300</t>
  </si>
  <si>
    <t>625630</t>
  </si>
  <si>
    <t>625100</t>
  </si>
  <si>
    <t>625600</t>
  </si>
  <si>
    <t>623000</t>
  </si>
  <si>
    <t>614000</t>
  </si>
  <si>
    <t>622500</t>
  </si>
  <si>
    <t>613200</t>
  </si>
  <si>
    <t>613400</t>
  </si>
  <si>
    <t>625601</t>
  </si>
  <si>
    <t>624500</t>
  </si>
  <si>
    <t>622510</t>
  </si>
  <si>
    <t>616100</t>
  </si>
  <si>
    <t>635410</t>
  </si>
  <si>
    <t>623600</t>
  </si>
  <si>
    <t>621100</t>
  </si>
  <si>
    <t>624400</t>
  </si>
  <si>
    <t>604210</t>
  </si>
  <si>
    <t>623210</t>
  </si>
  <si>
    <t>623100</t>
  </si>
  <si>
    <t>611300</t>
  </si>
  <si>
    <t>625710</t>
  </si>
  <si>
    <t>606400</t>
  </si>
  <si>
    <t>613510</t>
  </si>
  <si>
    <t>Normale</t>
  </si>
  <si>
    <t>L</t>
  </si>
  <si>
    <t>KG</t>
  </si>
  <si>
    <t>600</t>
  </si>
  <si>
    <t>600-ACH-000165</t>
  </si>
  <si>
    <t>600-ACH-000207</t>
  </si>
  <si>
    <t>600-ACH-000216</t>
  </si>
  <si>
    <t>600-ACH-000275</t>
  </si>
  <si>
    <t>600-ACH-000276</t>
  </si>
  <si>
    <t>600-ACH-000290</t>
  </si>
  <si>
    <t>600-ACH-000520</t>
  </si>
  <si>
    <t>600-ACH-000587</t>
  </si>
  <si>
    <t>600-ACH-000633</t>
  </si>
  <si>
    <t>600-ACH-000638</t>
  </si>
  <si>
    <t>600-ACH-000639</t>
  </si>
  <si>
    <t>600-ACH-000649</t>
  </si>
  <si>
    <t>600-ACH-000676</t>
  </si>
  <si>
    <t>600-ACH-000697</t>
  </si>
  <si>
    <t>600-ACH-000699</t>
  </si>
  <si>
    <t>600-ACH-000754</t>
  </si>
  <si>
    <t>600-ACH-000759</t>
  </si>
  <si>
    <t>600-ACH-000794</t>
  </si>
  <si>
    <t>600-ACH-000825</t>
  </si>
  <si>
    <t>600-ACH-000903</t>
  </si>
  <si>
    <t>600-ACH-000910</t>
  </si>
  <si>
    <t>600-ACH-000930</t>
  </si>
  <si>
    <t>600-ACH-000956</t>
  </si>
  <si>
    <t>600-ACH-000972</t>
  </si>
  <si>
    <t>600-ACH-000976</t>
  </si>
  <si>
    <t>600-ACH-000977</t>
  </si>
  <si>
    <t>600-ACH-000978</t>
  </si>
  <si>
    <t>600-ACH-000981</t>
  </si>
  <si>
    <t>600-ACH-000989</t>
  </si>
  <si>
    <t>600-ACH-000990</t>
  </si>
  <si>
    <t>600-ACH-000991</t>
  </si>
  <si>
    <t>600-ACH-000997</t>
  </si>
  <si>
    <t>600-ACH-001052</t>
  </si>
  <si>
    <t>600-ACH-001061</t>
  </si>
  <si>
    <t>600-ACH-001062</t>
  </si>
  <si>
    <t>600-ACH-001063</t>
  </si>
  <si>
    <t>600-ACH-001064</t>
  </si>
  <si>
    <t>600-ACH-001065</t>
  </si>
  <si>
    <t>600-ACH-001066</t>
  </si>
  <si>
    <t>600-ACH-001067</t>
  </si>
  <si>
    <t>600-ACH-001068</t>
  </si>
  <si>
    <t>600-ACH-001069</t>
  </si>
  <si>
    <t>600-ACH-001070</t>
  </si>
  <si>
    <t>600-ACH-001071</t>
  </si>
  <si>
    <t>600-ACH-001072</t>
  </si>
  <si>
    <t>600-ACH-001073</t>
  </si>
  <si>
    <t>600-ACH-001074</t>
  </si>
  <si>
    <t>600-ACH-001076</t>
  </si>
  <si>
    <t>600-ACH-001077</t>
  </si>
  <si>
    <t>600-ACH-001093</t>
  </si>
  <si>
    <t>600-ACH-001106</t>
  </si>
  <si>
    <t>600-ACH-001132</t>
  </si>
  <si>
    <t>600-ACH-001136</t>
  </si>
  <si>
    <t>600-ACH-001141</t>
  </si>
  <si>
    <t>600-ACH-001145</t>
  </si>
  <si>
    <t>600-ACH-001146</t>
  </si>
  <si>
    <t>600-ACH-001152</t>
  </si>
  <si>
    <t>600-ACH-001196</t>
  </si>
  <si>
    <t>600-ACH-001197</t>
  </si>
  <si>
    <t>600-ACH-001198</t>
  </si>
  <si>
    <t>600-ACH-001200</t>
  </si>
  <si>
    <t>600-ACH-001241</t>
  </si>
  <si>
    <t>600-ACH-001243</t>
  </si>
  <si>
    <t>600-ACH-001244</t>
  </si>
  <si>
    <t>600-ACH-001248</t>
  </si>
  <si>
    <t>600-ACH-001270</t>
  </si>
  <si>
    <t>600-ACH-001271</t>
  </si>
  <si>
    <t>600-ACH-001289</t>
  </si>
  <si>
    <t>600-ACH-001295</t>
  </si>
  <si>
    <t>600-ACH-001371</t>
  </si>
  <si>
    <t>600-ACH-001372</t>
  </si>
  <si>
    <t>600-ACH-001395</t>
  </si>
  <si>
    <t>600-ACH-001396</t>
  </si>
  <si>
    <t>600-ACH-001400</t>
  </si>
  <si>
    <t>600-ACH-001422</t>
  </si>
  <si>
    <t>600-ACH-001433</t>
  </si>
  <si>
    <t>600-ACH-001462</t>
  </si>
  <si>
    <t>600-ACH-001476</t>
  </si>
  <si>
    <t>600-ACH-001504</t>
  </si>
  <si>
    <t>600-ACH-001516</t>
  </si>
  <si>
    <t>600-ACH-001528</t>
  </si>
  <si>
    <t>600-ACH-001536</t>
  </si>
  <si>
    <t>600-ACH-001538</t>
  </si>
  <si>
    <t>600-ACH-001546</t>
  </si>
  <si>
    <t>600-ACH-001547</t>
  </si>
  <si>
    <t>600-ACH-001548</t>
  </si>
  <si>
    <t>600-ACH-001559</t>
  </si>
  <si>
    <t>600-ACH-001560</t>
  </si>
  <si>
    <t>600-ACH-001577</t>
  </si>
  <si>
    <t>600-ACH-001604</t>
  </si>
  <si>
    <t>600-ACH-001616</t>
  </si>
  <si>
    <t>600-ACH-001618</t>
  </si>
  <si>
    <t>600-ACH-001631</t>
  </si>
  <si>
    <t>600-ACH-001661</t>
  </si>
  <si>
    <t>600-ACH-001668</t>
  </si>
  <si>
    <t>600-ACH-001677</t>
  </si>
  <si>
    <t>600-ACH-001678</t>
  </si>
  <si>
    <t>600-ACH-001688</t>
  </si>
  <si>
    <t>600-ACH-001692</t>
  </si>
  <si>
    <t>600-ACH-001728</t>
  </si>
  <si>
    <t>600-ACH-001746</t>
  </si>
  <si>
    <t>600-ACH-001756</t>
  </si>
  <si>
    <t>600-ACH-001757</t>
  </si>
  <si>
    <t>600-ACH-001762</t>
  </si>
  <si>
    <t>600-ACH-001768</t>
  </si>
  <si>
    <t>600-ACH-001780</t>
  </si>
  <si>
    <t>600-ACH-001783</t>
  </si>
  <si>
    <t>600-ACH-001787</t>
  </si>
  <si>
    <t>600-ACH-001791</t>
  </si>
  <si>
    <t>600-ACH-001793</t>
  </si>
  <si>
    <t>600-ACH-001800</t>
  </si>
  <si>
    <t>600-ACH-001808</t>
  </si>
  <si>
    <t>600-ACH-001817</t>
  </si>
  <si>
    <t>600-ACH-001818</t>
  </si>
  <si>
    <t>600-ACH-001822</t>
  </si>
  <si>
    <t>600-ACH-001823</t>
  </si>
  <si>
    <t>600-ACH-001825</t>
  </si>
  <si>
    <t>600-ACH-001830</t>
  </si>
  <si>
    <t>600-ACH-001836</t>
  </si>
  <si>
    <t>600-ACH-001837</t>
  </si>
  <si>
    <t>600-ACH-001858</t>
  </si>
  <si>
    <t>600-ACH-001863</t>
  </si>
  <si>
    <t>600-ACH-001864</t>
  </si>
  <si>
    <t>600-ACH-001869</t>
  </si>
  <si>
    <t>600-ACH-001876</t>
  </si>
  <si>
    <t>600-ACH-001879</t>
  </si>
  <si>
    <t>600-ACH-001883</t>
  </si>
  <si>
    <t>600-ACH-001884</t>
  </si>
  <si>
    <t>600-ACH-001886</t>
  </si>
  <si>
    <t>600-ACH-001888</t>
  </si>
  <si>
    <t>600-ACH-001889</t>
  </si>
  <si>
    <t>600-ACH-001890</t>
  </si>
  <si>
    <t>600-ACH-001891</t>
  </si>
  <si>
    <t>600-ACH-001894</t>
  </si>
  <si>
    <t>600-ACH-001896</t>
  </si>
  <si>
    <t>600-ACH-001897</t>
  </si>
  <si>
    <t>600-ACH-001905</t>
  </si>
  <si>
    <t>600-ACH-001908</t>
  </si>
  <si>
    <t>600-ACH-001910</t>
  </si>
  <si>
    <t>600-ACH-001912</t>
  </si>
  <si>
    <t>600-ACH-001913</t>
  </si>
  <si>
    <t>600-ACH-001916</t>
  </si>
  <si>
    <t>600-ACH-001920</t>
  </si>
  <si>
    <t>600-ACH-001921</t>
  </si>
  <si>
    <t>600-ACH-001922</t>
  </si>
  <si>
    <t>600-ACH-001923</t>
  </si>
  <si>
    <t>600-ACH-001924</t>
  </si>
  <si>
    <t>600-ACH-001925</t>
  </si>
  <si>
    <t>VII</t>
  </si>
  <si>
    <t>SCT030JFM</t>
  </si>
  <si>
    <t>VIRN</t>
  </si>
  <si>
    <t>SCT</t>
  </si>
  <si>
    <t>VII30JFM</t>
  </si>
  <si>
    <t>Q</t>
  </si>
  <si>
    <t>CPI</t>
  </si>
  <si>
    <t>EXP</t>
  </si>
  <si>
    <t>FRA</t>
  </si>
  <si>
    <t>FRE</t>
  </si>
  <si>
    <t>CEE</t>
  </si>
  <si>
    <t>GROUPE SECURICOM BURKINA</t>
  </si>
  <si>
    <t>RIMEDIAS SARL - CONSEIL EN COM</t>
  </si>
  <si>
    <t>AGENCE JEUNES FORMATION DEVELO</t>
  </si>
  <si>
    <t>VIETNAM JOURNALISTS TRAINING C</t>
  </si>
  <si>
    <t>ASSOCIATION FEMMES EN COMMUNIC</t>
  </si>
  <si>
    <t>ADCE ASS CULT DEV CAPACITES ET</t>
  </si>
  <si>
    <t>OBSERVATOIRE MAGHREBIN DES LIB</t>
  </si>
  <si>
    <t xml:space="preserve">ASSOCIATION LUTTE TOXICOMANIE </t>
  </si>
  <si>
    <t>SAMANDAL POUR LES CONTES DESSI</t>
  </si>
  <si>
    <t>INSTITUT RECHERCHE DEVELOPPEME</t>
  </si>
  <si>
    <t>CADRES EN MISSION INTERNATIONA</t>
  </si>
  <si>
    <t>STUDIES AND ECONOMIC MEDIA CEN</t>
  </si>
  <si>
    <t>ASSOCIATION ECOSITE DE VILLARC</t>
  </si>
  <si>
    <t>ASS INITIATIVES CITOYENN MOUBA</t>
  </si>
  <si>
    <t>SIGNIFREDI FLORENT</t>
  </si>
  <si>
    <t>MAYEUR  ADELINE</t>
  </si>
  <si>
    <t>VALLI FRANCESCA</t>
  </si>
  <si>
    <t>ABRIVARD  JULIE</t>
  </si>
  <si>
    <t>EYMARD FRANCOISE</t>
  </si>
  <si>
    <t>TROCHU MELINDA</t>
  </si>
  <si>
    <t>ORIO  SYLVIE</t>
  </si>
  <si>
    <t>HIRNSTEIN  HENRIKE</t>
  </si>
  <si>
    <t>RICCO  ANNE SOPHIE</t>
  </si>
  <si>
    <t>BERTAUX INGRID</t>
  </si>
  <si>
    <t>MINERY  FLORENCE</t>
  </si>
  <si>
    <t>SABATTINI  SALOME</t>
  </si>
  <si>
    <t>DERUELLE THIEBAUT  PASCALE</t>
  </si>
  <si>
    <t>DIETRICH REGINE</t>
  </si>
  <si>
    <t>HUGEUX MAXIME</t>
  </si>
  <si>
    <t>BRILLET  MARIE LAURE</t>
  </si>
  <si>
    <t>BERGOUIGNAN  EMILIE</t>
  </si>
  <si>
    <t>BEAUDOUX ISABELLE</t>
  </si>
  <si>
    <t>FILALI ALLACH SARAH</t>
  </si>
  <si>
    <t>BABY  MARION</t>
  </si>
  <si>
    <t>HIVET  DAVID</t>
  </si>
  <si>
    <t>LEBEGUE Mathieu</t>
  </si>
  <si>
    <t>PROVINS  CHRISTOPHE</t>
  </si>
  <si>
    <t>ROMAIN LAETITIA</t>
  </si>
  <si>
    <t>CHEVIN  MYRIAM</t>
  </si>
  <si>
    <t>CUVILLIER  CORINNE</t>
  </si>
  <si>
    <t>LAOT  EMILIE</t>
  </si>
  <si>
    <t>GISBERT  FREDERIC</t>
  </si>
  <si>
    <t>Extraction 30/01/20</t>
  </si>
  <si>
    <t>Commentaires</t>
  </si>
  <si>
    <t>Total général</t>
  </si>
  <si>
    <t>févr</t>
  </si>
  <si>
    <t>avr</t>
  </si>
  <si>
    <t>juil</t>
  </si>
  <si>
    <t>août</t>
  </si>
  <si>
    <t>sept</t>
  </si>
  <si>
    <t>déc</t>
  </si>
  <si>
    <t>janv</t>
  </si>
  <si>
    <t>ok-Partiellement</t>
  </si>
  <si>
    <t>ok- prochaine réception avril 2020</t>
  </si>
  <si>
    <t>ok partiellement - Partiellement jusqu'à 2021 ?</t>
  </si>
  <si>
    <t>ok - 2020 - Formation Stimulus</t>
  </si>
  <si>
    <t>ok - réception partielle - Résolution pbs - le reste en 2020</t>
  </si>
  <si>
    <t xml:space="preserve"> partiellement, fin de contrat le 31/03/2020</t>
  </si>
  <si>
    <t>ok - réception partielle - prochaine réception en fév</t>
  </si>
  <si>
    <t>ok partiellement</t>
  </si>
  <si>
    <t xml:space="preserve">ok-  partiellement </t>
  </si>
  <si>
    <t>ok- jusqu’à  fev 2020</t>
  </si>
  <si>
    <t>- partiellement 01/01/18 au 24/04/21</t>
  </si>
  <si>
    <t>ok 2020 CCN</t>
  </si>
  <si>
    <t>ok - 15/09/20 rien à recep jusqu'à mars</t>
  </si>
  <si>
    <t>ok - prestation mars</t>
  </si>
  <si>
    <t>- partiellement 01/09/2018 au 6/12/2020 VMI</t>
  </si>
  <si>
    <t xml:space="preserve"> - partiellement 07/12/18 au 6/12/20  VMI</t>
  </si>
  <si>
    <t xml:space="preserve"> - partiellement 12/18 au 6/12/20  VMI</t>
  </si>
  <si>
    <t>- partiellement du 10/18 au 04/21</t>
  </si>
  <si>
    <t>- partiellement jusqu'à avril 2021</t>
  </si>
  <si>
    <t xml:space="preserve"> - Partiellement jusqu’à 2021</t>
  </si>
  <si>
    <t>ok- Partiellement  01/01/20 au 24/04/21 CCN</t>
  </si>
  <si>
    <t>-Partiellement CCN</t>
  </si>
  <si>
    <t xml:space="preserve"> - Reporté en 2020 quand?</t>
  </si>
  <si>
    <t>prestation Janvier</t>
  </si>
  <si>
    <t xml:space="preserve"> - jusqu’à  janvier 2020</t>
  </si>
  <si>
    <t xml:space="preserve">  - Prestation Janvier</t>
  </si>
  <si>
    <t xml:space="preserve"> ok- partiellement 09/05/19 au 00/03/2020</t>
  </si>
  <si>
    <t xml:space="preserve">  ok- Partiellement jusqu'en mai 2020</t>
  </si>
  <si>
    <t xml:space="preserve"> ok-Partiellement</t>
  </si>
  <si>
    <t xml:space="preserve"> -  Réception partielle ?</t>
  </si>
  <si>
    <t>ok - définitif</t>
  </si>
  <si>
    <t xml:space="preserve"> partiellement du 25/06/19 au 31/03/20</t>
  </si>
  <si>
    <t>ok- définitif</t>
  </si>
  <si>
    <t>Prestation janvier</t>
  </si>
  <si>
    <t xml:space="preserve">  - Prestation janvier</t>
  </si>
  <si>
    <t xml:space="preserve">  partiellement</t>
  </si>
  <si>
    <t xml:space="preserve">  - partiellement du 01/07/19 au 30/06/20</t>
  </si>
  <si>
    <t xml:space="preserve">  -Réception partielle jusqu’à mai 2020</t>
  </si>
  <si>
    <t xml:space="preserve"> - Janvier</t>
  </si>
  <si>
    <t>réception partielle en janvier ? Ouaga du 24/1 au 1/2/20</t>
  </si>
  <si>
    <t>réception partielle en janvier ? 25/02 AU 01/12</t>
  </si>
  <si>
    <t>réception partielle en janvier ? Entre le 1er octobre 2019 au 30 septembre 2020</t>
  </si>
  <si>
    <t>Réception partielle en  janvier ? 5/11/2019 au 31/06/2020</t>
  </si>
  <si>
    <t>Réception partielle en  janvier ? jusqu'en déc 2020 ?</t>
  </si>
  <si>
    <t>Réception partielle en  janvier ? 15/11/2019 au 15 juin 2020</t>
  </si>
  <si>
    <t>Réception partielle en  janvier ? 2/01 au 31/12 2020</t>
  </si>
  <si>
    <t>Réception partielle en  janvier ? février à decembre 2020</t>
  </si>
  <si>
    <t>pas de réception à prévoir an janvier 2020</t>
  </si>
  <si>
    <t>réception partielle à fin janvier ?</t>
  </si>
  <si>
    <t>réception total à fin janvier ?</t>
  </si>
  <si>
    <t xml:space="preserve"> - 15/09/20 attente de facture pour solder cde (remboursement trop perçu)</t>
  </si>
  <si>
    <t>ok- prochaine réception déc 2020</t>
  </si>
  <si>
    <t>ok- Prestation février</t>
  </si>
  <si>
    <t xml:space="preserve"> - Partiellement jusqu'en septembre 2020</t>
  </si>
  <si>
    <t xml:space="preserve">   - fin de prestation 29/02/20</t>
  </si>
  <si>
    <t xml:space="preserve">   - fin de prestation 31/07/2022</t>
  </si>
  <si>
    <t xml:space="preserve">  - partiellement du 15/09/19 au 14/03/20</t>
  </si>
  <si>
    <t xml:space="preserve">  - partiellement du  01/11/18 au 29/02/20</t>
  </si>
  <si>
    <t xml:space="preserve">  - partiellement du 01/10/18 au 30/09/20</t>
  </si>
  <si>
    <t xml:space="preserve">  - partiellement du 01/11/18 au 30/04/20</t>
  </si>
  <si>
    <t xml:space="preserve"> - partiellement du 01/10/18 au 30/09/20</t>
  </si>
  <si>
    <t xml:space="preserve">  - partiellement du 15/10/18 au 14/11/19</t>
  </si>
  <si>
    <t xml:space="preserve">  - partiellement du 15/10/18 au 14/10/20</t>
  </si>
  <si>
    <t xml:space="preserve">  réceptionné partiellement </t>
  </si>
  <si>
    <t xml:space="preserve">  - partiellement du 01/01/19 au 30/06/20</t>
  </si>
  <si>
    <t xml:space="preserve">  - partiellement du 01/06/19 au 31/05/20</t>
  </si>
  <si>
    <t xml:space="preserve">   - partiellement du 15/07/19 au 14/11/20</t>
  </si>
  <si>
    <t xml:space="preserve">  - partiellement du 01/05/19 au 31/10/20</t>
  </si>
  <si>
    <t xml:space="preserve">  - partiellement du  01/07/19 au 30/09/20</t>
  </si>
  <si>
    <t xml:space="preserve">  - partiellement du 15/06/19 au 14/06/20</t>
  </si>
  <si>
    <t xml:space="preserve">  - partiellement du 15/07/19 au 14/12/20</t>
  </si>
  <si>
    <t xml:space="preserve"> - partiellement jusqu'au 31/12/20</t>
  </si>
  <si>
    <t xml:space="preserve"> -Partiellement</t>
  </si>
  <si>
    <t xml:space="preserve">  - partiellement</t>
  </si>
  <si>
    <t xml:space="preserve"> - 01/12/20 - 31/12/20</t>
  </si>
  <si>
    <t>ok- rien à réceptionner janvier</t>
  </si>
  <si>
    <t>ok- Rien à réceptionner avant fin mars  ou début avril</t>
  </si>
  <si>
    <t>ok - rien à réceptionner janvier</t>
  </si>
  <si>
    <t>ok - prestation Mars</t>
  </si>
  <si>
    <t xml:space="preserve">ok-  Partiellement jusqu'au 21/02/20 - FED </t>
  </si>
  <si>
    <t>ok- rien à réceptionner en janvier</t>
  </si>
  <si>
    <t>en attente retour SSI</t>
  </si>
  <si>
    <t>pas de réception à prévoir en janvier 2020</t>
  </si>
  <si>
    <t xml:space="preserve">ok-  presta en cours de réalisation </t>
  </si>
  <si>
    <t>ok -Réception fin février</t>
  </si>
  <si>
    <t>ok - Réception fin mars</t>
  </si>
  <si>
    <t>ok- Réception fin avril</t>
  </si>
  <si>
    <t>ok- Réception fin mai</t>
  </si>
  <si>
    <t>ok- Réception fin juin</t>
  </si>
  <si>
    <t>ok- Réception fin juillet</t>
  </si>
  <si>
    <t>ok- Réception fin août</t>
  </si>
  <si>
    <t>ok- Réception fin septembre</t>
  </si>
  <si>
    <t>ok- Réception fin octobre</t>
  </si>
  <si>
    <t>ok -Réception fin novembre</t>
  </si>
  <si>
    <t>ok -Réception fin décembre</t>
  </si>
  <si>
    <t xml:space="preserve">ok- Séminaire prévu le 8 février </t>
  </si>
  <si>
    <t>ok- partiellement jusqu'à juillet</t>
  </si>
  <si>
    <t xml:space="preserve">ok- partiellement du 29/07/19 au29/08/20 </t>
  </si>
  <si>
    <t>Pas de réception à faire</t>
  </si>
  <si>
    <t>Pas intérrogé</t>
  </si>
  <si>
    <t>PAS ENVOYER</t>
  </si>
  <si>
    <t>OK- définitif</t>
  </si>
  <si>
    <t>PAS DE RETOUR</t>
  </si>
  <si>
    <t>à vérifier</t>
  </si>
  <si>
    <t>Colonne1</t>
  </si>
  <si>
    <t>600-ACH-001927</t>
  </si>
  <si>
    <t>STIM PLUS</t>
  </si>
  <si>
    <t>HP écran elideDisplay E243 LED</t>
  </si>
  <si>
    <t>NWI</t>
  </si>
  <si>
    <t>WAHI  NOUREDDINE</t>
  </si>
  <si>
    <t>600-ACH-001928</t>
  </si>
  <si>
    <t>ATELIERS INDUSTRIA</t>
  </si>
  <si>
    <t>600-ACH-001932</t>
  </si>
  <si>
    <t>LA CONFISERIE</t>
  </si>
  <si>
    <t>ARN</t>
  </si>
  <si>
    <t>ROBIN  ASTRID</t>
  </si>
  <si>
    <t>600-ACH-001934</t>
  </si>
  <si>
    <t>ORANGE FRANCE</t>
  </si>
  <si>
    <t>600-ACH-001935</t>
  </si>
  <si>
    <t>GOLDEN TULIP EL MECHTEL</t>
  </si>
  <si>
    <t>600-ACH-001936</t>
  </si>
  <si>
    <t xml:space="preserve">PREMIER MINISTRE DIRECTION DE </t>
  </si>
  <si>
    <t>PREMIER MINISTRE DIRECTION DE l'INF</t>
  </si>
  <si>
    <t>Prolongation AO incubation</t>
  </si>
  <si>
    <t>Raison sociale2</t>
  </si>
  <si>
    <t>Raison sociale3</t>
  </si>
  <si>
    <t>Désignation4</t>
  </si>
  <si>
    <t>Nom</t>
  </si>
  <si>
    <t>galaxy  A70DS  128Go</t>
  </si>
  <si>
    <t>COMMENTAIRE</t>
  </si>
  <si>
    <t xml:space="preserve"> ok-  partiellement du 01/01/19 au 31/12/22, gérée par FED</t>
  </si>
  <si>
    <t xml:space="preserve">   ok- partiellement du 03/06/19 au 02/06/21, , gérée par FED</t>
  </si>
  <si>
    <t>(vide)</t>
  </si>
  <si>
    <t>Ligne 244</t>
  </si>
  <si>
    <t>Ligne 245</t>
  </si>
  <si>
    <t>ligne 246</t>
  </si>
  <si>
    <t>ligne 247</t>
  </si>
  <si>
    <t>ligne 248</t>
  </si>
  <si>
    <t>ligne 249</t>
  </si>
  <si>
    <t>ligne 250</t>
  </si>
  <si>
    <t>ligne 251</t>
  </si>
  <si>
    <t>ligne 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</si>
</sst>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.0000"/>
    <numFmt numFmtId="165" formatCode="0.000000"/>
    <numFmt numFmtId="166" formatCode="0.00##############"/>
    <numFmt numFmtId="167" formatCode="dd/mm/yy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0" fillId="0" borderId="0" xfId="0" pivotButton="1"/>
    <xf numFmtId="167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49" fontId="1" fillId="2" borderId="0" xfId="0" applyNumberFormat="1" applyFont="1" applyFill="1"/>
    <xf numFmtId="49" fontId="0" fillId="0" borderId="1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/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/>
    <xf numFmtId="0" fontId="0" fillId="2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49" fontId="0" fillId="0" borderId="0" xfId="0" applyNumberFormat="1" applyFill="1"/>
    <xf numFmtId="0" fontId="0" fillId="0" borderId="0" xfId="0" applyFill="1"/>
    <xf numFmtId="49" fontId="1" fillId="0" borderId="0" xfId="0" applyNumberFormat="1" applyFont="1" applyFill="1"/>
  </cellXfs>
  <cellStyles count="1">
    <cellStyle name="Normal" xfId="0" builtinId="0"/>
  </cellStyles>
  <dxfs count="57">
    <dxf>
      <numFmt numFmtId="30" formatCode="@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6" formatCode="0.00##############"/>
    </dxf>
    <dxf>
      <numFmt numFmtId="30" formatCode="@"/>
    </dxf>
    <dxf>
      <numFmt numFmtId="30" formatCode="@"/>
    </dxf>
    <dxf>
      <numFmt numFmtId="30" formatCode="@"/>
    </dxf>
    <dxf>
      <numFmt numFmtId="166" formatCode="0.00##############"/>
    </dxf>
    <dxf>
      <numFmt numFmtId="164" formatCode="0.0000"/>
    </dxf>
    <dxf>
      <numFmt numFmtId="165" formatCode="0.000000"/>
    </dxf>
    <dxf>
      <numFmt numFmtId="164" formatCode="0.0000"/>
    </dxf>
    <dxf>
      <numFmt numFmtId="2" formatCode="0.00"/>
    </dxf>
    <dxf>
      <numFmt numFmtId="164" formatCode="0.0000"/>
    </dxf>
    <dxf>
      <numFmt numFmtId="2" formatCode="0.00"/>
    </dxf>
    <dxf>
      <numFmt numFmtId="164" formatCode="0.00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4" formatCode="0.0000"/>
    </dxf>
    <dxf>
      <numFmt numFmtId="30" formatCode="@"/>
    </dxf>
    <dxf>
      <numFmt numFmtId="30" formatCode="@"/>
    </dxf>
    <dxf>
      <numFmt numFmtId="166" formatCode="0.00##############"/>
    </dxf>
    <dxf>
      <numFmt numFmtId="166" formatCode="0.00##############"/>
    </dxf>
    <dxf>
      <numFmt numFmtId="166" formatCode="0.00##############"/>
    </dxf>
    <dxf>
      <numFmt numFmtId="166" formatCode="0.00##############"/>
    </dxf>
    <dxf>
      <numFmt numFmtId="165" formatCode="0.000000"/>
    </dxf>
    <dxf>
      <numFmt numFmtId="166" formatCode="0.00##############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 xr9:uid="{00000000-0011-0000-FFFF-FFFF00000000}">
      <tableStyleElement type="wholeTable" dxfId="56"/>
      <tableStyleElement type="headerRow" dxfId="55"/>
      <tableStyleElement type="totalRow" dxfId="54"/>
      <tableStyleElement type="firstRowStripe" dxfId="53"/>
      <tableStyleElement type="secondRowStripe" dxfId="5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885825</xdr:colOff>
          <xdr:row>3</xdr:row>
          <xdr:rowOff>47625</xdr:rowOff>
        </xdr:from>
        <xdr:to>
          <xdr:col>51</xdr:col>
          <xdr:colOff>571500</xdr:colOff>
          <xdr:row>4</xdr:row>
          <xdr:rowOff>104775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933450</xdr:colOff>
          <xdr:row>5</xdr:row>
          <xdr:rowOff>104775</xdr:rowOff>
        </xdr:from>
        <xdr:to>
          <xdr:col>51</xdr:col>
          <xdr:colOff>609600</xdr:colOff>
          <xdr:row>7</xdr:row>
          <xdr:rowOff>19050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3867.521932291667" createdVersion="6" refreshedVersion="6" minRefreshableVersion="3" recordCount="293" xr:uid="{00000000-000A-0000-FFFF-FFFF04000000}">
  <cacheSource type="worksheet">
    <worksheetSource name="cvg" sheet="Sheet1"/>
  </cacheSource>
  <cacheFields count="53">
    <cacheField name="No commande" numFmtId="49">
      <sharedItems count="148">
        <s v="600-ACH-000165"/>
        <s v="600-ACH-000207"/>
        <s v="600-ACH-000216"/>
        <s v="600-ACH-000275"/>
        <s v="600-ACH-000276"/>
        <s v="600-ACH-000290"/>
        <s v="600-ACH-000520"/>
        <s v="600-ACH-000587"/>
        <s v="600-ACH-000633"/>
        <s v="600-ACH-000638"/>
        <s v="600-ACH-000639"/>
        <s v="600-ACH-000649"/>
        <s v="600-ACH-000676"/>
        <s v="600-ACH-000697"/>
        <s v="600-ACH-000699"/>
        <s v="600-ACH-000754"/>
        <s v="600-ACH-000759"/>
        <s v="600-ACH-000794"/>
        <s v="600-ACH-000825"/>
        <s v="600-ACH-000903"/>
        <s v="600-ACH-000910"/>
        <s v="600-ACH-000930"/>
        <s v="600-ACH-000956"/>
        <s v="600-ACH-000972"/>
        <s v="600-ACH-000976"/>
        <s v="600-ACH-000977"/>
        <s v="600-ACH-000978"/>
        <s v="600-ACH-000981"/>
        <s v="600-ACH-000989"/>
        <s v="600-ACH-000990"/>
        <s v="600-ACH-000991"/>
        <s v="600-ACH-000997"/>
        <s v="600-ACH-001052"/>
        <s v="600-ACH-001061"/>
        <s v="600-ACH-001062"/>
        <s v="600-ACH-001063"/>
        <s v="600-ACH-001064"/>
        <s v="600-ACH-001065"/>
        <s v="600-ACH-001066"/>
        <s v="600-ACH-001067"/>
        <s v="600-ACH-001068"/>
        <s v="600-ACH-001069"/>
        <s v="600-ACH-001070"/>
        <s v="600-ACH-001071"/>
        <s v="600-ACH-001072"/>
        <s v="600-ACH-001073"/>
        <s v="600-ACH-001074"/>
        <s v="600-ACH-001076"/>
        <s v="600-ACH-001077"/>
        <s v="600-ACH-001093"/>
        <s v="600-ACH-001106"/>
        <s v="600-ACH-001132"/>
        <s v="600-ACH-001136"/>
        <s v="600-ACH-001141"/>
        <s v="600-ACH-001145"/>
        <s v="600-ACH-001146"/>
        <s v="600-ACH-001152"/>
        <s v="600-ACH-001196"/>
        <s v="600-ACH-001197"/>
        <s v="600-ACH-001198"/>
        <s v="600-ACH-001200"/>
        <s v="600-ACH-001241"/>
        <s v="600-ACH-001243"/>
        <s v="600-ACH-001244"/>
        <s v="600-ACH-001248"/>
        <s v="600-ACH-001270"/>
        <s v="600-ACH-001271"/>
        <s v="600-ACH-001289"/>
        <s v="600-ACH-001295"/>
        <s v="600-ACH-001371"/>
        <s v="600-ACH-001372"/>
        <s v="600-ACH-001395"/>
        <s v="600-ACH-001396"/>
        <s v="600-ACH-001400"/>
        <s v="600-ACH-001422"/>
        <s v="600-ACH-001433"/>
        <s v="600-ACH-001462"/>
        <s v="600-ACH-001476"/>
        <s v="600-ACH-001504"/>
        <s v="600-ACH-001516"/>
        <s v="600-ACH-001528"/>
        <s v="600-ACH-001536"/>
        <s v="600-ACH-001538"/>
        <s v="600-ACH-001546"/>
        <s v="600-ACH-001547"/>
        <s v="600-ACH-001548"/>
        <s v="600-ACH-001559"/>
        <s v="600-ACH-001560"/>
        <s v="600-ACH-001577"/>
        <s v="600-ACH-001604"/>
        <s v="600-ACH-001616"/>
        <s v="600-ACH-001618"/>
        <s v="600-ACH-001631"/>
        <s v="600-ACH-001661"/>
        <s v="600-ACH-001668"/>
        <s v="600-ACH-001677"/>
        <s v="600-ACH-001678"/>
        <s v="600-ACH-001688"/>
        <s v="600-ACH-001692"/>
        <s v="600-ACH-001728"/>
        <s v="600-ACH-001746"/>
        <s v="600-ACH-001756"/>
        <s v="600-ACH-001757"/>
        <s v="600-ACH-001762"/>
        <s v="600-ACH-001768"/>
        <s v="600-ACH-001780"/>
        <s v="600-ACH-001783"/>
        <s v="600-ACH-001787"/>
        <s v="600-ACH-001791"/>
        <s v="600-ACH-001793"/>
        <s v="600-ACH-001800"/>
        <s v="600-ACH-001808"/>
        <s v="600-ACH-001817"/>
        <s v="600-ACH-001818"/>
        <s v="600-ACH-001822"/>
        <s v="600-ACH-001823"/>
        <s v="600-ACH-001825"/>
        <s v="600-ACH-001830"/>
        <s v="600-ACH-001836"/>
        <s v="600-ACH-001837"/>
        <s v="600-ACH-001858"/>
        <s v="600-ACH-001863"/>
        <s v="600-ACH-001864"/>
        <s v="600-ACH-001869"/>
        <s v="600-ACH-001876"/>
        <s v="600-ACH-001879"/>
        <s v="600-ACH-001883"/>
        <s v="600-ACH-001884"/>
        <s v="600-ACH-001886"/>
        <s v="600-ACH-001888"/>
        <s v="600-ACH-001889"/>
        <s v="600-ACH-001890"/>
        <s v="600-ACH-001891"/>
        <s v="600-ACH-001894"/>
        <s v="600-ACH-001896"/>
        <s v="600-ACH-001897"/>
        <s v="600-ACH-001905"/>
        <s v="600-ACH-001908"/>
        <s v="600-ACH-001910"/>
        <s v="600-ACH-001912"/>
        <s v="600-ACH-001913"/>
        <s v="600-ACH-001916"/>
        <s v="600-ACH-001920"/>
        <s v="600-ACH-001921"/>
        <s v="600-ACH-001922"/>
        <s v="600-ACH-001923"/>
        <s v="600-ACH-001924"/>
        <s v="600-ACH-001925"/>
      </sharedItems>
    </cacheField>
    <cacheField name="Fournisseur" numFmtId="49">
      <sharedItems count="125">
        <s v="011125"/>
        <s v="010728"/>
        <s v="011170"/>
        <s v="010925"/>
        <s v="010998"/>
        <s v="011003"/>
        <s v="011348"/>
        <s v="010882"/>
        <s v="011431"/>
        <s v="011436"/>
        <s v="011437"/>
        <s v="010923"/>
        <s v="011457"/>
        <s v="010921"/>
        <s v="011449"/>
        <s v="011091"/>
        <s v="011516"/>
        <s v="011480"/>
        <s v="010765"/>
        <s v="011084"/>
        <s v="011181"/>
        <s v="011102"/>
        <s v="011626"/>
        <s v="011628"/>
        <s v="011630"/>
        <s v="010665"/>
        <s v="011565"/>
        <s v="011028"/>
        <s v="011587"/>
        <s v="010962"/>
        <s v="010946"/>
        <s v="010677"/>
        <s v="010892"/>
        <s v="010893"/>
        <s v="010894"/>
        <s v="010911"/>
        <s v="010916"/>
        <s v="010915"/>
        <s v="010895"/>
        <s v="010955"/>
        <s v="010975"/>
        <s v="011655"/>
        <s v="011654"/>
        <s v="011641"/>
        <s v="011653"/>
        <s v="011616"/>
        <s v="011656"/>
        <s v="011677"/>
        <s v="010697"/>
        <s v="011266"/>
        <s v="011695"/>
        <s v="010881"/>
        <s v="011680"/>
        <s v="011704"/>
        <s v="011722"/>
        <s v="011124"/>
        <s v="011607"/>
        <s v="011082"/>
        <s v="010992"/>
        <s v="010790"/>
        <s v="010956"/>
        <s v="011754"/>
        <s v="011258"/>
        <s v="010891"/>
        <s v="011775"/>
        <s v="010995"/>
        <s v="011815"/>
        <s v="011816"/>
        <s v="011824"/>
        <s v="011832"/>
        <s v="011850"/>
        <s v="010660"/>
        <s v="011791"/>
        <s v="011284"/>
        <s v="011847"/>
        <s v="010960"/>
        <s v="010800"/>
        <s v="010762"/>
        <s v="P000084"/>
        <s v="010902"/>
        <s v="010786"/>
        <s v="011910"/>
        <s v="011029"/>
        <s v="011007"/>
        <s v="011914"/>
        <s v="011899"/>
        <s v="010707"/>
        <s v="010745"/>
        <s v="011804"/>
        <s v="011930"/>
        <s v="011961"/>
        <s v="011461"/>
        <s v="011846"/>
        <s v="011021"/>
        <s v="010688"/>
        <s v="010933"/>
        <s v="010942"/>
        <s v="010699"/>
        <s v="012040"/>
        <s v="012015"/>
        <s v="011576"/>
        <s v="011629"/>
        <s v="012057"/>
        <s v="012004"/>
        <s v="011073"/>
        <s v="012055"/>
        <s v="010752"/>
        <s v="010802"/>
        <s v="011918"/>
        <s v="012035"/>
        <s v="010896"/>
        <s v="012065"/>
        <s v="011280"/>
        <s v="012084"/>
        <s v="012086"/>
        <s v="011320"/>
        <s v="010783"/>
        <s v="011705"/>
        <s v="010695"/>
        <s v="011860"/>
        <s v="011889"/>
        <s v="010789"/>
        <s v="012107"/>
        <s v="012106"/>
        <s v="010794"/>
      </sharedItems>
    </cacheField>
    <cacheField name="Tiers facturant" numFmtId="49">
      <sharedItems/>
    </cacheField>
    <cacheField name="Intitulé" numFmtId="0">
      <sharedItems count="125">
        <s v="SHAREK YOUTH FORUM"/>
        <s v="RANDA HABIB"/>
        <s v="EAST ROAD"/>
        <s v="FRANCK PETIT"/>
        <s v="THIERRY CRUVELLIER"/>
        <s v="WELAD ELBALAD"/>
        <s v="ASMA SABRI"/>
        <s v="STE AYRAULT FRANCIS"/>
        <s v="ICI PARTENAIRE ENTREPRISE"/>
        <s v="SAER-EMPLOI"/>
        <s v="AJFC"/>
        <s v="FORUM DES ALTERNATIVES MAROC"/>
        <s v="AKVO"/>
        <s v="FRANCE MEDIAS MONDE "/>
        <s v="FONDATION HIRONDELLE"/>
        <s v="ANNE ILCINKAS"/>
        <s v="GROUPE SECURICOM BURKINA"/>
        <s v="RIMEDIAS SARL - CONSEIL EN COM"/>
        <s v="AGENCE JEUNES FORMATION DEVELO"/>
        <s v="ESJ PRO LILLE"/>
        <s v="INSTITUT FRANCAIS DU BURKINA"/>
        <s v="ZESOCIALDESK"/>
        <s v="DLOVAN BAWARI"/>
        <s v="MDI LTD"/>
        <s v="VIETNAM JOURNALISTS TRAINING C"/>
        <s v="BENDRIF ANASS"/>
        <s v="UNALFA MEDIASAHEL"/>
        <s v="STIMULUS"/>
        <s v="RAES"/>
        <s v="NKOA EDWIGE NICOLE"/>
        <s v="JORDAN MEDIA INSTITUT"/>
        <s v="ECES BELGIQUE"/>
        <s v="ARTICLE 19"/>
        <s v="ASSOCIATION FEMMES EN COMMUNIC"/>
        <s v="ADCE ASS CULT DEV CAPACITES ET"/>
        <s v="DJANOUBCOM INCUBATEUR"/>
        <s v="EN TOUTES LETTRES"/>
        <s v="EDUCATION MEDIA COMPANY"/>
        <s v="AL HUDOOD"/>
        <s v="LEVANT LABORATORIES"/>
        <s v="SHORUQ ORGANIZATION"/>
        <s v="OBSERVATOIRE MAGHREBIN DES LIB"/>
        <s v="KITAB SAWTI AB"/>
        <s v="ASSOCIATION LUTTE TOXICOMANIE "/>
        <s v="GLITCH"/>
        <s v="MEN LEWWEL SARL"/>
        <s v="SAMANDAL POUR LES CONTES DESSI"/>
        <s v="MBALLA NTOLO MARIELLE"/>
        <s v="INSTITUT RECHERCHE DEVELOPPEME"/>
        <s v="SERGII  ANDRUSHKO"/>
        <s v="CABINET D'ETUDES RIAH"/>
        <s v="ZATO KASSIM"/>
        <s v="HOTEL RADISSON BLU"/>
        <s v="TEMPS PUBLIC"/>
        <s v="HABKA-ALDOUFANI MANSOUR TARIQ"/>
        <s v="JOURNALISTES MEDIATEURS J'M"/>
        <s v="IREX EUROPE PARTENAIRE D JIL"/>
        <s v="FONDATION SAMIR KASSIR DJIL"/>
        <s v="MARC KINGTOPHE CASIMIR"/>
        <s v="COOPETIC"/>
        <s v="LAMARQUE FABRICE"/>
        <s v="INTERFACE MEDIAS"/>
        <s v="IRINA SALII"/>
        <s v="AUTREMENT CONSEIL FORMATION"/>
        <s v="AMBASSADE FRANCE EN BIRMANIE"/>
        <s v="EGAE D'EGAL A EGALE"/>
        <s v="EMINE SERVICES"/>
        <s v="INITIATIVES NEWS"/>
        <s v="IRAM"/>
        <s v="LA TRIBUNE"/>
        <s v="GROUPE AL BILAD"/>
        <s v="BEL HANI MOHAMED"/>
        <s v="PIMENKO"/>
        <s v="TADOGBE"/>
        <s v="CADRES EN MISSION INTERNATIONA"/>
        <s v="MEDIASEEDS ASSOCIATION"/>
        <s v="ROBERT HALF"/>
        <s v="ZBISS HANENE"/>
        <s v="TINARI SERENA"/>
        <s v="BAIDER AHMED"/>
        <s v="FNAC PRO"/>
        <s v="IMPACT e.V."/>
        <s v="STUDIES AND ECONOMIC MEDIA CEN"/>
        <s v="HUSSEN NASSER AL-YABARI"/>
        <s v="JEKINOU NOUNAGNON CHRISTIAN"/>
        <s v="CONVERGENCE MEDITERRANEE"/>
        <s v="MICT gGmbH"/>
        <s v="TAIMANI LLC"/>
        <s v="VARIABLE SAS-THE MOOC AGENCY"/>
        <s v="ATELIERS VARAN"/>
        <s v="DOOZ"/>
        <s v="JAZIRA TRAVEL"/>
        <s v="RESIDENCE HOTELIERE YEWTY"/>
        <s v="MEDIAHAD PROD"/>
        <s v="HANA SALEH AHMED KHATEEB"/>
        <s v="HEBA AL HAYAH KHALED OBEIDAT"/>
        <s v="INTERPRETES DE CONFERENCE"/>
        <s v="IMAD ALRAWASHDEH"/>
        <s v="ASSOCIATION ECOSITE DE VILLARC"/>
        <s v="IRAWO CREATIVE"/>
        <s v="YU LWIN SOE"/>
        <s v="BOUNHENG SOUTHICHACK"/>
        <s v="MEDIA ART PRODUCTIONS"/>
        <s v="LAFAAAC"/>
        <s v="KPMG "/>
        <s v="MEDIASCAN TUNISIE"/>
        <s v="UNIVERSITE SAINT JOSEPH"/>
        <s v="LCI INTERNATIONAL"/>
        <s v="NGUYEN THI MAI LAN"/>
        <s v="GABRIELIAN HELENE"/>
        <s v="ASS INITIATIVES CITOYENN MOUBA"/>
        <s v="DENEUX CLEMENT"/>
        <s v="UNALFA - PROJET ECOMEDIAS"/>
        <s v="ODYSSEE HOTEL MEDNINE"/>
        <s v="MANAGEMENT CONSULTANTS"/>
        <s v="SRH LA PALMERAIE"/>
        <s v="ETIC"/>
        <s v="SILMI"/>
        <s v="HOTEL BRAVIA OUAGADOUGOU"/>
        <s v="PACIFIC HOTEL"/>
        <s v="PROPA FRELARGI"/>
        <s v="CSID"/>
        <s v="MURATI ARBA"/>
        <s v="SANKARA BENEDICTE"/>
        <s v="GFI INFO SYST"/>
      </sharedItems>
    </cacheField>
    <cacheField name="Tiers payé" numFmtId="49">
      <sharedItems/>
    </cacheField>
    <cacheField name="Intitulé2" numFmtId="0">
      <sharedItems/>
    </cacheField>
    <cacheField name="Affaire" numFmtId="49">
      <sharedItems/>
    </cacheField>
    <cacheField name="Intitulé3" numFmtId="0">
      <sharedItems containsNonDate="0" containsString="0" containsBlank="1"/>
    </cacheField>
    <cacheField name="Date cde" numFmtId="14">
      <sharedItems containsSemiMixedTypes="0" containsNonDate="0" containsDate="1" containsString="0" minDate="2019-02-05T00:00:00" maxDate="2020-01-31T00:00:00" count="80">
        <d v="2019-02-05T00:00:00"/>
        <d v="2019-02-11T00:00:00"/>
        <d v="2019-02-14T00:00:00"/>
        <d v="2019-02-27T00:00:00"/>
        <d v="2019-03-04T00:00:00"/>
        <d v="2019-04-09T00:00:00"/>
        <d v="2019-04-25T00:00:00"/>
        <d v="2019-05-14T00:00:00"/>
        <d v="2019-05-15T00:00:00"/>
        <d v="2019-05-16T00:00:00"/>
        <d v="2019-05-22T00:00:00"/>
        <d v="2019-05-27T00:00:00"/>
        <d v="2019-06-07T00:00:00"/>
        <d v="2019-06-18T00:00:00"/>
        <d v="2019-06-21T00:00:00"/>
        <d v="2019-07-09T00:00:00"/>
        <d v="2019-07-10T00:00:00"/>
        <d v="2019-07-01T00:00:00"/>
        <d v="2019-07-19T00:00:00"/>
        <d v="2019-07-25T00:00:00"/>
        <d v="2019-07-31T00:00:00"/>
        <d v="2019-08-02T00:00:00"/>
        <d v="2019-08-26T00:00:00"/>
        <d v="2019-08-28T00:00:00"/>
        <d v="2019-09-03T00:00:00"/>
        <d v="2019-09-05T00:00:00"/>
        <d v="2019-09-10T00:00:00"/>
        <d v="2019-09-11T00:00:00"/>
        <d v="2019-09-12T00:00:00"/>
        <d v="2019-09-18T00:00:00"/>
        <d v="2019-09-19T00:00:00"/>
        <d v="2019-09-24T00:00:00"/>
        <d v="2019-09-25T00:00:00"/>
        <d v="2019-09-26T00:00:00"/>
        <d v="2019-09-27T00:00:00"/>
        <d v="2019-10-01T00:00:00"/>
        <d v="2019-10-15T00:00:00"/>
        <d v="2019-10-18T00:00:00"/>
        <d v="2019-10-21T00:00:00"/>
        <d v="2019-10-23T00:00:00"/>
        <d v="2019-10-28T00:00:00"/>
        <d v="2019-10-30T00:00:00"/>
        <d v="2019-11-05T00:00:00"/>
        <d v="2019-11-07T00:00:00"/>
        <d v="2019-11-12T00:00:00"/>
        <d v="2019-11-13T00:00:00"/>
        <d v="2019-11-14T00:00:00"/>
        <d v="2019-11-06T00:00:00"/>
        <d v="2019-11-22T00:00:00"/>
        <d v="2019-11-25T00:00:00"/>
        <d v="2019-11-26T00:00:00"/>
        <d v="2019-11-18T00:00:00"/>
        <d v="2019-11-29T00:00:00"/>
        <d v="2019-12-02T00:00:00"/>
        <d v="2019-12-09T00:00:00"/>
        <d v="2019-12-13T00:00:00"/>
        <d v="2019-12-16T00:00:00"/>
        <d v="2019-12-17T00:00:00"/>
        <d v="2019-11-28T00:00:00"/>
        <d v="2019-12-01T00:00:00"/>
        <d v="2019-12-20T00:00:00"/>
        <d v="2020-01-03T00:00:00"/>
        <d v="2020-01-08T00:00:00"/>
        <d v="2020-01-09T00:00:00"/>
        <d v="2019-12-12T00:00:00"/>
        <d v="2020-01-13T00:00:00"/>
        <d v="2020-01-14T00:00:00"/>
        <d v="2020-01-15T00:00:00"/>
        <d v="2020-01-16T00:00:00"/>
        <d v="2020-01-17T00:00:00"/>
        <d v="2020-01-20T00:00:00"/>
        <d v="2020-01-21T00:00:00"/>
        <d v="2020-01-22T00:00:00"/>
        <d v="2020-01-23T00:00:00"/>
        <d v="2020-01-24T00:00:00"/>
        <d v="2020-01-26T00:00:00"/>
        <d v="2020-01-27T00:00:00"/>
        <d v="2020-01-28T00:00:00"/>
        <d v="2020-01-29T00:00:00"/>
        <d v="2020-01-30T00:00:00"/>
      </sharedItems>
      <fieldGroup par="52" base="8">
        <rangePr groupBy="months" startDate="2019-02-05T00:00:00" endDate="2020-01-31T00:00:00"/>
        <groupItems count="14">
          <s v="&lt;05.02.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.01.2020"/>
        </groupItems>
      </fieldGroup>
    </cacheField>
    <cacheField name="Date récept prévue" numFmtId="14">
      <sharedItems containsSemiMixedTypes="0" containsNonDate="0" containsDate="1" containsString="0" minDate="2019-02-05T00:00:00" maxDate="2022-10-01T00:00:00"/>
    </cacheField>
    <cacheField name="Mode livraison" numFmtId="49">
      <sharedItems/>
    </cacheField>
    <cacheField name="Article" numFmtId="49">
      <sharedItems/>
    </cacheField>
    <cacheField name="Qté cdée UOM" numFmtId="166">
      <sharedItems containsSemiMixedTypes="0" containsString="0" containsNumber="1" minValue="1" maxValue="504"/>
    </cacheField>
    <cacheField name="Coef UOM-UA" numFmtId="165">
      <sharedItems containsSemiMixedTypes="0" containsString="0" containsNumber="1" containsInteger="1" minValue="1" maxValue="1"/>
    </cacheField>
    <cacheField name="Quantité UA" numFmtId="166">
      <sharedItems containsSemiMixedTypes="0" containsString="0" containsNumber="1" minValue="1" maxValue="504"/>
    </cacheField>
    <cacheField name="Qté récept UA" numFmtId="166">
      <sharedItems containsString="0" containsBlank="1" containsNumber="1" minValue="2.8000000000000001E-2" maxValue="245"/>
    </cacheField>
    <cacheField name="Qté en expé UA" numFmtId="166">
      <sharedItems containsNonDate="0" containsString="0" containsBlank="1"/>
    </cacheField>
    <cacheField name="Qté facturée UA" numFmtId="166">
      <sharedItems containsString="0" containsBlank="1" containsNumber="1" minValue="0.124" maxValue="245"/>
    </cacheField>
    <cacheField name="Unité achat" numFmtId="49">
      <sharedItems/>
    </cacheField>
    <cacheField name="Devise" numFmtId="49">
      <sharedItems/>
    </cacheField>
    <cacheField name="Prix net" numFmtId="164">
      <sharedItems containsSemiMixedTypes="0" containsString="0" containsNumber="1" minValue="2.2799999999999998" maxValue="555254"/>
    </cacheField>
    <cacheField name="No commande vente" numFmtId="49">
      <sharedItems/>
    </cacheField>
    <cacheField name="Site réception" numFmtId="49">
      <sharedItems/>
    </cacheField>
    <cacheField name="Site commande" numFmtId="49">
      <sharedItems/>
    </cacheField>
    <cacheField name="Régime taxe" numFmtId="49">
      <sharedItems/>
    </cacheField>
    <cacheField name="Condition paiement" numFmtId="49">
      <sharedItems/>
    </cacheField>
    <cacheField name="Raison sociale" numFmtId="49">
      <sharedItems/>
    </cacheField>
    <cacheField name="Désignation" numFmtId="49">
      <sharedItems/>
    </cacheField>
    <cacheField name="Unité commande" numFmtId="49">
      <sharedItems/>
    </cacheField>
    <cacheField name="Montant ligne HT (doc)" numFmtId="2">
      <sharedItems containsSemiMixedTypes="0" containsString="0" containsNumber="1" minValue="3.32" maxValue="555254"/>
    </cacheField>
    <cacheField name="Montant ligne HT (société)" numFmtId="2">
      <sharedItems containsSemiMixedTypes="0" containsString="0" containsNumber="1" minValue="3.32" maxValue="555254" count="207">
        <n v="24000"/>
        <n v="72000"/>
        <n v="65725"/>
        <n v="26100"/>
        <n v="29700"/>
        <n v="74640"/>
        <n v="16993.2"/>
        <n v="3700"/>
        <n v="1665"/>
        <n v="3850"/>
        <n v="11520"/>
        <n v="20040"/>
        <n v="21300"/>
        <n v="23124"/>
        <n v="4573.4399999999996"/>
        <n v="29420"/>
        <n v="22000"/>
        <n v="369411"/>
        <n v="216200"/>
        <n v="237541"/>
        <n v="277541"/>
        <n v="555254"/>
        <n v="4100"/>
        <n v="6994.08"/>
        <n v="215.88"/>
        <n v="26000"/>
        <n v="3780"/>
        <n v="11257.2"/>
        <n v="7700"/>
        <n v="7500"/>
        <n v="2450"/>
        <n v="270"/>
        <n v="2250"/>
        <n v="2500"/>
        <n v="1101.3699999999999"/>
        <n v="3800"/>
        <n v="6800"/>
        <n v="5600"/>
        <n v="1950"/>
        <n v="8000"/>
        <n v="76687.78"/>
        <n v="60127.66"/>
        <n v="10465"/>
        <n v="14490"/>
        <n v="99516"/>
        <n v="49997"/>
        <n v="13083.6"/>
        <n v="2400"/>
        <n v="1372.08"/>
        <n v="16800"/>
        <n v="156643.43"/>
        <n v="76923"/>
        <n v="73456"/>
        <n v="75847"/>
        <n v="74140"/>
        <n v="76858"/>
        <n v="76184"/>
        <n v="62477"/>
        <n v="62491"/>
        <n v="61955"/>
        <n v="62500"/>
        <n v="16992"/>
        <n v="480"/>
        <n v="4320"/>
        <n v="4200"/>
        <n v="19777"/>
        <n v="14080"/>
        <n v="113000"/>
        <n v="20000"/>
        <n v="5000"/>
        <n v="11000"/>
        <n v="62247"/>
        <n v="91457"/>
        <n v="169259"/>
        <n v="25620"/>
        <n v="3186.16"/>
        <n v="691.85"/>
        <n v="227.58"/>
        <n v="954.29"/>
        <n v="946"/>
        <n v="2800"/>
        <n v="1400"/>
        <n v="700"/>
        <n v="1800"/>
        <n v="6000"/>
        <n v="3500"/>
        <n v="2100"/>
        <n v="2850"/>
        <n v="7000"/>
        <n v="9805"/>
        <n v="330"/>
        <n v="45"/>
        <n v="180"/>
        <n v="900"/>
        <n v="11900"/>
        <n v="725"/>
        <n v="220"/>
        <n v="225"/>
        <n v="1200"/>
        <n v="3600"/>
        <n v="12000"/>
        <n v="5400"/>
        <n v="9000"/>
        <n v="8400"/>
        <n v="4800"/>
        <n v="18234"/>
        <n v="22590"/>
        <n v="2234"/>
        <n v="120"/>
        <n v="4000"/>
        <n v="300"/>
        <n v="150"/>
        <n v="800"/>
        <n v="4584"/>
        <n v="100"/>
        <n v="381"/>
        <n v="500"/>
        <n v="70"/>
        <n v="450"/>
        <n v="26586"/>
        <n v="2212.56"/>
        <n v="91.2"/>
        <n v="7200"/>
        <n v="14400"/>
        <n v="266.64"/>
        <n v="3.32"/>
        <n v="62427"/>
        <n v="13500"/>
        <n v="3000"/>
        <n v="120880.8"/>
        <n v="16000"/>
        <n v="2000"/>
        <n v="50"/>
        <n v="650"/>
        <n v="16900"/>
        <n v="962"/>
        <n v="146"/>
        <n v="400"/>
        <n v="30000"/>
        <n v="70000"/>
        <n v="4900"/>
        <n v="6750"/>
        <n v="24648"/>
        <n v="518"/>
        <n v="554.67999999999995"/>
        <n v="1152.6400000000001"/>
        <n v="3150.79"/>
        <n v="2744"/>
        <n v="40480"/>
        <n v="843.3"/>
        <n v="36400"/>
        <n v="9240"/>
        <n v="6994"/>
        <n v="32877.57"/>
        <n v="8337.2999999999993"/>
        <n v="632"/>
        <n v="13200"/>
        <n v="16200"/>
        <n v="2035"/>
        <n v="132"/>
        <n v="135"/>
        <n v="24500"/>
        <n v="9744"/>
        <n v="1600"/>
        <n v="89.64"/>
        <n v="705.17"/>
        <n v="560"/>
        <n v="8740"/>
        <n v="2880"/>
        <n v="533.57000000000005"/>
        <n v="701.57"/>
        <n v="2064.2399999999998"/>
        <n v="76.23"/>
        <n v="228.67"/>
        <n v="1067.1400000000001"/>
        <n v="381.12"/>
        <n v="1828"/>
        <n v="22115"/>
        <n v="602.94000000000005"/>
        <n v="906"/>
        <n v="1619.1"/>
        <n v="449.02"/>
        <n v="2770.08"/>
        <n v="344.52"/>
        <n v="1225.82"/>
        <n v="45860.39"/>
        <n v="1740.96"/>
        <n v="773.53"/>
        <n v="269.83"/>
        <n v="32.06"/>
        <n v="941.06"/>
        <n v="12983.5"/>
        <n v="121.92"/>
        <n v="243.84"/>
        <n v="91.5"/>
        <n v="4070.39"/>
        <n v="1359.38"/>
        <n v="1050"/>
        <n v="1024"/>
        <n v="1280"/>
        <n v="1000"/>
        <n v="823.04"/>
        <n v="163.26"/>
        <n v="820"/>
        <n v="932.22"/>
        <n v="1003.84"/>
        <n v="466.11"/>
      </sharedItems>
    </cacheField>
    <cacheField name="Montant ligne TTC (doc)" numFmtId="2">
      <sharedItems containsSemiMixedTypes="0" containsString="0" containsNumber="1" minValue="3.98" maxValue="555254"/>
    </cacheField>
    <cacheField name="Montant ligne TTC (société)" numFmtId="2">
      <sharedItems containsSemiMixedTypes="0" containsString="0" containsNumber="1" minValue="3.98" maxValue="555254"/>
    </cacheField>
    <cacheField name="Coût achat unitaire (doc)" numFmtId="2">
      <sharedItems containsSemiMixedTypes="0" containsString="0" containsNumber="1" minValue="2.2799999999999998" maxValue="555254"/>
    </cacheField>
    <cacheField name="Coût achat unitaire (société)" numFmtId="164">
      <sharedItems containsSemiMixedTypes="0" containsString="0" containsNumber="1" minValue="2.2799999999999998" maxValue="555254"/>
    </cacheField>
    <cacheField name="Coût achat (doc)" numFmtId="2">
      <sharedItems containsSemiMixedTypes="0" containsString="0" containsNumber="1" minValue="3.32" maxValue="555254"/>
    </cacheField>
    <cacheField name="Coût achat (société)" numFmtId="164">
      <sharedItems containsSemiMixedTypes="0" containsString="0" containsNumber="1" minValue="3.32" maxValue="555254"/>
    </cacheField>
    <cacheField name="Coût achat réalisé (doc)" numFmtId="2">
      <sharedItems containsString="0" containsBlank="1" containsNumber="1" minValue="10.5" maxValue="550156.01199999999"/>
    </cacheField>
    <cacheField name="Coût achat réalisé (société)" numFmtId="164">
      <sharedItems containsString="0" containsBlank="1" containsNumber="1" minValue="10.5" maxValue="550156.01199999999"/>
    </cacheField>
    <cacheField name="Coef frais approche" numFmtId="165">
      <sharedItems containsSemiMixedTypes="0" containsString="0" containsNumber="1" containsInteger="1" minValue="1" maxValue="1"/>
    </cacheField>
    <cacheField name="Coût fixe unitaire (société)" numFmtId="164">
      <sharedItems containsNonDate="0" containsString="0" containsBlank="1"/>
    </cacheField>
    <cacheField name="Poids" numFmtId="166">
      <sharedItems containsNonDate="0" containsString="0" containsBlank="1"/>
    </cacheField>
    <cacheField name="Type ligne" numFmtId="49">
      <sharedItems/>
    </cacheField>
    <cacheField name="Unité poids" numFmtId="49">
      <sharedItems/>
    </cacheField>
    <cacheField name="Unité Volume" numFmtId="49">
      <sharedItems/>
    </cacheField>
    <cacheField name="Volume" numFmtId="166">
      <sharedItems containsNonDate="0" containsString="0" containsBlank="1"/>
    </cacheField>
    <cacheField name="Admin.commande" numFmtId="49">
      <sharedItems count="28">
        <s v="FSI"/>
        <s v="AMR"/>
        <s v="FVI"/>
        <s v="JAD"/>
        <s v="FED"/>
        <s v="MTU"/>
        <s v="SOO"/>
        <s v="HHN"/>
        <s v="ASRO"/>
        <s v="IBU"/>
        <s v="FMY"/>
        <s v="SSI"/>
        <s v="PDE"/>
        <s v="RDH"/>
        <s v="MHX"/>
        <s v="MLBT"/>
        <s v="EBN"/>
        <s v="IBX"/>
        <s v="SFI"/>
        <s v="MBY"/>
        <s v="DHT"/>
        <s v="MLE"/>
        <s v="CPS"/>
        <s v="LRN"/>
        <s v="MCN"/>
        <s v="CCR"/>
        <s v="ELT"/>
        <s v="FGT"/>
      </sharedItems>
    </cacheField>
    <cacheField name="Intitulé4" numFmtId="0">
      <sharedItems/>
    </cacheField>
    <cacheField name="Opérateur création" numFmtId="49">
      <sharedItems count="26">
        <s v="FSI"/>
        <s v="CCN"/>
        <s v="VMI"/>
        <s v="FVI"/>
        <s v="JAD"/>
        <s v="FED"/>
        <s v="HHN"/>
        <s v="SOO"/>
        <s v="ASRO"/>
        <s v="SFI"/>
        <s v="PDE"/>
        <s v="MBY"/>
        <s v="RDH"/>
        <s v="MLBT"/>
        <s v="CBP"/>
        <s v="IBX"/>
        <s v="MLE"/>
        <s v="BLC"/>
        <s v="CBK"/>
        <s v="CPS"/>
        <s v="NFU"/>
        <s v="MTU"/>
        <s v="MCN"/>
        <s v="CCR"/>
        <s v="SKO"/>
        <s v="FGT"/>
      </sharedItems>
    </cacheField>
    <cacheField name="Commentaires" numFmtId="49">
      <sharedItems containsBlank="1" count="166">
        <s v="ok - Prochaine réception en Avril 2020"/>
        <s v="- partiellement 01/01/18 au 24/04/21"/>
        <s v="- partiellement 01/09/2018 au 6/12/2020 VMI"/>
        <s v=" - partiellement 12/18 au 6/12/20  VMI"/>
        <s v=" - partiellement 07/12/18 au 6/12/20  VMI"/>
        <s v="  Partiellement  01/12/2018 - 30/11/2019"/>
        <s v=" - partiellement 15/04/19 au 14/10/20"/>
        <m/>
        <s v=" ok- partiellement 09/05/19 au 00/03/2020"/>
        <s v="  ok- Partiellement jusqu'en mai 2020"/>
        <s v="ok-  Partiellement jusqu'au 21/02/20 - FED "/>
        <s v="ok- rien à réceptionner janvier"/>
        <s v=" -  Réception partielle ?"/>
        <s v=" ok-  partiellement du 01/01/19 au 31/12/22, gérée par FED"/>
        <s v="   ok- partiellement du 03/06/19 au 02/06/21, , gérée par FED"/>
        <s v="ok- prochaine réception déc 2020"/>
        <s v=" ok-Partiellement"/>
        <s v=" partiellement du 25/06/19 au 31/03/20"/>
        <s v="  - partiellement du 01/07/19 au 30/06/20"/>
        <s v=" - Reporté en 2020 quand?"/>
        <s v="ok- Rien à réceptionner avant fin mars  ou début avril"/>
        <s v="ok- partiellement du 29/07/19 au29/08/20 "/>
        <s v="ok- prochaine réception avril 2020"/>
        <s v="- partiellement du 10/18 au 04/21"/>
        <s v="ok partiellement - Partiellement jusqu'à 2021 ?"/>
        <s v="ok - 2020 - Formation Stimulus"/>
        <s v="ok - réception partielle - Résolution pbs - le reste en 2020"/>
        <s v="en attente retour SSI"/>
        <s v="- partiellement jusqu'à avril 2021"/>
        <s v=" - Partiellement jusqu’à 2021"/>
        <s v="  - partiellement du 15/09/19 au 14/03/20"/>
        <s v="  - partiellement du  01/11/18 au 29/02/20"/>
        <s v="  - partiellement du 01/10/18 au 30/09/20"/>
        <s v="  - partiellement du 01/11/18 au 30/04/20"/>
        <s v=" - partiellement du 01/10/18 au 30/09/20"/>
        <s v="  - partiellement du 15/10/18 au 14/11/19"/>
        <s v="  - partiellement du 15/10/18 au 14/10/20"/>
        <s v="  réceptionné partiellement "/>
        <s v="  - partiellement du 01/01/19 au 30/06/20"/>
        <s v="  - partiellement du 01/06/19 au 31/05/20"/>
        <s v="   - partiellement du 15/07/19 au 14/11/20"/>
        <s v="  - partiellement du 01/05/19 au 31/10/20"/>
        <s v="  - partiellement du  01/07/19 au 30/09/20"/>
        <s v="  - partiellement du 15/06/19 au 14/06/20"/>
        <s v="  - partiellement du 15/07/19 au 14/12/20"/>
        <s v="  -Réception partielle jusqu’à mai 2020"/>
        <s v=" - Partiellement jusqu'en septembre 2020"/>
        <s v=" - partiellement jusqu'au 31/12/20"/>
        <s v=" -Partiellement"/>
        <s v="réception partielle en janvier ? Entre le 1er octobre 2019 au 30 septembre 2020"/>
        <s v="pas de réception à prévoir an janvier 2020"/>
        <s v=" partiellement, fin de contrat le 31/03/2020"/>
        <s v="ok - réception partielle - prochaine réception en fév"/>
        <s v="   - fin de prestation 29/02/20"/>
        <s v="   - fin de prestation 31/07/2022"/>
        <s v="Réception partielle en  janvier ? 5/11/2019 au 31/06/2020"/>
        <s v="  partiellement"/>
        <s v="ok - 15/09/20 rien à recep jusqu'à mars"/>
        <s v=" - 15/09/20 attente de facture pour solder cde (remboursement trop perçu)"/>
        <s v="ok- partiellement jusqu'à juillet"/>
        <s v="pas de réception à prévoir en janvier 2020"/>
        <s v="  - partiellement"/>
        <s v="ok-  partiellement "/>
        <s v="ok- jusqu’à  fev 2020"/>
        <s v=" - jusqu’à  janvier 2020"/>
        <s v="ok partiellement"/>
        <s v="Réception partielle en  janvier ? jusqu'en déc 2020 ?"/>
        <s v="Réception partielle en  janvier ? 15/11/2019 au 15 juin 2020"/>
        <s v="  - Prestation Janvier"/>
        <s v=" - Janvier"/>
        <s v="ok- Partiellement  01/01/20 au 24/04/21 CCN"/>
        <s v="ok- définitif"/>
        <s v="réception total à fin janvier ?"/>
        <s v=" - 01/12/20 - 31/12/20"/>
        <s v="-Partiellement CCN"/>
        <s v="ok - prestation Mars"/>
        <s v="ok 2020 CCN"/>
        <s v="réception partielle à fin janvier ?"/>
        <s v="Réception partielle en  janvier ? 2/01 au 31/12 2020"/>
        <s v="Prestation janvier"/>
        <s v="ok-  presta en cours de réalisation "/>
        <e v="#N/A"/>
        <s v="Réception partielle en  janvier ? février à decembre 2020"/>
        <s v="ok -Réception fin février"/>
        <s v="ok - Réception fin mars"/>
        <s v="ok- Réception fin avril"/>
        <s v="ok- Réception fin mai"/>
        <s v="ok- Réception fin juin"/>
        <s v="ok- Réception fin juillet"/>
        <s v="ok- Réception fin août"/>
        <s v="ok- Réception fin septembre"/>
        <s v="ok- Réception fin octobre"/>
        <s v="ok -Réception fin novembre"/>
        <s v="ok -Réception fin décembre"/>
        <s v="ok - rien à réceptionner janvier"/>
        <s v="réception partielle en janvier ? Ouaga du 24/1 au 1/2/20"/>
        <s v="ok- Séminaire prévu le 8 février "/>
        <s v="réception partielle en janvier ? 25/02 AU 01/12"/>
        <s v="ok- Prestation février"/>
        <s v="ok - définitif"/>
        <s v="ok- rien à réceptionner en janvier"/>
        <s v="ok- jusqu’à  janvier 2020" u="1"/>
        <s v="ok - partiellement" u="1"/>
        <s v="ok- partiellement" u="1"/>
        <s v="ok- partiellement 09/05/19 au 00/03/2020" u="1"/>
        <s v="ok- Reporté en 2020" u="1"/>
        <s v="ok - partiellement du 15/09/19 au 14/03/20" u="1"/>
        <s v="ok- partiellement jusqu'à avril 2021" u="1"/>
        <s v="ok- partiellement 15/04/19 au 14/10/20" u="1"/>
        <s v=" ok- partiellement 07/12/18 au 6/12/20  VMI" u="1"/>
        <s v="ok-  Réception partielle" u="1"/>
        <s v="ok- 01/12/20 - 31/12/20" u="1"/>
        <s v="ok - partiellement du 15/10/18 au 14/11/19" u="1"/>
        <s v="ok- partiellement du 25/06/19 au 31/03/20" u="1"/>
        <s v="ok - réception partielle" u="1"/>
        <s v="ok - partiellement du 15/06/19 au 14/06/20" u="1"/>
        <s v="ok- partiellement 01/01/18 au 24/04/21" u="1"/>
        <s v="ok- 6/01/20 - 22/01/20" u="1"/>
        <s v="ok - partiellement du 01/01/19 au 30/06/20" u="1"/>
        <s v="ok - partiellement du 01/07/19 au 30/06/20" u="1"/>
        <s v="ok partiellement du 01/01/19 au 31/12/22, gérée par Françoise Eymard" u="1"/>
        <s v="ok  - partiellement du 15/07/19 au 14/11/20" u="1"/>
        <s v="ok- partiellement du 01/10/18 au 30/09/20" u="1"/>
        <s v="ok- partiellement jusqu'au 31/12/20" u="1"/>
        <s v="ok - Partiellement - reste en 2020" u="1"/>
        <s v="ok - partiellement du 15/07/19 au 14/12/20" u="1"/>
        <s v="ok- pas de réception jusqu'à fev-  Partiellement jusqu'au 21/02/20 - FED" u="1"/>
        <s v="ok 2020" u="1"/>
        <s v="à réceptionner- partiellement jusqu'à dec 2019" u="1"/>
        <s v="ok- Janvier" u="1"/>
        <s v="ok - Réception 2020" u="1"/>
        <s v="ok réceptionné partiellement " u="1"/>
        <s v=" partiellement 12/18 au 6/12/20  VMI" u="1"/>
        <s v="ok - partiellement du  01/07/19 au 30/09/20" u="1"/>
        <s v="ok- 2020" u="1"/>
        <s v="ok - partiellement du 01/06/19 au 31/05/20" u="1"/>
        <s v="ok Partiellement jusqu'en mai 2020" u="1"/>
        <s v="ok - partiellement du 01/10/18 au 30/09/20" u="1"/>
        <s v=" ok - pas de réception à faire en 2019" u="1"/>
        <s v="ok partiellement - fin de prestation 31/07/2022" u="1"/>
        <s v="ok Partiellement jusqu'en septembre 2020" u="1"/>
        <s v="ok - partiellement " u="1"/>
        <s v="ok-Partiellement" u="1"/>
        <s v="ok - 15/09/20" u="1"/>
        <s v="ok - partiellement du  01/11/18 au 29/02/20" u="1"/>
        <s v=" ok partiellement du 03/06/19 au 02/06/21, , gérée par Françoise Eymard" u="1"/>
        <s v="ok- partiellement du 29/07/19 au29/08/20 IBU" u="1"/>
        <s v="ok Partiellement  01/12/2018 - 30/11/2019" u="1"/>
        <s v="ok - Prestation Janvier" u="1"/>
        <s v="ok - prestation fevrier" u="1"/>
        <s v="ok- partiellement 01/09/2018 au 6/12/2020 VMI" u="1"/>
        <s v="ok- réception 2020" u="1"/>
        <s v="ok- partiellement du 10/18 au 04/21" u="1"/>
        <s v="ok Partiellement 18/02/2020 - 21/02/2020" u="1"/>
        <s v="ok -Réception partielle jusqu’à mai 2020" u="1"/>
        <s v="ok partiellement - fin de prestation 29/02/20" u="1"/>
        <s v="ok - partiellement du 01/11/18 au 30/04/20" u="1"/>
        <s v="ok pas de réception en dec - Partiellement jusqu’à 2021" u="1"/>
        <s v="ok - partiellement du 01/05/19 au 31/10/20" u="1"/>
        <s v="ok - réception partielle jusqu'en dec 2019 - reste sur 2020" u="1"/>
        <s v="ok- Prestation  01/01/20 au 24/04/21" u="1"/>
        <s v="ok - partiellement du 15/10/18 au 14/10/20" u="1"/>
        <s v="ok- réception partielle " u="1"/>
        <s v="non réalisée à ce jour je fera la REC quand je recevrai le matériel" u="1"/>
        <s v="pas de réception" u="1"/>
        <s v="ok - 2020" u="1"/>
      </sharedItems>
    </cacheField>
    <cacheField name="Colonne1" numFmtId="49">
      <sharedItems containsNonDate="0" containsString="0" containsBlank="1"/>
    </cacheField>
    <cacheField name="Trimestres" numFmtId="0" databaseField="0">
      <fieldGroup base="8">
        <rangePr groupBy="quarters" startDate="2019-02-05T00:00:00" endDate="2020-01-31T00:00:00"/>
        <groupItems count="6">
          <s v="&lt;05.02.2019"/>
          <s v="Trimestre1"/>
          <s v="Trimestre2"/>
          <s v="Trimestre3"/>
          <s v="Trimestre4"/>
          <s v="&gt;31.01.2020"/>
        </groupItems>
      </fieldGroup>
    </cacheField>
    <cacheField name="Années" numFmtId="0" databaseField="0">
      <fieldGroup base="8">
        <rangePr groupBy="years" startDate="2019-02-05T00:00:00" endDate="2020-01-31T00:00:00"/>
        <groupItems count="4">
          <s v="&lt;05.02.2019"/>
          <s v="2019"/>
          <s v="2020"/>
          <s v="&gt;31.01.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3">
  <r>
    <x v="0"/>
    <x v="0"/>
    <s v="011125"/>
    <x v="0"/>
    <s v="011125"/>
    <s v="SHAREK YOUTH FORUM"/>
    <s v=""/>
    <m/>
    <x v="0"/>
    <d v="2019-02-05T00:00:00"/>
    <s v=""/>
    <s v="604200"/>
    <n v="1"/>
    <n v="1"/>
    <n v="1"/>
    <n v="0.9"/>
    <m/>
    <n v="0.8"/>
    <s v="Q"/>
    <s v="EUR"/>
    <n v="24000"/>
    <s v=""/>
    <s v="600"/>
    <s v="600"/>
    <s v="CPI"/>
    <s v="VII"/>
    <s v="SHAREK YOUTH FORUM"/>
    <s v="PRESTATION PERSONNEL EXPERT DO"/>
    <s v="Q"/>
    <n v="24000"/>
    <x v="0"/>
    <n v="24000"/>
    <n v="24000"/>
    <n v="24000"/>
    <n v="24000"/>
    <n v="24000"/>
    <n v="24000"/>
    <n v="19200"/>
    <n v="19200"/>
    <n v="1"/>
    <m/>
    <m/>
    <s v="Normale"/>
    <s v="KG"/>
    <s v="L"/>
    <m/>
    <x v="0"/>
    <s v="SIGNIFREDI FLORENT"/>
    <x v="0"/>
    <x v="0"/>
    <m/>
  </r>
  <r>
    <x v="1"/>
    <x v="1"/>
    <s v="010728"/>
    <x v="1"/>
    <s v="010728"/>
    <s v="RANDA HABIB"/>
    <s v=""/>
    <m/>
    <x v="1"/>
    <d v="2019-02-11T00:00:00"/>
    <s v=""/>
    <s v="604200"/>
    <n v="180"/>
    <n v="1"/>
    <n v="180"/>
    <n v="162.5"/>
    <m/>
    <n v="162.5"/>
    <s v="Q"/>
    <s v="EUR"/>
    <n v="400"/>
    <s v=""/>
    <s v="600"/>
    <s v="600"/>
    <s v="EXP"/>
    <s v="VII"/>
    <s v="RANDA HABIB"/>
    <s v="R. Habib  janv 2019-avr 2021"/>
    <s v="Q"/>
    <n v="72000"/>
    <x v="1"/>
    <n v="72000"/>
    <n v="72000"/>
    <n v="400"/>
    <n v="400"/>
    <n v="72000"/>
    <n v="72000"/>
    <n v="65150.000800000002"/>
    <n v="65150.000800000002"/>
    <n v="1"/>
    <m/>
    <m/>
    <s v="Normale"/>
    <s v="KG"/>
    <s v="L"/>
    <m/>
    <x v="1"/>
    <s v="MAYEUR  ADELINE"/>
    <x v="1"/>
    <x v="1"/>
    <m/>
  </r>
  <r>
    <x v="2"/>
    <x v="2"/>
    <s v="011170"/>
    <x v="2"/>
    <s v="011170"/>
    <s v="EAST ROAD"/>
    <s v=""/>
    <m/>
    <x v="2"/>
    <d v="2019-02-14T00:00:00"/>
    <s v=""/>
    <s v="604200"/>
    <n v="239"/>
    <n v="1"/>
    <n v="239"/>
    <n v="128"/>
    <m/>
    <n v="128"/>
    <s v="Q"/>
    <s v="EUR"/>
    <n v="275"/>
    <s v=""/>
    <s v="600"/>
    <s v="600"/>
    <s v="FRA"/>
    <s v="SCT030JFM"/>
    <s v="EAST ROAD"/>
    <s v="Coord. local janv2019/dec 2020"/>
    <s v="Q"/>
    <n v="65725"/>
    <x v="2"/>
    <n v="78870"/>
    <n v="78870"/>
    <n v="275"/>
    <n v="275"/>
    <n v="65725"/>
    <n v="65725"/>
    <n v="35200"/>
    <n v="35200"/>
    <n v="1"/>
    <m/>
    <m/>
    <s v="Normale"/>
    <s v="KG"/>
    <s v="L"/>
    <m/>
    <x v="1"/>
    <s v="MAYEUR  ADELINE"/>
    <x v="2"/>
    <x v="2"/>
    <m/>
  </r>
  <r>
    <x v="3"/>
    <x v="3"/>
    <s v="010925"/>
    <x v="3"/>
    <s v="010925"/>
    <s v="FRANCK PETIT"/>
    <s v=""/>
    <m/>
    <x v="3"/>
    <d v="2019-02-27T00:00:00"/>
    <s v=""/>
    <s v="604200"/>
    <n v="58"/>
    <n v="1"/>
    <n v="58"/>
    <n v="17"/>
    <m/>
    <n v="12"/>
    <s v="Q"/>
    <s v="EUR"/>
    <n v="450"/>
    <s v=""/>
    <s v="600"/>
    <s v="600"/>
    <s v="FRE"/>
    <s v="VIRN"/>
    <s v="FRANCK PETIT"/>
    <s v="Presta janv 2019-dec 2021"/>
    <s v="Q"/>
    <n v="26100"/>
    <x v="3"/>
    <n v="26100"/>
    <n v="26100"/>
    <n v="450"/>
    <n v="450"/>
    <n v="26100"/>
    <n v="26100"/>
    <n v="5400"/>
    <n v="5400"/>
    <n v="1"/>
    <m/>
    <m/>
    <s v="Normale"/>
    <s v="KG"/>
    <s v="L"/>
    <m/>
    <x v="1"/>
    <s v="MAYEUR  ADELINE"/>
    <x v="2"/>
    <x v="3"/>
    <m/>
  </r>
  <r>
    <x v="4"/>
    <x v="4"/>
    <s v="010998"/>
    <x v="4"/>
    <s v="010998"/>
    <s v="THIERRY CRUVELLIER"/>
    <s v=""/>
    <m/>
    <x v="3"/>
    <d v="2019-02-27T00:00:00"/>
    <s v=""/>
    <s v="604200"/>
    <n v="66"/>
    <n v="1"/>
    <n v="66"/>
    <n v="33"/>
    <m/>
    <n v="27"/>
    <s v="Q"/>
    <s v="EUR"/>
    <n v="450"/>
    <s v=""/>
    <s v="600"/>
    <s v="600"/>
    <s v="FRE"/>
    <s v="VIRN"/>
    <s v="THIERRY CRUVELLIER"/>
    <s v="Presta dec 2018-dec2020"/>
    <s v="Q"/>
    <n v="29700"/>
    <x v="4"/>
    <n v="29700"/>
    <n v="29700"/>
    <n v="450"/>
    <n v="450"/>
    <n v="29700"/>
    <n v="29700"/>
    <n v="12150"/>
    <n v="12150"/>
    <n v="1"/>
    <m/>
    <m/>
    <s v="Normale"/>
    <s v="KG"/>
    <s v="L"/>
    <m/>
    <x v="1"/>
    <s v="MAYEUR  ADELINE"/>
    <x v="2"/>
    <x v="4"/>
    <m/>
  </r>
  <r>
    <x v="5"/>
    <x v="5"/>
    <s v="011003"/>
    <x v="5"/>
    <s v="011003"/>
    <s v="WELAD ELBALAD"/>
    <s v=""/>
    <m/>
    <x v="4"/>
    <d v="2019-03-04T00:00:00"/>
    <s v=""/>
    <s v="604800"/>
    <n v="1"/>
    <n v="1"/>
    <n v="1"/>
    <n v="0.31900000000000001"/>
    <m/>
    <m/>
    <s v="Q"/>
    <s v="EUR"/>
    <n v="74640"/>
    <s v=""/>
    <s v="600"/>
    <s v="600"/>
    <s v="EXP"/>
    <s v="VII"/>
    <s v="WELAD ELBALAD"/>
    <s v="Reversement subvention Welad"/>
    <s v="Q"/>
    <n v="74640"/>
    <x v="5"/>
    <n v="74640"/>
    <n v="74640"/>
    <n v="74640"/>
    <n v="74640"/>
    <n v="74640"/>
    <n v="74640"/>
    <m/>
    <m/>
    <n v="1"/>
    <m/>
    <m/>
    <s v="Normale"/>
    <s v="KG"/>
    <s v="L"/>
    <m/>
    <x v="2"/>
    <s v="VALLI FRANCESCA"/>
    <x v="3"/>
    <x v="5"/>
    <m/>
  </r>
  <r>
    <x v="6"/>
    <x v="6"/>
    <s v="011348"/>
    <x v="6"/>
    <s v="011348"/>
    <s v="ASMA SABRI"/>
    <s v=""/>
    <m/>
    <x v="5"/>
    <d v="2019-04-09T00:00:00"/>
    <s v=""/>
    <s v="604200"/>
    <n v="168"/>
    <n v="1"/>
    <n v="168"/>
    <n v="75"/>
    <m/>
    <n v="75"/>
    <s v="Q"/>
    <s v="EUR"/>
    <n v="101.15"/>
    <s v=""/>
    <s v="600"/>
    <s v="600"/>
    <s v="EXP"/>
    <s v="VII"/>
    <s v="ASMA SABRI"/>
    <s v="PRESTATION PERSONNEL EXPERT DO"/>
    <s v="Q"/>
    <n v="16993.2"/>
    <x v="6"/>
    <n v="16993.2"/>
    <n v="16993.2"/>
    <n v="101.15"/>
    <n v="101.15"/>
    <n v="16993.2"/>
    <n v="16993.2"/>
    <n v="8793.4251999999997"/>
    <n v="8793.4251999999997"/>
    <n v="1"/>
    <m/>
    <m/>
    <s v="Normale"/>
    <s v="KG"/>
    <s v="L"/>
    <m/>
    <x v="3"/>
    <s v="ABRIVARD  JULIE"/>
    <x v="4"/>
    <x v="6"/>
    <m/>
  </r>
  <r>
    <x v="6"/>
    <x v="6"/>
    <s v="011348"/>
    <x v="6"/>
    <s v="011348"/>
    <s v="ASMA SABRI"/>
    <s v=""/>
    <m/>
    <x v="5"/>
    <d v="2019-04-09T00:00:00"/>
    <s v=""/>
    <s v="626200"/>
    <n v="18.5"/>
    <n v="1"/>
    <n v="18.5"/>
    <n v="2.8159999999999998"/>
    <m/>
    <n v="2.8159999999999998"/>
    <s v="Q"/>
    <s v="EUR"/>
    <n v="200"/>
    <s v=""/>
    <s v="600"/>
    <s v="600"/>
    <s v="EXP"/>
    <s v="VII"/>
    <s v="ASMA SABRI"/>
    <s v="CONSO TEL MOBILE"/>
    <s v="Q"/>
    <n v="3700"/>
    <x v="7"/>
    <n v="3700"/>
    <n v="3700"/>
    <n v="200"/>
    <n v="200"/>
    <n v="3700"/>
    <n v="3700"/>
    <n v="567.72"/>
    <n v="567.72"/>
    <n v="1"/>
    <m/>
    <m/>
    <s v="Normale"/>
    <s v="KG"/>
    <s v="L"/>
    <m/>
    <x v="3"/>
    <s v="ABRIVARD  JULIE"/>
    <x v="4"/>
    <x v="6"/>
    <m/>
  </r>
  <r>
    <x v="6"/>
    <x v="6"/>
    <s v="011348"/>
    <x v="6"/>
    <s v="011348"/>
    <s v="ASMA SABRI"/>
    <s v=""/>
    <m/>
    <x v="5"/>
    <d v="2019-04-09T00:00:00"/>
    <s v=""/>
    <s v="625105"/>
    <n v="18.5"/>
    <n v="1"/>
    <n v="18.5"/>
    <n v="9"/>
    <m/>
    <n v="9"/>
    <s v="Q"/>
    <s v="EUR"/>
    <n v="90"/>
    <s v=""/>
    <s v="600"/>
    <s v="600"/>
    <s v="EXP"/>
    <s v="VII"/>
    <s v="ASMA SABRI"/>
    <s v="TRANSPORTS LOCAUX"/>
    <s v="Q"/>
    <n v="1665"/>
    <x v="8"/>
    <n v="1665"/>
    <n v="1665"/>
    <n v="90"/>
    <n v="90"/>
    <n v="1665"/>
    <n v="1665"/>
    <n v="882.13"/>
    <n v="882.13"/>
    <n v="1"/>
    <m/>
    <m/>
    <s v="Normale"/>
    <s v="KG"/>
    <s v="L"/>
    <m/>
    <x v="3"/>
    <s v="ABRIVARD  JULIE"/>
    <x v="4"/>
    <x v="6"/>
    <m/>
  </r>
  <r>
    <x v="7"/>
    <x v="7"/>
    <s v="010882"/>
    <x v="7"/>
    <s v="010882"/>
    <s v="STE AYRAULT FRANCIS"/>
    <s v=""/>
    <m/>
    <x v="6"/>
    <d v="2019-04-25T00:00:00"/>
    <s v=""/>
    <s v="604200"/>
    <n v="7"/>
    <n v="1"/>
    <n v="7"/>
    <n v="5"/>
    <m/>
    <n v="2"/>
    <s v="Q"/>
    <s v="EUR"/>
    <n v="550"/>
    <s v=""/>
    <s v="600"/>
    <s v="600"/>
    <s v="FRE"/>
    <s v="VIRN"/>
    <s v="STE AYRAULT FRANCIS"/>
    <s v="Installat° Amman+format°"/>
    <s v="Q"/>
    <n v="3850"/>
    <x v="9"/>
    <n v="3850"/>
    <n v="3850"/>
    <n v="550"/>
    <n v="550"/>
    <n v="3850"/>
    <n v="3850"/>
    <n v="1000"/>
    <n v="1000"/>
    <n v="1"/>
    <m/>
    <m/>
    <s v="Normale"/>
    <s v="KG"/>
    <s v="L"/>
    <m/>
    <x v="1"/>
    <s v="MAYEUR  ADELINE"/>
    <x v="1"/>
    <x v="7"/>
    <m/>
  </r>
  <r>
    <x v="8"/>
    <x v="8"/>
    <s v="011431"/>
    <x v="8"/>
    <s v="011431"/>
    <s v="ICI PARTENAIRE ENTREPRISE"/>
    <s v=""/>
    <m/>
    <x v="7"/>
    <d v="2019-05-14T00:00:00"/>
    <s v=""/>
    <s v="604200"/>
    <n v="12"/>
    <n v="1"/>
    <n v="12"/>
    <n v="4.6449999999999996"/>
    <m/>
    <n v="4.6449999999999996"/>
    <s v="Q"/>
    <s v="EUR"/>
    <n v="960"/>
    <s v=""/>
    <s v="600"/>
    <s v="600"/>
    <s v="EXP"/>
    <s v="VII"/>
    <s v="ICI PARTENAIRE ENTREPRISE"/>
    <s v="Portage Salarial Resp Admin"/>
    <s v="Q"/>
    <n v="11520"/>
    <x v="10"/>
    <n v="11520"/>
    <n v="11520"/>
    <n v="960"/>
    <n v="960"/>
    <n v="11520"/>
    <n v="11520"/>
    <n v="5384.04"/>
    <n v="5384.04"/>
    <n v="1"/>
    <m/>
    <m/>
    <s v="Normale"/>
    <s v="KG"/>
    <s v="L"/>
    <m/>
    <x v="4"/>
    <s v="EYMARD FRANCOISE"/>
    <x v="5"/>
    <x v="8"/>
    <m/>
  </r>
  <r>
    <x v="8"/>
    <x v="8"/>
    <s v="011431"/>
    <x v="8"/>
    <s v="011431"/>
    <s v="ICI PARTENAIRE ENTREPRISE"/>
    <s v=""/>
    <m/>
    <x v="7"/>
    <d v="2019-05-14T00:00:00"/>
    <s v=""/>
    <s v="604200"/>
    <n v="12"/>
    <n v="1"/>
    <n v="12"/>
    <n v="5"/>
    <m/>
    <n v="5"/>
    <s v="Q"/>
    <s v="EUR"/>
    <n v="1670"/>
    <s v=""/>
    <s v="600"/>
    <s v="600"/>
    <s v="EXP"/>
    <s v="VII"/>
    <s v="ICI PARTENAIRE ENTREPRISE"/>
    <s v="Portage Salarial Resp Proj"/>
    <s v="Q"/>
    <n v="20040"/>
    <x v="11"/>
    <n v="20040"/>
    <n v="20040"/>
    <n v="1670"/>
    <n v="1670"/>
    <n v="20040"/>
    <n v="20040"/>
    <n v="8109.32"/>
    <n v="8109.32"/>
    <n v="1"/>
    <m/>
    <m/>
    <s v="Normale"/>
    <s v="KG"/>
    <s v="L"/>
    <m/>
    <x v="4"/>
    <s v="EYMARD FRANCOISE"/>
    <x v="5"/>
    <x v="8"/>
    <m/>
  </r>
  <r>
    <x v="9"/>
    <x v="9"/>
    <s v="011436"/>
    <x v="9"/>
    <s v="011436"/>
    <s v="SAER-EMPLOI"/>
    <s v=""/>
    <m/>
    <x v="8"/>
    <d v="2019-05-15T00:00:00"/>
    <s v=""/>
    <s v="604200"/>
    <n v="12"/>
    <n v="1"/>
    <n v="12"/>
    <n v="3.86"/>
    <m/>
    <n v="3.86"/>
    <s v="Q"/>
    <s v="EUR"/>
    <n v="1775"/>
    <s v=""/>
    <s v="600"/>
    <s v="600"/>
    <s v="EXP"/>
    <s v="VII"/>
    <s v="SAER-EMPLOI"/>
    <s v="Portage Salarial Resp Proj MAL"/>
    <s v="Q"/>
    <n v="21300"/>
    <x v="12"/>
    <n v="21300"/>
    <n v="21300"/>
    <n v="1775"/>
    <n v="1775"/>
    <n v="21300"/>
    <n v="21300"/>
    <n v="8905.91"/>
    <n v="8905.91"/>
    <n v="1"/>
    <m/>
    <m/>
    <s v="Normale"/>
    <s v="KG"/>
    <s v="L"/>
    <m/>
    <x v="4"/>
    <s v="EYMARD FRANCOISE"/>
    <x v="5"/>
    <x v="9"/>
    <m/>
  </r>
  <r>
    <x v="9"/>
    <x v="9"/>
    <s v="011436"/>
    <x v="9"/>
    <s v="011436"/>
    <s v="SAER-EMPLOI"/>
    <s v=""/>
    <m/>
    <x v="8"/>
    <d v="2019-05-15T00:00:00"/>
    <s v=""/>
    <s v="604200"/>
    <n v="12"/>
    <n v="1"/>
    <n v="12"/>
    <n v="3.86"/>
    <m/>
    <n v="3.86"/>
    <s v="Q"/>
    <s v="EUR"/>
    <n v="1927"/>
    <s v=""/>
    <s v="600"/>
    <s v="600"/>
    <s v="EXP"/>
    <s v="VII"/>
    <s v="SAER-EMPLOI"/>
    <s v="portage Salarial Resp Proj NIG"/>
    <s v="Q"/>
    <n v="23124"/>
    <x v="13"/>
    <n v="23124"/>
    <n v="23124"/>
    <n v="1927"/>
    <n v="1927"/>
    <n v="23124"/>
    <n v="23124"/>
    <n v="10898.23"/>
    <n v="10898.23"/>
    <n v="1"/>
    <m/>
    <m/>
    <s v="Normale"/>
    <s v="KG"/>
    <s v="L"/>
    <m/>
    <x v="4"/>
    <s v="EYMARD FRANCOISE"/>
    <x v="5"/>
    <x v="9"/>
    <m/>
  </r>
  <r>
    <x v="10"/>
    <x v="10"/>
    <s v="011437"/>
    <x v="10"/>
    <s v="011437"/>
    <s v="AJFC"/>
    <s v=""/>
    <m/>
    <x v="8"/>
    <d v="2019-05-15T00:00:00"/>
    <s v=""/>
    <s v="622600"/>
    <n v="12"/>
    <n v="1"/>
    <n v="12"/>
    <n v="9"/>
    <m/>
    <n v="5"/>
    <s v="Q"/>
    <s v="EUR"/>
    <n v="381.12"/>
    <s v=""/>
    <s v="600"/>
    <s v="600"/>
    <s v="EXP"/>
    <s v="VII"/>
    <s v="AJFC"/>
    <s v="Assistance juridique, fiscal"/>
    <s v="Q"/>
    <n v="4573.4399999999996"/>
    <x v="14"/>
    <n v="4573.4399999999996"/>
    <n v="4573.4399999999996"/>
    <n v="381.12"/>
    <n v="381.12"/>
    <n v="4573.4399999999996"/>
    <n v="4573.4399999999996"/>
    <n v="3430.3099000000002"/>
    <n v="3430.3099000000002"/>
    <n v="1"/>
    <m/>
    <m/>
    <s v="Normale"/>
    <s v="KG"/>
    <s v="L"/>
    <m/>
    <x v="4"/>
    <s v="EYMARD FRANCOISE"/>
    <x v="5"/>
    <x v="10"/>
    <m/>
  </r>
  <r>
    <x v="11"/>
    <x v="11"/>
    <s v="010923"/>
    <x v="11"/>
    <s v="010923"/>
    <s v="FORUM DES ALTERNATIVES MAROC"/>
    <s v=""/>
    <m/>
    <x v="9"/>
    <d v="2019-05-16T00:00:00"/>
    <s v=""/>
    <s v="611400"/>
    <n v="1"/>
    <n v="1"/>
    <n v="1"/>
    <n v="0.52400000000000002"/>
    <m/>
    <n v="0.52400000000000002"/>
    <s v="Q"/>
    <s v="EUR"/>
    <n v="29420"/>
    <s v=""/>
    <s v="600"/>
    <s v="600"/>
    <s v="EXP"/>
    <s v="VII"/>
    <s v="FORUM DES ALTERNATIVES MAROC"/>
    <s v="Orga activités avr 19-juin 20"/>
    <s v="Q"/>
    <n v="29420"/>
    <x v="15"/>
    <n v="29420"/>
    <n v="29420"/>
    <n v="29420"/>
    <n v="29420"/>
    <n v="29420"/>
    <n v="29420"/>
    <n v="15413.06"/>
    <n v="15413.06"/>
    <n v="1"/>
    <m/>
    <m/>
    <s v="Normale"/>
    <s v="KG"/>
    <s v="L"/>
    <m/>
    <x v="5"/>
    <s v="TROCHU MELINDA"/>
    <x v="1"/>
    <x v="11"/>
    <m/>
  </r>
  <r>
    <x v="12"/>
    <x v="12"/>
    <s v="011457"/>
    <x v="12"/>
    <s v="011457"/>
    <s v="AKVO"/>
    <s v=""/>
    <m/>
    <x v="10"/>
    <d v="2019-05-22T00:00:00"/>
    <s v=""/>
    <s v="604200"/>
    <n v="1"/>
    <n v="1"/>
    <n v="1"/>
    <n v="0.95499999999999996"/>
    <m/>
    <n v="0.85499999999999998"/>
    <s v="Q"/>
    <s v="EUR"/>
    <n v="22000"/>
    <s v=""/>
    <s v="600"/>
    <s v="600"/>
    <s v="CEE"/>
    <s v="SCT"/>
    <s v="AKVO"/>
    <s v="Hackathon données ouvertes"/>
    <s v="Q"/>
    <n v="22000"/>
    <x v="16"/>
    <n v="22000"/>
    <n v="22000"/>
    <n v="22000"/>
    <n v="22000"/>
    <n v="22000"/>
    <n v="22000"/>
    <n v="25500"/>
    <n v="25500"/>
    <n v="1"/>
    <m/>
    <m/>
    <s v="Normale"/>
    <s v="KG"/>
    <s v="L"/>
    <m/>
    <x v="3"/>
    <s v="ABRIVARD  JULIE"/>
    <x v="4"/>
    <x v="12"/>
    <m/>
  </r>
  <r>
    <x v="13"/>
    <x v="13"/>
    <s v="010921"/>
    <x v="13"/>
    <s v="010921"/>
    <s v="FRANCE MEDIAS MONDE "/>
    <s v=""/>
    <m/>
    <x v="11"/>
    <d v="2019-05-27T00:00:00"/>
    <s v=""/>
    <s v="604100"/>
    <n v="1"/>
    <n v="1"/>
    <n v="1"/>
    <n v="0.25"/>
    <m/>
    <n v="1.125"/>
    <s v="Q"/>
    <s v="EUR"/>
    <n v="369411"/>
    <s v=""/>
    <s v="600"/>
    <s v="600"/>
    <s v="FRA"/>
    <s v="VIRN"/>
    <s v="FRANCE MEDIAS MONDE "/>
    <s v="PRESTATION TECHNIQUE DE PROD"/>
    <s v="Q"/>
    <n v="369411"/>
    <x v="17"/>
    <n v="443293.2"/>
    <n v="443293.2"/>
    <n v="369411"/>
    <n v="369411"/>
    <n v="369411"/>
    <n v="369411"/>
    <n v="66377.262000000002"/>
    <n v="66377.262000000002"/>
    <n v="1"/>
    <m/>
    <m/>
    <s v="Normale"/>
    <s v="KG"/>
    <s v="L"/>
    <m/>
    <x v="4"/>
    <s v="EYMARD FRANCOISE"/>
    <x v="6"/>
    <x v="13"/>
    <m/>
  </r>
  <r>
    <x v="13"/>
    <x v="13"/>
    <s v="010921"/>
    <x v="13"/>
    <s v="010921"/>
    <s v="FRANCE MEDIAS MONDE "/>
    <s v=""/>
    <m/>
    <x v="11"/>
    <d v="2019-05-27T00:00:00"/>
    <s v=""/>
    <s v="604100"/>
    <n v="1"/>
    <n v="1"/>
    <n v="1"/>
    <n v="0.25"/>
    <m/>
    <n v="0.20399999999999999"/>
    <s v="Q"/>
    <s v="EUR"/>
    <n v="216200"/>
    <s v=""/>
    <s v="600"/>
    <s v="600"/>
    <s v="FRA"/>
    <s v="VIRN"/>
    <s v="FRANCE MEDIAS MONDE "/>
    <s v="PRESTATION TECHNIQUE DE PROD"/>
    <s v="Q"/>
    <n v="216200"/>
    <x v="18"/>
    <n v="259440"/>
    <n v="259440"/>
    <n v="216200"/>
    <n v="216200"/>
    <n v="216200"/>
    <n v="216200"/>
    <n v="51862.93"/>
    <n v="51862.93"/>
    <n v="1"/>
    <m/>
    <m/>
    <s v="Normale"/>
    <s v="KG"/>
    <s v="L"/>
    <m/>
    <x v="4"/>
    <s v="EYMARD FRANCOISE"/>
    <x v="6"/>
    <x v="13"/>
    <m/>
  </r>
  <r>
    <x v="13"/>
    <x v="13"/>
    <s v="010921"/>
    <x v="13"/>
    <s v="010921"/>
    <s v="FRANCE MEDIAS MONDE "/>
    <s v=""/>
    <m/>
    <x v="11"/>
    <d v="2019-05-27T00:00:00"/>
    <s v=""/>
    <s v="604100"/>
    <n v="1"/>
    <n v="1"/>
    <n v="1"/>
    <n v="0.313"/>
    <m/>
    <n v="0.29399999999999998"/>
    <s v="Q"/>
    <s v="EUR"/>
    <n v="237541"/>
    <s v=""/>
    <s v="600"/>
    <s v="600"/>
    <s v="FRA"/>
    <s v="VIRN"/>
    <s v="FRANCE MEDIAS MONDE "/>
    <s v="PRESTATION TECHNIQUE DE PROD"/>
    <s v="Q"/>
    <n v="237541"/>
    <x v="19"/>
    <n v="285049.2"/>
    <n v="285049.2"/>
    <n v="237541"/>
    <n v="237541"/>
    <n v="237541"/>
    <n v="237541"/>
    <n v="63530.531000000003"/>
    <n v="63530.531000000003"/>
    <n v="1"/>
    <m/>
    <m/>
    <s v="Normale"/>
    <s v="KG"/>
    <s v="L"/>
    <m/>
    <x v="4"/>
    <s v="EYMARD FRANCOISE"/>
    <x v="6"/>
    <x v="13"/>
    <m/>
  </r>
  <r>
    <x v="13"/>
    <x v="13"/>
    <s v="010921"/>
    <x v="13"/>
    <s v="010921"/>
    <s v="FRANCE MEDIAS MONDE "/>
    <s v=""/>
    <m/>
    <x v="11"/>
    <d v="2019-05-27T00:00:00"/>
    <s v=""/>
    <s v="604100"/>
    <n v="1"/>
    <n v="1"/>
    <n v="1"/>
    <n v="0.30399999999999999"/>
    <m/>
    <n v="0.30399999999999999"/>
    <s v="Q"/>
    <s v="EUR"/>
    <n v="277541"/>
    <s v=""/>
    <s v="600"/>
    <s v="600"/>
    <s v="FRA"/>
    <s v="VIRN"/>
    <s v="FRANCE MEDIAS MONDE "/>
    <s v="PRESTATION TECHNIQUE DE PROD"/>
    <s v="Q"/>
    <n v="277541"/>
    <x v="20"/>
    <n v="333049.2"/>
    <n v="333049.2"/>
    <n v="277541"/>
    <n v="277541"/>
    <n v="277541"/>
    <n v="277541"/>
    <n v="97990.255999999994"/>
    <n v="97990.255999999994"/>
    <n v="1"/>
    <m/>
    <m/>
    <s v="Normale"/>
    <s v="KG"/>
    <s v="L"/>
    <m/>
    <x v="4"/>
    <s v="EYMARD FRANCOISE"/>
    <x v="6"/>
    <x v="13"/>
    <m/>
  </r>
  <r>
    <x v="14"/>
    <x v="14"/>
    <s v="011449"/>
    <x v="14"/>
    <s v="011449"/>
    <s v="FONDATION HIRONDELLE"/>
    <s v=""/>
    <m/>
    <x v="11"/>
    <d v="2019-05-27T00:00:00"/>
    <s v=""/>
    <s v="604100"/>
    <n v="1"/>
    <n v="1"/>
    <n v="1"/>
    <n v="0.99099999999999999"/>
    <m/>
    <n v="0.99099999999999999"/>
    <s v="Q"/>
    <s v="EUR"/>
    <n v="555254"/>
    <s v=""/>
    <s v="600"/>
    <s v="600"/>
    <s v="CEE"/>
    <s v="SCT"/>
    <s v="FONDATION HIRONDELLE"/>
    <s v="PRESTATION TECHNIQUE DE PROD"/>
    <s v="Q"/>
    <n v="555254"/>
    <x v="21"/>
    <n v="555254"/>
    <n v="555254"/>
    <n v="555254"/>
    <n v="555254"/>
    <n v="555254"/>
    <n v="555254"/>
    <n v="550156.01199999999"/>
    <n v="550156.01199999999"/>
    <n v="1"/>
    <m/>
    <m/>
    <s v="Normale"/>
    <s v="KG"/>
    <s v="L"/>
    <m/>
    <x v="4"/>
    <s v="EYMARD FRANCOISE"/>
    <x v="6"/>
    <x v="14"/>
    <m/>
  </r>
  <r>
    <x v="14"/>
    <x v="14"/>
    <s v="011449"/>
    <x v="14"/>
    <s v="011449"/>
    <s v="FONDATION HIRONDELLE"/>
    <s v=""/>
    <m/>
    <x v="11"/>
    <d v="2019-05-27T00:00:00"/>
    <s v=""/>
    <s v="604100"/>
    <n v="1"/>
    <n v="1"/>
    <n v="1"/>
    <m/>
    <m/>
    <m/>
    <s v="Q"/>
    <s v="EUR"/>
    <n v="555254"/>
    <s v=""/>
    <s v="600"/>
    <s v="600"/>
    <s v="CEE"/>
    <s v="SCT"/>
    <s v="FONDATION HIRONDELLE"/>
    <s v="PRESTATION TECHNIQUE DE PROD"/>
    <s v="Q"/>
    <n v="555254"/>
    <x v="21"/>
    <n v="555254"/>
    <n v="555254"/>
    <n v="555254"/>
    <n v="555254"/>
    <n v="555254"/>
    <n v="555254"/>
    <m/>
    <m/>
    <n v="1"/>
    <m/>
    <m/>
    <s v="Normale"/>
    <s v="KG"/>
    <s v="L"/>
    <m/>
    <x v="4"/>
    <s v="EYMARD FRANCOISE"/>
    <x v="6"/>
    <x v="14"/>
    <m/>
  </r>
  <r>
    <x v="15"/>
    <x v="15"/>
    <s v="011091"/>
    <x v="15"/>
    <s v="011091"/>
    <s v="ANNE ILCINKAS"/>
    <s v=""/>
    <m/>
    <x v="12"/>
    <d v="2019-06-07T00:00:00"/>
    <s v=""/>
    <s v="604200"/>
    <n v="1"/>
    <n v="1"/>
    <n v="1"/>
    <n v="0.71"/>
    <m/>
    <n v="0.42"/>
    <s v="Q"/>
    <s v="EUR"/>
    <n v="4100"/>
    <s v=""/>
    <s v="600"/>
    <s v="600"/>
    <s v="EXP"/>
    <s v="VII"/>
    <s v="ANNE ILCINKAS"/>
    <s v="PRESTATION Prod Vidéos liban"/>
    <s v="Q"/>
    <n v="4100"/>
    <x v="22"/>
    <n v="4100"/>
    <n v="4100"/>
    <n v="4100"/>
    <n v="4100"/>
    <n v="4100"/>
    <n v="4100"/>
    <n v="1700"/>
    <n v="1700"/>
    <n v="1"/>
    <m/>
    <m/>
    <s v="Normale"/>
    <s v="KG"/>
    <s v="L"/>
    <m/>
    <x v="6"/>
    <s v="ORIO  SYLVIE"/>
    <x v="7"/>
    <x v="15"/>
    <m/>
  </r>
  <r>
    <x v="16"/>
    <x v="16"/>
    <s v="011516"/>
    <x v="16"/>
    <s v="011516"/>
    <s v="GROUPE SECURICOM BURKINA"/>
    <s v=""/>
    <m/>
    <x v="12"/>
    <d v="2019-06-07T00:00:00"/>
    <s v=""/>
    <s v="604200"/>
    <n v="12"/>
    <n v="1"/>
    <n v="12"/>
    <n v="6.67"/>
    <m/>
    <n v="6.67"/>
    <s v="Q"/>
    <s v="EUR"/>
    <n v="582.84"/>
    <s v=""/>
    <s v="600"/>
    <s v="600"/>
    <s v="EXP"/>
    <s v="VII"/>
    <s v="Groupe SECURICOM BURKINA"/>
    <s v="2 Agents Sécu. 24/24 7/7"/>
    <s v="Q"/>
    <n v="6994.08"/>
    <x v="23"/>
    <n v="6994.08"/>
    <n v="6994.08"/>
    <n v="582.84"/>
    <n v="582.84"/>
    <n v="6994.08"/>
    <n v="6994.08"/>
    <n v="3879.36"/>
    <n v="3879.36"/>
    <n v="1"/>
    <m/>
    <m/>
    <s v="Normale"/>
    <s v="KG"/>
    <s v="L"/>
    <m/>
    <x v="4"/>
    <s v="EYMARD FRANCOISE"/>
    <x v="5"/>
    <x v="16"/>
    <m/>
  </r>
  <r>
    <x v="16"/>
    <x v="16"/>
    <s v="011516"/>
    <x v="16"/>
    <s v="011516"/>
    <s v="GROUPE SECURICOM BURKINA"/>
    <s v=""/>
    <m/>
    <x v="12"/>
    <d v="2019-06-07T00:00:00"/>
    <s v=""/>
    <s v="606300"/>
    <n v="12"/>
    <n v="1"/>
    <n v="12"/>
    <n v="7"/>
    <m/>
    <n v="7"/>
    <s v="Q"/>
    <s v="EUR"/>
    <n v="17.989999999999998"/>
    <s v=""/>
    <s v="600"/>
    <s v="600"/>
    <s v="EXP"/>
    <s v="VII"/>
    <s v="Groupe SECURICOM BURKINA"/>
    <s v="Radio VHF"/>
    <s v="Q"/>
    <n v="215.88"/>
    <x v="24"/>
    <n v="215.88"/>
    <n v="215.88"/>
    <n v="17.989999999999998"/>
    <n v="17.989999999999998"/>
    <n v="215.88"/>
    <n v="215.88"/>
    <n v="126.1767"/>
    <n v="126.1767"/>
    <n v="1"/>
    <m/>
    <m/>
    <s v="Normale"/>
    <s v="KG"/>
    <s v="L"/>
    <m/>
    <x v="4"/>
    <s v="EYMARD FRANCOISE"/>
    <x v="5"/>
    <x v="16"/>
    <m/>
  </r>
  <r>
    <x v="17"/>
    <x v="17"/>
    <s v="011480"/>
    <x v="17"/>
    <s v="011480"/>
    <s v="RIMEDIAS SARL - CONSEIL EN COM"/>
    <s v=""/>
    <m/>
    <x v="13"/>
    <d v="2019-06-24T00:00:00"/>
    <s v=""/>
    <s v="604200"/>
    <n v="104"/>
    <n v="1"/>
    <n v="104"/>
    <n v="41.5"/>
    <m/>
    <n v="41.5"/>
    <s v="Q"/>
    <s v="EUR"/>
    <n v="250"/>
    <s v=""/>
    <s v="600"/>
    <s v="600"/>
    <s v="EXP"/>
    <s v="VII"/>
    <s v="RIMEDIAS SARL - CONSEIL EN COMMUNIC"/>
    <s v="PRESTATION PERSONNEL EXPERT DO"/>
    <s v="Q"/>
    <n v="26000"/>
    <x v="25"/>
    <n v="26000"/>
    <n v="26000"/>
    <n v="250"/>
    <n v="250"/>
    <n v="26000"/>
    <n v="26000"/>
    <n v="10400.0002"/>
    <n v="10400.0002"/>
    <n v="1"/>
    <m/>
    <m/>
    <s v="Normale"/>
    <s v="KG"/>
    <s v="L"/>
    <m/>
    <x v="7"/>
    <s v="HIRNSTEIN  HENRIKE"/>
    <x v="6"/>
    <x v="17"/>
    <m/>
  </r>
  <r>
    <x v="17"/>
    <x v="17"/>
    <s v="011480"/>
    <x v="17"/>
    <s v="011480"/>
    <s v="RIMEDIAS SARL - CONSEIL EN COM"/>
    <s v=""/>
    <m/>
    <x v="13"/>
    <d v="2019-06-24T00:00:00"/>
    <s v=""/>
    <s v="625630"/>
    <n v="42"/>
    <n v="1"/>
    <n v="42"/>
    <n v="2"/>
    <m/>
    <m/>
    <s v="Q"/>
    <s v="EUR"/>
    <n v="90"/>
    <s v=""/>
    <s v="600"/>
    <s v="600"/>
    <s v="EXP"/>
    <s v="VII"/>
    <s v="RIMEDIAS SARL - CONSEIL EN COMMUNIC"/>
    <s v="FRAIS DE MISSION"/>
    <s v="Q"/>
    <n v="3780"/>
    <x v="26"/>
    <n v="3780"/>
    <n v="3780"/>
    <n v="90"/>
    <n v="90"/>
    <n v="3780"/>
    <n v="3780"/>
    <m/>
    <m/>
    <n v="1"/>
    <m/>
    <m/>
    <s v="Normale"/>
    <s v="KG"/>
    <s v="L"/>
    <m/>
    <x v="7"/>
    <s v="HIRNSTEIN  HENRIKE"/>
    <x v="6"/>
    <x v="17"/>
    <m/>
  </r>
  <r>
    <x v="18"/>
    <x v="18"/>
    <s v="010765"/>
    <x v="18"/>
    <s v="010765"/>
    <s v="AGENCE JEUNES FORMATION DEVELO"/>
    <s v=""/>
    <m/>
    <x v="14"/>
    <d v="2019-06-21T00:00:00"/>
    <s v=""/>
    <s v="604200"/>
    <n v="120"/>
    <n v="1"/>
    <n v="120"/>
    <n v="59"/>
    <m/>
    <n v="53"/>
    <s v="Q"/>
    <s v="EUR"/>
    <n v="93.81"/>
    <s v=""/>
    <s v="600"/>
    <s v="600"/>
    <s v="EXP"/>
    <s v="VII"/>
    <s v="AGENCE JEUNES FORMATION DEVELOP"/>
    <s v="Bon de commande annuel # 2  BK"/>
    <s v="Q"/>
    <n v="11257.2"/>
    <x v="27"/>
    <n v="11257.2"/>
    <n v="11257.2"/>
    <n v="93.81"/>
    <n v="93.81"/>
    <n v="11257.2"/>
    <n v="11257.2"/>
    <n v="4971.9002"/>
    <n v="4971.9002"/>
    <n v="1"/>
    <m/>
    <m/>
    <s v="Normale"/>
    <s v="KG"/>
    <s v="L"/>
    <m/>
    <x v="3"/>
    <s v="ABRIVARD  JULIE"/>
    <x v="4"/>
    <x v="18"/>
    <m/>
  </r>
  <r>
    <x v="19"/>
    <x v="13"/>
    <s v="010921"/>
    <x v="13"/>
    <s v="010921"/>
    <s v="FRANCE MEDIAS MONDE "/>
    <s v=""/>
    <m/>
    <x v="15"/>
    <d v="2019-07-09T00:00:00"/>
    <s v=""/>
    <s v="604200"/>
    <n v="1"/>
    <n v="1"/>
    <n v="1"/>
    <m/>
    <m/>
    <m/>
    <s v="Q"/>
    <s v="EUR"/>
    <n v="7700"/>
    <s v=""/>
    <s v="600"/>
    <s v="600"/>
    <s v="FRA"/>
    <s v="VIRN"/>
    <s v="FRANCE MEDIAS MONDE "/>
    <s v="PRESTATION PERSONNEL EXPERT DO"/>
    <s v="Q"/>
    <n v="7700"/>
    <x v="28"/>
    <n v="9240"/>
    <n v="9240"/>
    <n v="7700"/>
    <n v="7700"/>
    <n v="7700"/>
    <n v="7700"/>
    <m/>
    <m/>
    <n v="1"/>
    <m/>
    <m/>
    <s v="Normale"/>
    <s v="KG"/>
    <s v="L"/>
    <m/>
    <x v="8"/>
    <s v="RICCO  ANNE SOPHIE"/>
    <x v="8"/>
    <x v="19"/>
    <m/>
  </r>
  <r>
    <x v="20"/>
    <x v="19"/>
    <s v="011084"/>
    <x v="19"/>
    <s v="011084"/>
    <s v="ESJ PRO LILLE"/>
    <s v=""/>
    <m/>
    <x v="16"/>
    <d v="2019-07-10T00:00:00"/>
    <s v=""/>
    <s v="604200"/>
    <n v="1"/>
    <n v="1"/>
    <n v="1"/>
    <n v="0.4"/>
    <m/>
    <m/>
    <s v="Q"/>
    <s v="EUR"/>
    <n v="7500"/>
    <s v=""/>
    <s v="600"/>
    <s v="600"/>
    <s v="FRA"/>
    <s v="SCT030JFM"/>
    <s v="ESJ PRO LILLE"/>
    <s v="Frais pédagogiques "/>
    <s v="Q"/>
    <n v="7500"/>
    <x v="29"/>
    <n v="9000"/>
    <n v="9000"/>
    <n v="7500"/>
    <n v="7500"/>
    <n v="7500"/>
    <n v="7500"/>
    <m/>
    <m/>
    <n v="1"/>
    <m/>
    <m/>
    <s v="Normale"/>
    <s v="KG"/>
    <s v="L"/>
    <m/>
    <x v="5"/>
    <s v="TROCHU MELINDA"/>
    <x v="1"/>
    <x v="20"/>
    <m/>
  </r>
  <r>
    <x v="20"/>
    <x v="19"/>
    <s v="011084"/>
    <x v="19"/>
    <s v="011084"/>
    <s v="ESJ PRO LILLE"/>
    <s v=""/>
    <m/>
    <x v="16"/>
    <d v="2019-07-10T00:00:00"/>
    <s v=""/>
    <s v="625100"/>
    <n v="1"/>
    <n v="1"/>
    <n v="1"/>
    <n v="0.4"/>
    <m/>
    <m/>
    <s v="Q"/>
    <s v="EUR"/>
    <n v="2450"/>
    <s v=""/>
    <s v="600"/>
    <s v="600"/>
    <s v="FRA"/>
    <s v="SCT030JFM"/>
    <s v="ESJ PRO LILLE"/>
    <s v="Frais de déplacement formateur"/>
    <s v="Q"/>
    <n v="2450"/>
    <x v="30"/>
    <n v="2940"/>
    <n v="2940"/>
    <n v="2450"/>
    <n v="2450"/>
    <n v="2450"/>
    <n v="2450"/>
    <m/>
    <m/>
    <n v="1"/>
    <m/>
    <m/>
    <s v="Normale"/>
    <s v="KG"/>
    <s v="L"/>
    <m/>
    <x v="5"/>
    <s v="TROCHU MELINDA"/>
    <x v="1"/>
    <x v="20"/>
    <m/>
  </r>
  <r>
    <x v="20"/>
    <x v="19"/>
    <s v="011084"/>
    <x v="19"/>
    <s v="011084"/>
    <s v="ESJ PRO LILLE"/>
    <s v=""/>
    <m/>
    <x v="16"/>
    <d v="2019-07-10T00:00:00"/>
    <s v=""/>
    <s v="625600"/>
    <n v="1"/>
    <n v="1"/>
    <n v="1"/>
    <n v="0.4"/>
    <m/>
    <m/>
    <s v="Q"/>
    <s v="EUR"/>
    <n v="270"/>
    <s v=""/>
    <s v="600"/>
    <s v="600"/>
    <s v="FRA"/>
    <s v="SCT030JFM"/>
    <s v="ESJ PRO LILLE"/>
    <s v="Frais d'hébergement et repas"/>
    <s v="Q"/>
    <n v="270"/>
    <x v="31"/>
    <n v="324"/>
    <n v="324"/>
    <n v="270"/>
    <n v="270"/>
    <n v="270"/>
    <n v="270"/>
    <m/>
    <m/>
    <n v="1"/>
    <m/>
    <m/>
    <s v="Normale"/>
    <s v="KG"/>
    <s v="L"/>
    <m/>
    <x v="5"/>
    <s v="TROCHU MELINDA"/>
    <x v="1"/>
    <x v="20"/>
    <m/>
  </r>
  <r>
    <x v="20"/>
    <x v="19"/>
    <s v="011084"/>
    <x v="19"/>
    <s v="011084"/>
    <s v="ESJ PRO LILLE"/>
    <s v=""/>
    <m/>
    <x v="16"/>
    <d v="2019-07-10T00:00:00"/>
    <s v=""/>
    <s v="625100"/>
    <n v="1"/>
    <n v="1"/>
    <n v="1"/>
    <n v="0.4"/>
    <m/>
    <m/>
    <s v="Q"/>
    <s v="EUR"/>
    <n v="2250"/>
    <s v=""/>
    <s v="600"/>
    <s v="600"/>
    <s v="FRA"/>
    <s v="SCT030JFM"/>
    <s v="ESJ PRO LILLE"/>
    <s v="Frais de déplacement étudiants"/>
    <s v="Q"/>
    <n v="2250"/>
    <x v="32"/>
    <n v="2700"/>
    <n v="2700"/>
    <n v="2250"/>
    <n v="2250"/>
    <n v="2250"/>
    <n v="2250"/>
    <m/>
    <m/>
    <n v="1"/>
    <m/>
    <m/>
    <s v="Normale"/>
    <s v="KG"/>
    <s v="L"/>
    <m/>
    <x v="5"/>
    <s v="TROCHU MELINDA"/>
    <x v="1"/>
    <x v="20"/>
    <m/>
  </r>
  <r>
    <x v="20"/>
    <x v="19"/>
    <s v="011084"/>
    <x v="19"/>
    <s v="011084"/>
    <s v="ESJ PRO LILLE"/>
    <s v=""/>
    <m/>
    <x v="16"/>
    <d v="2019-07-10T00:00:00"/>
    <s v=""/>
    <s v="623000"/>
    <n v="1"/>
    <n v="1"/>
    <n v="1"/>
    <n v="0.4"/>
    <m/>
    <m/>
    <s v="Q"/>
    <s v="EUR"/>
    <n v="2500"/>
    <s v=""/>
    <s v="600"/>
    <s v="600"/>
    <s v="FRA"/>
    <s v="SCT030JFM"/>
    <s v="ESJ PRO LILLE"/>
    <s v="Frais de reportage"/>
    <s v="Q"/>
    <n v="2500"/>
    <x v="33"/>
    <n v="3000"/>
    <n v="3000"/>
    <n v="2500"/>
    <n v="2500"/>
    <n v="2500"/>
    <n v="2500"/>
    <m/>
    <m/>
    <n v="1"/>
    <m/>
    <m/>
    <s v="Normale"/>
    <s v="KG"/>
    <s v="L"/>
    <m/>
    <x v="5"/>
    <s v="TROCHU MELINDA"/>
    <x v="1"/>
    <x v="20"/>
    <m/>
  </r>
  <r>
    <x v="21"/>
    <x v="20"/>
    <s v="011181"/>
    <x v="20"/>
    <s v="011181"/>
    <s v="INSTITUT FRANCAIS DU BURKINA"/>
    <s v=""/>
    <m/>
    <x v="17"/>
    <d v="2020-01-31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Jan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2-29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Fev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3-31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Mars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4-30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Avril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5-31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Mai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6-30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Juin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7-31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Juillet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8-31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Août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09-30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Sept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10-31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Oct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11-30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Nov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1"/>
    <x v="20"/>
    <s v="011181"/>
    <x v="20"/>
    <s v="011181"/>
    <s v="INSTITUT FRANCAIS DU BURKINA"/>
    <s v=""/>
    <m/>
    <x v="17"/>
    <d v="2020-12-31T00:00:00"/>
    <s v=""/>
    <s v="614000"/>
    <n v="1"/>
    <n v="1"/>
    <n v="1"/>
    <m/>
    <m/>
    <m/>
    <s v="Q"/>
    <s v="EUR"/>
    <n v="1101.3699999999999"/>
    <s v=""/>
    <s v="600"/>
    <s v="600"/>
    <s v="EXP"/>
    <s v="SCT"/>
    <s v="INSTITUT FRANCAIS DU BURKINA"/>
    <s v="Loc La Ruche Dec 2020"/>
    <s v="Q"/>
    <n v="1101.3699999999999"/>
    <x v="34"/>
    <n v="1101.3699999999999"/>
    <n v="1101.3699999999999"/>
    <n v="1101.3699999999999"/>
    <n v="1101.3699999999999"/>
    <n v="1101.3699999999999"/>
    <n v="1101.3699999999999"/>
    <m/>
    <m/>
    <n v="1"/>
    <m/>
    <m/>
    <s v="Normale"/>
    <s v="KG"/>
    <s v="L"/>
    <m/>
    <x v="4"/>
    <s v="EYMARD FRANCOISE"/>
    <x v="5"/>
    <x v="16"/>
    <m/>
  </r>
  <r>
    <x v="22"/>
    <x v="21"/>
    <s v="011102"/>
    <x v="21"/>
    <s v="011102"/>
    <s v="ZESOCIALDESK"/>
    <s v=""/>
    <m/>
    <x v="18"/>
    <d v="2019-07-19T00:00:00"/>
    <s v=""/>
    <s v="604200"/>
    <n v="1"/>
    <n v="1"/>
    <n v="1"/>
    <n v="0.92900000000000005"/>
    <m/>
    <n v="0.85"/>
    <s v="Q"/>
    <s v="EUR"/>
    <n v="3800"/>
    <s v=""/>
    <s v="600"/>
    <s v="600"/>
    <s v="FRA"/>
    <s v="VII30JFM"/>
    <s v="ZESOCIALDESK"/>
    <s v="Gestion et suivi du projet "/>
    <s v="Q"/>
    <n v="3800"/>
    <x v="35"/>
    <n v="4560"/>
    <n v="4560"/>
    <n v="3800"/>
    <n v="3800"/>
    <n v="3800"/>
    <n v="3800"/>
    <n v="3200"/>
    <n v="3200"/>
    <n v="1"/>
    <m/>
    <m/>
    <s v="Normale"/>
    <s v="KG"/>
    <s v="L"/>
    <m/>
    <x v="6"/>
    <s v="ORIO  SYLVIE"/>
    <x v="9"/>
    <x v="15"/>
    <m/>
  </r>
  <r>
    <x v="22"/>
    <x v="21"/>
    <s v="011102"/>
    <x v="21"/>
    <s v="011102"/>
    <s v="ZESOCIALDESK"/>
    <s v=""/>
    <m/>
    <x v="18"/>
    <d v="2019-07-19T00:00:00"/>
    <s v=""/>
    <s v="604200"/>
    <n v="1"/>
    <n v="1"/>
    <n v="1"/>
    <n v="0.75"/>
    <m/>
    <n v="0.5"/>
    <s v="Q"/>
    <s v="EUR"/>
    <n v="6800"/>
    <s v=""/>
    <s v="600"/>
    <s v="600"/>
    <s v="FRA"/>
    <s v="VII30JFM"/>
    <s v="ZESOCIALDESK"/>
    <s v="Prod+montage+post-prod vidéos"/>
    <s v="Q"/>
    <n v="6800"/>
    <x v="36"/>
    <n v="8160"/>
    <n v="8160"/>
    <n v="6800"/>
    <n v="6800"/>
    <n v="6800"/>
    <n v="6800"/>
    <n v="3400"/>
    <n v="3400"/>
    <n v="1"/>
    <m/>
    <m/>
    <s v="Normale"/>
    <s v="KG"/>
    <s v="L"/>
    <m/>
    <x v="6"/>
    <s v="ORIO  SYLVIE"/>
    <x v="9"/>
    <x v="15"/>
    <m/>
  </r>
  <r>
    <x v="23"/>
    <x v="22"/>
    <s v="011626"/>
    <x v="22"/>
    <s v="011626"/>
    <s v="DLOVAN BAWARI"/>
    <s v=""/>
    <m/>
    <x v="19"/>
    <d v="2019-07-25T00:00:00"/>
    <s v=""/>
    <s v="604200"/>
    <n v="260"/>
    <n v="1"/>
    <n v="260"/>
    <n v="95"/>
    <m/>
    <n v="95"/>
    <s v="Q"/>
    <s v="EUR"/>
    <n v="100"/>
    <s v=""/>
    <s v="600"/>
    <s v="600"/>
    <s v="EXP"/>
    <s v="VII"/>
    <s v="DLOVAN BAWARI"/>
    <s v="Presta du 29/07/19-29/08/20"/>
    <s v="Q"/>
    <n v="26000"/>
    <x v="25"/>
    <n v="26000"/>
    <n v="26000"/>
    <n v="100"/>
    <n v="100"/>
    <n v="26000"/>
    <n v="26000"/>
    <n v="9500"/>
    <n v="9500"/>
    <n v="1"/>
    <m/>
    <m/>
    <s v="Normale"/>
    <s v="KG"/>
    <s v="L"/>
    <m/>
    <x v="9"/>
    <s v="BERTAUX INGRID"/>
    <x v="1"/>
    <x v="21"/>
    <m/>
  </r>
  <r>
    <x v="24"/>
    <x v="23"/>
    <s v="011628"/>
    <x v="23"/>
    <s v="011628"/>
    <s v="MDI LTD"/>
    <s v=""/>
    <m/>
    <x v="19"/>
    <d v="2019-07-25T00:00:00"/>
    <s v=""/>
    <s v="611400"/>
    <n v="1"/>
    <n v="1"/>
    <n v="1"/>
    <n v="0.28000000000000003"/>
    <m/>
    <m/>
    <s v="Q"/>
    <s v="EUR"/>
    <n v="5600"/>
    <s v=""/>
    <s v="600"/>
    <s v="600"/>
    <s v="EXP"/>
    <s v="VII"/>
    <s v="MDI LTD"/>
    <s v="Specialized training courses "/>
    <s v="Q"/>
    <n v="5600"/>
    <x v="37"/>
    <n v="5600"/>
    <n v="5600"/>
    <n v="5600"/>
    <n v="5600"/>
    <n v="5600"/>
    <n v="5600"/>
    <m/>
    <m/>
    <n v="1"/>
    <m/>
    <m/>
    <s v="Normale"/>
    <s v="KG"/>
    <s v="L"/>
    <m/>
    <x v="10"/>
    <s v="MINERY  FLORENCE"/>
    <x v="9"/>
    <x v="22"/>
    <m/>
  </r>
  <r>
    <x v="25"/>
    <x v="24"/>
    <s v="011630"/>
    <x v="24"/>
    <s v="011630"/>
    <s v="VIETNAM JOURNALISTS TRAINING C"/>
    <s v=""/>
    <m/>
    <x v="19"/>
    <d v="2019-07-25T00:00:00"/>
    <s v=""/>
    <s v="611400"/>
    <n v="1"/>
    <n v="1"/>
    <n v="1"/>
    <n v="0.23"/>
    <m/>
    <m/>
    <s v="Q"/>
    <s v="EUR"/>
    <n v="1950"/>
    <s v=""/>
    <s v="600"/>
    <s v="600"/>
    <s v="EXP"/>
    <s v="VII"/>
    <s v="VIETNAM JOURNALISTS TRAINING CENTER"/>
    <s v="Specialized training courses "/>
    <s v="Q"/>
    <n v="1950"/>
    <x v="38"/>
    <n v="1950"/>
    <n v="1950"/>
    <n v="1950"/>
    <n v="1950"/>
    <n v="1950"/>
    <n v="1950"/>
    <m/>
    <m/>
    <n v="1"/>
    <m/>
    <m/>
    <s v="Normale"/>
    <s v="KG"/>
    <s v="L"/>
    <m/>
    <x v="10"/>
    <s v="MINERY  FLORENCE"/>
    <x v="9"/>
    <x v="22"/>
    <m/>
  </r>
  <r>
    <x v="26"/>
    <x v="25"/>
    <s v="010665"/>
    <x v="25"/>
    <s v="010665"/>
    <s v="BENDRIF ANASS"/>
    <s v=""/>
    <m/>
    <x v="19"/>
    <d v="2019-07-25T00:00:00"/>
    <s v=""/>
    <s v="604200"/>
    <n v="20"/>
    <n v="1"/>
    <n v="20"/>
    <n v="12"/>
    <m/>
    <n v="12"/>
    <s v="Q"/>
    <s v="EUR"/>
    <n v="400"/>
    <s v=""/>
    <s v="600"/>
    <s v="600"/>
    <s v="EXP"/>
    <s v="VII"/>
    <s v="BENDRIF ANASS"/>
    <s v="Presta 1/08/18-31/12/19"/>
    <s v="Q"/>
    <n v="8000"/>
    <x v="39"/>
    <n v="8000"/>
    <n v="8000"/>
    <n v="400"/>
    <n v="400"/>
    <n v="8000"/>
    <n v="8000"/>
    <n v="4800"/>
    <n v="4800"/>
    <n v="1"/>
    <m/>
    <m/>
    <s v="Normale"/>
    <s v="KG"/>
    <s v="L"/>
    <m/>
    <x v="1"/>
    <s v="MAYEUR  ADELINE"/>
    <x v="1"/>
    <x v="23"/>
    <m/>
  </r>
  <r>
    <x v="27"/>
    <x v="26"/>
    <s v="011565"/>
    <x v="26"/>
    <s v="011565"/>
    <s v="UNALFA MEDIASAHEL"/>
    <s v=""/>
    <m/>
    <x v="19"/>
    <d v="2020-02-11T00:00:00"/>
    <s v=""/>
    <s v="604100"/>
    <n v="1"/>
    <n v="1"/>
    <n v="1"/>
    <n v="0.83499999999999996"/>
    <m/>
    <m/>
    <s v="Q"/>
    <s v="EUR"/>
    <n v="76687.78"/>
    <s v=""/>
    <s v="600"/>
    <s v="600"/>
    <s v="EXP"/>
    <s v="VII"/>
    <s v="UNALFA MEDIASAHEL"/>
    <s v="Prod &amp; Diff émissions S1 A1"/>
    <s v="Q"/>
    <n v="76687.78"/>
    <x v="40"/>
    <n v="76687.78"/>
    <n v="76687.78"/>
    <n v="76687.78"/>
    <n v="76687.78"/>
    <n v="76687.78"/>
    <n v="76687.78"/>
    <m/>
    <m/>
    <n v="1"/>
    <m/>
    <m/>
    <s v="Normale"/>
    <s v="KG"/>
    <s v="L"/>
    <m/>
    <x v="11"/>
    <s v="SABATTINI  SALOME"/>
    <x v="5"/>
    <x v="24"/>
    <m/>
  </r>
  <r>
    <x v="27"/>
    <x v="26"/>
    <s v="011565"/>
    <x v="26"/>
    <s v="011565"/>
    <s v="UNALFA MEDIASAHEL"/>
    <s v=""/>
    <m/>
    <x v="19"/>
    <d v="2020-08-11T00:00:00"/>
    <s v=""/>
    <s v="604100"/>
    <n v="1"/>
    <n v="1"/>
    <n v="1"/>
    <m/>
    <m/>
    <m/>
    <s v="Q"/>
    <s v="EUR"/>
    <n v="76687.78"/>
    <s v=""/>
    <s v="600"/>
    <s v="600"/>
    <s v="EXP"/>
    <s v="VII"/>
    <s v="UNALFA MEDIASAHEL"/>
    <s v="Prod &amp; Diff émissions S2 A1"/>
    <s v="Q"/>
    <n v="76687.78"/>
    <x v="40"/>
    <n v="76687.78"/>
    <n v="76687.78"/>
    <n v="76687.78"/>
    <n v="76687.78"/>
    <n v="76687.78"/>
    <n v="76687.78"/>
    <m/>
    <m/>
    <n v="1"/>
    <m/>
    <m/>
    <s v="Normale"/>
    <s v="KG"/>
    <s v="L"/>
    <m/>
    <x v="11"/>
    <s v="SABATTINI  SALOME"/>
    <x v="5"/>
    <x v="24"/>
    <m/>
  </r>
  <r>
    <x v="27"/>
    <x v="26"/>
    <s v="011565"/>
    <x v="26"/>
    <s v="011565"/>
    <s v="UNALFA MEDIASAHEL"/>
    <s v=""/>
    <m/>
    <x v="19"/>
    <d v="2021-02-11T00:00:00"/>
    <s v=""/>
    <s v="604100"/>
    <n v="1"/>
    <n v="1"/>
    <n v="1"/>
    <m/>
    <m/>
    <m/>
    <s v="Q"/>
    <s v="EUR"/>
    <n v="60127.66"/>
    <s v=""/>
    <s v="600"/>
    <s v="600"/>
    <s v="EXP"/>
    <s v="VII"/>
    <s v="UNALFA MEDIASAHEL"/>
    <s v="Prod &amp; Diff émissions S1 A2"/>
    <s v="Q"/>
    <n v="60127.66"/>
    <x v="41"/>
    <n v="60127.66"/>
    <n v="60127.66"/>
    <n v="60127.66"/>
    <n v="60127.66"/>
    <n v="60127.66"/>
    <n v="60127.66"/>
    <m/>
    <m/>
    <n v="1"/>
    <m/>
    <m/>
    <s v="Normale"/>
    <s v="KG"/>
    <s v="L"/>
    <m/>
    <x v="11"/>
    <s v="SABATTINI  SALOME"/>
    <x v="5"/>
    <x v="24"/>
    <m/>
  </r>
  <r>
    <x v="27"/>
    <x v="26"/>
    <s v="011565"/>
    <x v="26"/>
    <s v="011565"/>
    <s v="UNALFA MEDIASAHEL"/>
    <s v=""/>
    <m/>
    <x v="19"/>
    <d v="2021-08-11T00:00:00"/>
    <s v=""/>
    <s v="604100"/>
    <n v="1"/>
    <n v="1"/>
    <n v="1"/>
    <m/>
    <m/>
    <m/>
    <s v="Q"/>
    <s v="EUR"/>
    <n v="60127.66"/>
    <s v=""/>
    <s v="600"/>
    <s v="600"/>
    <s v="EXP"/>
    <s v="VII"/>
    <s v="UNALFA MEDIASAHEL"/>
    <s v="Prod &amp; Diff émissions S2 A2"/>
    <s v="Q"/>
    <n v="60127.66"/>
    <x v="41"/>
    <n v="60127.66"/>
    <n v="60127.66"/>
    <n v="60127.66"/>
    <n v="60127.66"/>
    <n v="60127.66"/>
    <n v="60127.66"/>
    <m/>
    <m/>
    <n v="1"/>
    <m/>
    <m/>
    <s v="Normale"/>
    <s v="KG"/>
    <s v="L"/>
    <m/>
    <x v="11"/>
    <s v="SABATTINI  SALOME"/>
    <x v="5"/>
    <x v="24"/>
    <m/>
  </r>
  <r>
    <x v="28"/>
    <x v="27"/>
    <s v="011028"/>
    <x v="27"/>
    <s v="011028"/>
    <s v="STIMULUS"/>
    <s v=""/>
    <m/>
    <x v="20"/>
    <d v="2019-07-31T00:00:00"/>
    <s v=""/>
    <s v="622500"/>
    <n v="1"/>
    <n v="1"/>
    <n v="1"/>
    <m/>
    <m/>
    <m/>
    <s v="Q"/>
    <s v="EUR"/>
    <n v="10465"/>
    <s v=""/>
    <s v="600"/>
    <s v="600"/>
    <s v="FRA"/>
    <s v="SCT"/>
    <s v="STIMULUS"/>
    <s v="FORMATION HORS AFDAS"/>
    <s v="Q"/>
    <n v="10465"/>
    <x v="42"/>
    <n v="12558"/>
    <n v="12558"/>
    <n v="10465"/>
    <n v="10465"/>
    <n v="10465"/>
    <n v="10465"/>
    <m/>
    <m/>
    <n v="1"/>
    <m/>
    <m/>
    <s v="Normale"/>
    <s v="KG"/>
    <s v="L"/>
    <m/>
    <x v="12"/>
    <s v="DERUELLE THIEBAUT  PASCALE"/>
    <x v="10"/>
    <x v="25"/>
    <m/>
  </r>
  <r>
    <x v="29"/>
    <x v="27"/>
    <s v="011028"/>
    <x v="27"/>
    <s v="011028"/>
    <s v="STIMULUS"/>
    <s v=""/>
    <m/>
    <x v="20"/>
    <d v="2019-07-31T00:00:00"/>
    <s v=""/>
    <s v="622600"/>
    <n v="1"/>
    <n v="1"/>
    <n v="1"/>
    <n v="0.54300000000000004"/>
    <m/>
    <n v="0.54300000000000004"/>
    <s v="Q"/>
    <s v="EUR"/>
    <n v="14490"/>
    <s v=""/>
    <s v="600"/>
    <s v="600"/>
    <s v="FRA"/>
    <s v="SCT"/>
    <s v="STIMULUS"/>
    <s v="HONORAIRE CONSULT COURANT"/>
    <s v="Q"/>
    <n v="14490"/>
    <x v="43"/>
    <n v="17388"/>
    <n v="17388"/>
    <n v="14490"/>
    <n v="14490"/>
    <n v="14490"/>
    <n v="14490"/>
    <n v="7875"/>
    <n v="7875"/>
    <n v="1"/>
    <m/>
    <m/>
    <s v="Normale"/>
    <s v="KG"/>
    <s v="L"/>
    <m/>
    <x v="12"/>
    <s v="DERUELLE THIEBAUT  PASCALE"/>
    <x v="10"/>
    <x v="26"/>
    <m/>
  </r>
  <r>
    <x v="30"/>
    <x v="28"/>
    <s v="011587"/>
    <x v="28"/>
    <s v="011587"/>
    <s v="RAES"/>
    <s v=""/>
    <m/>
    <x v="20"/>
    <d v="2020-01-31T00:00:00"/>
    <s v=""/>
    <s v="604100"/>
    <n v="1"/>
    <n v="1"/>
    <n v="1"/>
    <n v="0.1"/>
    <m/>
    <m/>
    <s v="Q"/>
    <s v="EUR"/>
    <n v="99516"/>
    <s v=""/>
    <s v="600"/>
    <s v="600"/>
    <s v="EXP"/>
    <s v="VII"/>
    <s v="RAES"/>
    <s v="PRESTATION TECHNIQUE DE PROD"/>
    <s v="Q"/>
    <n v="99516"/>
    <x v="44"/>
    <n v="99516"/>
    <n v="99516"/>
    <n v="99516"/>
    <n v="99516"/>
    <n v="99516"/>
    <n v="99516"/>
    <m/>
    <m/>
    <n v="1"/>
    <m/>
    <m/>
    <s v="Normale"/>
    <s v="KG"/>
    <s v="L"/>
    <m/>
    <x v="4"/>
    <s v="EYMARD FRANCOISE"/>
    <x v="6"/>
    <x v="27"/>
    <m/>
  </r>
  <r>
    <x v="30"/>
    <x v="28"/>
    <s v="011587"/>
    <x v="28"/>
    <s v="011587"/>
    <s v="RAES"/>
    <s v=""/>
    <m/>
    <x v="20"/>
    <d v="2020-07-31T00:00:00"/>
    <s v=""/>
    <s v="604100"/>
    <n v="1"/>
    <n v="1"/>
    <n v="1"/>
    <m/>
    <m/>
    <m/>
    <s v="Q"/>
    <s v="EUR"/>
    <n v="49997"/>
    <s v=""/>
    <s v="600"/>
    <s v="600"/>
    <s v="EXP"/>
    <s v="VII"/>
    <s v="RAES"/>
    <s v="PRESTATION TECHNIQUE DE PROD"/>
    <s v="Q"/>
    <n v="49997"/>
    <x v="45"/>
    <n v="49997"/>
    <n v="49997"/>
    <n v="49997"/>
    <n v="49997"/>
    <n v="49997"/>
    <n v="49997"/>
    <m/>
    <m/>
    <n v="1"/>
    <m/>
    <m/>
    <s v="Normale"/>
    <s v="KG"/>
    <s v="L"/>
    <m/>
    <x v="4"/>
    <s v="EYMARD FRANCOISE"/>
    <x v="6"/>
    <x v="27"/>
    <m/>
  </r>
  <r>
    <x v="30"/>
    <x v="28"/>
    <s v="011587"/>
    <x v="28"/>
    <s v="011587"/>
    <s v="RAES"/>
    <s v=""/>
    <m/>
    <x v="20"/>
    <d v="2020-12-31T00:00:00"/>
    <s v=""/>
    <s v="604100"/>
    <n v="1"/>
    <n v="1"/>
    <n v="1"/>
    <m/>
    <m/>
    <m/>
    <s v="Q"/>
    <s v="EUR"/>
    <n v="49997"/>
    <s v=""/>
    <s v="600"/>
    <s v="600"/>
    <s v="EXP"/>
    <s v="VII"/>
    <s v="RAES"/>
    <s v="PRESTATION TECHNIQUE DE PROD"/>
    <s v="Q"/>
    <n v="49997"/>
    <x v="45"/>
    <n v="49997"/>
    <n v="49997"/>
    <n v="49997"/>
    <n v="49997"/>
    <n v="49997"/>
    <n v="49997"/>
    <m/>
    <m/>
    <n v="1"/>
    <m/>
    <m/>
    <s v="Normale"/>
    <s v="KG"/>
    <s v="L"/>
    <m/>
    <x v="4"/>
    <s v="EYMARD FRANCOISE"/>
    <x v="6"/>
    <x v="27"/>
    <m/>
  </r>
  <r>
    <x v="30"/>
    <x v="28"/>
    <s v="011587"/>
    <x v="28"/>
    <s v="011587"/>
    <s v="RAES"/>
    <s v=""/>
    <m/>
    <x v="20"/>
    <d v="2021-07-31T00:00:00"/>
    <s v=""/>
    <s v="604100"/>
    <n v="1"/>
    <n v="1"/>
    <n v="1"/>
    <m/>
    <m/>
    <m/>
    <s v="Q"/>
    <s v="EUR"/>
    <n v="49997"/>
    <s v=""/>
    <s v="600"/>
    <s v="600"/>
    <s v="EXP"/>
    <s v="VII"/>
    <s v="RAES"/>
    <s v="PRESTATION TECHNIQUE DE PROD"/>
    <s v="Q"/>
    <n v="49997"/>
    <x v="45"/>
    <n v="49997"/>
    <n v="49997"/>
    <n v="49997"/>
    <n v="49997"/>
    <n v="49997"/>
    <n v="49997"/>
    <m/>
    <m/>
    <n v="1"/>
    <m/>
    <m/>
    <s v="Normale"/>
    <s v="KG"/>
    <s v="L"/>
    <m/>
    <x v="4"/>
    <s v="EYMARD FRANCOISE"/>
    <x v="6"/>
    <x v="27"/>
    <m/>
  </r>
  <r>
    <x v="31"/>
    <x v="29"/>
    <s v="010962"/>
    <x v="29"/>
    <s v="010962"/>
    <s v="NKOA EDWIGE NICOLE"/>
    <s v=""/>
    <m/>
    <x v="21"/>
    <d v="2019-08-02T00:00:00"/>
    <s v=""/>
    <s v="604200"/>
    <n v="120"/>
    <n v="1"/>
    <n v="120"/>
    <n v="53.5"/>
    <m/>
    <n v="46"/>
    <s v="Q"/>
    <s v="EUR"/>
    <n v="109.03"/>
    <s v=""/>
    <s v="600"/>
    <s v="600"/>
    <s v="EXP"/>
    <s v="VII"/>
    <s v="NKOA EDWIGE NICOLE"/>
    <s v="Honoraires"/>
    <s v="Q"/>
    <n v="13083.6"/>
    <x v="46"/>
    <n v="13083.6"/>
    <n v="13083.6"/>
    <n v="109.03"/>
    <n v="109.03"/>
    <n v="13083.6"/>
    <n v="13083.6"/>
    <n v="6091.8543"/>
    <n v="6091.8543"/>
    <n v="1"/>
    <m/>
    <m/>
    <s v="Normale"/>
    <s v="KG"/>
    <s v="L"/>
    <m/>
    <x v="3"/>
    <s v="ABRIVARD  JULIE"/>
    <x v="4"/>
    <x v="12"/>
    <m/>
  </r>
  <r>
    <x v="31"/>
    <x v="29"/>
    <s v="010962"/>
    <x v="29"/>
    <s v="010962"/>
    <s v="NKOA EDWIGE NICOLE"/>
    <s v=""/>
    <m/>
    <x v="21"/>
    <d v="2019-08-02T00:00:00"/>
    <s v=""/>
    <s v="626200"/>
    <n v="12"/>
    <n v="1"/>
    <n v="12"/>
    <n v="3.665"/>
    <m/>
    <n v="2.665"/>
    <s v="Q"/>
    <s v="EUR"/>
    <n v="200"/>
    <s v=""/>
    <s v="600"/>
    <s v="600"/>
    <s v="EXP"/>
    <s v="VII"/>
    <s v="NKOA EDWIGE NICOLE"/>
    <s v="Remboursement intenet+ tel"/>
    <s v="Q"/>
    <n v="2400"/>
    <x v="47"/>
    <n v="2400"/>
    <n v="2400"/>
    <n v="200"/>
    <n v="200"/>
    <n v="2400"/>
    <n v="2400"/>
    <n v="533"/>
    <n v="533"/>
    <n v="1"/>
    <m/>
    <m/>
    <s v="Normale"/>
    <s v="KG"/>
    <s v="L"/>
    <m/>
    <x v="3"/>
    <s v="ABRIVARD  JULIE"/>
    <x v="4"/>
    <x v="12"/>
    <m/>
  </r>
  <r>
    <x v="31"/>
    <x v="29"/>
    <s v="010962"/>
    <x v="29"/>
    <s v="010962"/>
    <s v="NKOA EDWIGE NICOLE"/>
    <s v=""/>
    <m/>
    <x v="21"/>
    <d v="2019-08-02T00:00:00"/>
    <s v=""/>
    <s v="625105"/>
    <n v="12"/>
    <n v="1"/>
    <n v="12"/>
    <n v="5"/>
    <m/>
    <n v="4"/>
    <s v="Q"/>
    <s v="EUR"/>
    <n v="114.34"/>
    <s v=""/>
    <s v="600"/>
    <s v="600"/>
    <s v="EXP"/>
    <s v="VII"/>
    <s v="NKOA EDWIGE NICOLE"/>
    <s v="remboursement frais transport"/>
    <s v="Q"/>
    <n v="1372.08"/>
    <x v="48"/>
    <n v="1372.08"/>
    <n v="1372.08"/>
    <n v="114.34"/>
    <n v="114.34"/>
    <n v="1372.08"/>
    <n v="1372.08"/>
    <n v="460.46"/>
    <n v="460.46"/>
    <n v="1"/>
    <m/>
    <m/>
    <s v="Normale"/>
    <s v="KG"/>
    <s v="L"/>
    <m/>
    <x v="3"/>
    <s v="ABRIVARD  JULIE"/>
    <x v="4"/>
    <x v="12"/>
    <m/>
  </r>
  <r>
    <x v="32"/>
    <x v="30"/>
    <s v="010946"/>
    <x v="30"/>
    <s v="010946"/>
    <s v="JORDAN MEDIA INSTITUT"/>
    <s v=""/>
    <m/>
    <x v="22"/>
    <d v="2019-08-26T00:00:00"/>
    <s v=""/>
    <s v="604200"/>
    <n v="42"/>
    <n v="1"/>
    <n v="42"/>
    <n v="12"/>
    <m/>
    <n v="12"/>
    <s v="Q"/>
    <s v="EUR"/>
    <n v="400"/>
    <s v=""/>
    <s v="600"/>
    <s v="600"/>
    <s v="EXP"/>
    <s v="VII"/>
    <s v="JORDAN MEDIA INSTITUT"/>
    <s v="Divers prestation avec JMI"/>
    <s v="Q"/>
    <n v="16800"/>
    <x v="49"/>
    <n v="16800"/>
    <n v="16800"/>
    <n v="400"/>
    <n v="400"/>
    <n v="16800"/>
    <n v="16800"/>
    <n v="4800"/>
    <n v="4800"/>
    <n v="1"/>
    <m/>
    <m/>
    <s v="Normale"/>
    <s v="KG"/>
    <s v="L"/>
    <m/>
    <x v="1"/>
    <s v="MAYEUR  ADELINE"/>
    <x v="1"/>
    <x v="28"/>
    <m/>
  </r>
  <r>
    <x v="33"/>
    <x v="31"/>
    <s v="010677"/>
    <x v="31"/>
    <s v="010677"/>
    <s v="ECES BELGIQUE"/>
    <s v=""/>
    <m/>
    <x v="23"/>
    <d v="2019-08-28T00:00:00"/>
    <s v=""/>
    <s v="604200"/>
    <n v="1"/>
    <n v="1"/>
    <n v="1"/>
    <n v="0.49399999999999999"/>
    <m/>
    <n v="0.124"/>
    <s v="Q"/>
    <s v="EUR"/>
    <n v="156643.43"/>
    <s v=""/>
    <s v="600"/>
    <s v="600"/>
    <s v="CEE"/>
    <s v="VII"/>
    <s v="ECES BELGIQUE"/>
    <s v="PRESTATION PERSONNEL EXPERT DO"/>
    <s v="Q"/>
    <n v="156643.43"/>
    <x v="50"/>
    <n v="156643.43"/>
    <n v="156643.43"/>
    <n v="156643.43"/>
    <n v="156643.43"/>
    <n v="156643.43"/>
    <n v="156643.43"/>
    <n v="19432.41"/>
    <n v="19432.41"/>
    <n v="1"/>
    <m/>
    <m/>
    <s v="Normale"/>
    <s v="KG"/>
    <s v="L"/>
    <m/>
    <x v="1"/>
    <s v="MAYEUR  ADELINE"/>
    <x v="11"/>
    <x v="29"/>
    <m/>
  </r>
  <r>
    <x v="34"/>
    <x v="32"/>
    <s v="010892"/>
    <x v="32"/>
    <s v="010892"/>
    <s v="ARTICLE 19"/>
    <s v=""/>
    <m/>
    <x v="23"/>
    <d v="2019-08-28T00:00:00"/>
    <s v=""/>
    <s v="604800"/>
    <n v="1"/>
    <n v="1"/>
    <n v="1"/>
    <n v="0.192"/>
    <m/>
    <m/>
    <s v="Q"/>
    <s v="EUR"/>
    <n v="76923"/>
    <s v=""/>
    <s v="600"/>
    <s v="600"/>
    <s v="EXP"/>
    <s v="VII"/>
    <s v="ARTICLE 19"/>
    <s v="Reversement sub. Article 19"/>
    <s v="Q"/>
    <n v="76923"/>
    <x v="51"/>
    <n v="76923"/>
    <n v="76923"/>
    <n v="76923"/>
    <n v="76923"/>
    <n v="76923"/>
    <n v="76923"/>
    <m/>
    <m/>
    <n v="1"/>
    <m/>
    <m/>
    <s v="Normale"/>
    <s v="KG"/>
    <s v="L"/>
    <m/>
    <x v="2"/>
    <s v="VALLI FRANCESCA"/>
    <x v="3"/>
    <x v="30"/>
    <m/>
  </r>
  <r>
    <x v="35"/>
    <x v="33"/>
    <s v="010893"/>
    <x v="33"/>
    <s v="010893"/>
    <s v="ASSOCIATION FEMMES EN COMMUNIC"/>
    <s v=""/>
    <m/>
    <x v="23"/>
    <d v="2019-08-28T00:00:00"/>
    <s v=""/>
    <s v="604800"/>
    <n v="1"/>
    <n v="1"/>
    <n v="1"/>
    <n v="0.23799999999999999"/>
    <m/>
    <m/>
    <s v="Q"/>
    <s v="EUR"/>
    <n v="73456"/>
    <s v=""/>
    <s v="600"/>
    <s v="600"/>
    <s v="EXP"/>
    <s v="VII"/>
    <s v="ASSOCIATION FEMMES EN COMMUNICATION"/>
    <s v="Reversement subvention FEC"/>
    <s v="Q"/>
    <n v="73456"/>
    <x v="52"/>
    <n v="73456"/>
    <n v="73456"/>
    <n v="73456"/>
    <n v="73456"/>
    <n v="73456"/>
    <n v="73456"/>
    <m/>
    <m/>
    <n v="1"/>
    <m/>
    <m/>
    <s v="Normale"/>
    <s v="KG"/>
    <s v="L"/>
    <m/>
    <x v="2"/>
    <s v="VALLI FRANCESCA"/>
    <x v="3"/>
    <x v="31"/>
    <m/>
  </r>
  <r>
    <x v="36"/>
    <x v="34"/>
    <s v="010894"/>
    <x v="34"/>
    <s v="010894"/>
    <s v="ADCE ASS CULT DEV CAPACITES ET"/>
    <s v=""/>
    <m/>
    <x v="23"/>
    <d v="2019-08-28T00:00:00"/>
    <s v=""/>
    <s v="604800"/>
    <n v="1"/>
    <n v="1"/>
    <n v="1"/>
    <n v="0.32500000000000001"/>
    <m/>
    <m/>
    <s v="Q"/>
    <s v="EUR"/>
    <n v="75847"/>
    <s v=""/>
    <s v="600"/>
    <s v="600"/>
    <s v="EXP"/>
    <s v="VII"/>
    <s v="ADCE ASS CULT DEV CAPACITES ETUDIAN"/>
    <s v="Reversement subvention ADCE"/>
    <s v="Q"/>
    <n v="75847"/>
    <x v="53"/>
    <n v="75847"/>
    <n v="75847"/>
    <n v="75847"/>
    <n v="75847"/>
    <n v="75847"/>
    <n v="75847"/>
    <m/>
    <m/>
    <n v="1"/>
    <m/>
    <m/>
    <s v="Normale"/>
    <s v="KG"/>
    <s v="L"/>
    <m/>
    <x v="2"/>
    <s v="VALLI FRANCESCA"/>
    <x v="3"/>
    <x v="32"/>
    <m/>
  </r>
  <r>
    <x v="37"/>
    <x v="35"/>
    <s v="010911"/>
    <x v="35"/>
    <s v="010911"/>
    <s v="DJANOUBCOM INCUBATEUR"/>
    <s v=""/>
    <m/>
    <x v="23"/>
    <d v="2019-08-28T00:00:00"/>
    <s v=""/>
    <s v="604800"/>
    <n v="1"/>
    <n v="1"/>
    <n v="1"/>
    <n v="0.316"/>
    <m/>
    <m/>
    <s v="Q"/>
    <s v="EUR"/>
    <n v="76923"/>
    <s v=""/>
    <s v="600"/>
    <s v="600"/>
    <s v="EXP"/>
    <s v="VII"/>
    <s v="DJANOUBCOM INCUBATEUR"/>
    <s v="Reversement subv Djanoubcom"/>
    <s v="Q"/>
    <n v="76923"/>
    <x v="51"/>
    <n v="76923"/>
    <n v="76923"/>
    <n v="76923"/>
    <n v="76923"/>
    <n v="76923"/>
    <n v="76923"/>
    <m/>
    <m/>
    <n v="1"/>
    <m/>
    <m/>
    <s v="Normale"/>
    <s v="KG"/>
    <s v="L"/>
    <m/>
    <x v="2"/>
    <s v="VALLI FRANCESCA"/>
    <x v="3"/>
    <x v="33"/>
    <m/>
  </r>
  <r>
    <x v="38"/>
    <x v="36"/>
    <s v="010916"/>
    <x v="36"/>
    <s v="010916"/>
    <s v="EN TOUTES LETTRES"/>
    <s v=""/>
    <m/>
    <x v="23"/>
    <d v="2019-08-28T00:00:00"/>
    <s v=""/>
    <s v="604800"/>
    <n v="1"/>
    <n v="1"/>
    <n v="1"/>
    <n v="0.126"/>
    <m/>
    <m/>
    <s v="Q"/>
    <s v="EUR"/>
    <n v="74140"/>
    <s v=""/>
    <s v="600"/>
    <s v="600"/>
    <s v="EXP"/>
    <s v="VII"/>
    <s v="EN TOUTES LETTRES"/>
    <s v="Reversement subv En toutes let"/>
    <s v="Q"/>
    <n v="74140"/>
    <x v="54"/>
    <n v="74140"/>
    <n v="74140"/>
    <n v="74140"/>
    <n v="74140"/>
    <n v="74140"/>
    <n v="74140"/>
    <m/>
    <m/>
    <n v="1"/>
    <m/>
    <m/>
    <s v="Normale"/>
    <s v="KG"/>
    <s v="L"/>
    <m/>
    <x v="2"/>
    <s v="VALLI FRANCESCA"/>
    <x v="3"/>
    <x v="34"/>
    <m/>
  </r>
  <r>
    <x v="39"/>
    <x v="37"/>
    <s v="010915"/>
    <x v="37"/>
    <s v="010915"/>
    <s v="EDUCATION MEDIA COMPANY"/>
    <s v=""/>
    <m/>
    <x v="23"/>
    <d v="2019-08-28T00:00:00"/>
    <s v=""/>
    <s v="604800"/>
    <n v="1"/>
    <n v="1"/>
    <n v="1"/>
    <n v="0.44800000000000001"/>
    <m/>
    <m/>
    <s v="Q"/>
    <s v="EUR"/>
    <n v="76858"/>
    <s v=""/>
    <s v="600"/>
    <s v="600"/>
    <s v="EXP"/>
    <s v="VII"/>
    <s v="EDUCATION MEDIA COMPANY"/>
    <s v="Reversement subvention EMC"/>
    <s v="Q"/>
    <n v="76858"/>
    <x v="55"/>
    <n v="76858"/>
    <n v="76858"/>
    <n v="76858"/>
    <n v="76858"/>
    <n v="76858"/>
    <n v="76858"/>
    <m/>
    <m/>
    <n v="1"/>
    <m/>
    <m/>
    <s v="Normale"/>
    <s v="KG"/>
    <s v="L"/>
    <m/>
    <x v="2"/>
    <s v="VALLI FRANCESCA"/>
    <x v="3"/>
    <x v="35"/>
    <m/>
  </r>
  <r>
    <x v="40"/>
    <x v="38"/>
    <s v="010895"/>
    <x v="38"/>
    <s v="010895"/>
    <s v="AL HUDOOD"/>
    <s v=""/>
    <m/>
    <x v="23"/>
    <d v="2019-08-28T00:00:00"/>
    <s v=""/>
    <s v="604800"/>
    <n v="1"/>
    <n v="1"/>
    <n v="1"/>
    <n v="0.10199999999999999"/>
    <m/>
    <m/>
    <s v="Q"/>
    <s v="EUR"/>
    <n v="76923"/>
    <s v=""/>
    <s v="600"/>
    <s v="600"/>
    <s v="EXP"/>
    <s v="VII"/>
    <s v="AL HUDOOD"/>
    <s v="Reversement Alhudood"/>
    <s v="Q"/>
    <n v="76923"/>
    <x v="51"/>
    <n v="76923"/>
    <n v="76923"/>
    <n v="76923"/>
    <n v="76923"/>
    <n v="76923"/>
    <n v="76923"/>
    <m/>
    <m/>
    <n v="1"/>
    <m/>
    <m/>
    <s v="Normale"/>
    <s v="KG"/>
    <s v="L"/>
    <m/>
    <x v="2"/>
    <s v="VALLI FRANCESCA"/>
    <x v="3"/>
    <x v="36"/>
    <m/>
  </r>
  <r>
    <x v="41"/>
    <x v="39"/>
    <s v="010955"/>
    <x v="39"/>
    <s v="010955"/>
    <s v="LEVANT LABORATORIES"/>
    <s v=""/>
    <m/>
    <x v="23"/>
    <d v="2019-08-28T00:00:00"/>
    <s v=""/>
    <s v="604800"/>
    <n v="1"/>
    <n v="1"/>
    <n v="1"/>
    <n v="0.32800000000000001"/>
    <m/>
    <m/>
    <s v="Q"/>
    <s v="EUR"/>
    <n v="76184"/>
    <s v=""/>
    <s v="600"/>
    <s v="600"/>
    <s v="EXP"/>
    <s v="VII"/>
    <s v="LEVANT LABORATORIES"/>
    <s v="Reversement Levant Laboratorie"/>
    <s v="Q"/>
    <n v="76184"/>
    <x v="56"/>
    <n v="76184"/>
    <n v="76184"/>
    <n v="76184"/>
    <n v="76184"/>
    <n v="76184"/>
    <n v="76184"/>
    <m/>
    <m/>
    <n v="1"/>
    <m/>
    <m/>
    <s v="Normale"/>
    <s v="KG"/>
    <s v="L"/>
    <m/>
    <x v="2"/>
    <s v="VALLI FRANCESCA"/>
    <x v="3"/>
    <x v="37"/>
    <m/>
  </r>
  <r>
    <x v="42"/>
    <x v="40"/>
    <s v="010975"/>
    <x v="40"/>
    <s v="010975"/>
    <s v="SHORUQ ORGANIZATION"/>
    <s v=""/>
    <m/>
    <x v="23"/>
    <d v="2019-08-28T00:00:00"/>
    <s v=""/>
    <s v="604800"/>
    <n v="1"/>
    <n v="1"/>
    <n v="1"/>
    <n v="0.13700000000000001"/>
    <m/>
    <m/>
    <s v="Q"/>
    <s v="EUR"/>
    <n v="76923"/>
    <s v=""/>
    <s v="600"/>
    <s v="600"/>
    <s v="EXP"/>
    <s v="VII"/>
    <s v="SHORUQ ORGANIZATION"/>
    <s v="Reversement subvention Shoruq"/>
    <s v="Q"/>
    <n v="76923"/>
    <x v="51"/>
    <n v="76923"/>
    <n v="76923"/>
    <n v="76923"/>
    <n v="76923"/>
    <n v="76923"/>
    <n v="76923"/>
    <m/>
    <m/>
    <n v="1"/>
    <m/>
    <m/>
    <s v="Normale"/>
    <s v="KG"/>
    <s v="L"/>
    <m/>
    <x v="2"/>
    <s v="VALLI FRANCESCA"/>
    <x v="3"/>
    <x v="38"/>
    <m/>
  </r>
  <r>
    <x v="43"/>
    <x v="41"/>
    <s v="011655"/>
    <x v="41"/>
    <s v="011655"/>
    <s v="OBSERVATOIRE MAGHREBIN DES LIB"/>
    <s v=""/>
    <m/>
    <x v="23"/>
    <d v="2019-08-28T00:00:00"/>
    <s v=""/>
    <s v="604800"/>
    <n v="1"/>
    <n v="1"/>
    <n v="1"/>
    <n v="0.58299999999999996"/>
    <m/>
    <m/>
    <s v="Q"/>
    <s v="EUR"/>
    <n v="62477"/>
    <s v=""/>
    <s v="600"/>
    <s v="600"/>
    <s v="CEE"/>
    <s v="SCT"/>
    <s v="OBSERVATOIRE MAGHREBIN DES LIBERTES"/>
    <s v="Reversement subvention OML"/>
    <s v="Q"/>
    <n v="62477"/>
    <x v="57"/>
    <n v="62477"/>
    <n v="62477"/>
    <n v="62477"/>
    <n v="62477"/>
    <n v="62477"/>
    <n v="62477"/>
    <m/>
    <m/>
    <n v="1"/>
    <m/>
    <m/>
    <s v="Normale"/>
    <s v="KG"/>
    <s v="L"/>
    <m/>
    <x v="2"/>
    <s v="VALLI FRANCESCA"/>
    <x v="3"/>
    <x v="39"/>
    <m/>
  </r>
  <r>
    <x v="44"/>
    <x v="42"/>
    <s v="011654"/>
    <x v="42"/>
    <s v="011654"/>
    <s v="KITAB SAWTI AB"/>
    <s v=""/>
    <m/>
    <x v="23"/>
    <d v="2019-08-28T00:00:00"/>
    <s v=""/>
    <s v="604800"/>
    <n v="1"/>
    <n v="1"/>
    <n v="1"/>
    <n v="0.34300000000000003"/>
    <m/>
    <m/>
    <s v="Q"/>
    <s v="EUR"/>
    <n v="62491"/>
    <s v=""/>
    <s v="600"/>
    <s v="600"/>
    <s v="CEE"/>
    <s v="SCT"/>
    <s v="KITAB SAWTI AB"/>
    <s v="Reversement subvention Kitab"/>
    <s v="Q"/>
    <n v="62491"/>
    <x v="58"/>
    <n v="62491"/>
    <n v="62491"/>
    <n v="62491"/>
    <n v="62491"/>
    <n v="62491"/>
    <n v="62491"/>
    <m/>
    <m/>
    <n v="1"/>
    <m/>
    <m/>
    <s v="Normale"/>
    <s v="KG"/>
    <s v="L"/>
    <m/>
    <x v="2"/>
    <s v="VALLI FRANCESCA"/>
    <x v="3"/>
    <x v="40"/>
    <m/>
  </r>
  <r>
    <x v="45"/>
    <x v="43"/>
    <s v="011641"/>
    <x v="43"/>
    <s v="011641"/>
    <s v="ASSOCIATION LUTTE TOXICOMANIE "/>
    <s v=""/>
    <m/>
    <x v="23"/>
    <d v="2019-08-28T00:00:00"/>
    <s v=""/>
    <s v="604800"/>
    <n v="1"/>
    <n v="1"/>
    <n v="1"/>
    <n v="0.44500000000000001"/>
    <m/>
    <m/>
    <s v="Q"/>
    <s v="EUR"/>
    <n v="61955"/>
    <s v=""/>
    <s v="600"/>
    <s v="600"/>
    <s v="EXP"/>
    <s v="VII"/>
    <s v="ASSOCIATION LUTTE TOXICOMANIE (ALT)"/>
    <s v="Reversement subvention ALCT"/>
    <s v="Q"/>
    <n v="61955"/>
    <x v="59"/>
    <n v="61955"/>
    <n v="61955"/>
    <n v="61955"/>
    <n v="61955"/>
    <n v="61955"/>
    <n v="61955"/>
    <m/>
    <m/>
    <n v="1"/>
    <m/>
    <m/>
    <s v="Normale"/>
    <s v="KG"/>
    <s v="L"/>
    <m/>
    <x v="2"/>
    <s v="VALLI FRANCESCA"/>
    <x v="3"/>
    <x v="41"/>
    <m/>
  </r>
  <r>
    <x v="46"/>
    <x v="44"/>
    <s v="011653"/>
    <x v="44"/>
    <s v="011653"/>
    <s v="GLITCH"/>
    <s v=""/>
    <m/>
    <x v="23"/>
    <d v="2019-08-28T00:00:00"/>
    <s v=""/>
    <s v="604800"/>
    <n v="1"/>
    <n v="1"/>
    <n v="1"/>
    <n v="0.40100000000000002"/>
    <m/>
    <m/>
    <s v="Q"/>
    <s v="EUR"/>
    <n v="62500"/>
    <s v=""/>
    <s v="600"/>
    <s v="600"/>
    <s v="EXP"/>
    <s v="VII"/>
    <s v="GLITCH"/>
    <s v="Reversement subvention Glitch"/>
    <s v="Q"/>
    <n v="62500"/>
    <x v="60"/>
    <n v="62500"/>
    <n v="62500"/>
    <n v="62500"/>
    <n v="62500"/>
    <n v="62500"/>
    <n v="62500"/>
    <m/>
    <m/>
    <n v="1"/>
    <m/>
    <m/>
    <s v="Normale"/>
    <s v="KG"/>
    <s v="L"/>
    <m/>
    <x v="2"/>
    <s v="VALLI FRANCESCA"/>
    <x v="3"/>
    <x v="42"/>
    <m/>
  </r>
  <r>
    <x v="47"/>
    <x v="45"/>
    <s v="011616"/>
    <x v="45"/>
    <s v="011616"/>
    <s v="MEN LEWWEL SARL"/>
    <s v=""/>
    <m/>
    <x v="23"/>
    <d v="2019-08-28T00:00:00"/>
    <s v=""/>
    <s v="604800"/>
    <n v="1"/>
    <n v="1"/>
    <n v="1"/>
    <n v="0.54100000000000004"/>
    <m/>
    <m/>
    <s v="Q"/>
    <s v="EUR"/>
    <n v="62477"/>
    <s v=""/>
    <s v="600"/>
    <s v="600"/>
    <s v="EXP"/>
    <s v="VII"/>
    <s v="MEN LEWWEL SARL"/>
    <s v="Reversement Men Lewwel"/>
    <s v="Q"/>
    <n v="62477"/>
    <x v="57"/>
    <n v="62477"/>
    <n v="62477"/>
    <n v="62477"/>
    <n v="62477"/>
    <n v="62477"/>
    <n v="62477"/>
    <m/>
    <m/>
    <n v="1"/>
    <m/>
    <m/>
    <s v="Normale"/>
    <s v="KG"/>
    <s v="L"/>
    <m/>
    <x v="2"/>
    <s v="VALLI FRANCESCA"/>
    <x v="3"/>
    <x v="43"/>
    <m/>
  </r>
  <r>
    <x v="48"/>
    <x v="46"/>
    <s v="011656"/>
    <x v="46"/>
    <s v="011656"/>
    <s v="SAMANDAL POUR LES CONTES DESSI"/>
    <s v=""/>
    <m/>
    <x v="23"/>
    <d v="2019-08-28T00:00:00"/>
    <s v=""/>
    <s v="604800"/>
    <n v="1"/>
    <n v="1"/>
    <n v="1"/>
    <n v="0.32400000000000001"/>
    <m/>
    <m/>
    <s v="Q"/>
    <s v="EUR"/>
    <n v="62477"/>
    <s v=""/>
    <s v="600"/>
    <s v="600"/>
    <s v="EXP"/>
    <s v="VII"/>
    <s v="SAMANDAL POUR LES CONTES DESSINES"/>
    <s v="Reversement  Samandal"/>
    <s v="Q"/>
    <n v="62477"/>
    <x v="57"/>
    <n v="62477"/>
    <n v="62477"/>
    <n v="62477"/>
    <n v="62477"/>
    <n v="62477"/>
    <n v="62477"/>
    <m/>
    <m/>
    <n v="1"/>
    <m/>
    <m/>
    <s v="Normale"/>
    <s v="KG"/>
    <s v="L"/>
    <m/>
    <x v="2"/>
    <s v="VALLI FRANCESCA"/>
    <x v="3"/>
    <x v="44"/>
    <m/>
  </r>
  <r>
    <x v="49"/>
    <x v="47"/>
    <s v="011677"/>
    <x v="47"/>
    <s v="011677"/>
    <s v="MBALLA NTOLO MARIELLE"/>
    <s v=""/>
    <m/>
    <x v="24"/>
    <d v="2019-09-03T00:00:00"/>
    <s v=""/>
    <s v="604200"/>
    <n v="36"/>
    <n v="1"/>
    <n v="36"/>
    <n v="30"/>
    <m/>
    <n v="30"/>
    <s v="Q"/>
    <s v="EUR"/>
    <n v="472"/>
    <s v=""/>
    <s v="600"/>
    <s v="600"/>
    <s v="EXP"/>
    <s v="VII"/>
    <s v="MBALLA NTOLO MARIELLE"/>
    <s v="Expertise individuelle MBALLA"/>
    <s v="Q"/>
    <n v="16992"/>
    <x v="61"/>
    <n v="16992"/>
    <n v="16992"/>
    <n v="472"/>
    <n v="472"/>
    <n v="16992"/>
    <n v="16992"/>
    <n v="14160"/>
    <n v="14160"/>
    <n v="1"/>
    <m/>
    <m/>
    <s v="Normale"/>
    <s v="KG"/>
    <s v="L"/>
    <m/>
    <x v="3"/>
    <s v="ABRIVARD  JULIE"/>
    <x v="4"/>
    <x v="45"/>
    <m/>
  </r>
  <r>
    <x v="50"/>
    <x v="48"/>
    <s v="010697"/>
    <x v="48"/>
    <s v="010697"/>
    <s v="INSTITUT RECHERCHE DEVELOPPEME"/>
    <s v=""/>
    <m/>
    <x v="25"/>
    <d v="2020-03-31T00:00:00"/>
    <s v=""/>
    <s v="613200"/>
    <n v="1"/>
    <n v="1"/>
    <n v="1"/>
    <m/>
    <m/>
    <m/>
    <s v="Q"/>
    <s v="EUR"/>
    <n v="480"/>
    <s v=""/>
    <s v="600"/>
    <s v="600"/>
    <s v="EXP"/>
    <s v="VII"/>
    <s v="INSTITUT RECHERCHE DEVELOPPEMENT"/>
    <s v="Loc Buro IRD ML 5/03-4/04 2020"/>
    <s v="Q"/>
    <n v="480"/>
    <x v="62"/>
    <n v="480"/>
    <n v="480"/>
    <n v="480"/>
    <n v="480"/>
    <n v="480"/>
    <n v="480"/>
    <m/>
    <m/>
    <n v="1"/>
    <m/>
    <m/>
    <s v="Normale"/>
    <s v="KG"/>
    <s v="L"/>
    <m/>
    <x v="11"/>
    <s v="SABATTINI  SALOME"/>
    <x v="5"/>
    <x v="46"/>
    <m/>
  </r>
  <r>
    <x v="50"/>
    <x v="48"/>
    <s v="010697"/>
    <x v="48"/>
    <s v="010697"/>
    <s v="INSTITUT RECHERCHE DEVELOPPEME"/>
    <s v=""/>
    <m/>
    <x v="25"/>
    <d v="2020-04-30T00:00:00"/>
    <s v=""/>
    <s v="613200"/>
    <n v="1"/>
    <n v="1"/>
    <n v="1"/>
    <m/>
    <m/>
    <m/>
    <s v="Q"/>
    <s v="EUR"/>
    <n v="480"/>
    <s v=""/>
    <s v="600"/>
    <s v="600"/>
    <s v="EXP"/>
    <s v="VII"/>
    <s v="INSTITUT RECHERCHE DEVELOPPEMENT"/>
    <s v="Loc Buro IRD ML 5/04-4/05 2020"/>
    <s v="Q"/>
    <n v="480"/>
    <x v="62"/>
    <n v="480"/>
    <n v="480"/>
    <n v="480"/>
    <n v="480"/>
    <n v="480"/>
    <n v="480"/>
    <m/>
    <m/>
    <n v="1"/>
    <m/>
    <m/>
    <s v="Normale"/>
    <s v="KG"/>
    <s v="L"/>
    <m/>
    <x v="11"/>
    <s v="SABATTINI  SALOME"/>
    <x v="5"/>
    <x v="46"/>
    <m/>
  </r>
  <r>
    <x v="50"/>
    <x v="48"/>
    <s v="010697"/>
    <x v="48"/>
    <s v="010697"/>
    <s v="INSTITUT RECHERCHE DEVELOPPEME"/>
    <s v=""/>
    <m/>
    <x v="25"/>
    <d v="2020-05-31T00:00:00"/>
    <s v=""/>
    <s v="613200"/>
    <n v="1"/>
    <n v="1"/>
    <n v="1"/>
    <m/>
    <m/>
    <m/>
    <s v="Q"/>
    <s v="EUR"/>
    <n v="480"/>
    <s v=""/>
    <s v="600"/>
    <s v="600"/>
    <s v="EXP"/>
    <s v="VII"/>
    <s v="INSTITUT RECHERCHE DEVELOPPEMENT"/>
    <s v="Loc Buro IRD ML 5/05-4/06 2020"/>
    <s v="Q"/>
    <n v="480"/>
    <x v="62"/>
    <n v="480"/>
    <n v="480"/>
    <n v="480"/>
    <n v="480"/>
    <n v="480"/>
    <n v="480"/>
    <m/>
    <m/>
    <n v="1"/>
    <m/>
    <m/>
    <s v="Normale"/>
    <s v="KG"/>
    <s v="L"/>
    <m/>
    <x v="11"/>
    <s v="SABATTINI  SALOME"/>
    <x v="5"/>
    <x v="46"/>
    <m/>
  </r>
  <r>
    <x v="50"/>
    <x v="48"/>
    <s v="010697"/>
    <x v="48"/>
    <s v="010697"/>
    <s v="INSTITUT RECHERCHE DEVELOPPEME"/>
    <s v=""/>
    <m/>
    <x v="25"/>
    <d v="2020-06-30T00:00:00"/>
    <s v=""/>
    <s v="613200"/>
    <n v="1"/>
    <n v="1"/>
    <n v="1"/>
    <m/>
    <m/>
    <m/>
    <s v="Q"/>
    <s v="EUR"/>
    <n v="480"/>
    <s v=""/>
    <s v="600"/>
    <s v="600"/>
    <s v="EXP"/>
    <s v="VII"/>
    <s v="INSTITUT RECHERCHE DEVELOPPEMENT"/>
    <s v="Loc Buro IRD ML 5/06-4/07 2020"/>
    <s v="Q"/>
    <n v="480"/>
    <x v="62"/>
    <n v="480"/>
    <n v="480"/>
    <n v="480"/>
    <n v="480"/>
    <n v="480"/>
    <n v="480"/>
    <m/>
    <m/>
    <n v="1"/>
    <m/>
    <m/>
    <s v="Normale"/>
    <s v="KG"/>
    <s v="L"/>
    <m/>
    <x v="11"/>
    <s v="SABATTINI  SALOME"/>
    <x v="5"/>
    <x v="46"/>
    <m/>
  </r>
  <r>
    <x v="50"/>
    <x v="48"/>
    <s v="010697"/>
    <x v="48"/>
    <s v="010697"/>
    <s v="INSTITUT RECHERCHE DEVELOPPEME"/>
    <s v=""/>
    <m/>
    <x v="25"/>
    <d v="2020-07-31T00:00:00"/>
    <s v=""/>
    <s v="613200"/>
    <n v="1"/>
    <n v="1"/>
    <n v="1"/>
    <m/>
    <m/>
    <m/>
    <s v="Q"/>
    <s v="EUR"/>
    <n v="480"/>
    <s v=""/>
    <s v="600"/>
    <s v="600"/>
    <s v="EXP"/>
    <s v="VII"/>
    <s v="INSTITUT RECHERCHE DEVELOPPEMENT"/>
    <s v="Loc Buro IRD ML 5/07-4/08 2020"/>
    <s v="Q"/>
    <n v="480"/>
    <x v="62"/>
    <n v="480"/>
    <n v="480"/>
    <n v="480"/>
    <n v="480"/>
    <n v="480"/>
    <n v="480"/>
    <m/>
    <m/>
    <n v="1"/>
    <m/>
    <m/>
    <s v="Normale"/>
    <s v="KG"/>
    <s v="L"/>
    <m/>
    <x v="11"/>
    <s v="SABATTINI  SALOME"/>
    <x v="5"/>
    <x v="46"/>
    <m/>
  </r>
  <r>
    <x v="50"/>
    <x v="48"/>
    <s v="010697"/>
    <x v="48"/>
    <s v="010697"/>
    <s v="INSTITUT RECHERCHE DEVELOPPEME"/>
    <s v=""/>
    <m/>
    <x v="25"/>
    <d v="2020-08-31T00:00:00"/>
    <s v=""/>
    <s v="613200"/>
    <n v="1"/>
    <n v="1"/>
    <n v="1"/>
    <m/>
    <m/>
    <m/>
    <s v="Q"/>
    <s v="EUR"/>
    <n v="480"/>
    <s v=""/>
    <s v="600"/>
    <s v="600"/>
    <s v="EXP"/>
    <s v="VII"/>
    <s v="INSTITUT RECHERCHE DEVELOPPEMENT"/>
    <s v="Loc Buro IRD ML 5/08-4/09 2020"/>
    <s v="Q"/>
    <n v="480"/>
    <x v="62"/>
    <n v="480"/>
    <n v="480"/>
    <n v="480"/>
    <n v="480"/>
    <n v="480"/>
    <n v="480"/>
    <m/>
    <m/>
    <n v="1"/>
    <m/>
    <m/>
    <s v="Normale"/>
    <s v="KG"/>
    <s v="L"/>
    <m/>
    <x v="11"/>
    <s v="SABATTINI  SALOME"/>
    <x v="5"/>
    <x v="46"/>
    <m/>
  </r>
  <r>
    <x v="51"/>
    <x v="49"/>
    <s v="011266"/>
    <x v="49"/>
    <s v="011266"/>
    <s v="SERGII  ANDRUSHKO"/>
    <s v=""/>
    <m/>
    <x v="26"/>
    <d v="2019-09-10T00:00:00"/>
    <s v=""/>
    <s v="604200"/>
    <n v="36"/>
    <n v="1"/>
    <n v="36"/>
    <n v="5"/>
    <m/>
    <n v="5"/>
    <s v="Q"/>
    <s v="EUR"/>
    <n v="120"/>
    <s v=""/>
    <s v="600"/>
    <s v="600"/>
    <s v="EXP"/>
    <s v="VII"/>
    <s v="SERGII  ANDRUSHKO"/>
    <s v="Training : 2 cycles  x 18 jrs"/>
    <s v="Q"/>
    <n v="4320"/>
    <x v="63"/>
    <n v="4320"/>
    <n v="4320"/>
    <n v="120"/>
    <n v="120"/>
    <n v="4320"/>
    <n v="4320"/>
    <n v="600"/>
    <n v="600"/>
    <n v="1"/>
    <m/>
    <m/>
    <s v="Normale"/>
    <s v="KG"/>
    <s v="L"/>
    <m/>
    <x v="1"/>
    <s v="MAYEUR  ADELINE"/>
    <x v="2"/>
    <x v="7"/>
    <m/>
  </r>
  <r>
    <x v="51"/>
    <x v="49"/>
    <s v="011266"/>
    <x v="49"/>
    <s v="011266"/>
    <s v="SERGII  ANDRUSHKO"/>
    <s v=""/>
    <m/>
    <x v="26"/>
    <d v="2019-09-10T00:00:00"/>
    <s v=""/>
    <s v="604200"/>
    <n v="60"/>
    <n v="1"/>
    <n v="60"/>
    <n v="22"/>
    <m/>
    <n v="22"/>
    <s v="Q"/>
    <s v="EUR"/>
    <n v="70"/>
    <s v=""/>
    <s v="600"/>
    <s v="600"/>
    <s v="EXP"/>
    <s v="VII"/>
    <s v="SERGII  ANDRUSHKO"/>
    <s v="Coaching 6 x 3cycles x 5 stag"/>
    <s v="Q"/>
    <n v="4200"/>
    <x v="64"/>
    <n v="4200"/>
    <n v="4200"/>
    <n v="70"/>
    <n v="70"/>
    <n v="4200"/>
    <n v="4200"/>
    <n v="1900"/>
    <n v="1900"/>
    <n v="1"/>
    <m/>
    <m/>
    <s v="Normale"/>
    <s v="KG"/>
    <s v="L"/>
    <m/>
    <x v="1"/>
    <s v="MAYEUR  ADELINE"/>
    <x v="2"/>
    <x v="7"/>
    <m/>
  </r>
  <r>
    <x v="52"/>
    <x v="50"/>
    <s v="011695"/>
    <x v="50"/>
    <s v="011695"/>
    <s v="CABINET D'ETUDES RIAH"/>
    <s v=""/>
    <m/>
    <x v="27"/>
    <d v="2019-09-11T00:00:00"/>
    <s v=""/>
    <s v="604200"/>
    <n v="1"/>
    <n v="1"/>
    <n v="1"/>
    <n v="0.5"/>
    <m/>
    <m/>
    <s v="Q"/>
    <s v="EUR"/>
    <n v="19777"/>
    <s v=""/>
    <s v="600"/>
    <s v="600"/>
    <s v="EXP"/>
    <s v="VII"/>
    <s v="CABINET D'ETUDES RIAH"/>
    <s v="PRESTATION PERSONNEL EXPERT DO"/>
    <s v="Q"/>
    <n v="19777"/>
    <x v="65"/>
    <n v="19777"/>
    <n v="19777"/>
    <n v="19777"/>
    <n v="19777"/>
    <n v="19777"/>
    <n v="19777"/>
    <m/>
    <m/>
    <n v="1"/>
    <m/>
    <m/>
    <s v="Normale"/>
    <s v="KG"/>
    <s v="L"/>
    <m/>
    <x v="13"/>
    <s v="DIETRICH REGINE"/>
    <x v="12"/>
    <x v="7"/>
    <m/>
  </r>
  <r>
    <x v="53"/>
    <x v="51"/>
    <s v="010881"/>
    <x v="51"/>
    <s v="010881"/>
    <s v="ZATO KASSIM"/>
    <s v=""/>
    <m/>
    <x v="27"/>
    <d v="2019-09-11T00:00:00"/>
    <s v=""/>
    <s v="604200"/>
    <n v="1"/>
    <n v="1"/>
    <n v="1"/>
    <n v="0.59"/>
    <m/>
    <m/>
    <s v="Q"/>
    <s v="EUR"/>
    <n v="14080"/>
    <s v=""/>
    <s v="600"/>
    <s v="600"/>
    <s v="EXP"/>
    <s v="VII"/>
    <s v="ZATO KASSIM"/>
    <s v="PRESTATION PERSONNEL EXPERT DO"/>
    <s v="Q"/>
    <n v="14080"/>
    <x v="66"/>
    <n v="14080"/>
    <n v="14080"/>
    <n v="14080"/>
    <n v="14080"/>
    <n v="14080"/>
    <n v="14080"/>
    <m/>
    <m/>
    <n v="1"/>
    <m/>
    <m/>
    <s v="Normale"/>
    <s v="KG"/>
    <s v="L"/>
    <m/>
    <x v="13"/>
    <s v="DIETRICH REGINE"/>
    <x v="12"/>
    <x v="7"/>
    <m/>
  </r>
  <r>
    <x v="54"/>
    <x v="52"/>
    <s v="011680"/>
    <x v="52"/>
    <s v="011680"/>
    <s v="HOTEL RADISSON BLU"/>
    <s v=""/>
    <m/>
    <x v="27"/>
    <d v="2019-09-11T00:00:00"/>
    <s v=""/>
    <s v="625600"/>
    <n v="1"/>
    <n v="1"/>
    <n v="1"/>
    <n v="0.39300000000000002"/>
    <m/>
    <n v="0.39300000000000002"/>
    <s v="Q"/>
    <s v="EUR"/>
    <n v="113000"/>
    <s v=""/>
    <s v="600"/>
    <s v="600"/>
    <s v="EXP"/>
    <s v="VII"/>
    <s v="HOTEL RADISSON BLU"/>
    <s v="HEBERGEMENT ET REPAS"/>
    <s v="Q"/>
    <n v="113000"/>
    <x v="67"/>
    <n v="113000"/>
    <n v="113000"/>
    <n v="113000"/>
    <n v="113000"/>
    <n v="113000"/>
    <n v="113000"/>
    <n v="44409"/>
    <n v="44409"/>
    <n v="1"/>
    <m/>
    <m/>
    <s v="Normale"/>
    <s v="KG"/>
    <s v="L"/>
    <m/>
    <x v="3"/>
    <s v="ABRIVARD  JULIE"/>
    <x v="4"/>
    <x v="7"/>
    <m/>
  </r>
  <r>
    <x v="54"/>
    <x v="52"/>
    <s v="011680"/>
    <x v="52"/>
    <s v="011680"/>
    <s v="HOTEL RADISSON BLU"/>
    <s v=""/>
    <m/>
    <x v="27"/>
    <d v="2019-09-11T00:00:00"/>
    <s v=""/>
    <s v="613400"/>
    <n v="1"/>
    <n v="1"/>
    <n v="1"/>
    <n v="0.79600000000000004"/>
    <m/>
    <n v="0.79600000000000004"/>
    <s v="Q"/>
    <s v="EUR"/>
    <n v="20000"/>
    <s v=""/>
    <s v="600"/>
    <s v="600"/>
    <s v="EXP"/>
    <s v="VII"/>
    <s v="HOTEL RADISSON BLU"/>
    <s v="salle plenière +catering"/>
    <s v="Q"/>
    <n v="20000"/>
    <x v="68"/>
    <n v="20000"/>
    <n v="20000"/>
    <n v="20000"/>
    <n v="20000"/>
    <n v="20000"/>
    <n v="20000"/>
    <n v="15920"/>
    <n v="15920"/>
    <n v="1"/>
    <m/>
    <m/>
    <s v="Normale"/>
    <s v="KG"/>
    <s v="L"/>
    <m/>
    <x v="3"/>
    <s v="ABRIVARD  JULIE"/>
    <x v="4"/>
    <x v="7"/>
    <m/>
  </r>
  <r>
    <x v="54"/>
    <x v="52"/>
    <s v="011680"/>
    <x v="52"/>
    <s v="011680"/>
    <s v="HOTEL RADISSON BLU"/>
    <s v=""/>
    <m/>
    <x v="27"/>
    <d v="2019-09-11T00:00:00"/>
    <s v=""/>
    <s v="613400"/>
    <n v="1"/>
    <n v="1"/>
    <n v="1"/>
    <n v="0.95799999999999996"/>
    <m/>
    <n v="0.95799999999999996"/>
    <s v="Q"/>
    <s v="EUR"/>
    <n v="5000"/>
    <s v=""/>
    <s v="600"/>
    <s v="600"/>
    <s v="EXP"/>
    <s v="VII"/>
    <s v="HOTEL RADISSON BLU"/>
    <s v="LOCATION 5 salles"/>
    <s v="Q"/>
    <n v="5000"/>
    <x v="69"/>
    <n v="5000"/>
    <n v="5000"/>
    <n v="5000"/>
    <n v="5000"/>
    <n v="5000"/>
    <n v="5000"/>
    <n v="4790"/>
    <n v="4790"/>
    <n v="1"/>
    <m/>
    <m/>
    <s v="Normale"/>
    <s v="KG"/>
    <s v="L"/>
    <m/>
    <x v="3"/>
    <s v="ABRIVARD  JULIE"/>
    <x v="4"/>
    <x v="7"/>
    <m/>
  </r>
  <r>
    <x v="54"/>
    <x v="52"/>
    <s v="011680"/>
    <x v="52"/>
    <s v="011680"/>
    <s v="HOTEL RADISSON BLU"/>
    <s v=""/>
    <m/>
    <x v="27"/>
    <d v="2019-09-11T00:00:00"/>
    <s v=""/>
    <s v="625600"/>
    <n v="1"/>
    <n v="1"/>
    <n v="1"/>
    <n v="0.33300000000000002"/>
    <m/>
    <n v="0.33300000000000002"/>
    <s v="Q"/>
    <s v="EUR"/>
    <n v="11000"/>
    <s v=""/>
    <s v="600"/>
    <s v="600"/>
    <s v="EXP"/>
    <s v="VII"/>
    <s v="HOTEL RADISSON BLU"/>
    <s v="Cocktail "/>
    <s v="Q"/>
    <n v="11000"/>
    <x v="70"/>
    <n v="11000"/>
    <n v="11000"/>
    <n v="11000"/>
    <n v="11000"/>
    <n v="11000"/>
    <n v="11000"/>
    <n v="3605.7"/>
    <n v="3605.7"/>
    <n v="1"/>
    <m/>
    <m/>
    <s v="Normale"/>
    <s v="KG"/>
    <s v="L"/>
    <m/>
    <x v="3"/>
    <s v="ABRIVARD  JULIE"/>
    <x v="4"/>
    <x v="7"/>
    <m/>
  </r>
  <r>
    <x v="55"/>
    <x v="53"/>
    <s v="011704"/>
    <x v="53"/>
    <s v="011704"/>
    <s v="TEMPS PUBLIC"/>
    <s v=""/>
    <m/>
    <x v="28"/>
    <d v="2019-09-12T00:00:00"/>
    <s v=""/>
    <s v="604200"/>
    <n v="1"/>
    <n v="1"/>
    <n v="1"/>
    <n v="0.44"/>
    <m/>
    <m/>
    <s v="Q"/>
    <s v="EUR"/>
    <n v="14080"/>
    <s v=""/>
    <s v="600"/>
    <s v="600"/>
    <s v="EXP"/>
    <s v="VII"/>
    <s v="TEMPS PUBLIC"/>
    <s v="PRESTATION PERSONNEL EXPERT DO"/>
    <s v="Q"/>
    <n v="14080"/>
    <x v="66"/>
    <n v="14080"/>
    <n v="14080"/>
    <n v="14080"/>
    <n v="14080"/>
    <n v="14080"/>
    <n v="14080"/>
    <m/>
    <m/>
    <n v="1"/>
    <m/>
    <m/>
    <s v="Normale"/>
    <s v="KG"/>
    <s v="L"/>
    <m/>
    <x v="13"/>
    <s v="DIETRICH REGINE"/>
    <x v="12"/>
    <x v="7"/>
    <m/>
  </r>
  <r>
    <x v="56"/>
    <x v="54"/>
    <s v="011722"/>
    <x v="54"/>
    <s v="011722"/>
    <s v="HABKA-ALDOUFANI MANSOUR TARIQ"/>
    <s v=""/>
    <m/>
    <x v="28"/>
    <d v="2019-09-12T00:00:00"/>
    <s v=""/>
    <s v="604800"/>
    <n v="1"/>
    <n v="1"/>
    <n v="1"/>
    <n v="0.249"/>
    <m/>
    <m/>
    <s v="Q"/>
    <s v="EUR"/>
    <n v="62247"/>
    <s v=""/>
    <s v="600"/>
    <s v="600"/>
    <s v="EXP"/>
    <s v="VII"/>
    <s v="HABKA-ALDOUFANI MANSOUR TARIQ"/>
    <s v="Reversement Habka"/>
    <s v="Q"/>
    <n v="62247"/>
    <x v="71"/>
    <n v="62247"/>
    <n v="62247"/>
    <n v="62247"/>
    <n v="62247"/>
    <n v="62247"/>
    <n v="62247"/>
    <m/>
    <m/>
    <n v="1"/>
    <m/>
    <m/>
    <s v="Normale"/>
    <s v="KG"/>
    <s v="L"/>
    <m/>
    <x v="2"/>
    <s v="VALLI FRANCESCA"/>
    <x v="3"/>
    <x v="47"/>
    <m/>
  </r>
  <r>
    <x v="57"/>
    <x v="55"/>
    <s v="011124"/>
    <x v="55"/>
    <s v="011124"/>
    <s v="JOURNALISTES MEDIATEURS J'M"/>
    <s v=""/>
    <m/>
    <x v="29"/>
    <d v="2019-09-18T00:00:00"/>
    <s v=""/>
    <s v="604200"/>
    <n v="1"/>
    <n v="1"/>
    <n v="1"/>
    <m/>
    <m/>
    <m/>
    <s v="Q"/>
    <s v="EUR"/>
    <n v="4200"/>
    <s v=""/>
    <s v="600"/>
    <s v="600"/>
    <s v="FRE"/>
    <s v="SCT"/>
    <s v="JOURNALISTES MEDIATEURS J'M"/>
    <s v="PRESTATION PERSONNEL EXPERT DO"/>
    <s v="Q"/>
    <n v="4200"/>
    <x v="64"/>
    <n v="4200"/>
    <n v="4200"/>
    <n v="4200"/>
    <n v="4200"/>
    <n v="4200"/>
    <n v="4200"/>
    <m/>
    <m/>
    <n v="1"/>
    <m/>
    <m/>
    <s v="Normale"/>
    <s v="KG"/>
    <s v="L"/>
    <m/>
    <x v="13"/>
    <s v="DIETRICH REGINE"/>
    <x v="12"/>
    <x v="7"/>
    <m/>
  </r>
  <r>
    <x v="58"/>
    <x v="56"/>
    <s v="011607"/>
    <x v="56"/>
    <s v="011607"/>
    <s v="IREX EUROPE PARTENAIRE D JIL"/>
    <s v=""/>
    <m/>
    <x v="30"/>
    <d v="2019-09-19T00:00:00"/>
    <s v=""/>
    <s v="604800"/>
    <n v="1"/>
    <n v="1"/>
    <n v="1"/>
    <n v="7.9000000000000001E-2"/>
    <m/>
    <m/>
    <s v="Q"/>
    <s v="EUR"/>
    <n v="91457"/>
    <s v=""/>
    <s v="600"/>
    <s v="600"/>
    <s v="FRE"/>
    <s v="SCT"/>
    <s v="IREX EUROPE PARTENAIRE D JIL"/>
    <s v="REVERSEMENT SUBVENTION"/>
    <s v="Q"/>
    <n v="91457"/>
    <x v="72"/>
    <n v="91457"/>
    <n v="91457"/>
    <n v="91457"/>
    <n v="91457"/>
    <n v="91457"/>
    <n v="91457"/>
    <m/>
    <m/>
    <n v="1"/>
    <m/>
    <m/>
    <s v="Normale"/>
    <s v="KG"/>
    <s v="L"/>
    <m/>
    <x v="2"/>
    <s v="VALLI FRANCESCA"/>
    <x v="3"/>
    <x v="48"/>
    <m/>
  </r>
  <r>
    <x v="59"/>
    <x v="57"/>
    <s v="011082"/>
    <x v="57"/>
    <s v="011082"/>
    <s v="FONDATION SAMIR KASSIR DJIL"/>
    <s v=""/>
    <m/>
    <x v="30"/>
    <d v="2019-09-19T00:00:00"/>
    <s v=""/>
    <s v="604800"/>
    <n v="1"/>
    <n v="1"/>
    <n v="1"/>
    <n v="2.8000000000000001E-2"/>
    <m/>
    <m/>
    <s v="Q"/>
    <s v="EUR"/>
    <n v="169259"/>
    <s v=""/>
    <s v="600"/>
    <s v="600"/>
    <s v="EXP"/>
    <s v="VII"/>
    <s v="FONDATION SAMIR KASSIR DJIL"/>
    <s v="REVERSEMENT SUBVENTION"/>
    <s v="Q"/>
    <n v="169259"/>
    <x v="73"/>
    <n v="169259"/>
    <n v="169259"/>
    <n v="169259"/>
    <n v="169259"/>
    <n v="169259"/>
    <n v="169259"/>
    <m/>
    <m/>
    <n v="1"/>
    <m/>
    <m/>
    <s v="Normale"/>
    <s v="KG"/>
    <s v="L"/>
    <m/>
    <x v="2"/>
    <s v="VALLI FRANCESCA"/>
    <x v="3"/>
    <x v="48"/>
    <m/>
  </r>
  <r>
    <x v="60"/>
    <x v="11"/>
    <s v="010923"/>
    <x v="11"/>
    <s v="010923"/>
    <s v="FORUM DES ALTERNATIVES MAROC"/>
    <s v=""/>
    <m/>
    <x v="30"/>
    <d v="2019-09-19T00:00:00"/>
    <s v=""/>
    <s v="604800"/>
    <n v="1"/>
    <n v="1"/>
    <n v="1"/>
    <m/>
    <m/>
    <m/>
    <s v="Q"/>
    <s v="EUR"/>
    <n v="25620"/>
    <s v=""/>
    <s v="600"/>
    <s v="600"/>
    <s v="EXP"/>
    <s v="VII"/>
    <s v="FORUM DES ALTERNATIVES MAROC"/>
    <s v="REVERSEMENT SUBVENTION"/>
    <s v="Q"/>
    <n v="25620"/>
    <x v="74"/>
    <n v="25620"/>
    <n v="25620"/>
    <n v="25620"/>
    <n v="25620"/>
    <n v="25620"/>
    <n v="25620"/>
    <m/>
    <m/>
    <n v="1"/>
    <m/>
    <m/>
    <s v="Normale"/>
    <s v="KG"/>
    <s v="L"/>
    <m/>
    <x v="2"/>
    <s v="VALLI FRANCESCA"/>
    <x v="3"/>
    <x v="7"/>
    <m/>
  </r>
  <r>
    <x v="61"/>
    <x v="58"/>
    <s v="010992"/>
    <x v="58"/>
    <s v="010992"/>
    <s v="MARC KINGTOPHE CASIMIR"/>
    <s v=""/>
    <m/>
    <x v="31"/>
    <d v="2019-09-24T00:00:00"/>
    <s v=""/>
    <s v="604200"/>
    <n v="1"/>
    <n v="1"/>
    <n v="1"/>
    <m/>
    <m/>
    <m/>
    <s v="Q"/>
    <s v="USD"/>
    <n v="3500"/>
    <s v=""/>
    <s v="600"/>
    <s v="600"/>
    <s v="EXP"/>
    <s v="VII"/>
    <s v="MARC KINGTOPHE CASIMIR"/>
    <s v="PRESTATION PERSONNEL EXPERT DO"/>
    <s v="Q"/>
    <n v="3500"/>
    <x v="75"/>
    <n v="3500"/>
    <n v="3186.16"/>
    <n v="3494.27"/>
    <n v="3180.9506000000001"/>
    <n v="3494.27"/>
    <n v="3180.9506000000001"/>
    <m/>
    <m/>
    <n v="1"/>
    <m/>
    <m/>
    <s v="Normale"/>
    <s v="KG"/>
    <s v="L"/>
    <m/>
    <x v="8"/>
    <s v="RICCO  ANNE SOPHIE"/>
    <x v="8"/>
    <x v="19"/>
    <m/>
  </r>
  <r>
    <x v="61"/>
    <x v="58"/>
    <s v="010992"/>
    <x v="58"/>
    <s v="010992"/>
    <s v="MARC KINGTOPHE CASIMIR"/>
    <s v=""/>
    <m/>
    <x v="31"/>
    <d v="2019-09-24T00:00:00"/>
    <s v=""/>
    <s v="625601"/>
    <n v="1"/>
    <n v="1"/>
    <n v="1"/>
    <m/>
    <m/>
    <m/>
    <s v="Q"/>
    <s v="USD"/>
    <n v="760"/>
    <s v=""/>
    <s v="600"/>
    <s v="600"/>
    <s v="EXP"/>
    <s v="VII"/>
    <s v="MARC KINGTOPHE CASIMIR"/>
    <s v="PER DIEM"/>
    <s v="Q"/>
    <n v="760"/>
    <x v="76"/>
    <n v="760"/>
    <n v="691.85"/>
    <n v="758.76"/>
    <n v="690.72069999999997"/>
    <n v="758.76"/>
    <n v="690.72069999999997"/>
    <m/>
    <m/>
    <n v="1"/>
    <m/>
    <m/>
    <s v="Normale"/>
    <s v="KG"/>
    <s v="L"/>
    <m/>
    <x v="8"/>
    <s v="RICCO  ANNE SOPHIE"/>
    <x v="8"/>
    <x v="19"/>
    <m/>
  </r>
  <r>
    <x v="61"/>
    <x v="58"/>
    <s v="010992"/>
    <x v="58"/>
    <s v="010992"/>
    <s v="MARC KINGTOPHE CASIMIR"/>
    <s v=""/>
    <m/>
    <x v="31"/>
    <d v="2019-09-24T00:00:00"/>
    <s v=""/>
    <s v="624500"/>
    <n v="1"/>
    <n v="1"/>
    <n v="1"/>
    <m/>
    <m/>
    <m/>
    <s v="Q"/>
    <s v="USD"/>
    <n v="250"/>
    <s v=""/>
    <s v="600"/>
    <s v="600"/>
    <s v="EXP"/>
    <s v="VII"/>
    <s v="MARC KINGTOPHE CASIMIR"/>
    <s v="FRAIS ESSENCE"/>
    <s v="Q"/>
    <n v="250"/>
    <x v="77"/>
    <n v="250"/>
    <n v="227.58"/>
    <n v="249.59"/>
    <n v="227.21080000000001"/>
    <n v="249.59"/>
    <n v="227.21080000000001"/>
    <m/>
    <m/>
    <n v="1"/>
    <m/>
    <m/>
    <s v="Normale"/>
    <s v="KG"/>
    <s v="L"/>
    <m/>
    <x v="8"/>
    <s v="RICCO  ANNE SOPHIE"/>
    <x v="8"/>
    <x v="19"/>
    <m/>
  </r>
  <r>
    <x v="62"/>
    <x v="59"/>
    <s v="010790"/>
    <x v="59"/>
    <s v="010790"/>
    <s v="COOPETIC"/>
    <s v=""/>
    <m/>
    <x v="32"/>
    <d v="2019-09-25T00:00:00"/>
    <s v=""/>
    <s v="604200"/>
    <n v="1"/>
    <n v="1"/>
    <n v="1"/>
    <m/>
    <m/>
    <m/>
    <s v="Q"/>
    <s v="EUR"/>
    <n v="2250"/>
    <s v=""/>
    <s v="600"/>
    <s v="600"/>
    <s v="FRA"/>
    <s v="SCT"/>
    <s v="COOPETIC"/>
    <s v="PRESTATION PERSONNEL EXPERT DO"/>
    <s v="Q"/>
    <n v="2250"/>
    <x v="32"/>
    <n v="2700"/>
    <n v="2700"/>
    <n v="2250"/>
    <n v="2250"/>
    <n v="2250"/>
    <n v="2250"/>
    <m/>
    <m/>
    <n v="1"/>
    <m/>
    <m/>
    <s v="Normale"/>
    <s v="KG"/>
    <s v="L"/>
    <m/>
    <x v="8"/>
    <s v="RICCO  ANNE SOPHIE"/>
    <x v="8"/>
    <x v="19"/>
    <m/>
  </r>
  <r>
    <x v="63"/>
    <x v="60"/>
    <s v="010956"/>
    <x v="60"/>
    <s v="010956"/>
    <s v="LAMARQUE FABRICE"/>
    <s v=""/>
    <m/>
    <x v="32"/>
    <d v="2019-09-25T00:00:00"/>
    <s v=""/>
    <s v="604200"/>
    <n v="1"/>
    <n v="1"/>
    <n v="1"/>
    <m/>
    <m/>
    <m/>
    <s v="Q"/>
    <s v="USD"/>
    <n v="1050"/>
    <s v=""/>
    <s v="600"/>
    <s v="600"/>
    <s v="EXP"/>
    <s v="VII"/>
    <s v="LAMARQUE FABRICE"/>
    <s v="PRESTATION PERSONNEL EXPERT DO"/>
    <s v="Q"/>
    <n v="1050"/>
    <x v="78"/>
    <n v="1050"/>
    <n v="954.29"/>
    <n v="1050"/>
    <n v="954.28520000000003"/>
    <n v="1050"/>
    <n v="954.28520000000003"/>
    <m/>
    <m/>
    <n v="1"/>
    <m/>
    <m/>
    <s v="Normale"/>
    <s v="KG"/>
    <s v="L"/>
    <m/>
    <x v="8"/>
    <s v="RICCO  ANNE SOPHIE"/>
    <x v="8"/>
    <x v="19"/>
    <m/>
  </r>
  <r>
    <x v="64"/>
    <x v="61"/>
    <s v="011754"/>
    <x v="61"/>
    <s v="011754"/>
    <s v="INTERFACE MEDIAS"/>
    <s v=""/>
    <m/>
    <x v="32"/>
    <d v="2019-09-25T00:00:00"/>
    <s v=""/>
    <s v="604100"/>
    <n v="8"/>
    <n v="1"/>
    <n v="8"/>
    <n v="6"/>
    <m/>
    <n v="4"/>
    <s v="Q"/>
    <s v="EUR"/>
    <n v="118.25"/>
    <s v=""/>
    <s v="600"/>
    <s v="600"/>
    <s v="EXP"/>
    <s v="VII"/>
    <s v="INTERFACE MEDIAS"/>
    <s v="Coordination/réalisation"/>
    <s v="Q"/>
    <n v="946"/>
    <x v="79"/>
    <n v="946"/>
    <n v="946"/>
    <n v="118.25"/>
    <n v="118.25"/>
    <n v="946"/>
    <n v="946"/>
    <n v="675.52"/>
    <n v="675.52"/>
    <n v="1"/>
    <m/>
    <m/>
    <s v="Normale"/>
    <s v="KG"/>
    <s v="L"/>
    <m/>
    <x v="6"/>
    <s v="ORIO  SYLVIE"/>
    <x v="7"/>
    <x v="15"/>
    <m/>
  </r>
  <r>
    <x v="64"/>
    <x v="61"/>
    <s v="011754"/>
    <x v="61"/>
    <s v="011754"/>
    <s v="INTERFACE MEDIAS"/>
    <s v=""/>
    <m/>
    <x v="32"/>
    <d v="2019-09-25T00:00:00"/>
    <s v=""/>
    <s v="604100"/>
    <n v="8"/>
    <n v="1"/>
    <n v="8"/>
    <n v="5.5"/>
    <m/>
    <n v="3"/>
    <s v="Q"/>
    <s v="EUR"/>
    <n v="118.25"/>
    <s v=""/>
    <s v="600"/>
    <s v="600"/>
    <s v="EXP"/>
    <s v="VII"/>
    <s v="INTERFACE MEDIAS"/>
    <s v="Chef opérateur"/>
    <s v="Q"/>
    <n v="946"/>
    <x v="79"/>
    <n v="946"/>
    <n v="946"/>
    <n v="118.25"/>
    <n v="118.25"/>
    <n v="946"/>
    <n v="946"/>
    <n v="354.75"/>
    <n v="354.75"/>
    <n v="1"/>
    <m/>
    <m/>
    <s v="Normale"/>
    <s v="KG"/>
    <s v="L"/>
    <m/>
    <x v="6"/>
    <s v="ORIO  SYLVIE"/>
    <x v="7"/>
    <x v="15"/>
    <m/>
  </r>
  <r>
    <x v="64"/>
    <x v="61"/>
    <s v="011754"/>
    <x v="61"/>
    <s v="011754"/>
    <s v="INTERFACE MEDIAS"/>
    <s v=""/>
    <m/>
    <x v="32"/>
    <d v="2019-09-25T00:00:00"/>
    <s v=""/>
    <s v="604100"/>
    <n v="8"/>
    <n v="1"/>
    <n v="8"/>
    <n v="5.5"/>
    <m/>
    <n v="3"/>
    <s v="Q"/>
    <s v="EUR"/>
    <n v="118.25"/>
    <s v=""/>
    <s v="600"/>
    <s v="600"/>
    <s v="EXP"/>
    <s v="VII"/>
    <s v="INTERFACE MEDIAS"/>
    <s v="Mis à dispo matériel technique"/>
    <s v="Q"/>
    <n v="946"/>
    <x v="79"/>
    <n v="946"/>
    <n v="946"/>
    <n v="118.25"/>
    <n v="118.25"/>
    <n v="946"/>
    <n v="946"/>
    <n v="354.75"/>
    <n v="354.75"/>
    <n v="1"/>
    <m/>
    <m/>
    <s v="Normale"/>
    <s v="KG"/>
    <s v="L"/>
    <m/>
    <x v="6"/>
    <s v="ORIO  SYLVIE"/>
    <x v="7"/>
    <x v="15"/>
    <m/>
  </r>
  <r>
    <x v="65"/>
    <x v="62"/>
    <s v="011258"/>
    <x v="62"/>
    <s v="011258"/>
    <s v="IRINA SALII"/>
    <s v=""/>
    <m/>
    <x v="33"/>
    <d v="2019-09-26T00:00:00"/>
    <s v=""/>
    <s v="604200"/>
    <n v="36"/>
    <n v="1"/>
    <n v="36"/>
    <n v="8"/>
    <m/>
    <n v="8"/>
    <s v="Q"/>
    <s v="EUR"/>
    <n v="120"/>
    <s v=""/>
    <s v="600"/>
    <s v="600"/>
    <s v="EXP"/>
    <s v="VII"/>
    <s v="IRINA SALII"/>
    <s v="PRESTATION PERSONNEL EXPERT DO"/>
    <s v="Q"/>
    <n v="4320"/>
    <x v="63"/>
    <n v="4320"/>
    <n v="4320"/>
    <n v="120"/>
    <n v="120"/>
    <n v="4320"/>
    <n v="4320"/>
    <n v="960"/>
    <n v="960"/>
    <n v="1"/>
    <m/>
    <m/>
    <s v="Normale"/>
    <s v="KG"/>
    <s v="L"/>
    <m/>
    <x v="1"/>
    <s v="MAYEUR  ADELINE"/>
    <x v="2"/>
    <x v="7"/>
    <m/>
  </r>
  <r>
    <x v="65"/>
    <x v="62"/>
    <s v="011258"/>
    <x v="62"/>
    <s v="011258"/>
    <s v="IRINA SALII"/>
    <s v=""/>
    <m/>
    <x v="33"/>
    <d v="2019-09-26T00:00:00"/>
    <s v=""/>
    <s v="604200"/>
    <n v="60"/>
    <n v="1"/>
    <n v="60"/>
    <n v="25"/>
    <m/>
    <n v="25"/>
    <s v="Q"/>
    <s v="EUR"/>
    <n v="70"/>
    <s v=""/>
    <s v="600"/>
    <s v="600"/>
    <s v="EXP"/>
    <s v="VII"/>
    <s v="IRINA SALII"/>
    <s v="PRESTATION PERSONNEL EXPERT DO"/>
    <s v="Q"/>
    <n v="4200"/>
    <x v="64"/>
    <n v="4200"/>
    <n v="4200"/>
    <n v="70"/>
    <n v="70"/>
    <n v="4200"/>
    <n v="4200"/>
    <n v="1750"/>
    <n v="1750"/>
    <n v="1"/>
    <m/>
    <m/>
    <s v="Normale"/>
    <s v="KG"/>
    <s v="L"/>
    <m/>
    <x v="1"/>
    <s v="MAYEUR  ADELINE"/>
    <x v="2"/>
    <x v="7"/>
    <m/>
  </r>
  <r>
    <x v="66"/>
    <x v="63"/>
    <s v="010891"/>
    <x v="63"/>
    <s v="010891"/>
    <s v="AUTREMENT CONSEIL FORMATION"/>
    <s v=""/>
    <m/>
    <x v="34"/>
    <d v="2019-09-27T00:00:00"/>
    <s v=""/>
    <s v="604200"/>
    <n v="4"/>
    <n v="1"/>
    <n v="4"/>
    <m/>
    <m/>
    <m/>
    <s v="Q"/>
    <s v="EUR"/>
    <n v="700"/>
    <s v=""/>
    <s v="600"/>
    <s v="600"/>
    <s v="FRA"/>
    <s v="VIRN"/>
    <s v="AUTREMENT CONSEIL FORMATION"/>
    <s v="Cadre logique : note détaillée"/>
    <s v="Q"/>
    <n v="2800"/>
    <x v="80"/>
    <n v="3360"/>
    <n v="3360"/>
    <n v="700"/>
    <n v="700"/>
    <n v="2800"/>
    <n v="2800"/>
    <m/>
    <m/>
    <n v="1"/>
    <m/>
    <m/>
    <s v="Normale"/>
    <s v="KG"/>
    <s v="L"/>
    <m/>
    <x v="4"/>
    <s v="EYMARD FRANCOISE"/>
    <x v="5"/>
    <x v="27"/>
    <m/>
  </r>
  <r>
    <x v="66"/>
    <x v="63"/>
    <s v="010891"/>
    <x v="63"/>
    <s v="010891"/>
    <s v="AUTREMENT CONSEIL FORMATION"/>
    <s v=""/>
    <m/>
    <x v="34"/>
    <d v="2019-09-27T00:00:00"/>
    <s v=""/>
    <s v="604200"/>
    <n v="2"/>
    <n v="1"/>
    <n v="2"/>
    <m/>
    <m/>
    <m/>
    <s v="Q"/>
    <s v="EUR"/>
    <n v="700"/>
    <s v=""/>
    <s v="600"/>
    <s v="600"/>
    <s v="FRA"/>
    <s v="VIRN"/>
    <s v="AUTREMENT CONSEIL FORMATION"/>
    <s v="Indicateurs"/>
    <s v="Q"/>
    <n v="1400"/>
    <x v="81"/>
    <n v="1680"/>
    <n v="1680"/>
    <n v="700"/>
    <n v="700"/>
    <n v="1400"/>
    <n v="1400"/>
    <m/>
    <m/>
    <n v="1"/>
    <m/>
    <m/>
    <s v="Normale"/>
    <s v="KG"/>
    <s v="L"/>
    <m/>
    <x v="4"/>
    <s v="EYMARD FRANCOISE"/>
    <x v="5"/>
    <x v="27"/>
    <m/>
  </r>
  <r>
    <x v="66"/>
    <x v="63"/>
    <s v="010891"/>
    <x v="63"/>
    <s v="010891"/>
    <s v="AUTREMENT CONSEIL FORMATION"/>
    <s v=""/>
    <m/>
    <x v="34"/>
    <d v="2019-09-27T00:00:00"/>
    <s v=""/>
    <s v="604200"/>
    <n v="1"/>
    <n v="1"/>
    <n v="1"/>
    <m/>
    <m/>
    <m/>
    <s v="Q"/>
    <s v="EUR"/>
    <n v="700"/>
    <s v=""/>
    <s v="600"/>
    <s v="600"/>
    <s v="FRA"/>
    <s v="VIRN"/>
    <s v="AUTREMENT CONSEIL FORMATION"/>
    <s v="Outils d'implication"/>
    <s v="Q"/>
    <n v="700"/>
    <x v="82"/>
    <n v="840"/>
    <n v="840"/>
    <n v="700"/>
    <n v="700"/>
    <n v="700"/>
    <n v="700"/>
    <m/>
    <m/>
    <n v="1"/>
    <m/>
    <m/>
    <s v="Normale"/>
    <s v="KG"/>
    <s v="L"/>
    <m/>
    <x v="4"/>
    <s v="EYMARD FRANCOISE"/>
    <x v="5"/>
    <x v="27"/>
    <m/>
  </r>
  <r>
    <x v="66"/>
    <x v="63"/>
    <s v="010891"/>
    <x v="63"/>
    <s v="010891"/>
    <s v="AUTREMENT CONSEIL FORMATION"/>
    <s v=""/>
    <m/>
    <x v="34"/>
    <d v="2019-09-27T00:00:00"/>
    <s v=""/>
    <s v="611400"/>
    <n v="2"/>
    <n v="1"/>
    <n v="2"/>
    <m/>
    <m/>
    <m/>
    <s v="Q"/>
    <s v="EUR"/>
    <n v="700"/>
    <s v=""/>
    <s v="600"/>
    <s v="600"/>
    <s v="FRA"/>
    <s v="VIRN"/>
    <s v="AUTREMENT CONSEIL FORMATION"/>
    <s v="Conception atelier de formatio"/>
    <s v="Q"/>
    <n v="1400"/>
    <x v="81"/>
    <n v="1680"/>
    <n v="1680"/>
    <n v="700"/>
    <n v="700"/>
    <n v="1400"/>
    <n v="1400"/>
    <m/>
    <m/>
    <n v="1"/>
    <m/>
    <m/>
    <s v="Normale"/>
    <s v="KG"/>
    <s v="L"/>
    <m/>
    <x v="4"/>
    <s v="EYMARD FRANCOISE"/>
    <x v="5"/>
    <x v="27"/>
    <m/>
  </r>
  <r>
    <x v="66"/>
    <x v="63"/>
    <s v="010891"/>
    <x v="63"/>
    <s v="010891"/>
    <s v="AUTREMENT CONSEIL FORMATION"/>
    <s v=""/>
    <m/>
    <x v="34"/>
    <d v="2019-09-27T00:00:00"/>
    <s v=""/>
    <s v="611400"/>
    <n v="2"/>
    <n v="1"/>
    <n v="2"/>
    <m/>
    <m/>
    <m/>
    <s v="Q"/>
    <s v="EUR"/>
    <n v="900"/>
    <s v=""/>
    <s v="600"/>
    <s v="600"/>
    <s v="FRA"/>
    <s v="VIRN"/>
    <s v="AUTREMENT CONSEIL FORMATION"/>
    <s v="Animation"/>
    <s v="Q"/>
    <n v="1800"/>
    <x v="83"/>
    <n v="2160"/>
    <n v="2160"/>
    <n v="900"/>
    <n v="900"/>
    <n v="1800"/>
    <n v="1800"/>
    <m/>
    <m/>
    <n v="1"/>
    <m/>
    <m/>
    <s v="Normale"/>
    <s v="KG"/>
    <s v="L"/>
    <m/>
    <x v="4"/>
    <s v="EYMARD FRANCOISE"/>
    <x v="5"/>
    <x v="27"/>
    <m/>
  </r>
  <r>
    <x v="67"/>
    <x v="64"/>
    <s v="011775"/>
    <x v="64"/>
    <s v="011775"/>
    <s v="AMBASSADE FRANCE EN BIRMANIE"/>
    <s v=""/>
    <m/>
    <x v="35"/>
    <d v="2019-10-01T00:00:00"/>
    <s v=""/>
    <s v="613200"/>
    <n v="12"/>
    <n v="1"/>
    <n v="12"/>
    <n v="6"/>
    <m/>
    <m/>
    <s v="Q"/>
    <s v="EUR"/>
    <n v="500"/>
    <s v=""/>
    <s v="600"/>
    <s v="600"/>
    <s v="EXP"/>
    <s v="VII"/>
    <s v="AMBASSADE FRANCE EN BIRMANIE"/>
    <s v="Location Bureau Ambassade F"/>
    <s v="Q"/>
    <n v="6000"/>
    <x v="84"/>
    <n v="6000"/>
    <n v="6000"/>
    <n v="500"/>
    <n v="500"/>
    <n v="6000"/>
    <n v="6000"/>
    <m/>
    <m/>
    <n v="1"/>
    <m/>
    <m/>
    <s v="Normale"/>
    <s v="KG"/>
    <s v="L"/>
    <m/>
    <x v="14"/>
    <s v="HUGEUX MAXIME"/>
    <x v="2"/>
    <x v="49"/>
    <m/>
  </r>
  <r>
    <x v="68"/>
    <x v="65"/>
    <s v="010995"/>
    <x v="65"/>
    <s v="010995"/>
    <s v="EGAE D'EGAL A EGALE"/>
    <s v=""/>
    <m/>
    <x v="35"/>
    <d v="2019-10-01T00:00:00"/>
    <s v=""/>
    <s v="622600"/>
    <n v="6"/>
    <n v="1"/>
    <n v="6"/>
    <m/>
    <m/>
    <m/>
    <s v="Q"/>
    <s v="EUR"/>
    <n v="700"/>
    <s v=""/>
    <s v="600"/>
    <s v="600"/>
    <s v="FRA"/>
    <s v="VIRN"/>
    <s v="GROUPE EGAE"/>
    <s v="HONORAIRE CONSULT COURANT"/>
    <s v="Q"/>
    <n v="4200"/>
    <x v="64"/>
    <n v="5040"/>
    <n v="5040"/>
    <n v="700"/>
    <n v="700"/>
    <n v="4200"/>
    <n v="4200"/>
    <m/>
    <m/>
    <n v="1"/>
    <m/>
    <m/>
    <s v="Normale"/>
    <s v="KG"/>
    <s v="L"/>
    <m/>
    <x v="15"/>
    <s v="BRILLET  MARIE LAURE"/>
    <x v="13"/>
    <x v="50"/>
    <m/>
  </r>
  <r>
    <x v="68"/>
    <x v="65"/>
    <s v="010995"/>
    <x v="65"/>
    <s v="010995"/>
    <s v="EGAE D'EGAL A EGALE"/>
    <s v=""/>
    <m/>
    <x v="35"/>
    <d v="2019-10-01T00:00:00"/>
    <s v=""/>
    <s v="622600"/>
    <n v="5"/>
    <n v="1"/>
    <n v="5"/>
    <m/>
    <m/>
    <m/>
    <s v="Q"/>
    <s v="EUR"/>
    <n v="700"/>
    <s v=""/>
    <s v="600"/>
    <s v="600"/>
    <s v="FRA"/>
    <s v="VIRN"/>
    <s v="GROUPE EGAE"/>
    <s v="HONORAIRE CONSULT COURANT"/>
    <s v="Q"/>
    <n v="3500"/>
    <x v="85"/>
    <n v="4200"/>
    <n v="4200"/>
    <n v="700"/>
    <n v="700"/>
    <n v="3500"/>
    <n v="3500"/>
    <m/>
    <m/>
    <n v="1"/>
    <m/>
    <m/>
    <s v="Normale"/>
    <s v="KG"/>
    <s v="L"/>
    <m/>
    <x v="15"/>
    <s v="BRILLET  MARIE LAURE"/>
    <x v="13"/>
    <x v="50"/>
    <m/>
  </r>
  <r>
    <x v="68"/>
    <x v="65"/>
    <s v="010995"/>
    <x v="65"/>
    <s v="010995"/>
    <s v="EGAE D'EGAL A EGALE"/>
    <s v=""/>
    <m/>
    <x v="35"/>
    <d v="2019-10-01T00:00:00"/>
    <s v=""/>
    <s v="622600"/>
    <n v="3"/>
    <n v="1"/>
    <n v="3"/>
    <m/>
    <m/>
    <m/>
    <s v="Q"/>
    <s v="EUR"/>
    <n v="700"/>
    <s v=""/>
    <s v="600"/>
    <s v="600"/>
    <s v="FRA"/>
    <s v="VIRN"/>
    <s v="EGAE D'EGAL A EGALE"/>
    <s v="HONORAIRE CONSULT COURANT"/>
    <s v="Q"/>
    <n v="2100"/>
    <x v="86"/>
    <n v="2520"/>
    <n v="2520"/>
    <n v="700"/>
    <n v="700"/>
    <n v="2100"/>
    <n v="2100"/>
    <m/>
    <m/>
    <n v="1"/>
    <m/>
    <m/>
    <s v="Normale"/>
    <s v="KG"/>
    <s v="L"/>
    <m/>
    <x v="15"/>
    <s v="BRILLET  MARIE LAURE"/>
    <x v="13"/>
    <x v="50"/>
    <m/>
  </r>
  <r>
    <x v="68"/>
    <x v="65"/>
    <s v="010995"/>
    <x v="65"/>
    <s v="010995"/>
    <s v="EGAE D'EGAL A EGALE"/>
    <s v=""/>
    <m/>
    <x v="35"/>
    <d v="2019-10-01T00:00:00"/>
    <s v=""/>
    <s v="622510"/>
    <n v="4"/>
    <n v="1"/>
    <n v="4"/>
    <m/>
    <m/>
    <m/>
    <s v="Q"/>
    <s v="EUR"/>
    <n v="950"/>
    <s v=""/>
    <s v="600"/>
    <s v="600"/>
    <s v="FRA"/>
    <s v="VIRN"/>
    <s v="EGAE D'EGAL A EGALE"/>
    <s v="FORMATION AFDAS"/>
    <s v="Q"/>
    <n v="3800"/>
    <x v="35"/>
    <n v="4560"/>
    <n v="4560"/>
    <n v="950"/>
    <n v="950"/>
    <n v="3800"/>
    <n v="3800"/>
    <m/>
    <m/>
    <n v="1"/>
    <m/>
    <m/>
    <s v="Normale"/>
    <s v="KG"/>
    <s v="L"/>
    <m/>
    <x v="15"/>
    <s v="BRILLET  MARIE LAURE"/>
    <x v="13"/>
    <x v="50"/>
    <m/>
  </r>
  <r>
    <x v="68"/>
    <x v="65"/>
    <s v="010995"/>
    <x v="65"/>
    <s v="010995"/>
    <s v="EGAE D'EGAL A EGALE"/>
    <s v=""/>
    <m/>
    <x v="35"/>
    <d v="2019-10-01T00:00:00"/>
    <s v=""/>
    <s v="622510"/>
    <n v="3"/>
    <n v="1"/>
    <n v="3"/>
    <m/>
    <m/>
    <m/>
    <s v="Q"/>
    <s v="EUR"/>
    <n v="950"/>
    <s v=""/>
    <s v="600"/>
    <s v="600"/>
    <s v="FRA"/>
    <s v="VIRN"/>
    <s v="EGAE D'EGAL A EGALE"/>
    <s v="FORMATION AFDAS"/>
    <s v="Q"/>
    <n v="2850"/>
    <x v="87"/>
    <n v="3420"/>
    <n v="3420"/>
    <n v="950"/>
    <n v="950"/>
    <n v="2850"/>
    <n v="2850"/>
    <m/>
    <m/>
    <n v="1"/>
    <m/>
    <m/>
    <s v="Normale"/>
    <s v="KG"/>
    <s v="L"/>
    <m/>
    <x v="15"/>
    <s v="BRILLET  MARIE LAURE"/>
    <x v="13"/>
    <x v="50"/>
    <m/>
  </r>
  <r>
    <x v="68"/>
    <x v="65"/>
    <s v="010995"/>
    <x v="65"/>
    <s v="010995"/>
    <s v="EGAE D'EGAL A EGALE"/>
    <s v=""/>
    <m/>
    <x v="35"/>
    <d v="2019-10-01T00:00:00"/>
    <s v=""/>
    <s v="622500"/>
    <n v="10"/>
    <n v="1"/>
    <n v="10"/>
    <n v="3"/>
    <m/>
    <n v="3"/>
    <s v="Q"/>
    <s v="EUR"/>
    <n v="700"/>
    <s v=""/>
    <s v="600"/>
    <s v="600"/>
    <s v="FRA"/>
    <s v="VIRN"/>
    <s v="EGAE D'EGAL A EGALE"/>
    <s v="FORMATION HORS AFDAS"/>
    <s v="Q"/>
    <n v="7000"/>
    <x v="88"/>
    <n v="8400"/>
    <n v="8400"/>
    <n v="700"/>
    <n v="700"/>
    <n v="7000"/>
    <n v="7000"/>
    <n v="2100"/>
    <n v="2100"/>
    <n v="1"/>
    <m/>
    <m/>
    <s v="Normale"/>
    <s v="KG"/>
    <s v="L"/>
    <m/>
    <x v="15"/>
    <s v="BRILLET  MARIE LAURE"/>
    <x v="13"/>
    <x v="50"/>
    <m/>
  </r>
  <r>
    <x v="69"/>
    <x v="66"/>
    <s v="011815"/>
    <x v="66"/>
    <s v="011815"/>
    <s v="EMINE SERVICES"/>
    <s v=""/>
    <m/>
    <x v="36"/>
    <d v="2019-10-15T00:00:00"/>
    <s v=""/>
    <s v="604200"/>
    <n v="53"/>
    <n v="1"/>
    <n v="53"/>
    <n v="18"/>
    <m/>
    <m/>
    <s v="Q"/>
    <s v="EUR"/>
    <n v="185"/>
    <s v=""/>
    <s v="600"/>
    <s v="600"/>
    <s v="EXP"/>
    <s v="VII"/>
    <s v="EMINE SERVICES"/>
    <s v="PRESTATION PERSONNEL EXPERT DO"/>
    <s v="Q"/>
    <n v="9805"/>
    <x v="89"/>
    <n v="9805"/>
    <n v="9805"/>
    <n v="185"/>
    <n v="185"/>
    <n v="9805"/>
    <n v="9805"/>
    <m/>
    <m/>
    <n v="1"/>
    <m/>
    <m/>
    <s v="Normale"/>
    <s v="KG"/>
    <s v="L"/>
    <m/>
    <x v="7"/>
    <s v="HIRNSTEIN  HENRIKE"/>
    <x v="6"/>
    <x v="51"/>
    <m/>
  </r>
  <r>
    <x v="69"/>
    <x v="66"/>
    <s v="011815"/>
    <x v="66"/>
    <s v="011815"/>
    <s v="EMINE SERVICES"/>
    <s v=""/>
    <m/>
    <x v="36"/>
    <d v="2019-10-15T00:00:00"/>
    <s v=""/>
    <s v="625601"/>
    <n v="15"/>
    <n v="1"/>
    <n v="15"/>
    <n v="6"/>
    <m/>
    <m/>
    <s v="Q"/>
    <s v="EUR"/>
    <n v="22"/>
    <s v=""/>
    <s v="600"/>
    <s v="600"/>
    <s v="EXP"/>
    <s v="VII"/>
    <s v="EMINE SERVICES"/>
    <s v="PER DIEM"/>
    <s v="Q"/>
    <n v="330"/>
    <x v="90"/>
    <n v="330"/>
    <n v="330"/>
    <n v="22"/>
    <n v="22"/>
    <n v="330"/>
    <n v="330"/>
    <m/>
    <m/>
    <n v="1"/>
    <m/>
    <m/>
    <s v="Normale"/>
    <s v="KG"/>
    <s v="L"/>
    <m/>
    <x v="7"/>
    <s v="HIRNSTEIN  HENRIKE"/>
    <x v="6"/>
    <x v="51"/>
    <m/>
  </r>
  <r>
    <x v="69"/>
    <x v="66"/>
    <s v="011815"/>
    <x v="66"/>
    <s v="011815"/>
    <s v="EMINE SERVICES"/>
    <s v=""/>
    <m/>
    <x v="36"/>
    <d v="2019-10-15T00:00:00"/>
    <s v=""/>
    <s v="625601"/>
    <n v="1"/>
    <n v="1"/>
    <n v="1"/>
    <m/>
    <m/>
    <m/>
    <s v="Q"/>
    <s v="EUR"/>
    <n v="45"/>
    <s v=""/>
    <s v="600"/>
    <s v="600"/>
    <s v="EXP"/>
    <s v="VII"/>
    <s v="EMINE SERVICES"/>
    <s v="PER DIEM"/>
    <s v="Q"/>
    <n v="45"/>
    <x v="91"/>
    <n v="45"/>
    <n v="45"/>
    <n v="45"/>
    <n v="45"/>
    <n v="45"/>
    <n v="45"/>
    <m/>
    <m/>
    <n v="1"/>
    <m/>
    <m/>
    <s v="Normale"/>
    <s v="KG"/>
    <s v="L"/>
    <m/>
    <x v="7"/>
    <s v="HIRNSTEIN  HENRIKE"/>
    <x v="6"/>
    <x v="51"/>
    <m/>
  </r>
  <r>
    <x v="69"/>
    <x v="66"/>
    <s v="011815"/>
    <x v="66"/>
    <s v="011815"/>
    <s v="EMINE SERVICES"/>
    <s v=""/>
    <m/>
    <x v="36"/>
    <d v="2019-10-15T00:00:00"/>
    <s v=""/>
    <s v="625601"/>
    <n v="4"/>
    <n v="1"/>
    <n v="4"/>
    <n v="2"/>
    <m/>
    <m/>
    <s v="Q"/>
    <s v="EUR"/>
    <n v="45"/>
    <s v=""/>
    <s v="600"/>
    <s v="600"/>
    <s v="EXP"/>
    <s v="VII"/>
    <s v="EMINE SERVICES"/>
    <s v="PER DIEM"/>
    <s v="Q"/>
    <n v="180"/>
    <x v="92"/>
    <n v="180"/>
    <n v="180"/>
    <n v="45"/>
    <n v="45"/>
    <n v="180"/>
    <n v="180"/>
    <m/>
    <m/>
    <n v="1"/>
    <m/>
    <m/>
    <s v="Normale"/>
    <s v="KG"/>
    <s v="L"/>
    <m/>
    <x v="7"/>
    <s v="HIRNSTEIN  HENRIKE"/>
    <x v="6"/>
    <x v="51"/>
    <m/>
  </r>
  <r>
    <x v="70"/>
    <x v="67"/>
    <s v="011816"/>
    <x v="67"/>
    <s v="011816"/>
    <s v="INITIATIVES NEWS"/>
    <s v=""/>
    <m/>
    <x v="36"/>
    <d v="2019-10-15T00:00:00"/>
    <s v=""/>
    <s v="604200"/>
    <n v="53"/>
    <n v="1"/>
    <n v="53"/>
    <n v="18"/>
    <m/>
    <m/>
    <s v="Q"/>
    <s v="EUR"/>
    <n v="185"/>
    <s v=""/>
    <s v="600"/>
    <s v="600"/>
    <s v="EXP"/>
    <s v="VII"/>
    <s v="INITIATIVES NEWS"/>
    <s v="PRESTATION PERSONNEL EXPERT DO"/>
    <s v="Q"/>
    <n v="9805"/>
    <x v="89"/>
    <n v="9805"/>
    <n v="9805"/>
    <n v="185"/>
    <n v="185"/>
    <n v="9805"/>
    <n v="9805"/>
    <m/>
    <m/>
    <n v="1"/>
    <m/>
    <m/>
    <s v="Normale"/>
    <s v="KG"/>
    <s v="L"/>
    <m/>
    <x v="7"/>
    <s v="HIRNSTEIN  HENRIKE"/>
    <x v="6"/>
    <x v="51"/>
    <m/>
  </r>
  <r>
    <x v="70"/>
    <x v="67"/>
    <s v="011816"/>
    <x v="67"/>
    <s v="011816"/>
    <s v="INITIATIVES NEWS"/>
    <s v=""/>
    <m/>
    <x v="36"/>
    <d v="2019-10-15T00:00:00"/>
    <s v=""/>
    <s v="625601"/>
    <n v="15"/>
    <n v="1"/>
    <n v="15"/>
    <n v="6"/>
    <m/>
    <m/>
    <s v="Q"/>
    <s v="EUR"/>
    <n v="22"/>
    <s v=""/>
    <s v="600"/>
    <s v="600"/>
    <s v="EXP"/>
    <s v="VII"/>
    <s v="INITIATIVES NEWS"/>
    <s v="PER DIEM"/>
    <s v="Q"/>
    <n v="330"/>
    <x v="90"/>
    <n v="330"/>
    <n v="330"/>
    <n v="22"/>
    <n v="22"/>
    <n v="330"/>
    <n v="330"/>
    <m/>
    <m/>
    <n v="1"/>
    <m/>
    <m/>
    <s v="Normale"/>
    <s v="KG"/>
    <s v="L"/>
    <m/>
    <x v="7"/>
    <s v="HIRNSTEIN  HENRIKE"/>
    <x v="6"/>
    <x v="51"/>
    <m/>
  </r>
  <r>
    <x v="70"/>
    <x v="67"/>
    <s v="011816"/>
    <x v="67"/>
    <s v="011816"/>
    <s v="INITIATIVES NEWS"/>
    <s v=""/>
    <m/>
    <x v="36"/>
    <d v="2019-10-15T00:00:00"/>
    <s v=""/>
    <s v="625601"/>
    <n v="1"/>
    <n v="1"/>
    <n v="1"/>
    <m/>
    <m/>
    <m/>
    <s v="Q"/>
    <s v="EUR"/>
    <n v="45"/>
    <s v=""/>
    <s v="600"/>
    <s v="600"/>
    <s v="EXP"/>
    <s v="VII"/>
    <s v="INITIATIVES NEWS"/>
    <s v="PER DIEM"/>
    <s v="Q"/>
    <n v="45"/>
    <x v="91"/>
    <n v="45"/>
    <n v="45"/>
    <n v="45"/>
    <n v="45"/>
    <n v="45"/>
    <n v="45"/>
    <m/>
    <m/>
    <n v="1"/>
    <m/>
    <m/>
    <s v="Normale"/>
    <s v="KG"/>
    <s v="L"/>
    <m/>
    <x v="7"/>
    <s v="HIRNSTEIN  HENRIKE"/>
    <x v="6"/>
    <x v="51"/>
    <m/>
  </r>
  <r>
    <x v="70"/>
    <x v="67"/>
    <s v="011816"/>
    <x v="67"/>
    <s v="011816"/>
    <s v="INITIATIVES NEWS"/>
    <s v=""/>
    <m/>
    <x v="36"/>
    <d v="2019-10-15T00:00:00"/>
    <s v=""/>
    <s v="625601"/>
    <n v="4"/>
    <n v="1"/>
    <n v="4"/>
    <n v="2"/>
    <m/>
    <m/>
    <s v="Q"/>
    <s v="EUR"/>
    <n v="45"/>
    <s v=""/>
    <s v="600"/>
    <s v="600"/>
    <s v="EXP"/>
    <s v="VII"/>
    <s v="INITIATIVES NEWS"/>
    <s v="PER DIEM"/>
    <s v="Q"/>
    <n v="180"/>
    <x v="92"/>
    <n v="180"/>
    <n v="180"/>
    <n v="45"/>
    <n v="45"/>
    <n v="180"/>
    <n v="180"/>
    <m/>
    <m/>
    <n v="1"/>
    <m/>
    <m/>
    <s v="Normale"/>
    <s v="KG"/>
    <s v="L"/>
    <m/>
    <x v="7"/>
    <s v="HIRNSTEIN  HENRIKE"/>
    <x v="6"/>
    <x v="51"/>
    <m/>
  </r>
  <r>
    <x v="71"/>
    <x v="63"/>
    <s v="010891"/>
    <x v="63"/>
    <s v="010891"/>
    <s v="AUTREMENT CONSEIL FORMATION"/>
    <s v=""/>
    <m/>
    <x v="37"/>
    <d v="2019-10-18T00:00:00"/>
    <s v=""/>
    <s v="622600"/>
    <n v="1"/>
    <n v="1"/>
    <n v="1"/>
    <m/>
    <m/>
    <m/>
    <s v="Q"/>
    <s v="EUR"/>
    <n v="900"/>
    <s v=""/>
    <s v="600"/>
    <s v="600"/>
    <s v="FRA"/>
    <s v="SCT"/>
    <s v="AUTREMENT CONSEIL FORMATION"/>
    <s v="HONORAIRE CONSULT COURANT"/>
    <s v="Q"/>
    <n v="900"/>
    <x v="93"/>
    <n v="1080"/>
    <n v="1080"/>
    <n v="900"/>
    <n v="900"/>
    <n v="900"/>
    <n v="900"/>
    <m/>
    <m/>
    <n v="1"/>
    <m/>
    <m/>
    <s v="Normale"/>
    <s v="KG"/>
    <s v="L"/>
    <m/>
    <x v="15"/>
    <s v="BRILLET  MARIE LAURE"/>
    <x v="13"/>
    <x v="50"/>
    <m/>
  </r>
  <r>
    <x v="72"/>
    <x v="68"/>
    <s v="011824"/>
    <x v="68"/>
    <s v="011824"/>
    <s v="IRAM"/>
    <s v=""/>
    <m/>
    <x v="37"/>
    <d v="2019-10-18T00:00:00"/>
    <s v=""/>
    <s v="604200"/>
    <n v="5"/>
    <n v="1"/>
    <n v="5"/>
    <n v="2"/>
    <m/>
    <m/>
    <s v="Q"/>
    <s v="EUR"/>
    <n v="700"/>
    <s v=""/>
    <s v="600"/>
    <s v="600"/>
    <s v="FRA"/>
    <s v="SCT"/>
    <s v="IRAM"/>
    <s v="PRESTATION EVALUATION PAGOF"/>
    <s v="Q"/>
    <n v="3500"/>
    <x v="85"/>
    <n v="4200"/>
    <n v="4200"/>
    <n v="700"/>
    <n v="700"/>
    <n v="3500"/>
    <n v="3500"/>
    <m/>
    <m/>
    <n v="1"/>
    <m/>
    <m/>
    <s v="Normale"/>
    <s v="KG"/>
    <s v="L"/>
    <m/>
    <x v="3"/>
    <s v="ABRIVARD  JULIE"/>
    <x v="4"/>
    <x v="12"/>
    <m/>
  </r>
  <r>
    <x v="73"/>
    <x v="69"/>
    <s v="011832"/>
    <x v="69"/>
    <s v="011832"/>
    <s v="LA TRIBUNE"/>
    <s v=""/>
    <m/>
    <x v="38"/>
    <d v="2019-10-21T00:00:00"/>
    <s v=""/>
    <s v="604200"/>
    <n v="53"/>
    <n v="1"/>
    <n v="53"/>
    <n v="18"/>
    <m/>
    <m/>
    <s v="Q"/>
    <s v="EUR"/>
    <n v="185"/>
    <s v=""/>
    <s v="600"/>
    <s v="600"/>
    <s v="EXP"/>
    <s v="VII"/>
    <s v="LA TRIBUNE"/>
    <s v="PRESTATION PERSONNEL EXPERT DO"/>
    <s v="Q"/>
    <n v="9805"/>
    <x v="89"/>
    <n v="9805"/>
    <n v="9805"/>
    <n v="185"/>
    <n v="185"/>
    <n v="9805"/>
    <n v="9805"/>
    <m/>
    <m/>
    <n v="1"/>
    <m/>
    <m/>
    <s v="Normale"/>
    <s v="KG"/>
    <s v="L"/>
    <m/>
    <x v="7"/>
    <s v="HIRNSTEIN  HENRIKE"/>
    <x v="6"/>
    <x v="51"/>
    <m/>
  </r>
  <r>
    <x v="73"/>
    <x v="69"/>
    <s v="011832"/>
    <x v="69"/>
    <s v="011832"/>
    <s v="LA TRIBUNE"/>
    <s v=""/>
    <m/>
    <x v="38"/>
    <d v="2019-10-21T00:00:00"/>
    <s v=""/>
    <s v="625601"/>
    <n v="15"/>
    <n v="1"/>
    <n v="15"/>
    <n v="6"/>
    <m/>
    <m/>
    <s v="Q"/>
    <s v="EUR"/>
    <n v="22"/>
    <s v=""/>
    <s v="600"/>
    <s v="600"/>
    <s v="EXP"/>
    <s v="VII"/>
    <s v="LA TRIBUNE"/>
    <s v="PER DIEM"/>
    <s v="Q"/>
    <n v="330"/>
    <x v="90"/>
    <n v="330"/>
    <n v="330"/>
    <n v="22"/>
    <n v="22"/>
    <n v="330"/>
    <n v="330"/>
    <m/>
    <m/>
    <n v="1"/>
    <m/>
    <m/>
    <s v="Normale"/>
    <s v="KG"/>
    <s v="L"/>
    <m/>
    <x v="7"/>
    <s v="HIRNSTEIN  HENRIKE"/>
    <x v="6"/>
    <x v="51"/>
    <m/>
  </r>
  <r>
    <x v="73"/>
    <x v="69"/>
    <s v="011832"/>
    <x v="69"/>
    <s v="011832"/>
    <s v="LA TRIBUNE"/>
    <s v=""/>
    <m/>
    <x v="38"/>
    <d v="2019-10-21T00:00:00"/>
    <s v=""/>
    <s v="625601"/>
    <n v="1"/>
    <n v="1"/>
    <n v="1"/>
    <m/>
    <m/>
    <m/>
    <s v="Q"/>
    <s v="EUR"/>
    <n v="45"/>
    <s v=""/>
    <s v="600"/>
    <s v="600"/>
    <s v="EXP"/>
    <s v="VII"/>
    <s v="LA TRIBUNE"/>
    <s v="PER DIEM"/>
    <s v="Q"/>
    <n v="45"/>
    <x v="91"/>
    <n v="45"/>
    <n v="45"/>
    <n v="45"/>
    <n v="45"/>
    <n v="45"/>
    <n v="45"/>
    <m/>
    <m/>
    <n v="1"/>
    <m/>
    <m/>
    <s v="Normale"/>
    <s v="KG"/>
    <s v="L"/>
    <m/>
    <x v="7"/>
    <s v="HIRNSTEIN  HENRIKE"/>
    <x v="6"/>
    <x v="51"/>
    <m/>
  </r>
  <r>
    <x v="73"/>
    <x v="69"/>
    <s v="011832"/>
    <x v="69"/>
    <s v="011832"/>
    <s v="LA TRIBUNE"/>
    <s v=""/>
    <m/>
    <x v="38"/>
    <d v="2019-10-21T00:00:00"/>
    <s v=""/>
    <s v="625601"/>
    <n v="4"/>
    <n v="1"/>
    <n v="4"/>
    <n v="2"/>
    <m/>
    <m/>
    <s v="Q"/>
    <s v="EUR"/>
    <n v="45"/>
    <s v=""/>
    <s v="600"/>
    <s v="600"/>
    <s v="EXP"/>
    <s v="VII"/>
    <s v="LA TRIBUNE"/>
    <s v="PER DIEM"/>
    <s v="Q"/>
    <n v="180"/>
    <x v="92"/>
    <n v="180"/>
    <n v="180"/>
    <n v="45"/>
    <n v="45"/>
    <n v="180"/>
    <n v="180"/>
    <m/>
    <m/>
    <n v="1"/>
    <m/>
    <m/>
    <s v="Normale"/>
    <s v="KG"/>
    <s v="L"/>
    <m/>
    <x v="7"/>
    <s v="HIRNSTEIN  HENRIKE"/>
    <x v="6"/>
    <x v="51"/>
    <m/>
  </r>
  <r>
    <x v="74"/>
    <x v="70"/>
    <s v="011850"/>
    <x v="70"/>
    <s v="011850"/>
    <s v="GROUPE AL BILAD"/>
    <s v=""/>
    <m/>
    <x v="39"/>
    <d v="2019-10-23T00:00:00"/>
    <s v=""/>
    <s v="604200"/>
    <n v="53"/>
    <n v="1"/>
    <n v="53"/>
    <n v="18"/>
    <m/>
    <m/>
    <s v="Q"/>
    <s v="EUR"/>
    <n v="185"/>
    <s v=""/>
    <s v="600"/>
    <s v="600"/>
    <s v="EXP"/>
    <s v="VII"/>
    <s v="GROUPE AL BILAD"/>
    <s v="PRESTATION PERSONNEL EXPERT DO"/>
    <s v="Q"/>
    <n v="9805"/>
    <x v="89"/>
    <n v="9805"/>
    <n v="9805"/>
    <n v="185"/>
    <n v="185"/>
    <n v="9805"/>
    <n v="9805"/>
    <m/>
    <m/>
    <n v="1"/>
    <m/>
    <m/>
    <s v="Normale"/>
    <s v="KG"/>
    <s v="L"/>
    <m/>
    <x v="7"/>
    <s v="HIRNSTEIN  HENRIKE"/>
    <x v="6"/>
    <x v="51"/>
    <m/>
  </r>
  <r>
    <x v="74"/>
    <x v="70"/>
    <s v="011850"/>
    <x v="70"/>
    <s v="011850"/>
    <s v="GROUPE AL BILAD"/>
    <s v=""/>
    <m/>
    <x v="39"/>
    <d v="2019-10-23T00:00:00"/>
    <s v=""/>
    <s v="625601"/>
    <n v="15"/>
    <n v="1"/>
    <n v="15"/>
    <n v="6"/>
    <m/>
    <m/>
    <s v="Q"/>
    <s v="EUR"/>
    <n v="22"/>
    <s v=""/>
    <s v="600"/>
    <s v="600"/>
    <s v="EXP"/>
    <s v="VII"/>
    <s v="GROUPE AL BILAD"/>
    <s v="PER DIEM"/>
    <s v="Q"/>
    <n v="330"/>
    <x v="90"/>
    <n v="330"/>
    <n v="330"/>
    <n v="22"/>
    <n v="22"/>
    <n v="330"/>
    <n v="330"/>
    <m/>
    <m/>
    <n v="1"/>
    <m/>
    <m/>
    <s v="Normale"/>
    <s v="KG"/>
    <s v="L"/>
    <m/>
    <x v="7"/>
    <s v="HIRNSTEIN  HENRIKE"/>
    <x v="6"/>
    <x v="51"/>
    <m/>
  </r>
  <r>
    <x v="74"/>
    <x v="70"/>
    <s v="011850"/>
    <x v="70"/>
    <s v="011850"/>
    <s v="GROUPE AL BILAD"/>
    <s v=""/>
    <m/>
    <x v="39"/>
    <d v="2019-10-23T00:00:00"/>
    <s v=""/>
    <s v="625601"/>
    <n v="1"/>
    <n v="1"/>
    <n v="1"/>
    <m/>
    <m/>
    <m/>
    <s v="Q"/>
    <s v="EUR"/>
    <n v="45"/>
    <s v=""/>
    <s v="600"/>
    <s v="600"/>
    <s v="EXP"/>
    <s v="VII"/>
    <s v="GROUPE AL BILAD"/>
    <s v="PER DIEM"/>
    <s v="Q"/>
    <n v="45"/>
    <x v="91"/>
    <n v="45"/>
    <n v="45"/>
    <n v="45"/>
    <n v="45"/>
    <n v="45"/>
    <n v="45"/>
    <m/>
    <m/>
    <n v="1"/>
    <m/>
    <m/>
    <s v="Normale"/>
    <s v="KG"/>
    <s v="L"/>
    <m/>
    <x v="7"/>
    <s v="HIRNSTEIN  HENRIKE"/>
    <x v="6"/>
    <x v="51"/>
    <m/>
  </r>
  <r>
    <x v="74"/>
    <x v="70"/>
    <s v="011850"/>
    <x v="70"/>
    <s v="011850"/>
    <s v="GROUPE AL BILAD"/>
    <s v=""/>
    <m/>
    <x v="39"/>
    <d v="2019-10-23T00:00:00"/>
    <s v=""/>
    <s v="625601"/>
    <n v="4"/>
    <n v="1"/>
    <n v="4"/>
    <n v="2"/>
    <m/>
    <m/>
    <s v="Q"/>
    <s v="EUR"/>
    <n v="45"/>
    <s v=""/>
    <s v="600"/>
    <s v="600"/>
    <s v="EXP"/>
    <s v="VII"/>
    <s v="GROUPE AL BILAD"/>
    <s v="PER DIEM"/>
    <s v="Q"/>
    <n v="180"/>
    <x v="92"/>
    <n v="180"/>
    <n v="180"/>
    <n v="45"/>
    <n v="45"/>
    <n v="180"/>
    <n v="180"/>
    <m/>
    <m/>
    <n v="1"/>
    <m/>
    <m/>
    <s v="Normale"/>
    <s v="KG"/>
    <s v="L"/>
    <m/>
    <x v="7"/>
    <s v="HIRNSTEIN  HENRIKE"/>
    <x v="6"/>
    <x v="51"/>
    <m/>
  </r>
  <r>
    <x v="75"/>
    <x v="71"/>
    <s v="010660"/>
    <x v="71"/>
    <s v="010660"/>
    <s v="BEL HANI MOHAMED"/>
    <s v=""/>
    <m/>
    <x v="39"/>
    <d v="2019-10-23T00:00:00"/>
    <s v=""/>
    <s v="604200"/>
    <n v="34"/>
    <n v="1"/>
    <n v="34"/>
    <n v="17.5"/>
    <m/>
    <m/>
    <s v="Q"/>
    <s v="EUR"/>
    <n v="350"/>
    <s v=""/>
    <s v="600"/>
    <s v="600"/>
    <s v="EXP"/>
    <s v="VII"/>
    <s v="BEL HANI MOHAMED"/>
    <s v="PRESTATION PERSONNEL EXPERT DO"/>
    <s v="Q"/>
    <n v="11900"/>
    <x v="94"/>
    <n v="11900"/>
    <n v="11900"/>
    <n v="350"/>
    <n v="350"/>
    <n v="11900"/>
    <n v="11900"/>
    <m/>
    <m/>
    <n v="1"/>
    <m/>
    <m/>
    <s v="Normale"/>
    <s v="KG"/>
    <s v="L"/>
    <m/>
    <x v="7"/>
    <s v="HIRNSTEIN  HENRIKE"/>
    <x v="6"/>
    <x v="51"/>
    <m/>
  </r>
  <r>
    <x v="75"/>
    <x v="71"/>
    <s v="010660"/>
    <x v="71"/>
    <s v="010660"/>
    <s v="BEL HANI MOHAMED"/>
    <s v=""/>
    <m/>
    <x v="39"/>
    <d v="2019-10-23T00:00:00"/>
    <s v=""/>
    <s v="625100"/>
    <n v="2"/>
    <n v="1"/>
    <n v="2"/>
    <n v="1"/>
    <m/>
    <m/>
    <s v="Q"/>
    <s v="EUR"/>
    <n v="350"/>
    <s v=""/>
    <s v="600"/>
    <s v="600"/>
    <s v="EXP"/>
    <s v="VII"/>
    <s v="BEL HANI MOHAMED"/>
    <s v="TRANSPORT "/>
    <s v="Q"/>
    <n v="700"/>
    <x v="82"/>
    <n v="700"/>
    <n v="700"/>
    <n v="350"/>
    <n v="350"/>
    <n v="700"/>
    <n v="700"/>
    <m/>
    <m/>
    <n v="1"/>
    <m/>
    <m/>
    <s v="Normale"/>
    <s v="KG"/>
    <s v="L"/>
    <m/>
    <x v="7"/>
    <s v="HIRNSTEIN  HENRIKE"/>
    <x v="6"/>
    <x v="51"/>
    <m/>
  </r>
  <r>
    <x v="75"/>
    <x v="71"/>
    <s v="010660"/>
    <x v="71"/>
    <s v="010660"/>
    <s v="BEL HANI MOHAMED"/>
    <s v=""/>
    <m/>
    <x v="39"/>
    <d v="2019-10-23T00:00:00"/>
    <s v=""/>
    <s v="625601"/>
    <n v="5"/>
    <n v="1"/>
    <n v="5"/>
    <n v="2"/>
    <m/>
    <m/>
    <s v="Q"/>
    <s v="EUR"/>
    <n v="145"/>
    <s v=""/>
    <s v="600"/>
    <s v="600"/>
    <s v="EXP"/>
    <s v="VII"/>
    <s v="BEL HANI MOHAMED"/>
    <s v="PER DIEM"/>
    <s v="Q"/>
    <n v="725"/>
    <x v="95"/>
    <n v="725"/>
    <n v="725"/>
    <n v="145"/>
    <n v="145"/>
    <n v="725"/>
    <n v="725"/>
    <m/>
    <m/>
    <n v="1"/>
    <m/>
    <m/>
    <s v="Normale"/>
    <s v="KG"/>
    <s v="L"/>
    <m/>
    <x v="7"/>
    <s v="HIRNSTEIN  HENRIKE"/>
    <x v="6"/>
    <x v="51"/>
    <m/>
  </r>
  <r>
    <x v="75"/>
    <x v="71"/>
    <s v="010660"/>
    <x v="71"/>
    <s v="010660"/>
    <s v="BEL HANI MOHAMED"/>
    <s v=""/>
    <m/>
    <x v="39"/>
    <d v="2019-10-23T00:00:00"/>
    <s v=""/>
    <s v="625601"/>
    <n v="10"/>
    <n v="1"/>
    <n v="10"/>
    <n v="6"/>
    <m/>
    <m/>
    <s v="Q"/>
    <s v="EUR"/>
    <n v="22"/>
    <s v=""/>
    <s v="600"/>
    <s v="600"/>
    <s v="EXP"/>
    <s v="VII"/>
    <s v="BEL HANI MOHAMED"/>
    <s v="PER DIEM"/>
    <s v="Q"/>
    <n v="220"/>
    <x v="96"/>
    <n v="220"/>
    <n v="220"/>
    <n v="22"/>
    <n v="22"/>
    <n v="220"/>
    <n v="220"/>
    <m/>
    <m/>
    <n v="1"/>
    <m/>
    <m/>
    <s v="Normale"/>
    <s v="KG"/>
    <s v="L"/>
    <m/>
    <x v="7"/>
    <s v="HIRNSTEIN  HENRIKE"/>
    <x v="6"/>
    <x v="51"/>
    <m/>
  </r>
  <r>
    <x v="75"/>
    <x v="71"/>
    <s v="010660"/>
    <x v="71"/>
    <s v="010660"/>
    <s v="BEL HANI MOHAMED"/>
    <s v=""/>
    <m/>
    <x v="39"/>
    <d v="2019-10-23T00:00:00"/>
    <s v=""/>
    <s v="625601"/>
    <n v="5"/>
    <n v="1"/>
    <n v="5"/>
    <n v="2"/>
    <m/>
    <m/>
    <s v="Q"/>
    <s v="EUR"/>
    <n v="45"/>
    <s v=""/>
    <s v="600"/>
    <s v="600"/>
    <s v="EXP"/>
    <s v="VII"/>
    <s v="BEL HANI MOHAMED"/>
    <s v="PER DIEM"/>
    <s v="Q"/>
    <n v="225"/>
    <x v="97"/>
    <n v="225"/>
    <n v="225"/>
    <n v="45"/>
    <n v="45"/>
    <n v="225"/>
    <n v="225"/>
    <m/>
    <m/>
    <n v="1"/>
    <m/>
    <m/>
    <s v="Normale"/>
    <s v="KG"/>
    <s v="L"/>
    <m/>
    <x v="7"/>
    <s v="HIRNSTEIN  HENRIKE"/>
    <x v="6"/>
    <x v="51"/>
    <m/>
  </r>
  <r>
    <x v="76"/>
    <x v="72"/>
    <s v="011791"/>
    <x v="72"/>
    <s v="011791"/>
    <s v="PIMENKO"/>
    <s v=""/>
    <m/>
    <x v="40"/>
    <d v="2019-10-28T00:00:00"/>
    <s v=""/>
    <s v="604200"/>
    <n v="1"/>
    <n v="1"/>
    <n v="1"/>
    <m/>
    <m/>
    <m/>
    <s v="Q"/>
    <s v="EUR"/>
    <n v="1200"/>
    <s v=""/>
    <s v="600"/>
    <s v="600"/>
    <s v="FRA"/>
    <s v="SCT"/>
    <s v="PIMENKO"/>
    <s v="PRESTATION PERSONNEL EXPERT DO"/>
    <s v="Q"/>
    <n v="1200"/>
    <x v="98"/>
    <n v="1440"/>
    <n v="1440"/>
    <n v="1200"/>
    <n v="1200"/>
    <n v="1200"/>
    <n v="12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4"/>
    <n v="1"/>
    <n v="4"/>
    <m/>
    <m/>
    <m/>
    <s v="Q"/>
    <s v="EUR"/>
    <n v="900"/>
    <s v=""/>
    <s v="600"/>
    <s v="600"/>
    <s v="FRA"/>
    <s v="SCT"/>
    <s v="PIMENKO"/>
    <s v="PRESTATION PERSONNEL EXPERT DO"/>
    <s v="Q"/>
    <n v="3600"/>
    <x v="99"/>
    <n v="4320"/>
    <n v="4320"/>
    <n v="900"/>
    <n v="900"/>
    <n v="3600"/>
    <n v="36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24"/>
    <n v="1"/>
    <n v="24"/>
    <m/>
    <m/>
    <m/>
    <s v="Q"/>
    <s v="EUR"/>
    <n v="500"/>
    <s v=""/>
    <s v="600"/>
    <s v="600"/>
    <s v="FRA"/>
    <s v="SCT"/>
    <s v="PIMENKO"/>
    <s v="PRESTATION PERSONNEL EXPERT DO"/>
    <s v="Q"/>
    <n v="12000"/>
    <x v="100"/>
    <n v="14400"/>
    <n v="14400"/>
    <n v="500"/>
    <n v="500"/>
    <n v="12000"/>
    <n v="120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4"/>
    <n v="1"/>
    <n v="4"/>
    <m/>
    <m/>
    <m/>
    <s v="Q"/>
    <s v="EUR"/>
    <n v="900"/>
    <s v=""/>
    <s v="600"/>
    <s v="600"/>
    <s v="FRA"/>
    <s v="SCT"/>
    <s v="PIMENKO"/>
    <s v="PRESTATION PERSONNEL EXPERT DO"/>
    <s v="Q"/>
    <n v="3600"/>
    <x v="99"/>
    <n v="4320"/>
    <n v="4320"/>
    <n v="900"/>
    <n v="900"/>
    <n v="3600"/>
    <n v="36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4.5"/>
    <n v="1"/>
    <n v="4.5"/>
    <m/>
    <m/>
    <m/>
    <s v="Q"/>
    <s v="EUR"/>
    <n v="1200"/>
    <s v=""/>
    <s v="600"/>
    <s v="600"/>
    <s v="FRA"/>
    <s v="SCT"/>
    <s v="PIMENKO"/>
    <s v="PRESTATION PERSONNEL EXPERT DO"/>
    <s v="Q"/>
    <n v="5400"/>
    <x v="101"/>
    <n v="6480"/>
    <n v="6480"/>
    <n v="1200"/>
    <n v="1200"/>
    <n v="5400"/>
    <n v="54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10"/>
    <n v="1"/>
    <n v="10"/>
    <m/>
    <m/>
    <m/>
    <s v="Q"/>
    <s v="EUR"/>
    <n v="900"/>
    <s v=""/>
    <s v="600"/>
    <s v="600"/>
    <s v="FRA"/>
    <s v="SCT"/>
    <s v="PIMENKO"/>
    <s v="PRESTATION PERSONNEL EXPERT DO"/>
    <s v="Q"/>
    <n v="9000"/>
    <x v="102"/>
    <n v="10800"/>
    <n v="10800"/>
    <n v="900"/>
    <n v="900"/>
    <n v="9000"/>
    <n v="90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12"/>
    <n v="1"/>
    <n v="12"/>
    <m/>
    <m/>
    <m/>
    <s v="Q"/>
    <s v="EUR"/>
    <n v="700"/>
    <s v=""/>
    <s v="600"/>
    <s v="600"/>
    <s v="FRA"/>
    <s v="SCT"/>
    <s v="PIMENKO"/>
    <s v="PRESTATION PERSONNEL EXPERT DO"/>
    <s v="Q"/>
    <n v="8400"/>
    <x v="103"/>
    <n v="10080"/>
    <n v="10080"/>
    <n v="700"/>
    <n v="700"/>
    <n v="8400"/>
    <n v="84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8"/>
    <n v="1"/>
    <n v="8"/>
    <m/>
    <m/>
    <m/>
    <s v="Q"/>
    <s v="EUR"/>
    <n v="700"/>
    <s v=""/>
    <s v="600"/>
    <s v="600"/>
    <s v="FRA"/>
    <s v="SCT"/>
    <s v="PIMENKO"/>
    <s v="PRESTATION PERSONNEL EXPERT DO"/>
    <s v="Q"/>
    <n v="5600"/>
    <x v="37"/>
    <n v="6720"/>
    <n v="6720"/>
    <n v="700"/>
    <n v="700"/>
    <n v="5600"/>
    <n v="5600"/>
    <m/>
    <m/>
    <n v="1"/>
    <m/>
    <m/>
    <s v="Normale"/>
    <s v="KG"/>
    <s v="L"/>
    <m/>
    <x v="16"/>
    <s v="BERGOUIGNAN  EMILIE"/>
    <x v="11"/>
    <x v="52"/>
    <m/>
  </r>
  <r>
    <x v="76"/>
    <x v="72"/>
    <s v="011791"/>
    <x v="72"/>
    <s v="011791"/>
    <s v="PIMENKO"/>
    <s v=""/>
    <m/>
    <x v="40"/>
    <d v="2019-10-28T00:00:00"/>
    <s v=""/>
    <s v="604200"/>
    <n v="8"/>
    <n v="1"/>
    <n v="8"/>
    <m/>
    <m/>
    <m/>
    <s v="Q"/>
    <s v="EUR"/>
    <n v="600"/>
    <s v=""/>
    <s v="600"/>
    <s v="600"/>
    <s v="FRA"/>
    <s v="SCT"/>
    <s v="PIMENKO"/>
    <s v="PRESTATION PERSONNEL EXPERT DO"/>
    <s v="Q"/>
    <n v="4800"/>
    <x v="104"/>
    <n v="5760"/>
    <n v="5760"/>
    <n v="600"/>
    <n v="600"/>
    <n v="4800"/>
    <n v="4800"/>
    <m/>
    <m/>
    <n v="1"/>
    <m/>
    <m/>
    <s v="Normale"/>
    <s v="KG"/>
    <s v="L"/>
    <m/>
    <x v="16"/>
    <s v="BERGOUIGNAN  EMILIE"/>
    <x v="11"/>
    <x v="52"/>
    <m/>
  </r>
  <r>
    <x v="77"/>
    <x v="73"/>
    <s v="011284"/>
    <x v="73"/>
    <s v="011284"/>
    <s v="TADOGBE"/>
    <s v=""/>
    <m/>
    <x v="41"/>
    <d v="2019-10-30T00:00:00"/>
    <s v=""/>
    <s v="604200"/>
    <n v="1"/>
    <n v="1"/>
    <n v="1"/>
    <n v="0.8"/>
    <m/>
    <n v="0.8"/>
    <s v="Q"/>
    <s v="EUR"/>
    <n v="18234"/>
    <s v=""/>
    <s v="600"/>
    <s v="600"/>
    <s v="EXP"/>
    <s v="VII"/>
    <s v="TADOGBE"/>
    <s v="TOT_EKOUE_10/19_02/20"/>
    <s v="Q"/>
    <n v="18234"/>
    <x v="105"/>
    <n v="18234"/>
    <n v="18234"/>
    <n v="18234"/>
    <n v="18234"/>
    <n v="18234"/>
    <n v="18234"/>
    <n v="18234"/>
    <n v="18234"/>
    <n v="1"/>
    <m/>
    <m/>
    <s v="Normale"/>
    <s v="KG"/>
    <s v="L"/>
    <m/>
    <x v="11"/>
    <s v="SABATTINI  SALOME"/>
    <x v="14"/>
    <x v="53"/>
    <m/>
  </r>
  <r>
    <x v="78"/>
    <x v="74"/>
    <s v="011847"/>
    <x v="74"/>
    <s v="011847"/>
    <s v="CADRES EN MISSION INTERNATIONA"/>
    <s v=""/>
    <m/>
    <x v="42"/>
    <d v="2019-11-05T00:00:00"/>
    <s v=""/>
    <s v="622600"/>
    <n v="45"/>
    <n v="1"/>
    <n v="45"/>
    <n v="27.777000000000001"/>
    <m/>
    <n v="27.777000000000001"/>
    <s v="Q"/>
    <s v="EUR"/>
    <n v="502"/>
    <s v=""/>
    <s v="600"/>
    <s v="600"/>
    <s v="FRA"/>
    <s v="SCT"/>
    <s v="CADRES EN MISSION INTERNATIONAL"/>
    <s v="HONORAIRES CONSULTANTE"/>
    <s v="Q"/>
    <n v="22590"/>
    <x v="106"/>
    <n v="27108"/>
    <n v="27108"/>
    <n v="502"/>
    <n v="502"/>
    <n v="22590"/>
    <n v="22590"/>
    <n v="13944.054"/>
    <n v="13944.054"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22600"/>
    <n v="1"/>
    <n v="1"/>
    <n v="1"/>
    <n v="0.56200000000000006"/>
    <m/>
    <n v="0.56200000000000006"/>
    <s v="Q"/>
    <s v="EUR"/>
    <n v="2234"/>
    <s v=""/>
    <s v="600"/>
    <s v="600"/>
    <s v="FRA"/>
    <s v="SCT"/>
    <s v="CADRES EN MISSION INTERNATIONAL"/>
    <s v="FRAIS DE GESTION"/>
    <s v="Q"/>
    <n v="2234"/>
    <x v="107"/>
    <n v="2680.8"/>
    <n v="2680.8"/>
    <n v="2234"/>
    <n v="2234"/>
    <n v="2234"/>
    <n v="2234"/>
    <n v="1255.1500000000001"/>
    <n v="1255.1500000000001"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16100"/>
    <n v="1"/>
    <n v="1"/>
    <n v="1"/>
    <m/>
    <m/>
    <m/>
    <s v="Q"/>
    <s v="EUR"/>
    <n v="120"/>
    <s v=""/>
    <s v="600"/>
    <s v="600"/>
    <s v="FRA"/>
    <s v="SCT"/>
    <s v="CADRES EN MISSION INTERNATIONAL"/>
    <s v="ASSURANCE SANTE"/>
    <s v="Q"/>
    <n v="120"/>
    <x v="108"/>
    <n v="144"/>
    <n v="144"/>
    <n v="120"/>
    <n v="120"/>
    <n v="120"/>
    <n v="12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35410"/>
    <n v="2"/>
    <n v="1"/>
    <n v="2"/>
    <m/>
    <m/>
    <m/>
    <s v="Q"/>
    <s v="EUR"/>
    <n v="110"/>
    <s v=""/>
    <s v="600"/>
    <s v="600"/>
    <s v="FRA"/>
    <s v="SCT"/>
    <s v="CADRES EN MISSION INTERNATIONAL"/>
    <s v="FRAIS VISA NIGER BURKINA"/>
    <s v="Q"/>
    <n v="220"/>
    <x v="96"/>
    <n v="264"/>
    <n v="264"/>
    <n v="110"/>
    <n v="110"/>
    <n v="220"/>
    <n v="22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25100"/>
    <n v="5"/>
    <n v="1"/>
    <n v="5"/>
    <m/>
    <m/>
    <m/>
    <s v="Q"/>
    <s v="EUR"/>
    <n v="180"/>
    <s v=""/>
    <s v="600"/>
    <s v="600"/>
    <s v="FRA"/>
    <s v="SCT"/>
    <s v="CADRES EN MISSION INTERNATIONAL"/>
    <s v="BILLETS AR TRAIN"/>
    <s v="Q"/>
    <n v="900"/>
    <x v="93"/>
    <n v="1080"/>
    <n v="1080"/>
    <n v="180"/>
    <n v="180"/>
    <n v="900"/>
    <n v="90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25100"/>
    <n v="4"/>
    <n v="1"/>
    <n v="4"/>
    <m/>
    <m/>
    <m/>
    <s v="Q"/>
    <s v="EUR"/>
    <n v="1000"/>
    <s v=""/>
    <s v="600"/>
    <s v="600"/>
    <s v="FRA"/>
    <s v="SCT"/>
    <s v="CADRES EN MISSION INTERNATIONAL"/>
    <s v="BILLETS AVION"/>
    <s v="Q"/>
    <n v="4000"/>
    <x v="109"/>
    <n v="4800"/>
    <n v="4800"/>
    <n v="1000"/>
    <n v="1000"/>
    <n v="4000"/>
    <n v="400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25600"/>
    <n v="14"/>
    <n v="1"/>
    <n v="14"/>
    <m/>
    <m/>
    <m/>
    <s v="Q"/>
    <s v="EUR"/>
    <n v="150"/>
    <s v=""/>
    <s v="600"/>
    <s v="600"/>
    <s v="FRA"/>
    <s v="SCT"/>
    <s v="CADRES EN MISSION INTERNATIONAL"/>
    <s v="HEBERGEMENT ET REPAS"/>
    <s v="Q"/>
    <n v="2100"/>
    <x v="86"/>
    <n v="2520"/>
    <n v="2520"/>
    <n v="150"/>
    <n v="150"/>
    <n v="2100"/>
    <n v="210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23000"/>
    <n v="1"/>
    <n v="1"/>
    <n v="1"/>
    <m/>
    <m/>
    <m/>
    <s v="Q"/>
    <s v="EUR"/>
    <n v="300"/>
    <s v=""/>
    <s v="600"/>
    <s v="600"/>
    <s v="FRA"/>
    <s v="SCT"/>
    <s v="CADRES EN MISSION INTERNATIONAL"/>
    <s v="COMMUNICATION INTERNET"/>
    <s v="Q"/>
    <n v="300"/>
    <x v="110"/>
    <n v="360"/>
    <n v="360"/>
    <n v="300"/>
    <n v="300"/>
    <n v="300"/>
    <n v="30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23600"/>
    <n v="1"/>
    <n v="1"/>
    <n v="1"/>
    <m/>
    <m/>
    <m/>
    <s v="Q"/>
    <s v="EUR"/>
    <n v="150"/>
    <s v=""/>
    <s v="600"/>
    <s v="600"/>
    <s v="FRA"/>
    <s v="SCT"/>
    <s v="CADRES EN MISSION INTERNATIONAL"/>
    <s v="PHOTOCOPIES REPRODUCTION"/>
    <s v="Q"/>
    <n v="150"/>
    <x v="111"/>
    <n v="180"/>
    <n v="180"/>
    <n v="150"/>
    <n v="150"/>
    <n v="150"/>
    <n v="15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25105"/>
    <n v="4"/>
    <n v="1"/>
    <n v="4"/>
    <m/>
    <m/>
    <m/>
    <s v="Q"/>
    <s v="EUR"/>
    <n v="200"/>
    <s v=""/>
    <s v="600"/>
    <s v="600"/>
    <s v="FRA"/>
    <s v="SCT"/>
    <s v="CADRES EN MISSION INTERNATIONAL"/>
    <s v="DEPLACT MALI NIGER BF"/>
    <s v="Q"/>
    <n v="800"/>
    <x v="112"/>
    <n v="960"/>
    <n v="960"/>
    <n v="200"/>
    <n v="200"/>
    <n v="800"/>
    <n v="800"/>
    <m/>
    <m/>
    <n v="1"/>
    <m/>
    <m/>
    <s v="Normale"/>
    <s v="KG"/>
    <s v="L"/>
    <m/>
    <x v="11"/>
    <s v="SABATTINI  SALOME"/>
    <x v="14"/>
    <x v="54"/>
    <m/>
  </r>
  <r>
    <x v="78"/>
    <x v="74"/>
    <s v="011847"/>
    <x v="74"/>
    <s v="011847"/>
    <s v="CADRES EN MISSION INTERNATIONA"/>
    <s v=""/>
    <m/>
    <x v="42"/>
    <d v="2019-11-05T00:00:00"/>
    <s v=""/>
    <s v="613400"/>
    <n v="12"/>
    <n v="1"/>
    <n v="12"/>
    <m/>
    <m/>
    <m/>
    <s v="Q"/>
    <s v="EUR"/>
    <n v="382"/>
    <s v=""/>
    <s v="600"/>
    <s v="600"/>
    <s v="FRA"/>
    <s v="SCT"/>
    <s v="CADRES EN MISSION INTERNATIONAL"/>
    <s v="LOCATION LIEUX FORMATION REUNI"/>
    <s v="Q"/>
    <n v="4584"/>
    <x v="113"/>
    <n v="5500.8"/>
    <n v="5500.8"/>
    <n v="382"/>
    <n v="382"/>
    <n v="4584"/>
    <n v="4584"/>
    <m/>
    <m/>
    <n v="1"/>
    <m/>
    <m/>
    <s v="Normale"/>
    <s v="KG"/>
    <s v="L"/>
    <m/>
    <x v="11"/>
    <s v="SABATTINI  SALOME"/>
    <x v="14"/>
    <x v="54"/>
    <m/>
  </r>
  <r>
    <x v="79"/>
    <x v="75"/>
    <s v="010960"/>
    <x v="75"/>
    <s v="010960"/>
    <s v="MEDIASEEDS ASSOCIATION"/>
    <s v=""/>
    <m/>
    <x v="43"/>
    <d v="2019-11-07T00:00:00"/>
    <s v=""/>
    <s v="604200"/>
    <n v="9"/>
    <n v="1"/>
    <n v="9"/>
    <n v="6"/>
    <m/>
    <n v="3"/>
    <s v="Q"/>
    <s v="EUR"/>
    <n v="480"/>
    <s v=""/>
    <s v="600"/>
    <s v="600"/>
    <s v="FRA"/>
    <s v="VIRN"/>
    <s v="MEDIASEEDS ASSOCIATION"/>
    <s v="Prestation Personnel"/>
    <s v="Q"/>
    <n v="4320"/>
    <x v="63"/>
    <n v="5184"/>
    <n v="5184"/>
    <n v="480"/>
    <n v="480"/>
    <n v="4320"/>
    <n v="4320"/>
    <n v="1440"/>
    <n v="1440"/>
    <n v="1"/>
    <m/>
    <m/>
    <s v="Normale"/>
    <s v="KG"/>
    <s v="L"/>
    <m/>
    <x v="14"/>
    <s v="HUGEUX MAXIME"/>
    <x v="2"/>
    <x v="55"/>
    <m/>
  </r>
  <r>
    <x v="79"/>
    <x v="75"/>
    <s v="010960"/>
    <x v="75"/>
    <s v="010960"/>
    <s v="MEDIASEEDS ASSOCIATION"/>
    <s v=""/>
    <m/>
    <x v="43"/>
    <d v="2019-11-07T00:00:00"/>
    <s v=""/>
    <s v="616100"/>
    <n v="1"/>
    <n v="1"/>
    <n v="1"/>
    <n v="0.6"/>
    <m/>
    <n v="0.3"/>
    <s v="Q"/>
    <s v="EUR"/>
    <n v="100"/>
    <s v=""/>
    <s v="600"/>
    <s v="600"/>
    <s v="FRA"/>
    <s v="VIRN"/>
    <s v="MEDIASEEDS ASSOCIATION"/>
    <s v="ASSURANCE "/>
    <s v="Q"/>
    <n v="100"/>
    <x v="114"/>
    <n v="120"/>
    <n v="120"/>
    <n v="100"/>
    <n v="100"/>
    <n v="100"/>
    <n v="100"/>
    <n v="30"/>
    <n v="30"/>
    <n v="1"/>
    <m/>
    <m/>
    <s v="Normale"/>
    <s v="KG"/>
    <s v="L"/>
    <m/>
    <x v="14"/>
    <s v="HUGEUX MAXIME"/>
    <x v="2"/>
    <x v="55"/>
    <m/>
  </r>
  <r>
    <x v="79"/>
    <x v="75"/>
    <s v="010960"/>
    <x v="75"/>
    <s v="010960"/>
    <s v="MEDIASEEDS ASSOCIATION"/>
    <s v=""/>
    <m/>
    <x v="43"/>
    <d v="2019-11-07T00:00:00"/>
    <s v=""/>
    <s v="611400"/>
    <n v="1"/>
    <n v="1"/>
    <n v="1"/>
    <n v="0.6"/>
    <m/>
    <n v="0.3"/>
    <s v="Q"/>
    <s v="EUR"/>
    <n v="381"/>
    <s v=""/>
    <s v="600"/>
    <s v="600"/>
    <s v="FRA"/>
    <s v="VIRN"/>
    <s v="MEDIASEEDS ASSOCIATION"/>
    <s v="Depenses administratif"/>
    <s v="Q"/>
    <n v="381"/>
    <x v="115"/>
    <n v="457.2"/>
    <n v="457.2"/>
    <n v="381"/>
    <n v="381"/>
    <n v="381"/>
    <n v="381"/>
    <n v="115.5"/>
    <n v="115.5"/>
    <n v="1"/>
    <m/>
    <m/>
    <s v="Normale"/>
    <s v="KG"/>
    <s v="L"/>
    <m/>
    <x v="14"/>
    <s v="HUGEUX MAXIME"/>
    <x v="2"/>
    <x v="55"/>
    <m/>
  </r>
  <r>
    <x v="79"/>
    <x v="75"/>
    <s v="010960"/>
    <x v="75"/>
    <s v="010960"/>
    <s v="MEDIASEEDS ASSOCIATION"/>
    <s v=""/>
    <m/>
    <x v="43"/>
    <d v="2019-11-07T00:00:00"/>
    <s v=""/>
    <s v="625100"/>
    <n v="1"/>
    <n v="1"/>
    <n v="1"/>
    <n v="0.6"/>
    <m/>
    <n v="0.3"/>
    <s v="Q"/>
    <s v="EUR"/>
    <n v="500"/>
    <s v=""/>
    <s v="600"/>
    <s v="600"/>
    <s v="FRA"/>
    <s v="VIRN"/>
    <s v="MEDIASEEDS ASSOCIATION"/>
    <s v="TRANSPORT "/>
    <s v="Q"/>
    <n v="500"/>
    <x v="116"/>
    <n v="600"/>
    <n v="600"/>
    <n v="500"/>
    <n v="500"/>
    <n v="500"/>
    <n v="500"/>
    <n v="150"/>
    <n v="150"/>
    <n v="1"/>
    <m/>
    <m/>
    <s v="Normale"/>
    <s v="KG"/>
    <s v="L"/>
    <m/>
    <x v="14"/>
    <s v="HUGEUX MAXIME"/>
    <x v="2"/>
    <x v="55"/>
    <m/>
  </r>
  <r>
    <x v="79"/>
    <x v="75"/>
    <s v="010960"/>
    <x v="75"/>
    <s v="010960"/>
    <s v="MEDIASEEDS ASSOCIATION"/>
    <s v=""/>
    <m/>
    <x v="43"/>
    <d v="2019-11-07T00:00:00"/>
    <s v=""/>
    <s v="635410"/>
    <n v="2"/>
    <n v="1"/>
    <n v="2"/>
    <n v="0.6"/>
    <m/>
    <n v="0.3"/>
    <s v="Q"/>
    <s v="EUR"/>
    <n v="35"/>
    <s v=""/>
    <s v="600"/>
    <s v="600"/>
    <s v="FRA"/>
    <s v="VIRN"/>
    <s v="MEDIASEEDS ASSOCIATION"/>
    <s v="VISAS"/>
    <s v="Q"/>
    <n v="70"/>
    <x v="117"/>
    <n v="84"/>
    <n v="84"/>
    <n v="35"/>
    <n v="35"/>
    <n v="70"/>
    <n v="70"/>
    <n v="10.5"/>
    <n v="10.5"/>
    <n v="1"/>
    <m/>
    <m/>
    <s v="Normale"/>
    <s v="KG"/>
    <s v="L"/>
    <m/>
    <x v="14"/>
    <s v="HUGEUX MAXIME"/>
    <x v="2"/>
    <x v="55"/>
    <m/>
  </r>
  <r>
    <x v="79"/>
    <x v="75"/>
    <s v="010960"/>
    <x v="75"/>
    <s v="010960"/>
    <s v="MEDIASEEDS ASSOCIATION"/>
    <s v=""/>
    <m/>
    <x v="43"/>
    <d v="2019-11-07T00:00:00"/>
    <s v=""/>
    <s v="625601"/>
    <n v="5"/>
    <n v="1"/>
    <n v="5"/>
    <n v="3.66"/>
    <m/>
    <m/>
    <s v="Q"/>
    <s v="EUR"/>
    <n v="90"/>
    <s v=""/>
    <s v="600"/>
    <s v="600"/>
    <s v="FRA"/>
    <s v="VIRN"/>
    <s v="MEDIASEEDS ASSOCIATION"/>
    <s v="PER DIEM"/>
    <s v="Q"/>
    <n v="450"/>
    <x v="118"/>
    <n v="540"/>
    <n v="540"/>
    <n v="90"/>
    <n v="90"/>
    <n v="450"/>
    <n v="450"/>
    <m/>
    <m/>
    <n v="1"/>
    <m/>
    <m/>
    <s v="Normale"/>
    <s v="KG"/>
    <s v="L"/>
    <m/>
    <x v="14"/>
    <s v="HUGEUX MAXIME"/>
    <x v="2"/>
    <x v="55"/>
    <m/>
  </r>
  <r>
    <x v="80"/>
    <x v="76"/>
    <s v="010800"/>
    <x v="76"/>
    <s v="010800"/>
    <s v="ROBERT HALF"/>
    <s v=""/>
    <m/>
    <x v="44"/>
    <d v="2019-11-12T00:00:00"/>
    <s v=""/>
    <s v="621100"/>
    <n v="504"/>
    <n v="1"/>
    <n v="504"/>
    <n v="245"/>
    <m/>
    <n v="245"/>
    <s v="Q"/>
    <s v="EUR"/>
    <n v="52.75"/>
    <s v=""/>
    <s v="600"/>
    <s v="600"/>
    <s v="FRA"/>
    <s v="SCT"/>
    <s v="ROBERT HALF"/>
    <s v="Heures normales"/>
    <s v="Q"/>
    <n v="26586"/>
    <x v="119"/>
    <n v="31903.200000000001"/>
    <n v="31903.200000000001"/>
    <n v="52.75"/>
    <n v="52.75"/>
    <n v="26586"/>
    <n v="26586"/>
    <n v="12554.4944"/>
    <n v="12554.4944"/>
    <n v="1"/>
    <m/>
    <m/>
    <s v="Normale"/>
    <s v="KG"/>
    <s v="L"/>
    <m/>
    <x v="17"/>
    <s v="BEAUDOUX ISABELLE"/>
    <x v="15"/>
    <x v="56"/>
    <m/>
  </r>
  <r>
    <x v="80"/>
    <x v="76"/>
    <s v="010800"/>
    <x v="76"/>
    <s v="010800"/>
    <s v="ROBERT HALF"/>
    <s v=""/>
    <m/>
    <x v="44"/>
    <d v="2019-11-12T00:00:00"/>
    <s v=""/>
    <s v="621100"/>
    <n v="504"/>
    <n v="1"/>
    <n v="504"/>
    <n v="245"/>
    <m/>
    <n v="245"/>
    <s v="Q"/>
    <s v="EUR"/>
    <n v="4.3899999999999997"/>
    <s v=""/>
    <s v="600"/>
    <s v="600"/>
    <s v="FRA"/>
    <s v="SCT"/>
    <s v="ROBERT HALF"/>
    <s v="13ème mois"/>
    <s v="Q"/>
    <n v="2212.56"/>
    <x v="120"/>
    <n v="2655.07"/>
    <n v="2655.07"/>
    <n v="4.3899999999999997"/>
    <n v="4.3899999999999997"/>
    <n v="2212.56"/>
    <n v="2212.56"/>
    <n v="1044.8186000000001"/>
    <n v="1044.8186000000001"/>
    <n v="1"/>
    <m/>
    <m/>
    <s v="Normale"/>
    <s v="KG"/>
    <s v="L"/>
    <m/>
    <x v="17"/>
    <s v="BEAUDOUX ISABELLE"/>
    <x v="15"/>
    <x v="56"/>
    <m/>
  </r>
  <r>
    <x v="80"/>
    <x v="76"/>
    <s v="010800"/>
    <x v="76"/>
    <s v="010800"/>
    <s v="ROBERT HALF"/>
    <s v=""/>
    <m/>
    <x v="44"/>
    <d v="2019-11-12T00:00:00"/>
    <s v=""/>
    <s v="621100"/>
    <n v="40"/>
    <n v="1"/>
    <n v="40"/>
    <n v="20"/>
    <m/>
    <n v="20"/>
    <s v="Q"/>
    <s v="EUR"/>
    <n v="2.2799999999999998"/>
    <s v=""/>
    <s v="600"/>
    <s v="600"/>
    <s v="FRA"/>
    <s v="SCT"/>
    <s v="ROBERT HALF"/>
    <s v="Carte Navigo"/>
    <s v="Q"/>
    <n v="91.2"/>
    <x v="121"/>
    <n v="109.44"/>
    <n v="109.44"/>
    <n v="2.2799999999999998"/>
    <n v="2.2799999999999998"/>
    <n v="91.2"/>
    <n v="91.2"/>
    <n v="70.680000000000007"/>
    <n v="70.680000000000007"/>
    <n v="1"/>
    <m/>
    <m/>
    <s v="Normale"/>
    <s v="KG"/>
    <s v="L"/>
    <m/>
    <x v="17"/>
    <s v="BEAUDOUX ISABELLE"/>
    <x v="15"/>
    <x v="56"/>
    <m/>
  </r>
  <r>
    <x v="81"/>
    <x v="77"/>
    <s v="010762"/>
    <x v="77"/>
    <s v="010762"/>
    <s v="ZBISS HANENE"/>
    <s v=""/>
    <m/>
    <x v="44"/>
    <d v="2019-11-12T00:00:00"/>
    <s v=""/>
    <s v="604200"/>
    <n v="18"/>
    <n v="1"/>
    <n v="18"/>
    <m/>
    <m/>
    <m/>
    <s v="Q"/>
    <s v="EUR"/>
    <n v="400"/>
    <s v=""/>
    <s v="600"/>
    <s v="600"/>
    <s v="EXP"/>
    <s v="VII"/>
    <s v="ZBISS HANENE"/>
    <s v="Prest 15/11/19-15/09/20"/>
    <s v="Q"/>
    <n v="7200"/>
    <x v="122"/>
    <n v="7200"/>
    <n v="7200"/>
    <n v="400"/>
    <n v="400"/>
    <n v="7200"/>
    <n v="7200"/>
    <m/>
    <m/>
    <n v="1"/>
    <m/>
    <m/>
    <s v="Normale"/>
    <s v="KG"/>
    <s v="L"/>
    <m/>
    <x v="5"/>
    <s v="TROCHU MELINDA"/>
    <x v="1"/>
    <x v="57"/>
    <m/>
  </r>
  <r>
    <x v="82"/>
    <x v="78"/>
    <s v="P000084"/>
    <x v="78"/>
    <s v="P000084"/>
    <s v="TINARI SERENA"/>
    <s v=""/>
    <m/>
    <x v="44"/>
    <d v="2019-11-12T00:00:00"/>
    <s v=""/>
    <s v="604200"/>
    <n v="18"/>
    <n v="1"/>
    <n v="18"/>
    <m/>
    <m/>
    <m/>
    <s v="Q"/>
    <s v="EUR"/>
    <n v="800"/>
    <s v=""/>
    <s v="600"/>
    <s v="600"/>
    <s v="EXP"/>
    <s v="SCT"/>
    <s v="TINARI SERENA"/>
    <s v="Presta experte fil rouge"/>
    <s v="Q"/>
    <n v="14400"/>
    <x v="123"/>
    <n v="14400"/>
    <n v="14400"/>
    <n v="800"/>
    <n v="800"/>
    <n v="14400"/>
    <n v="14400"/>
    <m/>
    <m/>
    <n v="1"/>
    <m/>
    <m/>
    <s v="Normale"/>
    <s v="KG"/>
    <s v="L"/>
    <m/>
    <x v="5"/>
    <s v="TROCHU MELINDA"/>
    <x v="1"/>
    <x v="58"/>
    <m/>
  </r>
  <r>
    <x v="83"/>
    <x v="79"/>
    <s v="010902"/>
    <x v="79"/>
    <s v="010902"/>
    <s v="BAIDER AHMED"/>
    <s v=""/>
    <m/>
    <x v="45"/>
    <d v="2019-11-13T00:00:00"/>
    <s v=""/>
    <s v="604200"/>
    <n v="12"/>
    <n v="1"/>
    <n v="12"/>
    <n v="7"/>
    <m/>
    <n v="6"/>
    <s v="Q"/>
    <s v="EUR"/>
    <n v="2000"/>
    <s v=""/>
    <s v="600"/>
    <s v="600"/>
    <s v="EXP"/>
    <s v="VII"/>
    <s v="BAIDER AHMED"/>
    <s v="National coordianation"/>
    <s v="Q"/>
    <n v="24000"/>
    <x v="0"/>
    <n v="24000"/>
    <n v="24000"/>
    <n v="2000"/>
    <n v="2000"/>
    <n v="24000"/>
    <n v="24000"/>
    <n v="12000"/>
    <n v="12000"/>
    <n v="1"/>
    <m/>
    <m/>
    <s v="Normale"/>
    <s v="KG"/>
    <s v="L"/>
    <m/>
    <x v="18"/>
    <s v="FILALI ALLACH SARAH"/>
    <x v="2"/>
    <x v="59"/>
    <m/>
  </r>
  <r>
    <x v="84"/>
    <x v="80"/>
    <s v="010786"/>
    <x v="80"/>
    <s v="010786"/>
    <s v="FNAC PRO"/>
    <s v=""/>
    <m/>
    <x v="45"/>
    <d v="2019-11-13T00:00:00"/>
    <s v=""/>
    <s v="606300"/>
    <n v="4"/>
    <n v="1"/>
    <n v="4"/>
    <m/>
    <m/>
    <m/>
    <s v="Q"/>
    <s v="EUR"/>
    <n v="66.66"/>
    <s v=""/>
    <s v="600"/>
    <s v="600"/>
    <s v="FRA"/>
    <s v="SCT"/>
    <s v="FNAC PRO"/>
    <s v="ACHAT MAT INFO ET TELECOM"/>
    <s v="Q"/>
    <n v="266.64"/>
    <x v="124"/>
    <n v="319.97000000000003"/>
    <n v="319.97000000000003"/>
    <n v="66.66"/>
    <n v="66.66"/>
    <n v="266.64"/>
    <n v="266.64"/>
    <m/>
    <m/>
    <n v="1"/>
    <m/>
    <m/>
    <s v="Normale"/>
    <s v="KG"/>
    <s v="L"/>
    <m/>
    <x v="19"/>
    <s v="BABY  MARION"/>
    <x v="11"/>
    <x v="60"/>
    <m/>
  </r>
  <r>
    <x v="84"/>
    <x v="80"/>
    <s v="010786"/>
    <x v="80"/>
    <s v="010786"/>
    <s v="FNAC PRO"/>
    <s v=""/>
    <m/>
    <x v="45"/>
    <d v="2019-11-13T00:00:00"/>
    <s v=""/>
    <s v="624400"/>
    <n v="1"/>
    <n v="1"/>
    <n v="1"/>
    <m/>
    <m/>
    <m/>
    <s v="Q"/>
    <s v="EUR"/>
    <n v="3.32"/>
    <s v=""/>
    <s v="600"/>
    <s v="600"/>
    <s v="FRA"/>
    <s v="SCT"/>
    <s v="FNAC PRO"/>
    <s v="ACHEMINEMENT MATERIEL"/>
    <s v="Q"/>
    <n v="3.32"/>
    <x v="125"/>
    <n v="3.98"/>
    <n v="3.98"/>
    <n v="3.32"/>
    <n v="3.32"/>
    <n v="3.32"/>
    <n v="3.32"/>
    <m/>
    <m/>
    <n v="1"/>
    <m/>
    <m/>
    <s v="Normale"/>
    <s v="KG"/>
    <s v="L"/>
    <m/>
    <x v="19"/>
    <s v="BABY  MARION"/>
    <x v="11"/>
    <x v="60"/>
    <m/>
  </r>
  <r>
    <x v="85"/>
    <x v="81"/>
    <s v="011910"/>
    <x v="81"/>
    <s v="011910"/>
    <s v="IMPACT e.V."/>
    <s v=""/>
    <m/>
    <x v="46"/>
    <d v="2019-11-14T00:00:00"/>
    <s v=""/>
    <s v="604800"/>
    <n v="1"/>
    <n v="1"/>
    <n v="1"/>
    <n v="5.6000000000000001E-2"/>
    <m/>
    <m/>
    <s v="Q"/>
    <s v="EUR"/>
    <n v="62427"/>
    <s v=""/>
    <s v="600"/>
    <s v="600"/>
    <s v="CEE"/>
    <s v="SCT"/>
    <s v="IMPACT e.V."/>
    <s v="Reversement Impact"/>
    <s v="Q"/>
    <n v="62427"/>
    <x v="126"/>
    <n v="62427"/>
    <n v="62427"/>
    <n v="62427"/>
    <n v="62427"/>
    <n v="62427"/>
    <n v="62427"/>
    <m/>
    <m/>
    <n v="1"/>
    <m/>
    <m/>
    <s v="Normale"/>
    <s v="KG"/>
    <s v="L"/>
    <m/>
    <x v="2"/>
    <s v="VALLI FRANCESCA"/>
    <x v="3"/>
    <x v="61"/>
    <m/>
  </r>
  <r>
    <x v="86"/>
    <x v="82"/>
    <s v="011029"/>
    <x v="82"/>
    <s v="011029"/>
    <s v="STUDIES AND ECONOMIC MEDIA CEN"/>
    <s v=""/>
    <m/>
    <x v="46"/>
    <d v="2019-11-14T00:00:00"/>
    <s v=""/>
    <s v="604200"/>
    <n v="8"/>
    <n v="1"/>
    <n v="8"/>
    <n v="2"/>
    <m/>
    <n v="1"/>
    <s v="Q"/>
    <s v="EUR"/>
    <n v="1500"/>
    <s v=""/>
    <s v="600"/>
    <s v="600"/>
    <s v="EXP"/>
    <s v="VII"/>
    <s v="STUDIES AND ECONOMIC MEDIA CENTER"/>
    <s v="PRESTATION PERSONNEL OCT-JUIN"/>
    <s v="Q"/>
    <n v="12000"/>
    <x v="100"/>
    <n v="12000"/>
    <n v="12000"/>
    <n v="1500"/>
    <n v="1500"/>
    <n v="12000"/>
    <n v="12000"/>
    <n v="1500"/>
    <n v="1500"/>
    <n v="1"/>
    <m/>
    <m/>
    <s v="Normale"/>
    <s v="KG"/>
    <s v="L"/>
    <m/>
    <x v="18"/>
    <s v="FILALI ALLACH SARAH"/>
    <x v="2"/>
    <x v="59"/>
    <m/>
  </r>
  <r>
    <x v="87"/>
    <x v="83"/>
    <s v="011007"/>
    <x v="83"/>
    <s v="011007"/>
    <s v="HUSSEN NASSER AL-YABARI"/>
    <s v=""/>
    <m/>
    <x v="46"/>
    <d v="2019-11-14T00:00:00"/>
    <s v=""/>
    <s v="604200"/>
    <n v="9"/>
    <n v="1"/>
    <n v="9"/>
    <n v="4"/>
    <m/>
    <n v="3"/>
    <s v="Q"/>
    <s v="EUR"/>
    <n v="1500"/>
    <s v=""/>
    <s v="600"/>
    <s v="600"/>
    <s v="EXP"/>
    <s v="VII"/>
    <s v="HUSSEN NASSER AL-YABARI"/>
    <s v="PRESTATION PERSONNEL OCT-JUIN"/>
    <s v="Q"/>
    <n v="13500"/>
    <x v="127"/>
    <n v="13500"/>
    <n v="13500"/>
    <n v="1500"/>
    <n v="1500"/>
    <n v="13500"/>
    <n v="13500"/>
    <n v="4500"/>
    <n v="4500"/>
    <n v="1"/>
    <m/>
    <m/>
    <s v="Normale"/>
    <s v="KG"/>
    <s v="L"/>
    <m/>
    <x v="18"/>
    <s v="FILALI ALLACH SARAH"/>
    <x v="2"/>
    <x v="59"/>
    <m/>
  </r>
  <r>
    <x v="88"/>
    <x v="84"/>
    <s v="011914"/>
    <x v="84"/>
    <s v="011914"/>
    <s v="JEKINOU NOUNAGNON CHRISTIAN"/>
    <s v=""/>
    <m/>
    <x v="47"/>
    <d v="2019-11-06T00:00:00"/>
    <s v=""/>
    <s v="604200"/>
    <n v="1"/>
    <n v="1"/>
    <n v="1"/>
    <n v="0.5"/>
    <m/>
    <m/>
    <s v="Q"/>
    <s v="EUR"/>
    <n v="3000"/>
    <s v=""/>
    <s v="600"/>
    <s v="600"/>
    <s v="CPI"/>
    <s v="SCT"/>
    <s v="JEKINOU NOUNAGNON CHRISTIAN"/>
    <s v="Membre comité validation MOOC "/>
    <s v="Q"/>
    <n v="3000"/>
    <x v="128"/>
    <n v="3000"/>
    <n v="3000"/>
    <n v="3000"/>
    <n v="3000"/>
    <n v="3000"/>
    <n v="3000"/>
    <m/>
    <m/>
    <n v="1"/>
    <m/>
    <m/>
    <s v="Normale"/>
    <s v="KG"/>
    <s v="L"/>
    <m/>
    <x v="16"/>
    <s v="BERGOUIGNAN  EMILIE"/>
    <x v="16"/>
    <x v="62"/>
    <m/>
  </r>
  <r>
    <x v="89"/>
    <x v="85"/>
    <s v="011899"/>
    <x v="85"/>
    <s v="011899"/>
    <s v="CONVERGENCE MEDITERRANEE"/>
    <s v=""/>
    <m/>
    <x v="47"/>
    <d v="2019-11-06T00:00:00"/>
    <s v=""/>
    <s v="604200"/>
    <n v="1"/>
    <n v="1"/>
    <n v="1"/>
    <n v="0.5"/>
    <m/>
    <m/>
    <s v="Q"/>
    <s v="EUR"/>
    <n v="3000"/>
    <s v=""/>
    <s v="600"/>
    <s v="600"/>
    <s v="EXP"/>
    <s v="VII"/>
    <s v="CONVERGENCE MEDITERRANEE"/>
    <s v="Membre comité validation MOOC "/>
    <s v="Q"/>
    <n v="3000"/>
    <x v="128"/>
    <n v="3000"/>
    <n v="3000"/>
    <n v="3000"/>
    <n v="3000"/>
    <n v="3000"/>
    <n v="3000"/>
    <m/>
    <m/>
    <n v="1"/>
    <m/>
    <m/>
    <s v="Normale"/>
    <s v="KG"/>
    <s v="L"/>
    <m/>
    <x v="16"/>
    <s v="BERGOUIGNAN  EMILIE"/>
    <x v="16"/>
    <x v="62"/>
    <m/>
  </r>
  <r>
    <x v="90"/>
    <x v="86"/>
    <s v="010707"/>
    <x v="86"/>
    <s v="010707"/>
    <s v="MICT gGmbH"/>
    <s v=""/>
    <m/>
    <x v="48"/>
    <d v="2019-11-22T00:00:00"/>
    <s v=""/>
    <s v="611400"/>
    <n v="1"/>
    <n v="1"/>
    <n v="1"/>
    <n v="0.6"/>
    <m/>
    <m/>
    <s v="Q"/>
    <s v="EUR"/>
    <n v="120880.8"/>
    <s v=""/>
    <s v="600"/>
    <s v="600"/>
    <s v="CEE"/>
    <s v="VII"/>
    <s v="MICT gGmbH"/>
    <s v="Orga déc 2019-fev 2020"/>
    <s v="Q"/>
    <n v="120880.8"/>
    <x v="129"/>
    <n v="120880.8"/>
    <n v="120880.8"/>
    <n v="120880.8"/>
    <n v="120880.8"/>
    <n v="120880.8"/>
    <n v="120880.8"/>
    <m/>
    <m/>
    <n v="1"/>
    <m/>
    <m/>
    <s v="Normale"/>
    <s v="KG"/>
    <s v="L"/>
    <m/>
    <x v="9"/>
    <s v="BERTAUX INGRID"/>
    <x v="1"/>
    <x v="63"/>
    <m/>
  </r>
  <r>
    <x v="91"/>
    <x v="87"/>
    <s v="010745"/>
    <x v="87"/>
    <s v="010745"/>
    <s v="TAIMANI LLC"/>
    <s v=""/>
    <m/>
    <x v="48"/>
    <d v="2019-11-22T00:00:00"/>
    <s v=""/>
    <s v="604200"/>
    <n v="1"/>
    <n v="1"/>
    <n v="1"/>
    <n v="0.499"/>
    <m/>
    <n v="0.499"/>
    <s v="Q"/>
    <s v="EUR"/>
    <n v="16000"/>
    <s v=""/>
    <s v="600"/>
    <s v="600"/>
    <s v="EXP"/>
    <s v="VII"/>
    <s v="TAIMANI LLC"/>
    <s v="PRESTATION PERSONNEL EXPERT DO"/>
    <s v="Q"/>
    <n v="16000"/>
    <x v="130"/>
    <n v="16000"/>
    <n v="16000"/>
    <n v="16000"/>
    <n v="16000"/>
    <n v="16000"/>
    <n v="16000"/>
    <n v="8000"/>
    <n v="8000"/>
    <n v="1"/>
    <m/>
    <m/>
    <s v="Normale"/>
    <s v="KG"/>
    <s v="L"/>
    <m/>
    <x v="20"/>
    <s v="HIVET  DAVID"/>
    <x v="1"/>
    <x v="64"/>
    <m/>
  </r>
  <r>
    <x v="91"/>
    <x v="87"/>
    <s v="010745"/>
    <x v="87"/>
    <s v="010745"/>
    <s v="TAIMANI LLC"/>
    <s v=""/>
    <m/>
    <x v="48"/>
    <d v="2019-11-22T00:00:00"/>
    <s v=""/>
    <s v="625601"/>
    <n v="10"/>
    <n v="1"/>
    <n v="10"/>
    <m/>
    <m/>
    <m/>
    <s v="Q"/>
    <s v="EUR"/>
    <n v="200"/>
    <s v=""/>
    <s v="600"/>
    <s v="600"/>
    <s v="EXP"/>
    <s v="VII"/>
    <s v="TAIMANI LLC"/>
    <s v="PER DIEM"/>
    <s v="Q"/>
    <n v="2000"/>
    <x v="131"/>
    <n v="2000"/>
    <n v="2000"/>
    <n v="200"/>
    <n v="200"/>
    <n v="2000"/>
    <n v="2000"/>
    <m/>
    <m/>
    <n v="1"/>
    <m/>
    <m/>
    <s v="Normale"/>
    <s v="KG"/>
    <s v="L"/>
    <m/>
    <x v="20"/>
    <s v="HIVET  DAVID"/>
    <x v="1"/>
    <x v="64"/>
    <m/>
  </r>
  <r>
    <x v="91"/>
    <x v="87"/>
    <s v="010745"/>
    <x v="87"/>
    <s v="010745"/>
    <s v="TAIMANI LLC"/>
    <s v=""/>
    <m/>
    <x v="48"/>
    <d v="2019-11-22T00:00:00"/>
    <s v=""/>
    <s v="635410"/>
    <n v="1"/>
    <n v="1"/>
    <n v="1"/>
    <m/>
    <m/>
    <m/>
    <s v="Q"/>
    <s v="EUR"/>
    <n v="50"/>
    <s v=""/>
    <s v="600"/>
    <s v="600"/>
    <s v="EXP"/>
    <s v="VII"/>
    <s v="TAIMANI LLC"/>
    <s v="VISA"/>
    <s v="Q"/>
    <n v="50"/>
    <x v="132"/>
    <n v="50"/>
    <n v="50"/>
    <n v="50"/>
    <n v="50"/>
    <n v="50"/>
    <n v="50"/>
    <m/>
    <m/>
    <n v="1"/>
    <m/>
    <m/>
    <s v="Normale"/>
    <s v="KG"/>
    <s v="L"/>
    <m/>
    <x v="20"/>
    <s v="HIVET  DAVID"/>
    <x v="1"/>
    <x v="64"/>
    <m/>
  </r>
  <r>
    <x v="91"/>
    <x v="87"/>
    <s v="010745"/>
    <x v="87"/>
    <s v="010745"/>
    <s v="TAIMANI LLC"/>
    <s v=""/>
    <m/>
    <x v="48"/>
    <d v="2019-11-22T00:00:00"/>
    <s v=""/>
    <s v="625100"/>
    <n v="1"/>
    <n v="1"/>
    <n v="1"/>
    <m/>
    <m/>
    <m/>
    <s v="Q"/>
    <s v="EUR"/>
    <n v="650"/>
    <s v=""/>
    <s v="600"/>
    <s v="600"/>
    <s v="EXP"/>
    <s v="VII"/>
    <s v="TAIMANI LLC"/>
    <s v="AR Amman-Khartoum"/>
    <s v="Q"/>
    <n v="650"/>
    <x v="133"/>
    <n v="650"/>
    <n v="650"/>
    <n v="650"/>
    <n v="650"/>
    <n v="650"/>
    <n v="650"/>
    <m/>
    <m/>
    <n v="1"/>
    <m/>
    <m/>
    <s v="Normale"/>
    <s v="KG"/>
    <s v="L"/>
    <m/>
    <x v="20"/>
    <s v="HIVET  DAVID"/>
    <x v="1"/>
    <x v="64"/>
    <m/>
  </r>
  <r>
    <x v="92"/>
    <x v="85"/>
    <s v="011899"/>
    <x v="85"/>
    <s v="011899"/>
    <s v="CONVERGENCE MEDITERRANEE"/>
    <s v=""/>
    <m/>
    <x v="49"/>
    <d v="2019-11-25T00:00:00"/>
    <s v=""/>
    <s v="604200"/>
    <n v="26"/>
    <n v="1"/>
    <n v="26"/>
    <n v="5"/>
    <m/>
    <m/>
    <s v="Q"/>
    <s v="EUR"/>
    <n v="650"/>
    <s v=""/>
    <s v="600"/>
    <s v="600"/>
    <s v="EXP"/>
    <s v="VII"/>
    <s v="CONVERGENCE MEDITERRANEE"/>
    <s v="Honoraires"/>
    <s v="Q"/>
    <n v="16900"/>
    <x v="134"/>
    <n v="16900"/>
    <n v="16900"/>
    <n v="650"/>
    <n v="650"/>
    <n v="16900"/>
    <n v="16900"/>
    <m/>
    <m/>
    <n v="1"/>
    <m/>
    <m/>
    <s v="Normale"/>
    <s v="KG"/>
    <s v="L"/>
    <m/>
    <x v="3"/>
    <s v="ABRIVARD  JULIE"/>
    <x v="4"/>
    <x v="12"/>
    <m/>
  </r>
  <r>
    <x v="92"/>
    <x v="85"/>
    <s v="011899"/>
    <x v="85"/>
    <s v="011899"/>
    <s v="CONVERGENCE MEDITERRANEE"/>
    <s v=""/>
    <m/>
    <x v="49"/>
    <d v="2019-11-25T00:00:00"/>
    <s v=""/>
    <s v="625601"/>
    <n v="26"/>
    <n v="1"/>
    <n v="26"/>
    <m/>
    <m/>
    <m/>
    <s v="Q"/>
    <s v="EUR"/>
    <n v="37"/>
    <s v=""/>
    <s v="600"/>
    <s v="600"/>
    <s v="EXP"/>
    <s v="VII"/>
    <s v="CONVERGENCE MEDITERRANEE"/>
    <s v="PER DIEM"/>
    <s v="Q"/>
    <n v="962"/>
    <x v="135"/>
    <n v="962"/>
    <n v="962"/>
    <n v="37"/>
    <n v="37"/>
    <n v="962"/>
    <n v="962"/>
    <m/>
    <m/>
    <n v="1"/>
    <m/>
    <m/>
    <s v="Normale"/>
    <s v="KG"/>
    <s v="L"/>
    <m/>
    <x v="3"/>
    <s v="ABRIVARD  JULIE"/>
    <x v="4"/>
    <x v="12"/>
    <m/>
  </r>
  <r>
    <x v="92"/>
    <x v="85"/>
    <s v="011899"/>
    <x v="85"/>
    <s v="011899"/>
    <s v="CONVERGENCE MEDITERRANEE"/>
    <s v=""/>
    <m/>
    <x v="49"/>
    <d v="2019-11-25T00:00:00"/>
    <s v=""/>
    <s v="635410"/>
    <n v="2"/>
    <n v="1"/>
    <n v="2"/>
    <m/>
    <m/>
    <m/>
    <s v="Q"/>
    <s v="EUR"/>
    <n v="73"/>
    <s v=""/>
    <s v="600"/>
    <s v="600"/>
    <s v="EXP"/>
    <s v="VII"/>
    <s v="CONVERGENCE MEDITERRANEE"/>
    <s v="VISAS"/>
    <s v="Q"/>
    <n v="146"/>
    <x v="136"/>
    <n v="146"/>
    <n v="146"/>
    <n v="73"/>
    <n v="73"/>
    <n v="146"/>
    <n v="146"/>
    <m/>
    <m/>
    <n v="1"/>
    <m/>
    <m/>
    <s v="Normale"/>
    <s v="KG"/>
    <s v="L"/>
    <m/>
    <x v="3"/>
    <s v="ABRIVARD  JULIE"/>
    <x v="4"/>
    <x v="12"/>
    <m/>
  </r>
  <r>
    <x v="92"/>
    <x v="85"/>
    <s v="011899"/>
    <x v="85"/>
    <s v="011899"/>
    <s v="CONVERGENCE MEDITERRANEE"/>
    <s v=""/>
    <m/>
    <x v="49"/>
    <d v="2019-11-25T00:00:00"/>
    <s v=""/>
    <s v="625100"/>
    <n v="8"/>
    <n v="1"/>
    <n v="8"/>
    <m/>
    <m/>
    <m/>
    <s v="Q"/>
    <s v="EUR"/>
    <n v="50"/>
    <s v=""/>
    <s v="600"/>
    <s v="600"/>
    <s v="EXP"/>
    <s v="VII"/>
    <s v="CONVERGENCE MEDITERRANEE"/>
    <s v="TRANSPORT "/>
    <s v="Q"/>
    <n v="400"/>
    <x v="137"/>
    <n v="400"/>
    <n v="400"/>
    <n v="50"/>
    <n v="50"/>
    <n v="400"/>
    <n v="400"/>
    <m/>
    <m/>
    <n v="1"/>
    <m/>
    <m/>
    <s v="Normale"/>
    <s v="KG"/>
    <s v="L"/>
    <m/>
    <x v="3"/>
    <s v="ABRIVARD  JULIE"/>
    <x v="4"/>
    <x v="12"/>
    <m/>
  </r>
  <r>
    <x v="93"/>
    <x v="68"/>
    <s v="011824"/>
    <x v="68"/>
    <s v="011824"/>
    <s v="IRAM"/>
    <s v=""/>
    <m/>
    <x v="50"/>
    <d v="2019-11-26T00:00:00"/>
    <s v=""/>
    <s v="604200"/>
    <n v="1"/>
    <n v="1"/>
    <n v="1"/>
    <n v="0.5"/>
    <m/>
    <m/>
    <s v="Q"/>
    <s v="EUR"/>
    <n v="9000"/>
    <s v=""/>
    <s v="600"/>
    <s v="600"/>
    <s v="FRA"/>
    <s v="SCT"/>
    <s v="IRAM"/>
    <s v="PRESTATION PERSONNEL EXPERT DO"/>
    <s v="Q"/>
    <n v="9000"/>
    <x v="102"/>
    <n v="10800"/>
    <n v="10800"/>
    <n v="9000"/>
    <n v="9000"/>
    <n v="9000"/>
    <n v="9000"/>
    <m/>
    <m/>
    <n v="1"/>
    <m/>
    <m/>
    <s v="Normale"/>
    <s v="KG"/>
    <s v="L"/>
    <m/>
    <x v="3"/>
    <s v="ABRIVARD  JULIE"/>
    <x v="4"/>
    <x v="12"/>
    <m/>
  </r>
  <r>
    <x v="94"/>
    <x v="88"/>
    <s v="011804"/>
    <x v="88"/>
    <s v="011804"/>
    <s v="VARIABLE SAS-THE MOOC AGENCY"/>
    <s v=""/>
    <m/>
    <x v="51"/>
    <d v="2020-02-29T00:00:00"/>
    <s v=""/>
    <s v="604100"/>
    <n v="1"/>
    <n v="1"/>
    <n v="1"/>
    <n v="0.5"/>
    <m/>
    <n v="0.5"/>
    <s v="Q"/>
    <s v="EUR"/>
    <n v="30000"/>
    <s v=""/>
    <s v="600"/>
    <s v="600"/>
    <s v="FRA"/>
    <s v="SCT"/>
    <s v="VARIABLE SAS-THE MOOC AGENCY"/>
    <s v=" MOOC 1 OUVERT LOT 3 "/>
    <s v="Q"/>
    <n v="30000"/>
    <x v="138"/>
    <n v="36000"/>
    <n v="36000"/>
    <n v="30000"/>
    <n v="30000"/>
    <n v="30000"/>
    <n v="30000"/>
    <n v="15000"/>
    <n v="15000"/>
    <n v="1"/>
    <m/>
    <m/>
    <s v="Normale"/>
    <s v="KG"/>
    <s v="L"/>
    <m/>
    <x v="21"/>
    <s v="LEBEGUE Mathieu"/>
    <x v="16"/>
    <x v="65"/>
    <m/>
  </r>
  <r>
    <x v="94"/>
    <x v="88"/>
    <s v="011804"/>
    <x v="88"/>
    <s v="011804"/>
    <s v="VARIABLE SAS-THE MOOC AGENCY"/>
    <s v=""/>
    <m/>
    <x v="51"/>
    <d v="2020-05-31T00:00:00"/>
    <s v=""/>
    <s v="604100"/>
    <n v="1"/>
    <n v="1"/>
    <n v="1"/>
    <m/>
    <m/>
    <m/>
    <s v="Q"/>
    <s v="EUR"/>
    <n v="7500"/>
    <s v=""/>
    <s v="600"/>
    <s v="600"/>
    <s v="FRA"/>
    <s v="SCT"/>
    <s v="VARIABLE SAS-THE MOOC AGENCY"/>
    <s v="MOOC 1 FERME LOT 3"/>
    <s v="Q"/>
    <n v="7500"/>
    <x v="29"/>
    <n v="9000"/>
    <n v="9000"/>
    <n v="7500"/>
    <n v="7500"/>
    <n v="7500"/>
    <n v="7500"/>
    <m/>
    <m/>
    <n v="1"/>
    <m/>
    <m/>
    <s v="Normale"/>
    <s v="KG"/>
    <s v="L"/>
    <m/>
    <x v="21"/>
    <s v="LEBEGUE Mathieu"/>
    <x v="16"/>
    <x v="65"/>
    <m/>
  </r>
  <r>
    <x v="94"/>
    <x v="88"/>
    <s v="011804"/>
    <x v="88"/>
    <s v="011804"/>
    <s v="VARIABLE SAS-THE MOOC AGENCY"/>
    <s v=""/>
    <m/>
    <x v="51"/>
    <d v="2021-01-31T00:00:00"/>
    <s v=""/>
    <s v="604100"/>
    <n v="1"/>
    <n v="1"/>
    <n v="1"/>
    <m/>
    <m/>
    <m/>
    <s v="Q"/>
    <s v="EUR"/>
    <n v="7500"/>
    <s v=""/>
    <s v="600"/>
    <s v="600"/>
    <s v="FRA"/>
    <s v="SCT"/>
    <s v="VARIABLE SAS-THE MOOC AGENCY"/>
    <s v="MOOC 2 LOT 3"/>
    <s v="Q"/>
    <n v="7500"/>
    <x v="29"/>
    <n v="9000"/>
    <n v="9000"/>
    <n v="7500"/>
    <n v="7500"/>
    <n v="7500"/>
    <n v="7500"/>
    <m/>
    <m/>
    <n v="1"/>
    <m/>
    <m/>
    <s v="Normale"/>
    <s v="KG"/>
    <s v="L"/>
    <m/>
    <x v="21"/>
    <s v="LEBEGUE Mathieu"/>
    <x v="16"/>
    <x v="65"/>
    <m/>
  </r>
  <r>
    <x v="94"/>
    <x v="88"/>
    <s v="011804"/>
    <x v="88"/>
    <s v="011804"/>
    <s v="VARIABLE SAS-THE MOOC AGENCY"/>
    <s v=""/>
    <m/>
    <x v="51"/>
    <d v="2022-09-30T00:00:00"/>
    <s v=""/>
    <s v="604100"/>
    <n v="1"/>
    <n v="1"/>
    <n v="1"/>
    <m/>
    <m/>
    <m/>
    <s v="Q"/>
    <s v="EUR"/>
    <n v="5000"/>
    <s v=""/>
    <s v="600"/>
    <s v="600"/>
    <s v="FRA"/>
    <s v="SCT"/>
    <s v="VARIABLE SAS-THE MOOC AGENCY"/>
    <s v="MAINTENANCE PLATEFORME MOOC"/>
    <s v="Q"/>
    <n v="5000"/>
    <x v="69"/>
    <n v="6000"/>
    <n v="6000"/>
    <n v="5000"/>
    <n v="5000"/>
    <n v="5000"/>
    <n v="5000"/>
    <m/>
    <m/>
    <n v="1"/>
    <m/>
    <m/>
    <s v="Normale"/>
    <s v="KG"/>
    <s v="L"/>
    <m/>
    <x v="21"/>
    <s v="LEBEGUE Mathieu"/>
    <x v="16"/>
    <x v="65"/>
    <m/>
  </r>
  <r>
    <x v="95"/>
    <x v="89"/>
    <s v="011930"/>
    <x v="89"/>
    <s v="011930"/>
    <s v="ATELIERS VARAN"/>
    <s v=""/>
    <m/>
    <x v="52"/>
    <d v="2019-11-29T00:00:00"/>
    <s v=""/>
    <s v="611400"/>
    <n v="1"/>
    <n v="1"/>
    <n v="1"/>
    <m/>
    <m/>
    <m/>
    <s v="Q"/>
    <s v="EUR"/>
    <n v="70000"/>
    <s v=""/>
    <s v="600"/>
    <s v="600"/>
    <s v="FRA"/>
    <s v="SCT"/>
    <s v="ATELIERS VARAN"/>
    <s v="ORGANISATION ACTIVITE"/>
    <s v="Q"/>
    <n v="70000"/>
    <x v="139"/>
    <n v="84000"/>
    <n v="84000"/>
    <n v="70000"/>
    <n v="70000"/>
    <n v="70000"/>
    <n v="70000"/>
    <m/>
    <m/>
    <n v="1"/>
    <m/>
    <m/>
    <s v="Normale"/>
    <s v="KG"/>
    <s v="L"/>
    <m/>
    <x v="14"/>
    <s v="HUGEUX MAXIME"/>
    <x v="2"/>
    <x v="66"/>
    <m/>
  </r>
  <r>
    <x v="96"/>
    <x v="90"/>
    <s v="011961"/>
    <x v="90"/>
    <s v="011961"/>
    <s v="DOOZ"/>
    <s v=""/>
    <m/>
    <x v="52"/>
    <d v="2019-11-29T00:00:00"/>
    <s v=""/>
    <s v="611400"/>
    <n v="1"/>
    <n v="1"/>
    <n v="1"/>
    <m/>
    <m/>
    <m/>
    <s v="Q"/>
    <s v="EUR"/>
    <n v="4900"/>
    <s v=""/>
    <s v="600"/>
    <s v="600"/>
    <s v="EXP"/>
    <s v="VII"/>
    <s v="DOOZ"/>
    <s v="ORGANISATION ACTIVITEMAOMD0911"/>
    <s v="Q"/>
    <n v="4900"/>
    <x v="140"/>
    <n v="4900"/>
    <n v="4900"/>
    <n v="4900"/>
    <n v="4900"/>
    <n v="4900"/>
    <n v="4900"/>
    <m/>
    <m/>
    <n v="1"/>
    <m/>
    <m/>
    <s v="Normale"/>
    <s v="KG"/>
    <s v="L"/>
    <m/>
    <x v="14"/>
    <s v="HUGEUX MAXIME"/>
    <x v="2"/>
    <x v="67"/>
    <m/>
  </r>
  <r>
    <x v="96"/>
    <x v="90"/>
    <s v="011961"/>
    <x v="90"/>
    <s v="011961"/>
    <s v="DOOZ"/>
    <s v=""/>
    <m/>
    <x v="52"/>
    <d v="2019-11-29T00:00:00"/>
    <s v=""/>
    <s v="611400"/>
    <n v="1"/>
    <n v="1"/>
    <n v="1"/>
    <m/>
    <m/>
    <m/>
    <s v="Q"/>
    <s v="EUR"/>
    <n v="6750"/>
    <s v=""/>
    <s v="600"/>
    <s v="600"/>
    <s v="EXP"/>
    <s v="VII"/>
    <s v="DOOZ"/>
    <s v="ORGANISATION ACTIVITEMAOMD0913"/>
    <s v="Q"/>
    <n v="6750"/>
    <x v="141"/>
    <n v="6750"/>
    <n v="6750"/>
    <n v="6750"/>
    <n v="6750"/>
    <n v="6750"/>
    <n v="6750"/>
    <m/>
    <m/>
    <n v="1"/>
    <m/>
    <m/>
    <s v="Normale"/>
    <s v="KG"/>
    <s v="L"/>
    <m/>
    <x v="14"/>
    <s v="HUGEUX MAXIME"/>
    <x v="2"/>
    <x v="67"/>
    <m/>
  </r>
  <r>
    <x v="97"/>
    <x v="91"/>
    <s v="011461"/>
    <x v="91"/>
    <s v="011461"/>
    <s v="JAZIRA TRAVEL"/>
    <s v=""/>
    <m/>
    <x v="53"/>
    <d v="2019-12-02T00:00:00"/>
    <s v=""/>
    <s v="611400"/>
    <n v="1"/>
    <n v="1"/>
    <n v="1"/>
    <m/>
    <m/>
    <m/>
    <s v="Q"/>
    <s v="EUR"/>
    <n v="24648"/>
    <s v=""/>
    <s v="600"/>
    <s v="600"/>
    <s v="EXP"/>
    <s v="VII"/>
    <s v="JAZIRA TRAVEL"/>
    <s v="ORGANISATION ACTIVITE"/>
    <s v="Q"/>
    <n v="24648"/>
    <x v="142"/>
    <n v="24648"/>
    <n v="24648"/>
    <n v="24648"/>
    <n v="24648"/>
    <n v="24648"/>
    <n v="24648"/>
    <m/>
    <m/>
    <n v="1"/>
    <m/>
    <m/>
    <s v="Normale"/>
    <s v="KG"/>
    <s v="L"/>
    <m/>
    <x v="20"/>
    <s v="HIVET  DAVID"/>
    <x v="1"/>
    <x v="68"/>
    <m/>
  </r>
  <r>
    <x v="98"/>
    <x v="29"/>
    <s v="010962"/>
    <x v="29"/>
    <s v="010962"/>
    <s v="NKOA EDWIGE NICOLE"/>
    <s v=""/>
    <m/>
    <x v="53"/>
    <d v="2019-12-02T00:00:00"/>
    <s v=""/>
    <s v="625601"/>
    <n v="14"/>
    <n v="1"/>
    <n v="14"/>
    <m/>
    <m/>
    <m/>
    <s v="Q"/>
    <s v="EUR"/>
    <n v="37"/>
    <s v=""/>
    <s v="600"/>
    <s v="600"/>
    <s v="EXP"/>
    <s v="VII"/>
    <s v="NKOA EDWIGE NICOLE"/>
    <s v="PER DIEM"/>
    <s v="Q"/>
    <n v="518"/>
    <x v="143"/>
    <n v="518"/>
    <n v="518"/>
    <n v="37"/>
    <n v="37"/>
    <n v="518"/>
    <n v="518"/>
    <m/>
    <m/>
    <n v="1"/>
    <m/>
    <m/>
    <s v="Normale"/>
    <s v="KG"/>
    <s v="L"/>
    <m/>
    <x v="3"/>
    <s v="ABRIVARD  JULIE"/>
    <x v="4"/>
    <x v="69"/>
    <m/>
  </r>
  <r>
    <x v="99"/>
    <x v="92"/>
    <s v="011846"/>
    <x v="92"/>
    <s v="011846"/>
    <s v="RESIDENCE HOTELIERE YEWTY"/>
    <s v=""/>
    <m/>
    <x v="54"/>
    <d v="2019-12-09T00:00:00"/>
    <s v=""/>
    <s v="613400"/>
    <n v="7"/>
    <n v="1"/>
    <n v="7"/>
    <m/>
    <m/>
    <m/>
    <s v="Q"/>
    <s v="EUR"/>
    <n v="79.239999999999995"/>
    <s v=""/>
    <s v="600"/>
    <s v="600"/>
    <s v="EXP"/>
    <s v="VII"/>
    <s v="RESIDENCE HOTELIERE YEWTY"/>
    <s v="Location Salle Formation"/>
    <s v="Q"/>
    <n v="554.67999999999995"/>
    <x v="144"/>
    <n v="554.67999999999995"/>
    <n v="554.67999999999995"/>
    <n v="79.239999999999995"/>
    <n v="79.239999999999995"/>
    <n v="554.67999999999995"/>
    <n v="554.67999999999995"/>
    <m/>
    <m/>
    <n v="1"/>
    <m/>
    <m/>
    <s v="Normale"/>
    <s v="KG"/>
    <s v="L"/>
    <m/>
    <x v="7"/>
    <s v="HIRNSTEIN  HENRIKE"/>
    <x v="17"/>
    <x v="68"/>
    <m/>
  </r>
  <r>
    <x v="99"/>
    <x v="92"/>
    <s v="011846"/>
    <x v="92"/>
    <s v="011846"/>
    <s v="RESIDENCE HOTELIERE YEWTY"/>
    <s v=""/>
    <m/>
    <x v="54"/>
    <d v="2019-12-09T00:00:00"/>
    <s v=""/>
    <s v="625600"/>
    <n v="32"/>
    <n v="1"/>
    <n v="32"/>
    <m/>
    <m/>
    <m/>
    <s v="Q"/>
    <s v="EUR"/>
    <n v="36.020000000000003"/>
    <s v=""/>
    <s v="600"/>
    <s v="600"/>
    <s v="EXP"/>
    <s v="VII"/>
    <s v="RESIDENCE HOTELIERE YEWTY"/>
    <s v="Hébergement Coord - Form"/>
    <s v="Q"/>
    <n v="1152.6400000000001"/>
    <x v="145"/>
    <n v="1152.6400000000001"/>
    <n v="1152.6400000000001"/>
    <n v="36.020000000000003"/>
    <n v="36.020000000000003"/>
    <n v="1152.6400000000001"/>
    <n v="1152.6400000000001"/>
    <m/>
    <m/>
    <n v="1"/>
    <m/>
    <m/>
    <s v="Normale"/>
    <s v="KG"/>
    <s v="L"/>
    <m/>
    <x v="7"/>
    <s v="HIRNSTEIN  HENRIKE"/>
    <x v="17"/>
    <x v="68"/>
    <m/>
  </r>
  <r>
    <x v="99"/>
    <x v="92"/>
    <s v="011846"/>
    <x v="92"/>
    <s v="011846"/>
    <s v="RESIDENCE HOTELIERE YEWTY"/>
    <s v=""/>
    <m/>
    <x v="54"/>
    <d v="2019-12-09T00:00:00"/>
    <s v=""/>
    <s v="625600"/>
    <n v="1"/>
    <n v="1"/>
    <n v="1"/>
    <m/>
    <m/>
    <m/>
    <s v="Q"/>
    <s v="EUR"/>
    <n v="3150.79"/>
    <s v=""/>
    <s v="600"/>
    <s v="600"/>
    <s v="EXP"/>
    <s v="VII"/>
    <s v="RESIDENCE HOTELIERE YEWTY"/>
    <s v="Restauration générale"/>
    <s v="Q"/>
    <n v="3150.79"/>
    <x v="146"/>
    <n v="3150.79"/>
    <n v="3150.79"/>
    <n v="3150.79"/>
    <n v="3150.79"/>
    <n v="3150.79"/>
    <n v="3150.79"/>
    <m/>
    <m/>
    <n v="1"/>
    <m/>
    <m/>
    <s v="Normale"/>
    <s v="KG"/>
    <s v="L"/>
    <m/>
    <x v="7"/>
    <s v="HIRNSTEIN  HENRIKE"/>
    <x v="17"/>
    <x v="68"/>
    <m/>
  </r>
  <r>
    <x v="100"/>
    <x v="93"/>
    <s v="011021"/>
    <x v="93"/>
    <s v="011021"/>
    <s v="MEDIAHAD PROD"/>
    <s v=""/>
    <m/>
    <x v="55"/>
    <d v="2019-12-13T00:00:00"/>
    <s v=""/>
    <s v="604200"/>
    <n v="20"/>
    <n v="1"/>
    <n v="20"/>
    <m/>
    <m/>
    <m/>
    <s v="Q"/>
    <s v="EUR"/>
    <n v="450"/>
    <s v=""/>
    <s v="600"/>
    <s v="600"/>
    <s v="FRA"/>
    <s v="SCT"/>
    <s v="MEDIAHAD PROD"/>
    <s v="PRESTATION PERSONNEL EXPERT DO"/>
    <s v="Q"/>
    <n v="9000"/>
    <x v="102"/>
    <n v="10800"/>
    <n v="10800"/>
    <n v="450"/>
    <n v="450"/>
    <n v="9000"/>
    <n v="9000"/>
    <m/>
    <m/>
    <n v="1"/>
    <m/>
    <m/>
    <s v="Normale"/>
    <s v="KG"/>
    <s v="L"/>
    <m/>
    <x v="3"/>
    <s v="ABRIVARD  JULIE"/>
    <x v="4"/>
    <x v="69"/>
    <m/>
  </r>
  <r>
    <x v="100"/>
    <x v="93"/>
    <s v="011021"/>
    <x v="93"/>
    <s v="011021"/>
    <s v="MEDIAHAD PROD"/>
    <s v=""/>
    <m/>
    <x v="55"/>
    <d v="2019-12-13T00:00:00"/>
    <s v=""/>
    <s v="626200"/>
    <n v="1"/>
    <n v="1"/>
    <n v="1"/>
    <m/>
    <m/>
    <m/>
    <s v="Q"/>
    <s v="EUR"/>
    <n v="500"/>
    <s v=""/>
    <s v="600"/>
    <s v="600"/>
    <s v="FRA"/>
    <s v="SCT"/>
    <s v="MEDIAHAD PROD"/>
    <s v="CONSO TEL MOBILE"/>
    <s v="Q"/>
    <n v="500"/>
    <x v="116"/>
    <n v="600"/>
    <n v="600"/>
    <n v="500"/>
    <n v="500"/>
    <n v="500"/>
    <n v="500"/>
    <m/>
    <m/>
    <n v="1"/>
    <m/>
    <m/>
    <s v="Normale"/>
    <s v="KG"/>
    <s v="L"/>
    <m/>
    <x v="3"/>
    <s v="ABRIVARD  JULIE"/>
    <x v="4"/>
    <x v="69"/>
    <m/>
  </r>
  <r>
    <x v="100"/>
    <x v="93"/>
    <s v="011021"/>
    <x v="93"/>
    <s v="011021"/>
    <s v="MEDIAHAD PROD"/>
    <s v=""/>
    <m/>
    <x v="55"/>
    <d v="2019-12-13T00:00:00"/>
    <s v=""/>
    <s v="625105"/>
    <n v="1"/>
    <n v="1"/>
    <n v="1"/>
    <m/>
    <m/>
    <m/>
    <s v="Q"/>
    <s v="EUR"/>
    <n v="500"/>
    <s v=""/>
    <s v="600"/>
    <s v="600"/>
    <s v="FRA"/>
    <s v="SCT"/>
    <s v="MEDIAHAD PROD"/>
    <s v="TRANSPORTS LOCAUX"/>
    <s v="Q"/>
    <n v="500"/>
    <x v="116"/>
    <n v="600"/>
    <n v="600"/>
    <n v="500"/>
    <n v="500"/>
    <n v="500"/>
    <n v="500"/>
    <m/>
    <m/>
    <n v="1"/>
    <m/>
    <m/>
    <s v="Normale"/>
    <s v="KG"/>
    <s v="L"/>
    <m/>
    <x v="3"/>
    <s v="ABRIVARD  JULIE"/>
    <x v="4"/>
    <x v="69"/>
    <m/>
  </r>
  <r>
    <x v="101"/>
    <x v="32"/>
    <s v="010892"/>
    <x v="32"/>
    <s v="010892"/>
    <s v="ARTICLE 19"/>
    <s v=""/>
    <m/>
    <x v="56"/>
    <d v="2019-12-16T00:00:00"/>
    <s v=""/>
    <s v="604200"/>
    <n v="7"/>
    <n v="1"/>
    <n v="7"/>
    <m/>
    <m/>
    <m/>
    <s v="Q"/>
    <s v="EUR"/>
    <n v="392"/>
    <s v=""/>
    <s v="600"/>
    <s v="600"/>
    <s v="EXP"/>
    <s v="VII"/>
    <s v="ARTICLE 19"/>
    <s v="Honoraires"/>
    <s v="Q"/>
    <n v="2744"/>
    <x v="147"/>
    <n v="2744"/>
    <n v="2744"/>
    <n v="392"/>
    <n v="392"/>
    <n v="2744"/>
    <n v="2744"/>
    <m/>
    <m/>
    <n v="1"/>
    <m/>
    <m/>
    <s v="Normale"/>
    <s v="KG"/>
    <s v="L"/>
    <m/>
    <x v="3"/>
    <s v="ABRIVARD  JULIE"/>
    <x v="4"/>
    <x v="69"/>
    <m/>
  </r>
  <r>
    <x v="102"/>
    <x v="94"/>
    <s v="010688"/>
    <x v="94"/>
    <s v="010688"/>
    <s v="HANA SALEH AHMED KHATEEB"/>
    <s v=""/>
    <m/>
    <x v="56"/>
    <d v="2020-12-31T00:00:00"/>
    <s v=""/>
    <s v="604200"/>
    <n v="352"/>
    <n v="1"/>
    <n v="352"/>
    <n v="22"/>
    <m/>
    <m/>
    <s v="Q"/>
    <s v="EUR"/>
    <n v="115"/>
    <s v=""/>
    <s v="600"/>
    <s v="600"/>
    <s v="EXP"/>
    <s v="VII"/>
    <s v="HANA SALEH AHMED KHATEEB"/>
    <s v="H.Khateeb Jan 2020 - Apr 2021"/>
    <s v="Q"/>
    <n v="40480"/>
    <x v="148"/>
    <n v="40480"/>
    <n v="40480"/>
    <n v="115"/>
    <n v="115"/>
    <n v="40480"/>
    <n v="40480"/>
    <m/>
    <m/>
    <n v="1"/>
    <m/>
    <m/>
    <s v="Normale"/>
    <s v="KG"/>
    <s v="L"/>
    <m/>
    <x v="1"/>
    <s v="MAYEUR  ADELINE"/>
    <x v="14"/>
    <x v="70"/>
    <m/>
  </r>
  <r>
    <x v="103"/>
    <x v="17"/>
    <s v="011480"/>
    <x v="17"/>
    <s v="011480"/>
    <s v="RIMEDIAS SARL - CONSEIL EN COM"/>
    <s v=""/>
    <m/>
    <x v="57"/>
    <d v="2019-12-17T00:00:00"/>
    <s v=""/>
    <s v="611400"/>
    <n v="1"/>
    <n v="1"/>
    <n v="1"/>
    <m/>
    <m/>
    <m/>
    <s v="Q"/>
    <s v="EUR"/>
    <n v="843.3"/>
    <s v=""/>
    <s v="600"/>
    <s v="600"/>
    <s v="EXP"/>
    <s v="VII"/>
    <s v="RIMEDIAS SARL - CONSEIL EN COMMUNIC"/>
    <s v="Prestation chauffeur (01/2020)"/>
    <s v="Q"/>
    <n v="843.3"/>
    <x v="149"/>
    <n v="843.3"/>
    <n v="843.3"/>
    <n v="843.3"/>
    <n v="843.3"/>
    <n v="843.3"/>
    <n v="843.3"/>
    <m/>
    <m/>
    <n v="1"/>
    <m/>
    <m/>
    <s v="Normale"/>
    <s v="KG"/>
    <s v="L"/>
    <m/>
    <x v="7"/>
    <s v="HIRNSTEIN  HENRIKE"/>
    <x v="17"/>
    <x v="71"/>
    <m/>
  </r>
  <r>
    <x v="104"/>
    <x v="88"/>
    <s v="011804"/>
    <x v="88"/>
    <s v="011804"/>
    <s v="VARIABLE SAS-THE MOOC AGENCY"/>
    <s v=""/>
    <m/>
    <x v="58"/>
    <d v="2019-11-28T00:00:00"/>
    <s v=""/>
    <s v="604100"/>
    <n v="1"/>
    <n v="1"/>
    <n v="1"/>
    <n v="0.8"/>
    <m/>
    <m/>
    <s v="Q"/>
    <s v="EUR"/>
    <n v="7000"/>
    <s v=""/>
    <s v="600"/>
    <s v="600"/>
    <s v="FRA"/>
    <s v="SCT"/>
    <s v="VARIABLE SAS-THE MOOC AGENCY"/>
    <s v="PRESTATION TECHNIQUE DE PROD"/>
    <s v="Q"/>
    <n v="7000"/>
    <x v="88"/>
    <n v="8400"/>
    <n v="8400"/>
    <n v="7000"/>
    <n v="7000"/>
    <n v="7000"/>
    <n v="7000"/>
    <m/>
    <m/>
    <n v="1"/>
    <m/>
    <m/>
    <s v="Normale"/>
    <s v="KG"/>
    <s v="L"/>
    <m/>
    <x v="21"/>
    <s v="LEBEGUE Mathieu"/>
    <x v="16"/>
    <x v="72"/>
    <m/>
  </r>
  <r>
    <x v="105"/>
    <x v="95"/>
    <s v="010933"/>
    <x v="95"/>
    <s v="010933"/>
    <s v="HEBA AL HAYAH KHALED OBEIDAT"/>
    <s v=""/>
    <m/>
    <x v="59"/>
    <d v="2019-12-01T00:00:00"/>
    <s v=""/>
    <s v="604200"/>
    <n v="260"/>
    <n v="1"/>
    <n v="260"/>
    <n v="5.25"/>
    <m/>
    <n v="5.25"/>
    <s v="Q"/>
    <s v="EUR"/>
    <n v="140"/>
    <s v=""/>
    <s v="600"/>
    <s v="600"/>
    <s v="EXP"/>
    <s v="VII"/>
    <s v="HEBA AL HAYAH KHALED OBEIDAT"/>
    <s v="Qudra2 _ NPM Jor déc19-déc20"/>
    <s v="Q"/>
    <n v="36400"/>
    <x v="150"/>
    <n v="36400"/>
    <n v="36400"/>
    <n v="140"/>
    <n v="140"/>
    <n v="36400"/>
    <n v="36400"/>
    <n v="735"/>
    <n v="735"/>
    <n v="1"/>
    <m/>
    <m/>
    <s v="Normale"/>
    <s v="KG"/>
    <s v="L"/>
    <m/>
    <x v="2"/>
    <s v="VALLI FRANCESCA"/>
    <x v="3"/>
    <x v="73"/>
    <m/>
  </r>
  <r>
    <x v="106"/>
    <x v="94"/>
    <s v="010688"/>
    <x v="94"/>
    <s v="010688"/>
    <s v="HANA SALEH AHMED KHATEEB"/>
    <s v=""/>
    <m/>
    <x v="60"/>
    <d v="2020-01-31T00:00:00"/>
    <s v=""/>
    <s v="604200"/>
    <n v="264"/>
    <n v="1"/>
    <n v="264"/>
    <n v="230"/>
    <m/>
    <n v="230"/>
    <s v="Q"/>
    <s v="EUR"/>
    <n v="35"/>
    <s v=""/>
    <s v="600"/>
    <s v="600"/>
    <s v="EXP"/>
    <s v="VII"/>
    <s v="HANA SALEH AHMED KHATEEB"/>
    <s v="H. Khateeb REGUL ANNEE 2019 "/>
    <s v="Q"/>
    <n v="9240"/>
    <x v="151"/>
    <n v="9240"/>
    <n v="9240"/>
    <n v="35"/>
    <n v="35"/>
    <n v="9240"/>
    <n v="9240"/>
    <n v="8050"/>
    <n v="8050"/>
    <n v="1"/>
    <m/>
    <m/>
    <s v="Normale"/>
    <s v="KG"/>
    <s v="L"/>
    <m/>
    <x v="1"/>
    <s v="MAYEUR  ADELINE"/>
    <x v="14"/>
    <x v="74"/>
    <m/>
  </r>
  <r>
    <x v="107"/>
    <x v="96"/>
    <s v="010942"/>
    <x v="96"/>
    <s v="010942"/>
    <s v="INTERPRETES DE CONFERENCE"/>
    <s v=""/>
    <m/>
    <x v="60"/>
    <d v="2019-12-20T00:00:00"/>
    <s v=""/>
    <s v="604210"/>
    <n v="1"/>
    <n v="1"/>
    <n v="1"/>
    <m/>
    <m/>
    <m/>
    <s v="Q"/>
    <s v="EUR"/>
    <n v="6994"/>
    <s v=""/>
    <s v="600"/>
    <s v="600"/>
    <s v="FRA"/>
    <s v="SCT"/>
    <s v="INTERPRETES DE CONFERENCE"/>
    <s v="PRESTATIONS INTERPRETARIAT"/>
    <s v="Q"/>
    <n v="6994"/>
    <x v="152"/>
    <n v="8392.7999999999993"/>
    <n v="8392.7999999999993"/>
    <n v="6994"/>
    <n v="6994"/>
    <n v="6994"/>
    <n v="6994"/>
    <m/>
    <m/>
    <n v="1"/>
    <m/>
    <m/>
    <s v="Normale"/>
    <s v="KG"/>
    <s v="L"/>
    <m/>
    <x v="5"/>
    <s v="TROCHU MELINDA"/>
    <x v="1"/>
    <x v="75"/>
    <m/>
  </r>
  <r>
    <x v="108"/>
    <x v="97"/>
    <s v="010699"/>
    <x v="97"/>
    <s v="010699"/>
    <s v="IMAD ALRAWASHDEH"/>
    <s v=""/>
    <m/>
    <x v="60"/>
    <d v="2021-04-24T00:00:00"/>
    <s v=""/>
    <s v="604200"/>
    <n v="85"/>
    <n v="1"/>
    <n v="85"/>
    <m/>
    <m/>
    <m/>
    <s v="Q"/>
    <s v="USD"/>
    <n v="430"/>
    <s v=""/>
    <s v="600"/>
    <s v="600"/>
    <s v="EXP"/>
    <s v="VII"/>
    <s v="IMAD ALRAWASHDEH"/>
    <s v="PROLONGATION-IMAD-12/19-04/21"/>
    <s v="Q"/>
    <n v="36550"/>
    <x v="153"/>
    <n v="36550"/>
    <n v="32877.57"/>
    <n v="430.77"/>
    <n v="387.49209999999999"/>
    <n v="36615.870000000003"/>
    <n v="32936.829599999997"/>
    <m/>
    <m/>
    <n v="1"/>
    <m/>
    <m/>
    <s v="Normale"/>
    <s v="KG"/>
    <s v="L"/>
    <m/>
    <x v="1"/>
    <s v="MAYEUR  ADELINE"/>
    <x v="14"/>
    <x v="76"/>
    <m/>
  </r>
  <r>
    <x v="109"/>
    <x v="98"/>
    <s v="012040"/>
    <x v="98"/>
    <s v="012040"/>
    <s v="ASSOCIATION ECOSITE DE VILLARC"/>
    <s v=""/>
    <m/>
    <x v="60"/>
    <d v="2019-12-20T00:00:00"/>
    <s v=""/>
    <s v="611400"/>
    <n v="1"/>
    <n v="1"/>
    <n v="1"/>
    <m/>
    <m/>
    <m/>
    <s v="Q"/>
    <s v="EUR"/>
    <n v="8337.2999999999993"/>
    <s v=""/>
    <s v="600"/>
    <s v="600"/>
    <s v="FRA"/>
    <s v="SCT"/>
    <s v="ASSOCIATION ECOSITE DE VILLARCEAUX"/>
    <s v="ORGANISATION ACTIVITE"/>
    <s v="Q"/>
    <n v="8337.2999999999993"/>
    <x v="154"/>
    <n v="8337.2999999999993"/>
    <n v="8337.2999999999993"/>
    <n v="8337.2999999999993"/>
    <n v="8337.2999999999993"/>
    <n v="8337.2999999999993"/>
    <n v="8337.2999999999993"/>
    <m/>
    <m/>
    <n v="1"/>
    <m/>
    <m/>
    <s v="Normale"/>
    <s v="KG"/>
    <s v="L"/>
    <m/>
    <x v="5"/>
    <s v="TROCHU MELINDA"/>
    <x v="1"/>
    <x v="75"/>
    <m/>
  </r>
  <r>
    <x v="110"/>
    <x v="61"/>
    <s v="011754"/>
    <x v="61"/>
    <s v="011754"/>
    <s v="INTERFACE MEDIAS"/>
    <s v=""/>
    <m/>
    <x v="57"/>
    <d v="2019-12-17T00:00:00"/>
    <s v=""/>
    <s v="623210"/>
    <n v="1"/>
    <n v="1"/>
    <n v="1"/>
    <m/>
    <m/>
    <m/>
    <s v="Q"/>
    <s v="EUR"/>
    <n v="500"/>
    <s v=""/>
    <s v="600"/>
    <s v="600"/>
    <s v="EXP"/>
    <s v="VII"/>
    <s v="INTERFACE MEDIAS"/>
    <s v="Publication 3 spots promo mooc"/>
    <s v="Q"/>
    <n v="500"/>
    <x v="116"/>
    <n v="500"/>
    <n v="500"/>
    <n v="500"/>
    <n v="500"/>
    <n v="500"/>
    <n v="500"/>
    <m/>
    <m/>
    <n v="1"/>
    <m/>
    <m/>
    <s v="Normale"/>
    <s v="KG"/>
    <s v="L"/>
    <m/>
    <x v="21"/>
    <s v="LEBEGUE Mathieu"/>
    <x v="16"/>
    <x v="77"/>
    <m/>
  </r>
  <r>
    <x v="111"/>
    <x v="99"/>
    <s v="012015"/>
    <x v="99"/>
    <s v="012015"/>
    <s v="IRAWO CREATIVE"/>
    <s v=""/>
    <m/>
    <x v="61"/>
    <d v="2020-01-03T00:00:00"/>
    <s v=""/>
    <s v="623100"/>
    <n v="1"/>
    <n v="1"/>
    <n v="1"/>
    <m/>
    <m/>
    <m/>
    <s v="Q"/>
    <s v="EUR"/>
    <n v="632"/>
    <s v=""/>
    <s v="600"/>
    <s v="600"/>
    <s v="EXP"/>
    <s v="VII"/>
    <s v="IRAWO CREATIVE"/>
    <s v="ANNONCES spot pub mooc"/>
    <s v="Q"/>
    <n v="632"/>
    <x v="155"/>
    <n v="632"/>
    <n v="632"/>
    <n v="632"/>
    <n v="632"/>
    <n v="632"/>
    <n v="632"/>
    <m/>
    <m/>
    <n v="1"/>
    <m/>
    <m/>
    <s v="Normale"/>
    <s v="KG"/>
    <s v="L"/>
    <m/>
    <x v="21"/>
    <s v="LEBEGUE Mathieu"/>
    <x v="16"/>
    <x v="77"/>
    <m/>
  </r>
  <r>
    <x v="112"/>
    <x v="100"/>
    <s v="011576"/>
    <x v="100"/>
    <s v="011576"/>
    <s v="YU LWIN SOE"/>
    <s v=""/>
    <m/>
    <x v="62"/>
    <d v="2020-01-08T00:00:00"/>
    <s v=""/>
    <s v="604200"/>
    <n v="12"/>
    <n v="1"/>
    <n v="12"/>
    <m/>
    <m/>
    <m/>
    <s v="Q"/>
    <s v="EUR"/>
    <n v="1100"/>
    <s v=""/>
    <s v="600"/>
    <s v="600"/>
    <s v="EXP"/>
    <s v="VII"/>
    <s v="YU LWIN SOE"/>
    <s v="Coordination locale Birmanie"/>
    <s v="Q"/>
    <n v="13200"/>
    <x v="156"/>
    <n v="13200"/>
    <n v="13200"/>
    <n v="1100"/>
    <n v="1100"/>
    <n v="13200"/>
    <n v="13200"/>
    <m/>
    <m/>
    <n v="1"/>
    <m/>
    <m/>
    <s v="Normale"/>
    <s v="KG"/>
    <s v="L"/>
    <m/>
    <x v="14"/>
    <s v="HUGEUX MAXIME"/>
    <x v="18"/>
    <x v="78"/>
    <m/>
  </r>
  <r>
    <x v="113"/>
    <x v="101"/>
    <s v="011629"/>
    <x v="101"/>
    <s v="011629"/>
    <s v="BOUNHENG SOUTHICHACK"/>
    <s v=""/>
    <m/>
    <x v="62"/>
    <d v="2020-01-08T00:00:00"/>
    <s v=""/>
    <s v="604200"/>
    <n v="12"/>
    <n v="1"/>
    <n v="12"/>
    <m/>
    <m/>
    <m/>
    <s v="Q"/>
    <s v="EUR"/>
    <n v="1350"/>
    <s v=""/>
    <s v="600"/>
    <s v="600"/>
    <s v="EXP"/>
    <s v="VII"/>
    <s v="BOUNHENG SOUTHICHACK"/>
    <s v="Coordination locale Laos"/>
    <s v="Q"/>
    <n v="16200"/>
    <x v="157"/>
    <n v="16200"/>
    <n v="16200"/>
    <n v="1350"/>
    <n v="1350"/>
    <n v="16200"/>
    <n v="16200"/>
    <m/>
    <m/>
    <n v="1"/>
    <m/>
    <m/>
    <s v="Normale"/>
    <s v="KG"/>
    <s v="L"/>
    <m/>
    <x v="14"/>
    <s v="HUGEUX MAXIME"/>
    <x v="18"/>
    <x v="78"/>
    <m/>
  </r>
  <r>
    <x v="114"/>
    <x v="102"/>
    <s v="012057"/>
    <x v="102"/>
    <s v="012057"/>
    <s v="MEDIA ART PRODUCTIONS"/>
    <s v=""/>
    <m/>
    <x v="63"/>
    <d v="2020-01-09T00:00:00"/>
    <s v=""/>
    <s v="611400"/>
    <n v="11"/>
    <n v="1"/>
    <n v="11"/>
    <m/>
    <m/>
    <m/>
    <s v="Q"/>
    <s v="EUR"/>
    <n v="185"/>
    <s v=""/>
    <s v="600"/>
    <s v="600"/>
    <s v="EXP"/>
    <s v="VII"/>
    <s v="MEDIA ART PRODUCTIONS"/>
    <s v="Honoraires prestation"/>
    <s v="Q"/>
    <n v="2035"/>
    <x v="158"/>
    <n v="2035"/>
    <n v="2035"/>
    <n v="185"/>
    <n v="185"/>
    <n v="2035"/>
    <n v="2035"/>
    <m/>
    <m/>
    <n v="1"/>
    <m/>
    <m/>
    <s v="Normale"/>
    <s v="KG"/>
    <s v="L"/>
    <m/>
    <x v="7"/>
    <s v="HIRNSTEIN  HENRIKE"/>
    <x v="17"/>
    <x v="79"/>
    <m/>
  </r>
  <r>
    <x v="114"/>
    <x v="102"/>
    <s v="012057"/>
    <x v="102"/>
    <s v="012057"/>
    <s v="MEDIA ART PRODUCTIONS"/>
    <s v=""/>
    <m/>
    <x v="63"/>
    <d v="2020-01-09T00:00:00"/>
    <s v=""/>
    <s v="611400"/>
    <n v="6"/>
    <n v="1"/>
    <n v="6"/>
    <m/>
    <m/>
    <m/>
    <s v="Q"/>
    <s v="EUR"/>
    <n v="22"/>
    <s v=""/>
    <s v="600"/>
    <s v="600"/>
    <s v="EXP"/>
    <s v="VII"/>
    <s v="MEDIA ART PRODUCTIONS"/>
    <s v="Indemnités jour déplacement"/>
    <s v="Q"/>
    <n v="132"/>
    <x v="159"/>
    <n v="132"/>
    <n v="132"/>
    <n v="22"/>
    <n v="22"/>
    <n v="132"/>
    <n v="132"/>
    <m/>
    <m/>
    <n v="1"/>
    <m/>
    <m/>
    <s v="Normale"/>
    <s v="KG"/>
    <s v="L"/>
    <m/>
    <x v="7"/>
    <s v="HIRNSTEIN  HENRIKE"/>
    <x v="17"/>
    <x v="79"/>
    <m/>
  </r>
  <r>
    <x v="114"/>
    <x v="102"/>
    <s v="012057"/>
    <x v="102"/>
    <s v="012057"/>
    <s v="MEDIA ART PRODUCTIONS"/>
    <s v=""/>
    <m/>
    <x v="63"/>
    <d v="2020-01-09T00:00:00"/>
    <s v=""/>
    <s v="611400"/>
    <n v="3"/>
    <n v="1"/>
    <n v="3"/>
    <m/>
    <m/>
    <m/>
    <s v="Q"/>
    <s v="EUR"/>
    <n v="45"/>
    <s v=""/>
    <s v="600"/>
    <s v="600"/>
    <s v="EXP"/>
    <s v="VII"/>
    <s v="MEDIA ART PRODUCTIONS"/>
    <s v="Indemnités jour voyage"/>
    <s v="Q"/>
    <n v="135"/>
    <x v="160"/>
    <n v="135"/>
    <n v="135"/>
    <n v="45"/>
    <n v="45"/>
    <n v="135"/>
    <n v="135"/>
    <m/>
    <m/>
    <n v="1"/>
    <m/>
    <m/>
    <s v="Normale"/>
    <s v="KG"/>
    <s v="L"/>
    <m/>
    <x v="7"/>
    <s v="HIRNSTEIN  HENRIKE"/>
    <x v="17"/>
    <x v="79"/>
    <m/>
  </r>
  <r>
    <x v="115"/>
    <x v="103"/>
    <s v="012004"/>
    <x v="103"/>
    <s v="012004"/>
    <s v="LAFAAAC"/>
    <s v=""/>
    <m/>
    <x v="63"/>
    <d v="2020-01-09T00:00:00"/>
    <s v=""/>
    <s v="604200"/>
    <n v="1"/>
    <n v="1"/>
    <n v="1"/>
    <m/>
    <m/>
    <m/>
    <s v="Q"/>
    <s v="EUR"/>
    <n v="24500"/>
    <s v=""/>
    <s v="600"/>
    <s v="600"/>
    <s v="FRA"/>
    <s v="SCT"/>
    <s v="LAFAAAC"/>
    <s v="PRESTATION PERSONNEL EXPERT DO"/>
    <s v="Q"/>
    <n v="24500"/>
    <x v="161"/>
    <n v="29400"/>
    <n v="29400"/>
    <n v="24500"/>
    <n v="24500"/>
    <n v="24500"/>
    <n v="24500"/>
    <m/>
    <m/>
    <n v="1"/>
    <m/>
    <m/>
    <s v="Normale"/>
    <s v="KG"/>
    <s v="L"/>
    <m/>
    <x v="13"/>
    <s v="DIETRICH REGINE"/>
    <x v="12"/>
    <x v="7"/>
    <m/>
  </r>
  <r>
    <x v="116"/>
    <x v="104"/>
    <s v="011073"/>
    <x v="104"/>
    <s v="011073"/>
    <s v="KPMG "/>
    <s v=""/>
    <m/>
    <x v="63"/>
    <d v="2020-01-09T00:00:00"/>
    <s v=""/>
    <s v="622600"/>
    <n v="1"/>
    <n v="1"/>
    <n v="1"/>
    <m/>
    <m/>
    <m/>
    <s v="Q"/>
    <s v="EUR"/>
    <n v="9744"/>
    <s v=""/>
    <s v="600"/>
    <s v="600"/>
    <s v="FRA"/>
    <s v="SCT030JFM"/>
    <s v="KPMG "/>
    <s v="Audit 27 Jan - 28 Fev 2020"/>
    <s v="Q"/>
    <n v="9744"/>
    <x v="162"/>
    <n v="11692.8"/>
    <n v="11692.8"/>
    <n v="9744"/>
    <n v="9744"/>
    <n v="9744"/>
    <n v="9744"/>
    <m/>
    <m/>
    <n v="1"/>
    <m/>
    <m/>
    <s v="Normale"/>
    <s v="KG"/>
    <s v="L"/>
    <m/>
    <x v="4"/>
    <s v="EYMARD FRANCOISE"/>
    <x v="5"/>
    <x v="16"/>
    <m/>
  </r>
  <r>
    <x v="117"/>
    <x v="105"/>
    <s v="012055"/>
    <x v="105"/>
    <s v="012055"/>
    <s v="MEDIASCAN TUNISIE"/>
    <s v=""/>
    <m/>
    <x v="64"/>
    <d v="2020-01-20T00:00:00"/>
    <s v=""/>
    <s v="604200"/>
    <n v="1"/>
    <n v="1"/>
    <n v="1"/>
    <m/>
    <m/>
    <m/>
    <s v="Q"/>
    <s v="EUR"/>
    <n v="1600"/>
    <s v=""/>
    <s v="600"/>
    <s v="600"/>
    <s v="EXP"/>
    <s v="VII"/>
    <s v="MEDIASCAN TUNISIE"/>
    <s v="Analyse des données"/>
    <s v="Q"/>
    <n v="1600"/>
    <x v="163"/>
    <n v="1600"/>
    <n v="1600"/>
    <n v="1600"/>
    <n v="1600"/>
    <n v="1600"/>
    <n v="1600"/>
    <m/>
    <m/>
    <n v="1"/>
    <m/>
    <m/>
    <s v="Normale"/>
    <s v="KG"/>
    <s v="L"/>
    <m/>
    <x v="22"/>
    <s v="PROVINS  CHRISTOPHE"/>
    <x v="19"/>
    <x v="80"/>
    <m/>
  </r>
  <r>
    <x v="118"/>
    <x v="106"/>
    <s v="010752"/>
    <x v="106"/>
    <s v="010752"/>
    <s v="UNIVERSITE SAINT JOSEPH"/>
    <s v=""/>
    <m/>
    <x v="65"/>
    <d v="2020-01-13T00:00:00"/>
    <s v=""/>
    <s v="604210"/>
    <n v="1"/>
    <n v="1"/>
    <n v="1"/>
    <m/>
    <m/>
    <m/>
    <s v="Q"/>
    <s v="EUR"/>
    <n v="89.64"/>
    <s v=""/>
    <s v="600"/>
    <s v="600"/>
    <s v="EXP"/>
    <s v="VII"/>
    <s v="UNIVERSITE SAINT JOSEPH"/>
    <s v="Appel à candidature Enquête"/>
    <s v="Q"/>
    <n v="89.64"/>
    <x v="164"/>
    <n v="89.64"/>
    <n v="89.64"/>
    <n v="89.64"/>
    <n v="89.64"/>
    <n v="89.64"/>
    <n v="89.64"/>
    <m/>
    <m/>
    <n v="1"/>
    <m/>
    <m/>
    <s v="Normale"/>
    <s v="KG"/>
    <s v="L"/>
    <m/>
    <x v="23"/>
    <s v="ROMAIN LAETITIA"/>
    <x v="2"/>
    <x v="71"/>
    <m/>
  </r>
  <r>
    <x v="119"/>
    <x v="107"/>
    <s v="010802"/>
    <x v="107"/>
    <s v="010802"/>
    <s v="LCI INTERNATIONAL"/>
    <s v=""/>
    <m/>
    <x v="65"/>
    <d v="2020-01-13T00:00:00"/>
    <s v=""/>
    <s v="611300"/>
    <n v="1"/>
    <n v="1"/>
    <n v="1"/>
    <m/>
    <m/>
    <m/>
    <s v="Q"/>
    <s v="EUR"/>
    <n v="705.17"/>
    <s v=""/>
    <s v="600"/>
    <s v="600"/>
    <s v="FRE"/>
    <s v="SCT"/>
    <s v="LCI INTERNATIONAL"/>
    <s v="AGENCE DE VOYAGE"/>
    <s v="Q"/>
    <n v="705.17"/>
    <x v="165"/>
    <n v="705.17"/>
    <n v="705.17"/>
    <n v="705.17"/>
    <n v="705.17"/>
    <n v="705.17"/>
    <n v="705.17"/>
    <m/>
    <m/>
    <n v="1"/>
    <m/>
    <m/>
    <s v="Normale"/>
    <s v="KG"/>
    <s v="L"/>
    <m/>
    <x v="11"/>
    <s v="SABATTINI  SALOME"/>
    <x v="20"/>
    <x v="81"/>
    <m/>
  </r>
  <r>
    <x v="120"/>
    <x v="108"/>
    <s v="011918"/>
    <x v="108"/>
    <s v="011918"/>
    <s v="NGUYEN THI MAI LAN"/>
    <s v=""/>
    <m/>
    <x v="66"/>
    <d v="2020-01-14T00:00:00"/>
    <s v=""/>
    <s v="604200"/>
    <n v="11"/>
    <n v="1"/>
    <n v="11"/>
    <m/>
    <m/>
    <m/>
    <s v="Q"/>
    <s v="EUR"/>
    <n v="700"/>
    <s v=""/>
    <s v="600"/>
    <s v="600"/>
    <s v="EXP"/>
    <s v="VII"/>
    <s v="NGUYEN THI MAI LAN"/>
    <s v="Coordination locale"/>
    <s v="Q"/>
    <n v="7700"/>
    <x v="28"/>
    <n v="7700"/>
    <n v="7700"/>
    <n v="700"/>
    <n v="700"/>
    <n v="7700"/>
    <n v="7700"/>
    <m/>
    <m/>
    <n v="1"/>
    <m/>
    <m/>
    <s v="Normale"/>
    <s v="KG"/>
    <s v="L"/>
    <m/>
    <x v="14"/>
    <s v="HUGEUX MAXIME"/>
    <x v="2"/>
    <x v="82"/>
    <m/>
  </r>
  <r>
    <x v="121"/>
    <x v="109"/>
    <s v="012035"/>
    <x v="109"/>
    <s v="012035"/>
    <s v="GABRIELIAN HELENE"/>
    <s v=""/>
    <m/>
    <x v="67"/>
    <d v="2020-02-29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Février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83"/>
    <m/>
  </r>
  <r>
    <x v="121"/>
    <x v="109"/>
    <s v="012035"/>
    <x v="109"/>
    <s v="012035"/>
    <s v="GABRIELIAN HELENE"/>
    <s v=""/>
    <m/>
    <x v="67"/>
    <d v="2020-03-31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Mars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84"/>
    <m/>
  </r>
  <r>
    <x v="121"/>
    <x v="109"/>
    <s v="012035"/>
    <x v="109"/>
    <s v="012035"/>
    <s v="GABRIELIAN HELENE"/>
    <s v=""/>
    <m/>
    <x v="67"/>
    <d v="2020-04-30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Avril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85"/>
    <m/>
  </r>
  <r>
    <x v="121"/>
    <x v="109"/>
    <s v="012035"/>
    <x v="109"/>
    <s v="012035"/>
    <s v="GABRIELIAN HELENE"/>
    <s v=""/>
    <m/>
    <x v="67"/>
    <d v="2020-05-31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Mai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86"/>
    <m/>
  </r>
  <r>
    <x v="121"/>
    <x v="109"/>
    <s v="012035"/>
    <x v="109"/>
    <s v="012035"/>
    <s v="GABRIELIAN HELENE"/>
    <s v=""/>
    <m/>
    <x v="67"/>
    <d v="2020-06-30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Juin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87"/>
    <m/>
  </r>
  <r>
    <x v="121"/>
    <x v="109"/>
    <s v="012035"/>
    <x v="109"/>
    <s v="012035"/>
    <s v="GABRIELIAN HELENE"/>
    <s v=""/>
    <m/>
    <x v="67"/>
    <d v="2020-07-31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Juillet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88"/>
    <m/>
  </r>
  <r>
    <x v="121"/>
    <x v="109"/>
    <s v="012035"/>
    <x v="109"/>
    <s v="012035"/>
    <s v="GABRIELIAN HELENE"/>
    <s v=""/>
    <m/>
    <x v="67"/>
    <d v="2020-08-31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Août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89"/>
    <m/>
  </r>
  <r>
    <x v="121"/>
    <x v="109"/>
    <s v="012035"/>
    <x v="109"/>
    <s v="012035"/>
    <s v="GABRIELIAN HELENE"/>
    <s v=""/>
    <m/>
    <x v="67"/>
    <d v="2020-09-30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Sept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90"/>
    <m/>
  </r>
  <r>
    <x v="121"/>
    <x v="109"/>
    <s v="012035"/>
    <x v="109"/>
    <s v="012035"/>
    <s v="GABRIELIAN HELENE"/>
    <s v=""/>
    <m/>
    <x v="67"/>
    <d v="2020-10-31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Octobre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91"/>
    <m/>
  </r>
  <r>
    <x v="121"/>
    <x v="109"/>
    <s v="012035"/>
    <x v="109"/>
    <s v="012035"/>
    <s v="GABRIELIAN HELENE"/>
    <s v=""/>
    <m/>
    <x v="67"/>
    <d v="2020-11-30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Nov.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92"/>
    <m/>
  </r>
  <r>
    <x v="121"/>
    <x v="109"/>
    <s v="012035"/>
    <x v="109"/>
    <s v="012035"/>
    <s v="GABRIELIAN HELENE"/>
    <s v=""/>
    <m/>
    <x v="67"/>
    <d v="2020-12-31T00:00:00"/>
    <s v=""/>
    <s v="604200"/>
    <n v="1"/>
    <n v="1"/>
    <n v="1"/>
    <m/>
    <m/>
    <m/>
    <s v="Q"/>
    <s v="EUR"/>
    <n v="560"/>
    <s v=""/>
    <s v="600"/>
    <s v="600"/>
    <s v="CPI"/>
    <s v="SCT"/>
    <s v="GABRIELIAN HELENE"/>
    <s v="Conseils et suivi Déc. 2020"/>
    <s v="Q"/>
    <n v="560"/>
    <x v="166"/>
    <n v="560"/>
    <n v="560"/>
    <n v="560"/>
    <n v="560"/>
    <n v="560"/>
    <n v="560"/>
    <m/>
    <m/>
    <n v="1"/>
    <m/>
    <m/>
    <s v="Normale"/>
    <s v="KG"/>
    <s v="L"/>
    <m/>
    <x v="22"/>
    <s v="PROVINS  CHRISTOPHE"/>
    <x v="19"/>
    <x v="93"/>
    <m/>
  </r>
  <r>
    <x v="122"/>
    <x v="110"/>
    <s v="010896"/>
    <x v="110"/>
    <s v="010896"/>
    <s v="ASS INITIATIVES CITOYENN MOUBA"/>
    <s v=""/>
    <m/>
    <x v="67"/>
    <d v="2020-01-15T00:00:00"/>
    <s v=""/>
    <s v="611400"/>
    <n v="1"/>
    <n v="1"/>
    <n v="1"/>
    <m/>
    <m/>
    <m/>
    <s v="Q"/>
    <s v="EUR"/>
    <n v="8740"/>
    <s v=""/>
    <s v="600"/>
    <s v="600"/>
    <s v="EXP"/>
    <s v="VII"/>
    <s v="ASS INITIATIVES CITOYENN MOUBADARAT"/>
    <s v="ORGANISATION ACTIVITE"/>
    <s v="Q"/>
    <n v="8740"/>
    <x v="167"/>
    <n v="8740"/>
    <n v="8740"/>
    <n v="8740"/>
    <n v="8740"/>
    <n v="8740"/>
    <n v="8740"/>
    <m/>
    <m/>
    <n v="1"/>
    <m/>
    <m/>
    <s v="Normale"/>
    <s v="KG"/>
    <s v="L"/>
    <m/>
    <x v="5"/>
    <s v="TROCHU MELINDA"/>
    <x v="21"/>
    <x v="94"/>
    <m/>
  </r>
  <r>
    <x v="123"/>
    <x v="111"/>
    <s v="012065"/>
    <x v="111"/>
    <s v="012065"/>
    <s v="DENEUX CLEMENT"/>
    <s v=""/>
    <m/>
    <x v="68"/>
    <d v="2020-01-16T00:00:00"/>
    <s v=""/>
    <s v="604200"/>
    <n v="8"/>
    <n v="1"/>
    <n v="8"/>
    <m/>
    <m/>
    <m/>
    <s v="Q"/>
    <s v="EUR"/>
    <n v="360"/>
    <s v=""/>
    <s v="600"/>
    <s v="600"/>
    <s v="CPI"/>
    <s v="SCT"/>
    <s v="DENEUX CLEMENT"/>
    <s v="PRESTATION PERSONNEL EXPERT DO"/>
    <s v="Q"/>
    <n v="2880"/>
    <x v="168"/>
    <n v="2880"/>
    <n v="2880"/>
    <n v="360"/>
    <n v="360"/>
    <n v="2880"/>
    <n v="2880"/>
    <m/>
    <m/>
    <n v="1"/>
    <m/>
    <m/>
    <s v="Normale"/>
    <s v="KG"/>
    <s v="L"/>
    <m/>
    <x v="24"/>
    <s v="CHEVIN  MYRIAM"/>
    <x v="22"/>
    <x v="95"/>
    <m/>
  </r>
  <r>
    <x v="123"/>
    <x v="111"/>
    <s v="012065"/>
    <x v="111"/>
    <s v="012065"/>
    <s v="DENEUX CLEMENT"/>
    <s v=""/>
    <m/>
    <x v="68"/>
    <d v="2020-01-16T00:00:00"/>
    <s v=""/>
    <s v="625100"/>
    <n v="1"/>
    <n v="1"/>
    <n v="1"/>
    <m/>
    <m/>
    <m/>
    <s v="Q"/>
    <s v="EUR"/>
    <n v="100"/>
    <s v=""/>
    <s v="600"/>
    <s v="600"/>
    <s v="CPI"/>
    <s v="SCT"/>
    <s v="DENEUX CLEMENT"/>
    <s v="TRANSPORT (sur justif)"/>
    <s v="Q"/>
    <n v="100"/>
    <x v="114"/>
    <n v="100"/>
    <n v="100"/>
    <n v="100"/>
    <n v="100"/>
    <n v="100"/>
    <n v="100"/>
    <m/>
    <m/>
    <n v="1"/>
    <m/>
    <m/>
    <s v="Normale"/>
    <s v="KG"/>
    <s v="L"/>
    <m/>
    <x v="24"/>
    <s v="CHEVIN  MYRIAM"/>
    <x v="22"/>
    <x v="95"/>
    <m/>
  </r>
  <r>
    <x v="123"/>
    <x v="111"/>
    <s v="012065"/>
    <x v="111"/>
    <s v="012065"/>
    <s v="DENEUX CLEMENT"/>
    <s v=""/>
    <m/>
    <x v="68"/>
    <d v="2020-01-16T00:00:00"/>
    <s v=""/>
    <s v="625601"/>
    <n v="9"/>
    <n v="1"/>
    <n v="9"/>
    <m/>
    <m/>
    <m/>
    <s v="Q"/>
    <s v="EUR"/>
    <n v="25"/>
    <s v=""/>
    <s v="600"/>
    <s v="600"/>
    <s v="CPI"/>
    <s v="SCT"/>
    <s v="DENEUX CLEMENT"/>
    <s v="PER DIEM"/>
    <s v="Q"/>
    <n v="225"/>
    <x v="97"/>
    <n v="225"/>
    <n v="225"/>
    <n v="25"/>
    <n v="25"/>
    <n v="225"/>
    <n v="225"/>
    <m/>
    <m/>
    <n v="1"/>
    <m/>
    <m/>
    <s v="Normale"/>
    <s v="KG"/>
    <s v="L"/>
    <m/>
    <x v="24"/>
    <s v="CHEVIN  MYRIAM"/>
    <x v="22"/>
    <x v="95"/>
    <m/>
  </r>
  <r>
    <x v="123"/>
    <x v="111"/>
    <s v="012065"/>
    <x v="111"/>
    <s v="012065"/>
    <s v="DENEUX CLEMENT"/>
    <s v=""/>
    <m/>
    <x v="68"/>
    <d v="2020-01-16T00:00:00"/>
    <s v=""/>
    <s v="625630"/>
    <n v="1"/>
    <n v="1"/>
    <n v="1"/>
    <m/>
    <m/>
    <m/>
    <s v="Q"/>
    <s v="EUR"/>
    <n v="120"/>
    <s v=""/>
    <s v="600"/>
    <s v="600"/>
    <s v="CPI"/>
    <s v="SCT"/>
    <s v="DENEUX CLEMENT"/>
    <s v="FRAIS divers (sur justif)"/>
    <s v="Q"/>
    <n v="120"/>
    <x v="108"/>
    <n v="120"/>
    <n v="120"/>
    <n v="120"/>
    <n v="120"/>
    <n v="120"/>
    <n v="120"/>
    <m/>
    <m/>
    <n v="1"/>
    <m/>
    <m/>
    <s v="Normale"/>
    <s v="KG"/>
    <s v="L"/>
    <m/>
    <x v="24"/>
    <s v="CHEVIN  MYRIAM"/>
    <x v="22"/>
    <x v="95"/>
    <m/>
  </r>
  <r>
    <x v="124"/>
    <x v="112"/>
    <s v="011280"/>
    <x v="112"/>
    <s v="011280"/>
    <s v="UNALFA - PROJET ECOMEDIAS"/>
    <s v=""/>
    <m/>
    <x v="69"/>
    <d v="2020-01-17T00:00:00"/>
    <s v=""/>
    <s v="611400"/>
    <n v="1"/>
    <n v="1"/>
    <n v="1"/>
    <m/>
    <m/>
    <m/>
    <s v="Q"/>
    <s v="EUR"/>
    <n v="533.57000000000005"/>
    <s v=""/>
    <s v="600"/>
    <s v="600"/>
    <s v="EXP"/>
    <s v="VII"/>
    <s v="UNALFA - PROJET ECOMEDIAS"/>
    <s v="Deplacement 15 bénéficiaires"/>
    <s v="Q"/>
    <n v="533.57000000000005"/>
    <x v="169"/>
    <n v="533.57000000000005"/>
    <n v="533.57000000000005"/>
    <n v="533.57000000000005"/>
    <n v="533.57000000000005"/>
    <n v="533.57000000000005"/>
    <n v="533.57000000000005"/>
    <m/>
    <m/>
    <n v="1"/>
    <m/>
    <m/>
    <s v="Normale"/>
    <s v="KG"/>
    <s v="L"/>
    <m/>
    <x v="24"/>
    <s v="CHEVIN  MYRIAM"/>
    <x v="22"/>
    <x v="7"/>
    <m/>
  </r>
  <r>
    <x v="124"/>
    <x v="112"/>
    <s v="011280"/>
    <x v="112"/>
    <s v="011280"/>
    <s v="UNALFA - PROJET ECOMEDIAS"/>
    <s v=""/>
    <m/>
    <x v="69"/>
    <d v="2020-01-17T00:00:00"/>
    <s v=""/>
    <s v="611400"/>
    <n v="1"/>
    <n v="1"/>
    <n v="1"/>
    <m/>
    <m/>
    <m/>
    <s v="Q"/>
    <s v="EUR"/>
    <n v="701.57"/>
    <s v=""/>
    <s v="600"/>
    <s v="600"/>
    <s v="EXP"/>
    <s v="VII"/>
    <s v="UNALFA - PROJET ECOMEDIAS"/>
    <s v="Location salle"/>
    <s v="Q"/>
    <n v="701.57"/>
    <x v="170"/>
    <n v="701.57"/>
    <n v="701.57"/>
    <n v="701.57"/>
    <n v="701.57"/>
    <n v="701.57"/>
    <n v="701.57"/>
    <m/>
    <m/>
    <n v="1"/>
    <m/>
    <m/>
    <s v="Normale"/>
    <s v="KG"/>
    <s v="L"/>
    <m/>
    <x v="24"/>
    <s v="CHEVIN  MYRIAM"/>
    <x v="22"/>
    <x v="7"/>
    <m/>
  </r>
  <r>
    <x v="124"/>
    <x v="112"/>
    <s v="011280"/>
    <x v="112"/>
    <s v="011280"/>
    <s v="UNALFA - PROJET ECOMEDIAS"/>
    <s v=""/>
    <m/>
    <x v="69"/>
    <d v="2020-01-17T00:00:00"/>
    <s v=""/>
    <s v="625710"/>
    <n v="1"/>
    <n v="1"/>
    <n v="1"/>
    <m/>
    <m/>
    <m/>
    <s v="Q"/>
    <s v="EUR"/>
    <n v="2064.2399999999998"/>
    <s v=""/>
    <s v="600"/>
    <s v="600"/>
    <s v="EXP"/>
    <s v="VII"/>
    <s v="UNALFA - PROJET ECOMEDIAS"/>
    <s v="Repas midi + pauses café 15per"/>
    <s v="Q"/>
    <n v="2064.2399999999998"/>
    <x v="171"/>
    <n v="2064.2399999999998"/>
    <n v="2064.2399999999998"/>
    <n v="2064.2399999999998"/>
    <n v="2064.2399999999998"/>
    <n v="2064.2399999999998"/>
    <n v="2064.2399999999998"/>
    <m/>
    <m/>
    <n v="1"/>
    <m/>
    <m/>
    <s v="Normale"/>
    <s v="KG"/>
    <s v="L"/>
    <m/>
    <x v="24"/>
    <s v="CHEVIN  MYRIAM"/>
    <x v="22"/>
    <x v="7"/>
    <m/>
  </r>
  <r>
    <x v="124"/>
    <x v="112"/>
    <s v="011280"/>
    <x v="112"/>
    <s v="011280"/>
    <s v="UNALFA - PROJET ECOMEDIAS"/>
    <s v=""/>
    <m/>
    <x v="69"/>
    <d v="2020-01-17T00:00:00"/>
    <s v=""/>
    <s v="611400"/>
    <n v="1"/>
    <n v="1"/>
    <n v="1"/>
    <m/>
    <m/>
    <m/>
    <s v="Q"/>
    <s v="EUR"/>
    <n v="76.23"/>
    <s v=""/>
    <s v="600"/>
    <s v="600"/>
    <s v="EXP"/>
    <s v="VII"/>
    <s v="UNALFA - PROJET ECOMEDIAS"/>
    <s v="Frais de rapportage"/>
    <s v="Q"/>
    <n v="76.23"/>
    <x v="172"/>
    <n v="76.23"/>
    <n v="76.23"/>
    <n v="76.23"/>
    <n v="76.23"/>
    <n v="76.23"/>
    <n v="76.23"/>
    <m/>
    <m/>
    <n v="1"/>
    <m/>
    <m/>
    <s v="Normale"/>
    <s v="KG"/>
    <s v="L"/>
    <m/>
    <x v="24"/>
    <s v="CHEVIN  MYRIAM"/>
    <x v="22"/>
    <x v="7"/>
    <m/>
  </r>
  <r>
    <x v="124"/>
    <x v="112"/>
    <s v="011280"/>
    <x v="112"/>
    <s v="011280"/>
    <s v="UNALFA - PROJET ECOMEDIAS"/>
    <s v=""/>
    <m/>
    <x v="69"/>
    <d v="2020-01-17T00:00:00"/>
    <s v=""/>
    <s v="606400"/>
    <n v="1"/>
    <n v="1"/>
    <n v="1"/>
    <m/>
    <m/>
    <m/>
    <s v="Q"/>
    <s v="EUR"/>
    <n v="228.67"/>
    <s v=""/>
    <s v="600"/>
    <s v="600"/>
    <s v="EXP"/>
    <s v="VII"/>
    <s v="UNALFA - PROJET ECOMEDIAS"/>
    <s v="Kit pédagogique"/>
    <s v="Q"/>
    <n v="228.67"/>
    <x v="173"/>
    <n v="228.67"/>
    <n v="228.67"/>
    <n v="228.67"/>
    <n v="228.67"/>
    <n v="228.67"/>
    <n v="228.67"/>
    <m/>
    <m/>
    <n v="1"/>
    <m/>
    <m/>
    <s v="Normale"/>
    <s v="KG"/>
    <s v="L"/>
    <m/>
    <x v="24"/>
    <s v="CHEVIN  MYRIAM"/>
    <x v="22"/>
    <x v="7"/>
    <m/>
  </r>
  <r>
    <x v="124"/>
    <x v="112"/>
    <s v="011280"/>
    <x v="112"/>
    <s v="011280"/>
    <s v="UNALFA - PROJET ECOMEDIAS"/>
    <s v=""/>
    <m/>
    <x v="69"/>
    <d v="2020-01-17T00:00:00"/>
    <s v=""/>
    <s v="611400"/>
    <n v="1"/>
    <n v="1"/>
    <n v="1"/>
    <m/>
    <m/>
    <m/>
    <s v="Q"/>
    <s v="EUR"/>
    <n v="1067.1400000000001"/>
    <s v=""/>
    <s v="600"/>
    <s v="600"/>
    <s v="EXP"/>
    <s v="VII"/>
    <s v="UNALFA - PROJET ECOMEDIAS"/>
    <s v="Locat° video proj + 5 ordi"/>
    <s v="Q"/>
    <n v="1067.1400000000001"/>
    <x v="174"/>
    <n v="1067.1400000000001"/>
    <n v="1067.1400000000001"/>
    <n v="1067.1400000000001"/>
    <n v="1067.1400000000001"/>
    <n v="1067.1400000000001"/>
    <n v="1067.1400000000001"/>
    <m/>
    <m/>
    <n v="1"/>
    <m/>
    <m/>
    <s v="Normale"/>
    <s v="KG"/>
    <s v="L"/>
    <m/>
    <x v="24"/>
    <s v="CHEVIN  MYRIAM"/>
    <x v="22"/>
    <x v="7"/>
    <m/>
  </r>
  <r>
    <x v="124"/>
    <x v="112"/>
    <s v="011280"/>
    <x v="112"/>
    <s v="011280"/>
    <s v="UNALFA - PROJET ECOMEDIAS"/>
    <s v=""/>
    <m/>
    <x v="69"/>
    <d v="2020-01-17T00:00:00"/>
    <s v=""/>
    <s v="623000"/>
    <n v="1"/>
    <n v="1"/>
    <n v="1"/>
    <m/>
    <m/>
    <m/>
    <s v="Q"/>
    <s v="EUR"/>
    <n v="381.12"/>
    <s v=""/>
    <s v="600"/>
    <s v="600"/>
    <s v="EXP"/>
    <s v="VII"/>
    <s v="UNALFA - PROJET ECOMEDIAS"/>
    <s v="AUTRES FRAIS ET COMM"/>
    <s v="Q"/>
    <n v="381.12"/>
    <x v="175"/>
    <n v="381.12"/>
    <n v="381.12"/>
    <n v="381.12"/>
    <n v="381.12"/>
    <n v="381.12"/>
    <n v="381.12"/>
    <m/>
    <m/>
    <n v="1"/>
    <m/>
    <m/>
    <s v="Normale"/>
    <s v="KG"/>
    <s v="L"/>
    <m/>
    <x v="24"/>
    <s v="CHEVIN  MYRIAM"/>
    <x v="22"/>
    <x v="7"/>
    <m/>
  </r>
  <r>
    <x v="125"/>
    <x v="113"/>
    <s v="012084"/>
    <x v="113"/>
    <s v="012084"/>
    <s v="ODYSSEE HOTEL MEDNINE"/>
    <s v=""/>
    <m/>
    <x v="70"/>
    <d v="2020-02-09T00:00:00"/>
    <s v=""/>
    <s v="625600"/>
    <n v="1"/>
    <n v="1"/>
    <n v="1"/>
    <m/>
    <m/>
    <m/>
    <s v="Q"/>
    <s v="EUR"/>
    <n v="1828"/>
    <s v=""/>
    <s v="600"/>
    <s v="600"/>
    <s v="EXP"/>
    <s v="VII"/>
    <s v="ODYSSEE HOTEL MEDNINE"/>
    <s v="HEBERGEMENT ET REPAS"/>
    <s v="Q"/>
    <n v="1828"/>
    <x v="176"/>
    <n v="1828"/>
    <n v="1828"/>
    <n v="1828"/>
    <n v="1828"/>
    <n v="1828"/>
    <n v="1828"/>
    <m/>
    <m/>
    <n v="1"/>
    <m/>
    <m/>
    <s v="Normale"/>
    <s v="KG"/>
    <s v="L"/>
    <m/>
    <x v="22"/>
    <s v="PROVINS  CHRISTOPHE"/>
    <x v="19"/>
    <x v="96"/>
    <m/>
  </r>
  <r>
    <x v="126"/>
    <x v="114"/>
    <s v="012086"/>
    <x v="114"/>
    <s v="012086"/>
    <s v="MANAGEMENT CONSULTANTS"/>
    <s v=""/>
    <m/>
    <x v="70"/>
    <d v="2020-01-20T00:00:00"/>
    <s v=""/>
    <s v="611400"/>
    <n v="1"/>
    <n v="1"/>
    <n v="1"/>
    <m/>
    <m/>
    <m/>
    <s v="Q"/>
    <s v="EUR"/>
    <n v="22115"/>
    <s v=""/>
    <s v="600"/>
    <s v="600"/>
    <s v="EXP"/>
    <s v="VII"/>
    <s v="MANAGEMENT CONSULTANTS"/>
    <s v="Coordination/logistique"/>
    <s v="Q"/>
    <n v="22115"/>
    <x v="177"/>
    <n v="22115"/>
    <n v="22115"/>
    <n v="22115"/>
    <n v="22115"/>
    <n v="22115"/>
    <n v="22115"/>
    <m/>
    <m/>
    <n v="1"/>
    <m/>
    <m/>
    <s v="Normale"/>
    <s v="KG"/>
    <s v="L"/>
    <m/>
    <x v="3"/>
    <s v="ABRIVARD  JULIE"/>
    <x v="4"/>
    <x v="7"/>
    <m/>
  </r>
  <r>
    <x v="127"/>
    <x v="115"/>
    <s v="011320"/>
    <x v="115"/>
    <s v="011320"/>
    <s v="SRH LA PALMERAIE"/>
    <s v=""/>
    <m/>
    <x v="71"/>
    <d v="2020-01-21T00:00:00"/>
    <s v=""/>
    <s v="625600"/>
    <n v="1"/>
    <n v="1"/>
    <n v="1"/>
    <m/>
    <m/>
    <m/>
    <s v="Q"/>
    <s v="EUR"/>
    <n v="602.94000000000005"/>
    <s v=""/>
    <s v="600"/>
    <s v="600"/>
    <s v="EXP"/>
    <s v="VII"/>
    <s v="SRH LA PALMERAIE"/>
    <s v="CBRE+PDEJ - 7 NUITS"/>
    <s v="Q"/>
    <n v="602.94000000000005"/>
    <x v="178"/>
    <n v="602.94000000000005"/>
    <n v="602.94000000000005"/>
    <n v="602.94000000000005"/>
    <n v="602.94000000000005"/>
    <n v="602.94000000000005"/>
    <n v="602.94000000000005"/>
    <m/>
    <m/>
    <n v="1"/>
    <m/>
    <m/>
    <s v="Normale"/>
    <s v="KG"/>
    <s v="L"/>
    <m/>
    <x v="24"/>
    <s v="CHEVIN  MYRIAM"/>
    <x v="22"/>
    <x v="97"/>
    <m/>
  </r>
  <r>
    <x v="128"/>
    <x v="116"/>
    <s v="010783"/>
    <x v="116"/>
    <s v="010783"/>
    <s v="ETIC"/>
    <s v=""/>
    <m/>
    <x v="71"/>
    <d v="2020-01-21T00:00:00"/>
    <s v=""/>
    <s v="623000"/>
    <n v="1"/>
    <n v="1"/>
    <n v="1"/>
    <m/>
    <m/>
    <m/>
    <s v="Q"/>
    <s v="EUR"/>
    <n v="906"/>
    <s v=""/>
    <s v="600"/>
    <s v="600"/>
    <s v="FRA"/>
    <s v="SCT"/>
    <s v="ETIC"/>
    <s v="AUTRES FRAIS ET COMM"/>
    <s v="Q"/>
    <n v="906"/>
    <x v="179"/>
    <n v="1087.2"/>
    <n v="1087.2"/>
    <n v="906"/>
    <n v="906"/>
    <n v="906"/>
    <n v="906"/>
    <m/>
    <m/>
    <n v="1"/>
    <m/>
    <m/>
    <s v="Normale"/>
    <s v="KG"/>
    <s v="L"/>
    <m/>
    <x v="20"/>
    <s v="HIVET  DAVID"/>
    <x v="1"/>
    <x v="7"/>
    <m/>
  </r>
  <r>
    <x v="129"/>
    <x v="117"/>
    <s v="011705"/>
    <x v="117"/>
    <s v="011705"/>
    <s v="SILMI"/>
    <s v=""/>
    <m/>
    <x v="72"/>
    <d v="2020-01-22T00:00:00"/>
    <s v=""/>
    <s v="613510"/>
    <n v="30"/>
    <n v="1"/>
    <n v="30"/>
    <m/>
    <m/>
    <m/>
    <s v="Q"/>
    <s v="EUR"/>
    <n v="53.97"/>
    <s v=""/>
    <s v="600"/>
    <s v="600"/>
    <s v="EXP"/>
    <s v="VII"/>
    <s v="SILMI"/>
    <s v="LOC VOITURE 30 J x 30 000 CFA"/>
    <s v="Q"/>
    <n v="1619.1"/>
    <x v="180"/>
    <n v="1619.1"/>
    <n v="1619.1"/>
    <n v="53.97"/>
    <n v="53.97"/>
    <n v="1619.1"/>
    <n v="1619.1"/>
    <m/>
    <m/>
    <n v="1"/>
    <m/>
    <m/>
    <s v="Normale"/>
    <s v="KG"/>
    <s v="L"/>
    <m/>
    <x v="4"/>
    <s v="EYMARD FRANCOISE"/>
    <x v="5"/>
    <x v="16"/>
    <m/>
  </r>
  <r>
    <x v="130"/>
    <x v="118"/>
    <s v="010695"/>
    <x v="118"/>
    <s v="010695"/>
    <s v="HOTEL BRAVIA OUAGADOUGOU"/>
    <s v=""/>
    <m/>
    <x v="72"/>
    <d v="2020-01-22T00:00:00"/>
    <s v=""/>
    <s v="625600"/>
    <n v="1"/>
    <n v="1"/>
    <n v="1"/>
    <m/>
    <m/>
    <m/>
    <s v="Q"/>
    <s v="EUR"/>
    <n v="449.02"/>
    <s v=""/>
    <s v="600"/>
    <s v="600"/>
    <s v="EXP"/>
    <s v="VII30JFM"/>
    <s v="HOTEL BRAVIA OUAGADOUGOU"/>
    <s v="MFR"/>
    <s v="Q"/>
    <n v="449.02"/>
    <x v="181"/>
    <n v="449.02"/>
    <n v="449.02"/>
    <n v="449.02"/>
    <n v="449.02"/>
    <n v="449.02"/>
    <n v="449.02"/>
    <m/>
    <m/>
    <n v="1"/>
    <m/>
    <m/>
    <s v="Normale"/>
    <s v="KG"/>
    <s v="L"/>
    <m/>
    <x v="25"/>
    <s v="CUVILLIER  CORINNE"/>
    <x v="23"/>
    <x v="79"/>
    <m/>
  </r>
  <r>
    <x v="130"/>
    <x v="118"/>
    <s v="010695"/>
    <x v="118"/>
    <s v="010695"/>
    <s v="HOTEL BRAVIA OUAGADOUGOU"/>
    <s v=""/>
    <m/>
    <x v="72"/>
    <d v="2020-01-22T00:00:00"/>
    <s v=""/>
    <s v="625600"/>
    <n v="1"/>
    <n v="1"/>
    <n v="1"/>
    <m/>
    <m/>
    <m/>
    <s v="Q"/>
    <s v="EUR"/>
    <n v="449.02"/>
    <s v=""/>
    <s v="600"/>
    <s v="600"/>
    <s v="EXP"/>
    <s v="VII30JFM"/>
    <s v="HOTEL BRAVIA OUAGADOUGOU"/>
    <s v="ELT"/>
    <s v="Q"/>
    <n v="449.02"/>
    <x v="181"/>
    <n v="449.02"/>
    <n v="449.02"/>
    <n v="449.02"/>
    <n v="449.02"/>
    <n v="449.02"/>
    <n v="449.02"/>
    <m/>
    <m/>
    <n v="1"/>
    <m/>
    <m/>
    <s v="Normale"/>
    <s v="KG"/>
    <s v="L"/>
    <m/>
    <x v="25"/>
    <s v="CUVILLIER  CORINNE"/>
    <x v="23"/>
    <x v="79"/>
    <m/>
  </r>
  <r>
    <x v="131"/>
    <x v="107"/>
    <s v="010802"/>
    <x v="107"/>
    <s v="010802"/>
    <s v="LCI INTERNATIONAL"/>
    <s v=""/>
    <m/>
    <x v="72"/>
    <d v="2020-01-22T00:00:00"/>
    <s v=""/>
    <s v="611300"/>
    <n v="1"/>
    <n v="1"/>
    <n v="1"/>
    <m/>
    <m/>
    <m/>
    <s v="Q"/>
    <s v="EUR"/>
    <n v="2770.08"/>
    <s v=""/>
    <s v="600"/>
    <s v="600"/>
    <s v="FRE"/>
    <s v="SCT"/>
    <s v="LCI INTERNATIONAL"/>
    <s v="AGENCE DE VOYAGE"/>
    <s v="Q"/>
    <n v="2770.08"/>
    <x v="182"/>
    <n v="3324.1"/>
    <n v="3324.1"/>
    <n v="2770.08"/>
    <n v="2770.08"/>
    <n v="2770.08"/>
    <n v="2770.08"/>
    <m/>
    <m/>
    <n v="1"/>
    <m/>
    <m/>
    <s v="Normale"/>
    <s v="KG"/>
    <s v="L"/>
    <m/>
    <x v="25"/>
    <s v="CUVILLIER  CORINNE"/>
    <x v="23"/>
    <x v="7"/>
    <m/>
  </r>
  <r>
    <x v="132"/>
    <x v="107"/>
    <s v="010802"/>
    <x v="107"/>
    <s v="010802"/>
    <s v="LCI INTERNATIONAL"/>
    <s v=""/>
    <m/>
    <x v="72"/>
    <d v="2020-01-22T00:00:00"/>
    <s v=""/>
    <s v="611300"/>
    <n v="1"/>
    <n v="1"/>
    <n v="1"/>
    <m/>
    <m/>
    <m/>
    <s v="Q"/>
    <s v="EUR"/>
    <n v="2770.08"/>
    <s v=""/>
    <s v="600"/>
    <s v="600"/>
    <s v="FRE"/>
    <s v="SCT"/>
    <s v="LCI INTERNATIONAL"/>
    <s v="AGENCE DE VOYAGE"/>
    <s v="Q"/>
    <n v="2770.08"/>
    <x v="182"/>
    <n v="3324.1"/>
    <n v="3324.1"/>
    <n v="2770.08"/>
    <n v="2770.08"/>
    <n v="2770.08"/>
    <n v="2770.08"/>
    <m/>
    <m/>
    <n v="1"/>
    <m/>
    <m/>
    <s v="Normale"/>
    <s v="KG"/>
    <s v="L"/>
    <m/>
    <x v="25"/>
    <s v="CUVILLIER  CORINNE"/>
    <x v="23"/>
    <x v="7"/>
    <m/>
  </r>
  <r>
    <x v="133"/>
    <x v="115"/>
    <s v="011320"/>
    <x v="115"/>
    <s v="011320"/>
    <s v="SRH LA PALMERAIE"/>
    <s v=""/>
    <m/>
    <x v="72"/>
    <d v="2020-01-22T00:00:00"/>
    <s v=""/>
    <s v="625600"/>
    <n v="4"/>
    <n v="1"/>
    <n v="4"/>
    <m/>
    <m/>
    <m/>
    <s v="Q"/>
    <s v="EUR"/>
    <n v="86.13"/>
    <s v=""/>
    <s v="600"/>
    <s v="600"/>
    <s v="EXP"/>
    <s v="VII"/>
    <s v="SRH LA PALMERAIE"/>
    <s v="4 Nuits x 56 500 CFA Hedwige H"/>
    <s v="Q"/>
    <n v="344.52"/>
    <x v="183"/>
    <n v="344.52"/>
    <n v="344.52"/>
    <n v="86.13"/>
    <n v="86.13"/>
    <n v="344.52"/>
    <n v="344.52"/>
    <m/>
    <m/>
    <n v="1"/>
    <m/>
    <m/>
    <s v="Normale"/>
    <s v="KG"/>
    <s v="L"/>
    <m/>
    <x v="11"/>
    <s v="SABATTINI  SALOME"/>
    <x v="20"/>
    <x v="98"/>
    <m/>
  </r>
  <r>
    <x v="133"/>
    <x v="115"/>
    <s v="011320"/>
    <x v="115"/>
    <s v="011320"/>
    <s v="SRH LA PALMERAIE"/>
    <s v=""/>
    <m/>
    <x v="72"/>
    <d v="2020-01-22T00:00:00"/>
    <s v=""/>
    <s v="625600"/>
    <n v="4"/>
    <n v="1"/>
    <n v="4"/>
    <m/>
    <m/>
    <m/>
    <s v="Q"/>
    <s v="EUR"/>
    <n v="86.13"/>
    <s v=""/>
    <s v="600"/>
    <s v="600"/>
    <s v="EXP"/>
    <s v="VII"/>
    <s v="SRH LA PALMERAIE"/>
    <s v="4 Nuits x 56 500 CFA Diam LY"/>
    <s v="Q"/>
    <n v="344.52"/>
    <x v="183"/>
    <n v="344.52"/>
    <n v="344.52"/>
    <n v="86.13"/>
    <n v="86.13"/>
    <n v="344.52"/>
    <n v="344.52"/>
    <m/>
    <m/>
    <n v="1"/>
    <m/>
    <m/>
    <s v="Normale"/>
    <s v="KG"/>
    <s v="L"/>
    <m/>
    <x v="11"/>
    <s v="SABATTINI  SALOME"/>
    <x v="5"/>
    <x v="98"/>
    <m/>
  </r>
  <r>
    <x v="134"/>
    <x v="107"/>
    <s v="010802"/>
    <x v="107"/>
    <s v="010802"/>
    <s v="LCI INTERNATIONAL"/>
    <s v=""/>
    <m/>
    <x v="73"/>
    <d v="2020-01-23T00:00:00"/>
    <s v=""/>
    <s v="611300"/>
    <n v="1"/>
    <n v="1"/>
    <n v="1"/>
    <m/>
    <m/>
    <m/>
    <s v="Q"/>
    <s v="EUR"/>
    <n v="1225.82"/>
    <s v=""/>
    <s v="600"/>
    <s v="600"/>
    <s v="FRE"/>
    <s v="SCT"/>
    <s v="LCI INTERNATIONAL"/>
    <s v="AGENCE DE VOYAGE"/>
    <s v="Q"/>
    <n v="1225.82"/>
    <x v="184"/>
    <n v="1225.82"/>
    <n v="1225.82"/>
    <n v="1225.82"/>
    <n v="1225.82"/>
    <n v="1225.82"/>
    <n v="1225.82"/>
    <m/>
    <m/>
    <n v="1"/>
    <m/>
    <m/>
    <s v="Normale"/>
    <s v="KG"/>
    <s v="L"/>
    <m/>
    <x v="26"/>
    <s v="LAOT  EMILIE"/>
    <x v="20"/>
    <x v="7"/>
    <m/>
  </r>
  <r>
    <x v="135"/>
    <x v="1"/>
    <s v="010728"/>
    <x v="1"/>
    <s v="010728"/>
    <s v="RANDA HABIB"/>
    <s v=""/>
    <m/>
    <x v="73"/>
    <d v="2020-01-23T00:00:00"/>
    <s v=""/>
    <s v="604200"/>
    <n v="113"/>
    <n v="1"/>
    <n v="113"/>
    <m/>
    <m/>
    <m/>
    <s v="Q"/>
    <s v="USD"/>
    <n v="450"/>
    <s v=""/>
    <s v="600"/>
    <s v="600"/>
    <s v="EXP"/>
    <s v="VII"/>
    <s v="RANDA HABIB"/>
    <s v="PRESTATION PERSONNEL EXPERT DO"/>
    <s v="Q"/>
    <n v="50850"/>
    <x v="185"/>
    <n v="50850"/>
    <n v="45860.39"/>
    <n v="450"/>
    <n v="405.8442"/>
    <n v="50850"/>
    <n v="45860.389499999997"/>
    <m/>
    <m/>
    <n v="1"/>
    <m/>
    <m/>
    <s v="Normale"/>
    <s v="KG"/>
    <s v="L"/>
    <m/>
    <x v="1"/>
    <s v="MAYEUR  ADELINE"/>
    <x v="1"/>
    <x v="7"/>
    <m/>
  </r>
  <r>
    <x v="136"/>
    <x v="119"/>
    <s v="011860"/>
    <x v="119"/>
    <s v="011860"/>
    <s v="PACIFIC HOTEL"/>
    <s v=""/>
    <m/>
    <x v="74"/>
    <d v="2020-01-24T00:00:00"/>
    <s v=""/>
    <s v="625600"/>
    <n v="27"/>
    <n v="1"/>
    <n v="27"/>
    <m/>
    <m/>
    <m/>
    <s v="Q"/>
    <s v="EUR"/>
    <n v="64.48"/>
    <s v=""/>
    <s v="600"/>
    <s v="600"/>
    <s v="EXP"/>
    <s v="VII"/>
    <s v="PACIFIC HOTEL"/>
    <s v="Nuitées"/>
    <s v="Q"/>
    <n v="1740.96"/>
    <x v="186"/>
    <n v="1740.96"/>
    <n v="1740.96"/>
    <n v="64.48"/>
    <n v="64.48"/>
    <n v="1740.96"/>
    <n v="1740.96"/>
    <m/>
    <m/>
    <n v="1"/>
    <m/>
    <m/>
    <s v="Normale"/>
    <s v="KG"/>
    <s v="L"/>
    <m/>
    <x v="26"/>
    <s v="LAOT  EMILIE"/>
    <x v="17"/>
    <x v="79"/>
    <m/>
  </r>
  <r>
    <x v="136"/>
    <x v="119"/>
    <s v="011860"/>
    <x v="119"/>
    <s v="011860"/>
    <s v="PACIFIC HOTEL"/>
    <s v=""/>
    <m/>
    <x v="74"/>
    <d v="2020-01-24T00:00:00"/>
    <s v=""/>
    <s v="625600"/>
    <n v="1"/>
    <n v="1"/>
    <n v="1"/>
    <m/>
    <m/>
    <m/>
    <s v="Q"/>
    <s v="EUR"/>
    <n v="773.53"/>
    <s v=""/>
    <s v="600"/>
    <s v="600"/>
    <s v="EXP"/>
    <s v="VII"/>
    <s v="PACIFIC HOTEL"/>
    <s v="Restauration et pauses café"/>
    <s v="Q"/>
    <n v="773.53"/>
    <x v="187"/>
    <n v="773.53"/>
    <n v="773.53"/>
    <n v="773.53"/>
    <n v="773.53"/>
    <n v="773.53"/>
    <n v="773.53"/>
    <m/>
    <m/>
    <n v="1"/>
    <m/>
    <m/>
    <s v="Normale"/>
    <s v="KG"/>
    <s v="L"/>
    <m/>
    <x v="26"/>
    <s v="LAOT  EMILIE"/>
    <x v="17"/>
    <x v="79"/>
    <m/>
  </r>
  <r>
    <x v="136"/>
    <x v="119"/>
    <s v="011860"/>
    <x v="119"/>
    <s v="011860"/>
    <s v="PACIFIC HOTEL"/>
    <s v=""/>
    <m/>
    <x v="74"/>
    <d v="2020-01-24T00:00:00"/>
    <s v=""/>
    <s v="613400"/>
    <n v="1"/>
    <n v="1"/>
    <n v="1"/>
    <m/>
    <m/>
    <m/>
    <s v="Q"/>
    <s v="EUR"/>
    <n v="269.83"/>
    <s v=""/>
    <s v="600"/>
    <s v="600"/>
    <s v="EXP"/>
    <s v="VII"/>
    <s v="PACIFIC HOTEL"/>
    <s v="Location salle de réunion"/>
    <s v="Q"/>
    <n v="269.83"/>
    <x v="188"/>
    <n v="269.83"/>
    <n v="269.83"/>
    <n v="269.83"/>
    <n v="269.83"/>
    <n v="269.83"/>
    <n v="269.83"/>
    <m/>
    <m/>
    <n v="1"/>
    <m/>
    <m/>
    <s v="Normale"/>
    <s v="KG"/>
    <s v="L"/>
    <m/>
    <x v="26"/>
    <s v="LAOT  EMILIE"/>
    <x v="17"/>
    <x v="79"/>
    <m/>
  </r>
  <r>
    <x v="136"/>
    <x v="119"/>
    <s v="011860"/>
    <x v="119"/>
    <s v="011860"/>
    <s v="PACIFIC HOTEL"/>
    <s v=""/>
    <m/>
    <x v="74"/>
    <d v="2020-01-24T00:00:00"/>
    <s v=""/>
    <s v="625600"/>
    <n v="14"/>
    <n v="1"/>
    <n v="14"/>
    <m/>
    <m/>
    <m/>
    <s v="Q"/>
    <s v="EUR"/>
    <n v="2.29"/>
    <s v=""/>
    <s v="600"/>
    <s v="600"/>
    <s v="EXP"/>
    <s v="VII"/>
    <s v="PACIFIC HOTEL"/>
    <s v="Taxe de séjour"/>
    <s v="Q"/>
    <n v="32.06"/>
    <x v="189"/>
    <n v="32.06"/>
    <n v="32.06"/>
    <n v="2.29"/>
    <n v="2.29"/>
    <n v="32.06"/>
    <n v="32.06"/>
    <m/>
    <m/>
    <n v="1"/>
    <m/>
    <m/>
    <s v="Normale"/>
    <s v="KG"/>
    <s v="L"/>
    <m/>
    <x v="26"/>
    <s v="LAOT  EMILIE"/>
    <x v="17"/>
    <x v="79"/>
    <m/>
  </r>
  <r>
    <x v="137"/>
    <x v="107"/>
    <s v="010802"/>
    <x v="107"/>
    <s v="010802"/>
    <s v="LCI INTERNATIONAL"/>
    <s v=""/>
    <m/>
    <x v="74"/>
    <d v="2020-01-24T00:00:00"/>
    <s v=""/>
    <s v="611300"/>
    <n v="1"/>
    <n v="1"/>
    <n v="1"/>
    <m/>
    <m/>
    <m/>
    <s v="Q"/>
    <s v="EUR"/>
    <n v="941.06"/>
    <s v=""/>
    <s v="600"/>
    <s v="600"/>
    <s v="FRE"/>
    <s v="SCT"/>
    <s v="LCI INTERNATIONAL"/>
    <s v="ZATO ALI - MODIFICATION"/>
    <s v="Q"/>
    <n v="941.06"/>
    <x v="190"/>
    <n v="941.06"/>
    <n v="941.06"/>
    <n v="941.06"/>
    <n v="941.06"/>
    <n v="941.06"/>
    <n v="941.06"/>
    <m/>
    <m/>
    <n v="1"/>
    <m/>
    <m/>
    <s v="Normale"/>
    <s v="KG"/>
    <s v="L"/>
    <m/>
    <x v="26"/>
    <s v="LAOT  EMILIE"/>
    <x v="24"/>
    <x v="7"/>
    <m/>
  </r>
  <r>
    <x v="138"/>
    <x v="30"/>
    <s v="010946"/>
    <x v="30"/>
    <s v="010946"/>
    <s v="JORDAN MEDIA INSTITUT"/>
    <s v=""/>
    <m/>
    <x v="74"/>
    <d v="2020-01-24T00:00:00"/>
    <s v=""/>
    <s v="611400"/>
    <n v="10"/>
    <n v="1"/>
    <n v="10"/>
    <m/>
    <m/>
    <m/>
    <s v="Q"/>
    <s v="USD"/>
    <n v="1440"/>
    <s v=""/>
    <s v="600"/>
    <s v="600"/>
    <s v="EXP"/>
    <s v="VII"/>
    <s v="JORDAN MEDIA INSTITUT"/>
    <s v="Orga session formation"/>
    <s v="Q"/>
    <n v="14400"/>
    <x v="191"/>
    <n v="14400"/>
    <n v="12983.5"/>
    <n v="1440"/>
    <n v="1298.3499999999999"/>
    <n v="14400"/>
    <n v="12983.500099999999"/>
    <m/>
    <m/>
    <n v="1"/>
    <m/>
    <m/>
    <s v="Normale"/>
    <s v="KG"/>
    <s v="L"/>
    <m/>
    <x v="1"/>
    <s v="MAYEUR  ADELINE"/>
    <x v="1"/>
    <x v="7"/>
    <m/>
  </r>
  <r>
    <x v="139"/>
    <x v="120"/>
    <s v="011889"/>
    <x v="120"/>
    <s v="011889"/>
    <s v="PROPA FRELARGI"/>
    <s v=""/>
    <m/>
    <x v="75"/>
    <d v="2020-01-26T00:00:00"/>
    <s v=""/>
    <s v="611400"/>
    <n v="32"/>
    <n v="1"/>
    <n v="32"/>
    <m/>
    <m/>
    <m/>
    <s v="Q"/>
    <s v="EUR"/>
    <n v="3.81"/>
    <s v=""/>
    <s v="600"/>
    <s v="600"/>
    <s v="EXP"/>
    <s v="VII"/>
    <s v="PROPA FRELARGI"/>
    <s v="Pause Café @ 2 500 CFA"/>
    <s v="Q"/>
    <n v="121.92"/>
    <x v="192"/>
    <n v="121.92"/>
    <n v="121.92"/>
    <n v="3.81"/>
    <n v="3.81"/>
    <n v="121.92"/>
    <n v="121.92"/>
    <m/>
    <m/>
    <n v="1"/>
    <m/>
    <m/>
    <s v="Normale"/>
    <s v="KG"/>
    <s v="L"/>
    <m/>
    <x v="4"/>
    <s v="EYMARD FRANCOISE"/>
    <x v="5"/>
    <x v="99"/>
    <m/>
  </r>
  <r>
    <x v="139"/>
    <x v="120"/>
    <s v="011889"/>
    <x v="120"/>
    <s v="011889"/>
    <s v="PROPA FRELARGI"/>
    <s v=""/>
    <m/>
    <x v="75"/>
    <d v="2020-01-26T00:00:00"/>
    <s v=""/>
    <s v="611400"/>
    <n v="32"/>
    <n v="1"/>
    <n v="32"/>
    <m/>
    <m/>
    <m/>
    <s v="Q"/>
    <s v="EUR"/>
    <n v="7.62"/>
    <s v=""/>
    <s v="600"/>
    <s v="600"/>
    <s v="EXP"/>
    <s v="VII"/>
    <s v="PROPA FRELARGI"/>
    <s v="Déjeuner @ 5 000 CFA"/>
    <s v="Q"/>
    <n v="243.84"/>
    <x v="193"/>
    <n v="243.84"/>
    <n v="243.84"/>
    <n v="7.62"/>
    <n v="7.62"/>
    <n v="243.84"/>
    <n v="243.84"/>
    <m/>
    <m/>
    <n v="1"/>
    <m/>
    <m/>
    <s v="Normale"/>
    <s v="KG"/>
    <s v="L"/>
    <m/>
    <x v="4"/>
    <s v="EYMARD FRANCOISE"/>
    <x v="5"/>
    <x v="99"/>
    <m/>
  </r>
  <r>
    <x v="140"/>
    <x v="120"/>
    <s v="011889"/>
    <x v="120"/>
    <s v="011889"/>
    <s v="PROPA FRELARGI"/>
    <s v=""/>
    <m/>
    <x v="76"/>
    <d v="2020-01-27T00:00:00"/>
    <s v=""/>
    <s v="625600"/>
    <n v="15"/>
    <n v="1"/>
    <n v="15"/>
    <m/>
    <m/>
    <m/>
    <s v="Q"/>
    <s v="EUR"/>
    <n v="6.1"/>
    <s v=""/>
    <s v="600"/>
    <s v="600"/>
    <s v="EXP"/>
    <s v="VII"/>
    <s v="PROPA FRELARGI"/>
    <s v="Mini-cocktail réunion 29/01"/>
    <s v="Q"/>
    <n v="91.5"/>
    <x v="194"/>
    <n v="91.5"/>
    <n v="91.5"/>
    <n v="6.1"/>
    <n v="6.1"/>
    <n v="91.5"/>
    <n v="91.5"/>
    <m/>
    <m/>
    <n v="1"/>
    <m/>
    <m/>
    <s v="Normale"/>
    <s v="KG"/>
    <s v="L"/>
    <m/>
    <x v="26"/>
    <s v="LAOT  EMILIE"/>
    <x v="17"/>
    <x v="79"/>
    <m/>
  </r>
  <r>
    <x v="141"/>
    <x v="121"/>
    <s v="010789"/>
    <x v="121"/>
    <s v="010789"/>
    <s v="CSID"/>
    <s v=""/>
    <m/>
    <x v="76"/>
    <d v="2020-01-27T00:00:00"/>
    <s v=""/>
    <s v="611400"/>
    <n v="1"/>
    <n v="1"/>
    <n v="1"/>
    <m/>
    <m/>
    <m/>
    <s v="Q"/>
    <s v="EUR"/>
    <n v="4070.39"/>
    <s v=""/>
    <s v="600"/>
    <s v="600"/>
    <s v="EXP"/>
    <s v="VII30JFM"/>
    <s v="CSID"/>
    <s v="ORGANISATION ACTIVITE"/>
    <s v="Q"/>
    <n v="4070.39"/>
    <x v="195"/>
    <n v="4070.39"/>
    <n v="4070.39"/>
    <n v="4070.39"/>
    <n v="4070.39"/>
    <n v="4070.39"/>
    <n v="4070.39"/>
    <m/>
    <m/>
    <n v="1"/>
    <m/>
    <m/>
    <s v="Normale"/>
    <s v="KG"/>
    <s v="L"/>
    <m/>
    <x v="13"/>
    <s v="DIETRICH REGINE"/>
    <x v="12"/>
    <x v="7"/>
    <m/>
  </r>
  <r>
    <x v="142"/>
    <x v="107"/>
    <s v="010802"/>
    <x v="107"/>
    <s v="010802"/>
    <s v="LCI INTERNATIONAL"/>
    <s v=""/>
    <m/>
    <x v="77"/>
    <d v="2020-01-28T00:00:00"/>
    <s v=""/>
    <s v="611300"/>
    <n v="1"/>
    <n v="1"/>
    <n v="1"/>
    <m/>
    <m/>
    <m/>
    <s v="Q"/>
    <s v="EUR"/>
    <n v="1359.38"/>
    <s v=""/>
    <s v="600"/>
    <s v="600"/>
    <s v="FRE"/>
    <s v="SCT"/>
    <s v="LCI INTERNATIONAL"/>
    <s v="Billet d'avion Maxime Hugueux"/>
    <s v="Q"/>
    <n v="1359.38"/>
    <x v="196"/>
    <n v="1359.38"/>
    <n v="1359.38"/>
    <n v="1359.38"/>
    <n v="1359.38"/>
    <n v="1359.38"/>
    <n v="1359.38"/>
    <m/>
    <m/>
    <n v="1"/>
    <m/>
    <m/>
    <s v="Normale"/>
    <s v="KG"/>
    <s v="L"/>
    <m/>
    <x v="14"/>
    <s v="HUGEUX MAXIME"/>
    <x v="2"/>
    <x v="7"/>
    <m/>
  </r>
  <r>
    <x v="143"/>
    <x v="122"/>
    <s v="012107"/>
    <x v="122"/>
    <s v="012107"/>
    <s v="MURATI ARBA"/>
    <s v=""/>
    <m/>
    <x v="78"/>
    <d v="2020-01-29T00:00:00"/>
    <s v=""/>
    <s v="604200"/>
    <n v="1"/>
    <n v="1"/>
    <n v="1"/>
    <m/>
    <m/>
    <m/>
    <s v="Q"/>
    <s v="EUR"/>
    <n v="1050"/>
    <s v=""/>
    <s v="600"/>
    <s v="600"/>
    <s v="CPI"/>
    <s v="VII"/>
    <s v="MURATI ARBA"/>
    <s v="Contrat Arba Murati Prestation"/>
    <s v="Q"/>
    <n v="1050"/>
    <x v="197"/>
    <n v="1050"/>
    <n v="1050"/>
    <n v="1050"/>
    <n v="1050"/>
    <n v="1050"/>
    <n v="1050"/>
    <m/>
    <m/>
    <n v="1"/>
    <m/>
    <m/>
    <s v="Normale"/>
    <s v="KG"/>
    <s v="L"/>
    <m/>
    <x v="2"/>
    <s v="VALLI FRANCESCA"/>
    <x v="18"/>
    <x v="7"/>
    <m/>
  </r>
  <r>
    <x v="144"/>
    <x v="123"/>
    <s v="012106"/>
    <x v="123"/>
    <s v="012106"/>
    <s v="SANKARA BENEDICTE"/>
    <s v=""/>
    <m/>
    <x v="78"/>
    <d v="2020-01-29T00:00:00"/>
    <s v=""/>
    <s v="604200"/>
    <n v="4"/>
    <n v="1"/>
    <n v="4"/>
    <m/>
    <m/>
    <m/>
    <s v="Q"/>
    <s v="EUR"/>
    <n v="256"/>
    <s v=""/>
    <s v="600"/>
    <s v="600"/>
    <s v="CPI"/>
    <s v="VII"/>
    <s v="SANKARA BENEDICTE"/>
    <s v="PRESTATION PERSONNEL EXPERT DO"/>
    <s v="Q"/>
    <n v="1024"/>
    <x v="198"/>
    <n v="1024"/>
    <n v="1024"/>
    <n v="256"/>
    <n v="256"/>
    <n v="1024"/>
    <n v="1024"/>
    <m/>
    <m/>
    <n v="1"/>
    <m/>
    <m/>
    <s v="Normale"/>
    <s v="KG"/>
    <s v="L"/>
    <m/>
    <x v="4"/>
    <s v="EYMARD FRANCOISE"/>
    <x v="11"/>
    <x v="100"/>
    <m/>
  </r>
  <r>
    <x v="144"/>
    <x v="123"/>
    <s v="012106"/>
    <x v="123"/>
    <s v="012106"/>
    <s v="SANKARA BENEDICTE"/>
    <s v=""/>
    <m/>
    <x v="78"/>
    <d v="2020-01-29T00:00:00"/>
    <s v=""/>
    <s v="604200"/>
    <n v="1"/>
    <n v="1"/>
    <n v="1"/>
    <m/>
    <m/>
    <m/>
    <s v="Q"/>
    <s v="EUR"/>
    <n v="1280"/>
    <s v=""/>
    <s v="600"/>
    <s v="600"/>
    <s v="CPI"/>
    <s v="VII"/>
    <s v="SANKARA BENEDICTE"/>
    <s v="PRESTATION PERSONNEL EXPERT DO"/>
    <s v="Q"/>
    <n v="1280"/>
    <x v="199"/>
    <n v="1280"/>
    <n v="1280"/>
    <n v="1280"/>
    <n v="1280"/>
    <n v="1280"/>
    <n v="1280"/>
    <m/>
    <m/>
    <n v="1"/>
    <m/>
    <m/>
    <s v="Normale"/>
    <s v="KG"/>
    <s v="L"/>
    <m/>
    <x v="4"/>
    <s v="EYMARD FRANCOISE"/>
    <x v="11"/>
    <x v="100"/>
    <m/>
  </r>
  <r>
    <x v="145"/>
    <x v="83"/>
    <s v="011007"/>
    <x v="83"/>
    <s v="011007"/>
    <s v="HUSSEN NASSER AL-YABARI"/>
    <s v=""/>
    <m/>
    <x v="78"/>
    <d v="2020-01-29T00:00:00"/>
    <s v=""/>
    <s v="625601"/>
    <n v="1"/>
    <n v="1"/>
    <n v="1"/>
    <m/>
    <m/>
    <m/>
    <s v="Q"/>
    <s v="EUR"/>
    <n v="1000"/>
    <s v=""/>
    <s v="600"/>
    <s v="600"/>
    <s v="EXP"/>
    <s v="VII"/>
    <s v="HUSSEN NASSER AL-YABARI"/>
    <s v="PER DIEM Participants"/>
    <s v="Q"/>
    <n v="1000"/>
    <x v="200"/>
    <n v="1000"/>
    <n v="1000"/>
    <n v="1000"/>
    <n v="1000"/>
    <n v="1000"/>
    <n v="1000"/>
    <m/>
    <m/>
    <n v="1"/>
    <m/>
    <m/>
    <s v="Normale"/>
    <s v="KG"/>
    <s v="L"/>
    <m/>
    <x v="18"/>
    <s v="FILALI ALLACH SARAH"/>
    <x v="18"/>
    <x v="7"/>
    <m/>
  </r>
  <r>
    <x v="145"/>
    <x v="83"/>
    <s v="011007"/>
    <x v="83"/>
    <s v="011007"/>
    <s v="HUSSEN NASSER AL-YABARI"/>
    <s v=""/>
    <m/>
    <x v="78"/>
    <d v="2020-01-29T00:00:00"/>
    <s v=""/>
    <s v="625105"/>
    <n v="1"/>
    <n v="1"/>
    <n v="1"/>
    <m/>
    <m/>
    <m/>
    <s v="Q"/>
    <s v="EUR"/>
    <n v="823.04"/>
    <s v=""/>
    <s v="600"/>
    <s v="600"/>
    <s v="EXP"/>
    <s v="VII"/>
    <s v="HUSSEN NASSER AL-YABARI"/>
    <s v="Transports locaux Private Car"/>
    <s v="Q"/>
    <n v="823.04"/>
    <x v="201"/>
    <n v="823.04"/>
    <n v="823.04"/>
    <n v="823.04"/>
    <n v="823.04"/>
    <n v="823.04"/>
    <n v="823.04"/>
    <m/>
    <m/>
    <n v="1"/>
    <m/>
    <m/>
    <s v="Normale"/>
    <s v="KG"/>
    <s v="L"/>
    <m/>
    <x v="18"/>
    <s v="FILALI ALLACH SARAH"/>
    <x v="18"/>
    <x v="7"/>
    <m/>
  </r>
  <r>
    <x v="145"/>
    <x v="83"/>
    <s v="011007"/>
    <x v="83"/>
    <s v="011007"/>
    <s v="HUSSEN NASSER AL-YABARI"/>
    <s v=""/>
    <m/>
    <x v="78"/>
    <d v="2020-01-29T00:00:00"/>
    <s v=""/>
    <s v="625105"/>
    <n v="1"/>
    <n v="1"/>
    <n v="1"/>
    <m/>
    <m/>
    <m/>
    <s v="Q"/>
    <s v="EUR"/>
    <n v="163.26"/>
    <s v=""/>
    <s v="600"/>
    <s v="600"/>
    <s v="EXP"/>
    <s v="VII"/>
    <s v="HUSSEN NASSER AL-YABARI"/>
    <s v="Transportation fees locaaux"/>
    <s v="Q"/>
    <n v="163.26"/>
    <x v="202"/>
    <n v="163.26"/>
    <n v="163.26"/>
    <n v="163.26"/>
    <n v="163.26"/>
    <n v="163.26"/>
    <n v="163.26"/>
    <m/>
    <m/>
    <n v="1"/>
    <m/>
    <m/>
    <s v="Normale"/>
    <s v="KG"/>
    <s v="L"/>
    <m/>
    <x v="18"/>
    <s v="FILALI ALLACH SARAH"/>
    <x v="18"/>
    <x v="7"/>
    <m/>
  </r>
  <r>
    <x v="146"/>
    <x v="124"/>
    <s v="010794"/>
    <x v="124"/>
    <s v="010794"/>
    <s v="GFI INFO SYST"/>
    <s v=""/>
    <m/>
    <x v="78"/>
    <d v="2020-01-29T00:00:00"/>
    <s v=""/>
    <s v="604200"/>
    <n v="1"/>
    <n v="1"/>
    <n v="1"/>
    <m/>
    <m/>
    <m/>
    <s v="Q"/>
    <s v="EUR"/>
    <n v="820"/>
    <s v=""/>
    <s v="600"/>
    <s v="600"/>
    <s v="FRA"/>
    <s v="SCT"/>
    <s v="GFI INFO SYST"/>
    <s v="PRESTATION PERSONNEL EXPERT DO"/>
    <s v="Q"/>
    <n v="820"/>
    <x v="203"/>
    <n v="984"/>
    <n v="984"/>
    <n v="820"/>
    <n v="820"/>
    <n v="820"/>
    <n v="820"/>
    <m/>
    <m/>
    <n v="1"/>
    <m/>
    <m/>
    <s v="Normale"/>
    <s v="KG"/>
    <s v="L"/>
    <m/>
    <x v="17"/>
    <s v="BEAUDOUX ISABELLE"/>
    <x v="15"/>
    <x v="7"/>
    <m/>
  </r>
  <r>
    <x v="147"/>
    <x v="107"/>
    <s v="010802"/>
    <x v="107"/>
    <s v="010802"/>
    <s v="LCI INTERNATIONAL"/>
    <s v=""/>
    <m/>
    <x v="79"/>
    <d v="2020-01-30T00:00:00"/>
    <s v=""/>
    <s v="611300"/>
    <n v="2"/>
    <n v="1"/>
    <n v="2"/>
    <m/>
    <m/>
    <m/>
    <s v="Q"/>
    <s v="EUR"/>
    <n v="466.11"/>
    <s v=""/>
    <s v="600"/>
    <s v="600"/>
    <s v="FRE"/>
    <s v="SCT"/>
    <s v="LCI INTERNATIONAL"/>
    <s v="AR Dakar Abidjan bénéficaires"/>
    <s v="Q"/>
    <n v="932.22"/>
    <x v="204"/>
    <n v="932.22"/>
    <n v="932.22"/>
    <n v="466.11"/>
    <n v="466.11"/>
    <n v="932.22"/>
    <n v="932.22"/>
    <m/>
    <m/>
    <n v="1"/>
    <m/>
    <m/>
    <s v="Normale"/>
    <s v="KG"/>
    <s v="L"/>
    <m/>
    <x v="27"/>
    <s v="GISBERT  FREDERIC"/>
    <x v="25"/>
    <x v="7"/>
    <m/>
  </r>
  <r>
    <x v="147"/>
    <x v="107"/>
    <s v="010802"/>
    <x v="107"/>
    <s v="010802"/>
    <s v="LCI INTERNATIONAL"/>
    <s v=""/>
    <m/>
    <x v="79"/>
    <d v="2020-01-30T00:00:00"/>
    <s v=""/>
    <s v="611300"/>
    <n v="1"/>
    <n v="1"/>
    <n v="1"/>
    <m/>
    <m/>
    <m/>
    <s v="Q"/>
    <s v="EUR"/>
    <n v="1003.84"/>
    <s v=""/>
    <s v="600"/>
    <s v="600"/>
    <s v="FRE"/>
    <s v="SCT"/>
    <s v="LCI INTERNATIONAL"/>
    <s v="AR Paris Abidjan Expert"/>
    <s v="Q"/>
    <n v="1003.84"/>
    <x v="205"/>
    <n v="1003.84"/>
    <n v="1003.84"/>
    <n v="1003.84"/>
    <n v="1003.84"/>
    <n v="1003.84"/>
    <n v="1003.84"/>
    <m/>
    <m/>
    <n v="1"/>
    <m/>
    <m/>
    <s v="Normale"/>
    <s v="KG"/>
    <s v="L"/>
    <m/>
    <x v="27"/>
    <s v="GISBERT  FREDERIC"/>
    <x v="25"/>
    <x v="7"/>
    <m/>
  </r>
  <r>
    <x v="147"/>
    <x v="107"/>
    <s v="010802"/>
    <x v="107"/>
    <s v="010802"/>
    <s v="LCI INTERNATIONAL"/>
    <s v=""/>
    <m/>
    <x v="79"/>
    <d v="2020-01-30T00:00:00"/>
    <s v=""/>
    <s v="611300"/>
    <n v="1"/>
    <n v="1"/>
    <n v="1"/>
    <m/>
    <m/>
    <m/>
    <s v="Q"/>
    <s v="EUR"/>
    <n v="466.11"/>
    <s v=""/>
    <s v="600"/>
    <s v="600"/>
    <s v="FRE"/>
    <s v="SCT"/>
    <s v="LCI INTERNATIONAL"/>
    <s v="AR Dakar Abidjan expert"/>
    <s v="Q"/>
    <n v="466.11"/>
    <x v="206"/>
    <n v="466.11"/>
    <n v="466.11"/>
    <n v="466.11"/>
    <n v="466.11"/>
    <n v="466.11"/>
    <n v="466.11"/>
    <m/>
    <m/>
    <n v="1"/>
    <m/>
    <m/>
    <s v="Normale"/>
    <s v="KG"/>
    <s v="L"/>
    <m/>
    <x v="27"/>
    <s v="GISBERT  FREDERIC"/>
    <x v="25"/>
    <x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N22" firstHeaderRow="2" firstDataRow="2" firstDataCol="8"/>
  <pivotFields count="53">
    <pivotField axis="axisRow" compact="0" outline="0" showAll="0" defaultSubtotal="0">
      <items count="14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</items>
    </pivotField>
    <pivotField axis="axisRow" compact="0" outline="0" showAll="0" defaultSubtotal="0">
      <items count="125">
        <item x="71"/>
        <item x="25"/>
        <item x="31"/>
        <item x="94"/>
        <item x="118"/>
        <item x="48"/>
        <item x="97"/>
        <item x="86"/>
        <item x="1"/>
        <item x="87"/>
        <item x="106"/>
        <item x="77"/>
        <item x="18"/>
        <item x="116"/>
        <item x="80"/>
        <item x="121"/>
        <item x="59"/>
        <item x="124"/>
        <item x="76"/>
        <item x="107"/>
        <item x="51"/>
        <item x="7"/>
        <item x="63"/>
        <item x="32"/>
        <item x="33"/>
        <item x="34"/>
        <item x="38"/>
        <item x="110"/>
        <item x="79"/>
        <item x="35"/>
        <item x="37"/>
        <item x="36"/>
        <item x="13"/>
        <item x="11"/>
        <item x="3"/>
        <item x="95"/>
        <item x="96"/>
        <item x="30"/>
        <item x="39"/>
        <item x="60"/>
        <item x="75"/>
        <item x="29"/>
        <item x="40"/>
        <item x="58"/>
        <item x="65"/>
        <item x="4"/>
        <item x="5"/>
        <item x="83"/>
        <item x="93"/>
        <item x="27"/>
        <item x="82"/>
        <item x="104"/>
        <item x="57"/>
        <item x="19"/>
        <item x="15"/>
        <item x="21"/>
        <item x="55"/>
        <item x="0"/>
        <item x="2"/>
        <item x="20"/>
        <item x="62"/>
        <item x="49"/>
        <item x="112"/>
        <item x="73"/>
        <item x="115"/>
        <item x="6"/>
        <item x="8"/>
        <item x="9"/>
        <item x="10"/>
        <item x="14"/>
        <item x="12"/>
        <item x="91"/>
        <item x="17"/>
        <item x="16"/>
        <item x="26"/>
        <item x="100"/>
        <item x="28"/>
        <item x="56"/>
        <item x="45"/>
        <item x="22"/>
        <item x="23"/>
        <item x="101"/>
        <item x="24"/>
        <item x="43"/>
        <item x="44"/>
        <item x="42"/>
        <item x="41"/>
        <item x="46"/>
        <item x="47"/>
        <item x="52"/>
        <item x="50"/>
        <item x="53"/>
        <item x="117"/>
        <item x="54"/>
        <item x="61"/>
        <item x="64"/>
        <item x="72"/>
        <item x="88"/>
        <item x="66"/>
        <item x="67"/>
        <item x="68"/>
        <item x="69"/>
        <item x="92"/>
        <item x="74"/>
        <item x="70"/>
        <item x="119"/>
        <item x="120"/>
        <item x="85"/>
        <item x="81"/>
        <item x="84"/>
        <item x="108"/>
        <item x="89"/>
        <item x="90"/>
        <item x="103"/>
        <item x="99"/>
        <item x="109"/>
        <item x="98"/>
        <item x="105"/>
        <item x="102"/>
        <item x="111"/>
        <item x="113"/>
        <item x="114"/>
        <item x="123"/>
        <item x="122"/>
        <item x="78"/>
      </items>
    </pivotField>
    <pivotField compact="0" outline="0" showAll="0"/>
    <pivotField axis="axisRow" compact="0" outline="0" showAll="0" defaultSubtotal="0">
      <items count="125">
        <item x="34"/>
        <item x="18"/>
        <item x="10"/>
        <item x="12"/>
        <item x="38"/>
        <item x="64"/>
        <item x="15"/>
        <item x="32"/>
        <item x="6"/>
        <item x="110"/>
        <item x="98"/>
        <item x="33"/>
        <item x="43"/>
        <item x="89"/>
        <item x="63"/>
        <item x="79"/>
        <item x="71"/>
        <item x="25"/>
        <item x="101"/>
        <item x="50"/>
        <item x="74"/>
        <item x="85"/>
        <item x="59"/>
        <item x="121"/>
        <item x="111"/>
        <item x="35"/>
        <item x="22"/>
        <item x="90"/>
        <item x="2"/>
        <item x="31"/>
        <item x="37"/>
        <item x="65"/>
        <item x="66"/>
        <item x="36"/>
        <item x="19"/>
        <item x="116"/>
        <item x="80"/>
        <item x="14"/>
        <item x="57"/>
        <item x="11"/>
        <item x="13"/>
        <item x="3"/>
        <item x="109"/>
        <item x="124"/>
        <item x="44"/>
        <item x="70"/>
        <item x="16"/>
        <item x="54"/>
        <item x="94"/>
        <item x="95"/>
        <item x="118"/>
        <item x="52"/>
        <item x="83"/>
        <item x="8"/>
        <item x="97"/>
        <item x="81"/>
        <item x="67"/>
        <item x="20"/>
        <item x="48"/>
        <item x="61"/>
        <item x="96"/>
        <item x="68"/>
        <item x="99"/>
        <item x="56"/>
        <item x="62"/>
        <item x="91"/>
        <item x="84"/>
        <item x="30"/>
        <item x="55"/>
        <item x="42"/>
        <item x="104"/>
        <item x="69"/>
        <item x="103"/>
        <item x="60"/>
        <item x="107"/>
        <item x="39"/>
        <item x="114"/>
        <item x="58"/>
        <item x="47"/>
        <item x="23"/>
        <item x="102"/>
        <item x="93"/>
        <item x="105"/>
        <item x="75"/>
        <item x="45"/>
        <item x="86"/>
        <item x="122"/>
        <item x="108"/>
        <item x="29"/>
        <item x="41"/>
        <item x="113"/>
        <item x="119"/>
        <item x="72"/>
        <item x="120"/>
        <item x="28"/>
        <item x="1"/>
        <item x="92"/>
        <item x="17"/>
        <item x="76"/>
        <item x="9"/>
        <item x="46"/>
        <item x="123"/>
        <item x="49"/>
        <item x="0"/>
        <item x="40"/>
        <item x="117"/>
        <item x="115"/>
        <item x="7"/>
        <item x="27"/>
        <item x="82"/>
        <item x="73"/>
        <item x="87"/>
        <item x="53"/>
        <item x="4"/>
        <item x="78"/>
        <item x="112"/>
        <item x="26"/>
        <item x="106"/>
        <item x="88"/>
        <item x="24"/>
        <item x="5"/>
        <item x="100"/>
        <item x="51"/>
        <item x="77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numFmtId="167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numFmtId="14" outline="0" showAll="0"/>
    <pivotField compact="0" outline="0" showAll="0"/>
    <pivotField compact="0" outline="0" showAll="0"/>
    <pivotField compact="0" numFmtId="166" outline="0" showAll="0"/>
    <pivotField compact="0" numFmtId="165" outline="0" showAll="0"/>
    <pivotField compact="0" numFmtId="166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2" outline="0" showAll="0"/>
    <pivotField axis="axisRow" compact="0" numFmtId="2" outline="0" showAll="0" defaultSubtotal="0">
      <items count="207">
        <item x="125"/>
        <item x="189"/>
        <item x="91"/>
        <item x="132"/>
        <item x="117"/>
        <item x="172"/>
        <item x="164"/>
        <item x="121"/>
        <item x="194"/>
        <item x="114"/>
        <item x="108"/>
        <item x="192"/>
        <item x="159"/>
        <item x="160"/>
        <item x="136"/>
        <item x="111"/>
        <item x="202"/>
        <item x="92"/>
        <item x="24"/>
        <item x="96"/>
        <item x="97"/>
        <item x="77"/>
        <item x="173"/>
        <item x="193"/>
        <item x="124"/>
        <item x="188"/>
        <item x="31"/>
        <item x="110"/>
        <item x="90"/>
        <item x="183"/>
        <item x="115"/>
        <item x="175"/>
        <item x="137"/>
        <item x="181"/>
        <item x="118"/>
        <item x="206"/>
        <item x="62"/>
        <item x="116"/>
        <item x="143"/>
        <item x="169"/>
        <item x="144"/>
        <item x="166"/>
        <item x="178"/>
        <item x="155"/>
        <item x="133"/>
        <item x="76"/>
        <item x="82"/>
        <item x="170"/>
        <item x="165"/>
        <item x="95"/>
        <item x="187"/>
        <item x="112"/>
        <item x="203"/>
        <item x="201"/>
        <item x="149"/>
        <item x="93"/>
        <item x="179"/>
        <item x="204"/>
        <item x="190"/>
        <item x="79"/>
        <item x="78"/>
        <item x="135"/>
        <item x="200"/>
        <item x="205"/>
        <item x="198"/>
        <item x="197"/>
        <item x="174"/>
        <item x="34"/>
        <item x="145"/>
        <item x="98"/>
        <item x="184"/>
        <item x="199"/>
        <item x="196"/>
        <item x="48"/>
        <item x="81"/>
        <item x="163"/>
        <item x="180"/>
        <item x="8"/>
        <item x="186"/>
        <item x="83"/>
        <item x="176"/>
        <item x="38"/>
        <item x="131"/>
        <item x="158"/>
        <item x="171"/>
        <item x="86"/>
        <item x="120"/>
        <item x="107"/>
        <item x="32"/>
        <item x="47"/>
        <item x="30"/>
        <item x="33"/>
        <item x="147"/>
        <item x="182"/>
        <item x="80"/>
        <item x="87"/>
        <item x="168"/>
        <item x="128"/>
        <item x="146"/>
        <item x="75"/>
        <item x="85"/>
        <item x="99"/>
        <item x="7"/>
        <item x="26"/>
        <item x="35"/>
        <item x="9"/>
        <item x="109"/>
        <item x="195"/>
        <item x="22"/>
        <item x="64"/>
        <item x="63"/>
        <item x="14"/>
        <item x="113"/>
        <item x="104"/>
        <item x="140"/>
        <item x="69"/>
        <item x="101"/>
        <item x="37"/>
        <item x="84"/>
        <item x="141"/>
        <item x="36"/>
        <item x="152"/>
        <item x="23"/>
        <item x="88"/>
        <item x="122"/>
        <item x="29"/>
        <item x="28"/>
        <item x="39"/>
        <item x="154"/>
        <item x="103"/>
        <item x="167"/>
        <item x="102"/>
        <item x="151"/>
        <item x="162"/>
        <item x="89"/>
        <item x="42"/>
        <item x="70"/>
        <item x="27"/>
        <item x="10"/>
        <item x="94"/>
        <item x="100"/>
        <item x="191"/>
        <item x="46"/>
        <item x="156"/>
        <item x="127"/>
        <item x="66"/>
        <item x="123"/>
        <item x="43"/>
        <item x="130"/>
        <item x="157"/>
        <item x="49"/>
        <item x="134"/>
        <item x="61"/>
        <item x="6"/>
        <item x="105"/>
        <item x="65"/>
        <item x="68"/>
        <item x="11"/>
        <item x="12"/>
        <item x="16"/>
        <item x="177"/>
        <item x="106"/>
        <item x="13"/>
        <item x="0"/>
        <item x="161"/>
        <item x="142"/>
        <item x="74"/>
        <item x="25"/>
        <item x="3"/>
        <item x="119"/>
        <item x="15"/>
        <item x="4"/>
        <item x="138"/>
        <item x="153"/>
        <item x="150"/>
        <item x="148"/>
        <item x="185"/>
        <item x="45"/>
        <item x="41"/>
        <item x="59"/>
        <item x="71"/>
        <item x="126"/>
        <item x="57"/>
        <item x="58"/>
        <item x="60"/>
        <item x="2"/>
        <item x="139"/>
        <item x="1"/>
        <item x="52"/>
        <item x="54"/>
        <item x="5"/>
        <item x="53"/>
        <item x="56"/>
        <item x="40"/>
        <item x="55"/>
        <item x="51"/>
        <item x="72"/>
        <item x="44"/>
        <item x="67"/>
        <item x="129"/>
        <item x="50"/>
        <item x="73"/>
        <item x="18"/>
        <item x="19"/>
        <item x="20"/>
        <item x="17"/>
        <item x="21"/>
      </items>
    </pivotField>
    <pivotField compact="0" numFmtId="2" outline="0" showAll="0"/>
    <pivotField compact="0" numFmtId="2" outline="0" showAll="0"/>
    <pivotField compact="0" numFmtId="2" outline="0" showAll="0"/>
    <pivotField compact="0" numFmtId="164" outline="0" showAll="0"/>
    <pivotField compact="0" numFmtId="2" outline="0" showAll="0"/>
    <pivotField compact="0" numFmtId="164" outline="0" showAll="0"/>
    <pivotField compact="0" outline="0" showAll="0"/>
    <pivotField compact="0" outline="0" showAll="0"/>
    <pivotField compact="0" numFmtId="165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8">
        <item x="1"/>
        <item h="1" x="8"/>
        <item h="1" x="25"/>
        <item h="1" x="22"/>
        <item h="1" x="20"/>
        <item h="1" x="16"/>
        <item h="1" x="26"/>
        <item h="1" x="4"/>
        <item h="1" x="27"/>
        <item h="1" x="10"/>
        <item h="1" x="0"/>
        <item h="1" x="2"/>
        <item h="1" x="7"/>
        <item h="1" x="9"/>
        <item h="1" x="17"/>
        <item h="1" x="3"/>
        <item h="1" x="23"/>
        <item h="1" x="19"/>
        <item h="1" x="24"/>
        <item h="1" x="14"/>
        <item h="1" x="15"/>
        <item h="1" x="21"/>
        <item h="1" x="5"/>
        <item h="1" x="12"/>
        <item h="1" x="13"/>
        <item h="1" x="18"/>
        <item h="1" x="6"/>
        <item h="1" x="11"/>
      </items>
    </pivotField>
    <pivotField compact="0" outline="0" showAll="0"/>
    <pivotField axis="axisRow" compact="0" outline="0" showAll="0" defaultSubtotal="0">
      <items count="26">
        <item x="8"/>
        <item x="17"/>
        <item x="18"/>
        <item x="14"/>
        <item x="1"/>
        <item x="23"/>
        <item x="19"/>
        <item x="5"/>
        <item x="25"/>
        <item x="0"/>
        <item x="3"/>
        <item x="6"/>
        <item x="15"/>
        <item x="4"/>
        <item x="11"/>
        <item x="22"/>
        <item x="13"/>
        <item x="16"/>
        <item x="21"/>
        <item x="20"/>
        <item x="10"/>
        <item x="12"/>
        <item x="9"/>
        <item x="24"/>
        <item x="7"/>
        <item x="2"/>
      </items>
    </pivotField>
    <pivotField axis="axisRow" compact="0" outline="0" showAll="0">
      <items count="167">
        <item m="1" x="138"/>
        <item m="1" x="109"/>
        <item m="1" x="145"/>
        <item m="1" x="132"/>
        <item x="51"/>
        <item m="1" x="128"/>
        <item m="1" x="163"/>
        <item m="1" x="121"/>
        <item m="1" x="143"/>
        <item m="1" x="165"/>
        <item x="25"/>
        <item m="1" x="102"/>
        <item m="1" x="141"/>
        <item x="62"/>
        <item m="1" x="124"/>
        <item m="1" x="133"/>
        <item m="1" x="144"/>
        <item m="1" x="118"/>
        <item m="1" x="158"/>
        <item m="1" x="135"/>
        <item m="1" x="119"/>
        <item m="1" x="137"/>
        <item m="1" x="156"/>
        <item m="1" x="115"/>
        <item m="1" x="125"/>
        <item m="1" x="106"/>
        <item m="1" x="161"/>
        <item m="1" x="112"/>
        <item m="1" x="149"/>
        <item m="1" x="148"/>
        <item m="1" x="130"/>
        <item m="1" x="114"/>
        <item m="1" x="110"/>
        <item x="52"/>
        <item x="26"/>
        <item m="1" x="159"/>
        <item m="1" x="111"/>
        <item m="1" x="127"/>
        <item m="1" x="134"/>
        <item m="1" x="117"/>
        <item m="1" x="129"/>
        <item x="63"/>
        <item m="1" x="101"/>
        <item x="65"/>
        <item m="1" x="103"/>
        <item m="1" x="147"/>
        <item m="1" x="155"/>
        <item m="1" x="139"/>
        <item x="24"/>
        <item m="1" x="116"/>
        <item m="1" x="150"/>
        <item m="1" x="104"/>
        <item m="1" x="108"/>
        <item m="1" x="153"/>
        <item m="1" x="120"/>
        <item m="1" x="122"/>
        <item m="1" x="152"/>
        <item m="1" x="113"/>
        <item m="1" x="146"/>
        <item m="1" x="107"/>
        <item m="1" x="123"/>
        <item m="1" x="136"/>
        <item m="1" x="140"/>
        <item m="1" x="157"/>
        <item m="1" x="126"/>
        <item m="1" x="160"/>
        <item x="22"/>
        <item m="1" x="151"/>
        <item m="1" x="162"/>
        <item m="1" x="154"/>
        <item m="1" x="131"/>
        <item m="1" x="105"/>
        <item m="1" x="142"/>
        <item m="1" x="164"/>
        <item x="8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3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3"/>
        <item x="54"/>
        <item x="55"/>
        <item x="56"/>
        <item x="57"/>
        <item x="58"/>
        <item x="59"/>
        <item x="60"/>
        <item x="61"/>
        <item x="64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t="default"/>
      </items>
    </pivotField>
    <pivotField compact="0" outline="0" showAll="0"/>
    <pivotField compact="0" outline="0" showAll="0" defaultSubtotal="0">
      <items count="6">
        <item sd="0" x="1"/>
        <item sd="0" x="2"/>
        <item sd="0" x="3"/>
        <item sd="0" x="4"/>
        <item x="0"/>
        <item x="5"/>
      </items>
    </pivotField>
    <pivotField compact="0" outline="0" showAll="0" defaultSubtotal="0">
      <items count="4">
        <item sd="0" x="1"/>
        <item sd="0" x="2"/>
        <item x="0"/>
        <item x="3"/>
      </items>
    </pivotField>
  </pivotFields>
  <rowFields count="8">
    <field x="0"/>
    <field x="8"/>
    <field x="1"/>
    <field x="3"/>
    <field x="30"/>
    <field x="46"/>
    <field x="48"/>
    <field x="49"/>
  </rowFields>
  <rowItems count="18">
    <i>
      <x v="1"/>
      <x v="2"/>
      <x v="8"/>
      <x v="95"/>
      <x v="187"/>
      <x/>
      <x v="4"/>
      <x v="76"/>
    </i>
    <i>
      <x v="2"/>
      <x v="2"/>
      <x v="58"/>
      <x v="28"/>
      <x v="185"/>
      <x/>
      <x v="25"/>
      <x v="77"/>
    </i>
    <i>
      <x v="3"/>
      <x v="2"/>
      <x v="34"/>
      <x v="41"/>
      <x v="168"/>
      <x/>
      <x v="25"/>
      <x v="78"/>
    </i>
    <i>
      <x v="4"/>
      <x v="2"/>
      <x v="45"/>
      <x v="113"/>
      <x v="171"/>
      <x/>
      <x v="25"/>
      <x v="79"/>
    </i>
    <i>
      <x v="7"/>
      <x v="4"/>
      <x v="21"/>
      <x v="107"/>
      <x v="105"/>
      <x/>
      <x v="4"/>
      <x v="82"/>
    </i>
    <i>
      <x v="26"/>
      <x v="7"/>
      <x v="1"/>
      <x v="17"/>
      <x v="127"/>
      <x/>
      <x v="4"/>
      <x v="97"/>
    </i>
    <i>
      <x v="32"/>
      <x v="8"/>
      <x v="37"/>
      <x v="67"/>
      <x v="150"/>
      <x/>
      <x v="4"/>
      <x v="99"/>
    </i>
    <i>
      <x v="33"/>
      <x v="8"/>
      <x v="2"/>
      <x v="29"/>
      <x v="200"/>
      <x/>
      <x v="14"/>
      <x v="100"/>
    </i>
    <i>
      <x v="51"/>
      <x v="9"/>
      <x v="61"/>
      <x v="102"/>
      <x v="109"/>
      <x/>
      <x v="25"/>
      <x v="82"/>
    </i>
    <i r="4">
      <x v="110"/>
      <x/>
      <x v="25"/>
      <x v="82"/>
    </i>
    <i>
      <x v="65"/>
      <x v="9"/>
      <x v="60"/>
      <x v="64"/>
      <x v="109"/>
      <x/>
      <x v="25"/>
      <x v="82"/>
    </i>
    <i r="4">
      <x v="110"/>
      <x/>
      <x v="25"/>
      <x v="82"/>
    </i>
    <i>
      <x v="102"/>
      <x v="12"/>
      <x v="3"/>
      <x v="48"/>
      <x v="175"/>
      <x/>
      <x v="3"/>
      <x v="136"/>
    </i>
    <i>
      <x v="106"/>
      <x v="12"/>
      <x v="3"/>
      <x v="48"/>
      <x v="132"/>
      <x/>
      <x v="3"/>
      <x v="140"/>
    </i>
    <i>
      <x v="108"/>
      <x v="12"/>
      <x v="6"/>
      <x v="54"/>
      <x v="173"/>
      <x/>
      <x v="3"/>
      <x v="142"/>
    </i>
    <i>
      <x v="135"/>
      <x v="1"/>
      <x v="8"/>
      <x v="95"/>
      <x v="176"/>
      <x/>
      <x v="4"/>
      <x v="82"/>
    </i>
    <i>
      <x v="138"/>
      <x v="1"/>
      <x v="37"/>
      <x v="67"/>
      <x v="141"/>
      <x/>
      <x v="4"/>
      <x v="8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vg" displayName="cvg" ref="A243:AY536" totalsRowShown="0">
  <autoFilter ref="A243:AY536" xr:uid="{00000000-0009-0000-0100-000001000000}"/>
  <tableColumns count="51">
    <tableColumn id="1" xr3:uid="{00000000-0010-0000-0000-000001000000}" name="No commande" dataDxfId="51"/>
    <tableColumn id="2" xr3:uid="{00000000-0010-0000-0000-000002000000}" name="Fournisseur" dataDxfId="50"/>
    <tableColumn id="3" xr3:uid="{00000000-0010-0000-0000-000003000000}" name="Tiers facturant" dataDxfId="49"/>
    <tableColumn id="4" xr3:uid="{00000000-0010-0000-0000-000004000000}" name="Intitulé"/>
    <tableColumn id="5" xr3:uid="{00000000-0010-0000-0000-000005000000}" name="Tiers payé" dataDxfId="48"/>
    <tableColumn id="6" xr3:uid="{00000000-0010-0000-0000-000006000000}" name="Intitulé2"/>
    <tableColumn id="7" xr3:uid="{00000000-0010-0000-0000-000007000000}" name="Affaire" dataDxfId="47"/>
    <tableColumn id="8" xr3:uid="{00000000-0010-0000-0000-000008000000}" name="Intitulé3"/>
    <tableColumn id="9" xr3:uid="{00000000-0010-0000-0000-000009000000}" name="Date cde" dataDxfId="46"/>
    <tableColumn id="10" xr3:uid="{00000000-0010-0000-0000-00000A000000}" name="Date récept prévue" dataDxfId="45"/>
    <tableColumn id="11" xr3:uid="{00000000-0010-0000-0000-00000B000000}" name="Mode livraison" dataDxfId="44"/>
    <tableColumn id="12" xr3:uid="{00000000-0010-0000-0000-00000C000000}" name="Article" dataDxfId="43"/>
    <tableColumn id="13" xr3:uid="{00000000-0010-0000-0000-00000D000000}" name="Qté cdée UOM" dataDxfId="42"/>
    <tableColumn id="14" xr3:uid="{00000000-0010-0000-0000-00000E000000}" name="Coef UOM-UA" dataDxfId="41"/>
    <tableColumn id="15" xr3:uid="{00000000-0010-0000-0000-00000F000000}" name="Quantité UA" dataDxfId="40"/>
    <tableColumn id="16" xr3:uid="{00000000-0010-0000-0000-000010000000}" name="Qté récept UA" dataDxfId="39"/>
    <tableColumn id="17" xr3:uid="{00000000-0010-0000-0000-000011000000}" name="Qté en expé UA" dataDxfId="38"/>
    <tableColumn id="18" xr3:uid="{00000000-0010-0000-0000-000012000000}" name="Qté facturée UA" dataDxfId="37"/>
    <tableColumn id="19" xr3:uid="{00000000-0010-0000-0000-000013000000}" name="Unité achat" dataDxfId="36"/>
    <tableColumn id="20" xr3:uid="{00000000-0010-0000-0000-000014000000}" name="Devise" dataDxfId="35"/>
    <tableColumn id="21" xr3:uid="{00000000-0010-0000-0000-000015000000}" name="Prix net" dataDxfId="34"/>
    <tableColumn id="22" xr3:uid="{00000000-0010-0000-0000-000016000000}" name="No commande vente" dataDxfId="33"/>
    <tableColumn id="23" xr3:uid="{00000000-0010-0000-0000-000017000000}" name="Site réception" dataDxfId="32"/>
    <tableColumn id="24" xr3:uid="{00000000-0010-0000-0000-000018000000}" name="Site commande" dataDxfId="31"/>
    <tableColumn id="25" xr3:uid="{00000000-0010-0000-0000-000019000000}" name="Régime taxe" dataDxfId="30"/>
    <tableColumn id="26" xr3:uid="{00000000-0010-0000-0000-00001A000000}" name="Condition paiement" dataDxfId="29"/>
    <tableColumn id="27" xr3:uid="{00000000-0010-0000-0000-00001B000000}" name="Raison sociale" dataDxfId="28"/>
    <tableColumn id="28" xr3:uid="{00000000-0010-0000-0000-00001C000000}" name="Désignation" dataDxfId="27"/>
    <tableColumn id="29" xr3:uid="{00000000-0010-0000-0000-00001D000000}" name="Unité commande" dataDxfId="26"/>
    <tableColumn id="30" xr3:uid="{00000000-0010-0000-0000-00001E000000}" name="Montant ligne HT (doc)" dataDxfId="25"/>
    <tableColumn id="31" xr3:uid="{00000000-0010-0000-0000-00001F000000}" name="Montant ligne HT (société)" dataDxfId="24"/>
    <tableColumn id="32" xr3:uid="{00000000-0010-0000-0000-000020000000}" name="Montant ligne TTC (doc)" dataDxfId="23"/>
    <tableColumn id="33" xr3:uid="{00000000-0010-0000-0000-000021000000}" name="Montant ligne TTC (société)" dataDxfId="22"/>
    <tableColumn id="34" xr3:uid="{00000000-0010-0000-0000-000022000000}" name="Coût achat unitaire (doc)" dataDxfId="21"/>
    <tableColumn id="35" xr3:uid="{00000000-0010-0000-0000-000023000000}" name="Coût achat unitaire (société)" dataDxfId="20"/>
    <tableColumn id="36" xr3:uid="{00000000-0010-0000-0000-000024000000}" name="Coût achat (doc)" dataDxfId="19"/>
    <tableColumn id="37" xr3:uid="{00000000-0010-0000-0000-000025000000}" name="Coût achat (société)" dataDxfId="18"/>
    <tableColumn id="38" xr3:uid="{00000000-0010-0000-0000-000026000000}" name="Coût achat réalisé (doc)" dataDxfId="17"/>
    <tableColumn id="39" xr3:uid="{00000000-0010-0000-0000-000027000000}" name="Coût achat réalisé (société)" dataDxfId="16"/>
    <tableColumn id="40" xr3:uid="{00000000-0010-0000-0000-000028000000}" name="Coef frais approche" dataDxfId="15"/>
    <tableColumn id="41" xr3:uid="{00000000-0010-0000-0000-000029000000}" name="Coût fixe unitaire (société)" dataDxfId="14"/>
    <tableColumn id="42" xr3:uid="{00000000-0010-0000-0000-00002A000000}" name="Poids" dataDxfId="13"/>
    <tableColumn id="43" xr3:uid="{00000000-0010-0000-0000-00002B000000}" name="Type ligne" dataDxfId="12"/>
    <tableColumn id="44" xr3:uid="{00000000-0010-0000-0000-00002C000000}" name="Unité poids" dataDxfId="11"/>
    <tableColumn id="45" xr3:uid="{00000000-0010-0000-0000-00002D000000}" name="Unité Volume" dataDxfId="10"/>
    <tableColumn id="46" xr3:uid="{00000000-0010-0000-0000-00002E000000}" name="Volume" dataDxfId="9"/>
    <tableColumn id="47" xr3:uid="{00000000-0010-0000-0000-00002F000000}" name="Admin.commande" dataDxfId="8"/>
    <tableColumn id="48" xr3:uid="{00000000-0010-0000-0000-000030000000}" name="Intitulé4"/>
    <tableColumn id="49" xr3:uid="{00000000-0010-0000-0000-000031000000}" name="Opérateur création" dataDxfId="7"/>
    <tableColumn id="50" xr3:uid="{00000000-0010-0000-0000-000032000000}" name="Commentaires" dataDxfId="6"/>
    <tableColumn id="51" xr3:uid="{00000000-0010-0000-0000-000033000000}" name="Colonne1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" displayName="Tableau1" ref="A4:AX236" totalsRowShown="0">
  <autoFilter ref="A4:AX236" xr:uid="{00000000-0009-0000-0100-000003000000}"/>
  <tableColumns count="50">
    <tableColumn id="1" xr3:uid="{00000000-0010-0000-0100-000001000000}" name="No commande"/>
    <tableColumn id="2" xr3:uid="{00000000-0010-0000-0100-000002000000}" name="Fournisseur"/>
    <tableColumn id="3" xr3:uid="{00000000-0010-0000-0100-000003000000}" name="Tiers facturant"/>
    <tableColumn id="4" xr3:uid="{00000000-0010-0000-0100-000004000000}" name="Raison sociale"/>
    <tableColumn id="5" xr3:uid="{00000000-0010-0000-0100-000005000000}" name="Tiers payé"/>
    <tableColumn id="6" xr3:uid="{00000000-0010-0000-0100-000006000000}" name="Raison sociale2"/>
    <tableColumn id="7" xr3:uid="{00000000-0010-0000-0100-000007000000}" name="Affaire"/>
    <tableColumn id="8" xr3:uid="{00000000-0010-0000-0100-000008000000}" name="Désignation"/>
    <tableColumn id="9" xr3:uid="{00000000-0010-0000-0100-000009000000}" name="Date cde" dataDxfId="4"/>
    <tableColumn id="10" xr3:uid="{00000000-0010-0000-0100-00000A000000}" name="Date récept prévue" dataDxfId="3"/>
    <tableColumn id="11" xr3:uid="{00000000-0010-0000-0100-00000B000000}" name="Mode livraison"/>
    <tableColumn id="12" xr3:uid="{00000000-0010-0000-0100-00000C000000}" name="Article"/>
    <tableColumn id="13" xr3:uid="{00000000-0010-0000-0100-00000D000000}" name="Qté cdée UOM"/>
    <tableColumn id="14" xr3:uid="{00000000-0010-0000-0100-00000E000000}" name="Coef UOM-UA"/>
    <tableColumn id="15" xr3:uid="{00000000-0010-0000-0100-00000F000000}" name="Quantité UA"/>
    <tableColumn id="16" xr3:uid="{00000000-0010-0000-0100-000010000000}" name="Qté récept UA"/>
    <tableColumn id="17" xr3:uid="{00000000-0010-0000-0100-000011000000}" name="Qté en expé UA"/>
    <tableColumn id="18" xr3:uid="{00000000-0010-0000-0100-000012000000}" name="Qté facturée UA"/>
    <tableColumn id="19" xr3:uid="{00000000-0010-0000-0100-000013000000}" name="Unité achat"/>
    <tableColumn id="20" xr3:uid="{00000000-0010-0000-0100-000014000000}" name="Devise"/>
    <tableColumn id="21" xr3:uid="{00000000-0010-0000-0100-000015000000}" name="Prix net"/>
    <tableColumn id="22" xr3:uid="{00000000-0010-0000-0100-000016000000}" name="No commande vente"/>
    <tableColumn id="23" xr3:uid="{00000000-0010-0000-0100-000017000000}" name="Site réception" dataDxfId="2">
      <calculatedColumnFormula>"600"</calculatedColumnFormula>
    </tableColumn>
    <tableColumn id="24" xr3:uid="{00000000-0010-0000-0100-000018000000}" name="Site commande" dataDxfId="1">
      <calculatedColumnFormula>"600"</calculatedColumnFormula>
    </tableColumn>
    <tableColumn id="25" xr3:uid="{00000000-0010-0000-0100-000019000000}" name="Régime taxe"/>
    <tableColumn id="26" xr3:uid="{00000000-0010-0000-0100-00001A000000}" name="Condition paiement"/>
    <tableColumn id="27" xr3:uid="{00000000-0010-0000-0100-00001B000000}" name="Raison sociale3"/>
    <tableColumn id="28" xr3:uid="{00000000-0010-0000-0100-00001C000000}" name="Désignation4"/>
    <tableColumn id="29" xr3:uid="{00000000-0010-0000-0100-00001D000000}" name="Unité commande"/>
    <tableColumn id="30" xr3:uid="{00000000-0010-0000-0100-00001E000000}" name="Montant ligne HT (doc)"/>
    <tableColumn id="31" xr3:uid="{00000000-0010-0000-0100-00001F000000}" name="Montant ligne HT (société)"/>
    <tableColumn id="32" xr3:uid="{00000000-0010-0000-0100-000020000000}" name="Montant ligne TTC (doc)"/>
    <tableColumn id="33" xr3:uid="{00000000-0010-0000-0100-000021000000}" name="Montant ligne TTC (société)"/>
    <tableColumn id="34" xr3:uid="{00000000-0010-0000-0100-000022000000}" name="Coût achat unitaire (doc)"/>
    <tableColumn id="35" xr3:uid="{00000000-0010-0000-0100-000023000000}" name="Coût achat unitaire (société)"/>
    <tableColumn id="36" xr3:uid="{00000000-0010-0000-0100-000024000000}" name="Coût achat (doc)"/>
    <tableColumn id="37" xr3:uid="{00000000-0010-0000-0100-000025000000}" name="Coût achat (société)"/>
    <tableColumn id="38" xr3:uid="{00000000-0010-0000-0100-000026000000}" name="Coût achat réalisé (doc)"/>
    <tableColumn id="39" xr3:uid="{00000000-0010-0000-0100-000027000000}" name="Coût achat réalisé (société)"/>
    <tableColumn id="40" xr3:uid="{00000000-0010-0000-0100-000028000000}" name="Coef frais approche"/>
    <tableColumn id="41" xr3:uid="{00000000-0010-0000-0100-000029000000}" name="Coût fixe unitaire (société)"/>
    <tableColumn id="42" xr3:uid="{00000000-0010-0000-0100-00002A000000}" name="Poids"/>
    <tableColumn id="43" xr3:uid="{00000000-0010-0000-0100-00002B000000}" name="Type ligne"/>
    <tableColumn id="44" xr3:uid="{00000000-0010-0000-0100-00002C000000}" name="Unité poids"/>
    <tableColumn id="45" xr3:uid="{00000000-0010-0000-0100-00002D000000}" name="Unité Volume"/>
    <tableColumn id="46" xr3:uid="{00000000-0010-0000-0100-00002E000000}" name="Volume"/>
    <tableColumn id="47" xr3:uid="{00000000-0010-0000-0100-00002F000000}" name="Admin.commande"/>
    <tableColumn id="48" xr3:uid="{00000000-0010-0000-0100-000030000000}" name="Nom"/>
    <tableColumn id="49" xr3:uid="{00000000-0010-0000-0100-000031000000}" name="Opérateur création"/>
    <tableColumn id="50" xr3:uid="{00000000-0010-0000-0100-000032000000}" name="COMMENTAIR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H22"/>
  <sheetViews>
    <sheetView workbookViewId="0">
      <selection activeCell="C36" sqref="C36"/>
    </sheetView>
  </sheetViews>
  <sheetFormatPr baseColWidth="10" defaultRowHeight="15" x14ac:dyDescent="0.25"/>
  <cols>
    <col min="1" max="1" width="21" bestFit="1" customWidth="1"/>
    <col min="2" max="2" width="11" customWidth="1"/>
    <col min="3" max="3" width="13.7109375" bestFit="1" customWidth="1"/>
    <col min="4" max="4" width="35.28515625" bestFit="1" customWidth="1"/>
    <col min="5" max="5" width="27.140625" bestFit="1" customWidth="1"/>
    <col min="6" max="6" width="20.28515625" customWidth="1"/>
    <col min="7" max="7" width="20.28515625" bestFit="1" customWidth="1"/>
    <col min="8" max="8" width="41" bestFit="1" customWidth="1"/>
  </cols>
  <sheetData>
    <row r="4" spans="1:8" x14ac:dyDescent="0.25">
      <c r="A4" s="7" t="s">
        <v>1</v>
      </c>
      <c r="B4" s="7" t="s">
        <v>9</v>
      </c>
      <c r="C4" s="7" t="s">
        <v>2</v>
      </c>
      <c r="D4" s="7" t="s">
        <v>4</v>
      </c>
      <c r="E4" s="7" t="s">
        <v>31</v>
      </c>
      <c r="F4" s="7" t="s">
        <v>47</v>
      </c>
      <c r="G4" s="7" t="s">
        <v>49</v>
      </c>
      <c r="H4" s="7" t="s">
        <v>773</v>
      </c>
    </row>
    <row r="5" spans="1:8" x14ac:dyDescent="0.25">
      <c r="A5" t="s">
        <v>572</v>
      </c>
      <c r="B5" s="8" t="s">
        <v>775</v>
      </c>
      <c r="C5" t="s">
        <v>177</v>
      </c>
      <c r="D5" t="s">
        <v>51</v>
      </c>
      <c r="E5" s="4">
        <v>72000</v>
      </c>
      <c r="F5" t="s">
        <v>302</v>
      </c>
      <c r="G5" t="s">
        <v>329</v>
      </c>
      <c r="H5" t="s">
        <v>792</v>
      </c>
    </row>
    <row r="6" spans="1:8" x14ac:dyDescent="0.25">
      <c r="A6" t="s">
        <v>573</v>
      </c>
      <c r="B6" s="8" t="s">
        <v>775</v>
      </c>
      <c r="C6" t="s">
        <v>178</v>
      </c>
      <c r="D6" t="s">
        <v>52</v>
      </c>
      <c r="E6" s="4">
        <v>65725</v>
      </c>
      <c r="F6" t="s">
        <v>302</v>
      </c>
      <c r="G6" t="s">
        <v>330</v>
      </c>
      <c r="H6" t="s">
        <v>796</v>
      </c>
    </row>
    <row r="7" spans="1:8" x14ac:dyDescent="0.25">
      <c r="A7" t="s">
        <v>574</v>
      </c>
      <c r="B7" s="8" t="s">
        <v>775</v>
      </c>
      <c r="C7" t="s">
        <v>179</v>
      </c>
      <c r="D7" t="s">
        <v>53</v>
      </c>
      <c r="E7" s="4">
        <v>26100</v>
      </c>
      <c r="F7" t="s">
        <v>302</v>
      </c>
      <c r="G7" t="s">
        <v>330</v>
      </c>
      <c r="H7" t="s">
        <v>798</v>
      </c>
    </row>
    <row r="8" spans="1:8" x14ac:dyDescent="0.25">
      <c r="A8" t="s">
        <v>575</v>
      </c>
      <c r="B8" s="8" t="s">
        <v>775</v>
      </c>
      <c r="C8" t="s">
        <v>180</v>
      </c>
      <c r="D8" t="s">
        <v>54</v>
      </c>
      <c r="E8" s="4">
        <v>29700</v>
      </c>
      <c r="F8" t="s">
        <v>302</v>
      </c>
      <c r="G8" t="s">
        <v>330</v>
      </c>
      <c r="H8" t="s">
        <v>797</v>
      </c>
    </row>
    <row r="9" spans="1:8" x14ac:dyDescent="0.25">
      <c r="A9" t="s">
        <v>578</v>
      </c>
      <c r="B9" s="8" t="s">
        <v>776</v>
      </c>
      <c r="C9" t="s">
        <v>183</v>
      </c>
      <c r="D9" t="s">
        <v>57</v>
      </c>
      <c r="E9" s="4">
        <v>3850</v>
      </c>
      <c r="F9" t="s">
        <v>302</v>
      </c>
      <c r="G9" t="s">
        <v>329</v>
      </c>
      <c r="H9" t="s">
        <v>914</v>
      </c>
    </row>
    <row r="10" spans="1:8" x14ac:dyDescent="0.25">
      <c r="A10" t="s">
        <v>597</v>
      </c>
      <c r="B10" s="8" t="s">
        <v>777</v>
      </c>
      <c r="C10" t="s">
        <v>201</v>
      </c>
      <c r="D10" t="s">
        <v>75</v>
      </c>
      <c r="E10" s="4">
        <v>8000</v>
      </c>
      <c r="F10" t="s">
        <v>302</v>
      </c>
      <c r="G10" t="s">
        <v>329</v>
      </c>
      <c r="H10" t="s">
        <v>799</v>
      </c>
    </row>
    <row r="11" spans="1:8" x14ac:dyDescent="0.25">
      <c r="A11" t="s">
        <v>603</v>
      </c>
      <c r="B11" s="8" t="s">
        <v>778</v>
      </c>
      <c r="C11" t="s">
        <v>206</v>
      </c>
      <c r="D11" t="s">
        <v>80</v>
      </c>
      <c r="E11" s="4">
        <v>16800</v>
      </c>
      <c r="F11" t="s">
        <v>302</v>
      </c>
      <c r="G11" t="s">
        <v>329</v>
      </c>
      <c r="H11" t="s">
        <v>800</v>
      </c>
    </row>
    <row r="12" spans="1:8" x14ac:dyDescent="0.25">
      <c r="A12" t="s">
        <v>604</v>
      </c>
      <c r="B12" s="8" t="s">
        <v>778</v>
      </c>
      <c r="C12" t="s">
        <v>207</v>
      </c>
      <c r="D12" t="s">
        <v>81</v>
      </c>
      <c r="E12" s="4">
        <v>156643.43</v>
      </c>
      <c r="F12" t="s">
        <v>302</v>
      </c>
      <c r="G12" t="s">
        <v>320</v>
      </c>
      <c r="H12" t="s">
        <v>801</v>
      </c>
    </row>
    <row r="13" spans="1:8" x14ac:dyDescent="0.25">
      <c r="A13" t="s">
        <v>622</v>
      </c>
      <c r="B13" s="8" t="s">
        <v>779</v>
      </c>
      <c r="C13" t="s">
        <v>225</v>
      </c>
      <c r="D13" t="s">
        <v>99</v>
      </c>
      <c r="E13" s="4">
        <v>4200</v>
      </c>
      <c r="F13" t="s">
        <v>302</v>
      </c>
      <c r="G13" t="s">
        <v>330</v>
      </c>
      <c r="H13" t="s">
        <v>914</v>
      </c>
    </row>
    <row r="14" spans="1:8" x14ac:dyDescent="0.25">
      <c r="E14" s="4">
        <v>4320</v>
      </c>
      <c r="F14" t="s">
        <v>302</v>
      </c>
      <c r="G14" t="s">
        <v>330</v>
      </c>
      <c r="H14" t="s">
        <v>914</v>
      </c>
    </row>
    <row r="15" spans="1:8" x14ac:dyDescent="0.25">
      <c r="A15" t="s">
        <v>636</v>
      </c>
      <c r="B15" s="8" t="s">
        <v>779</v>
      </c>
      <c r="C15" t="s">
        <v>238</v>
      </c>
      <c r="D15" t="s">
        <v>112</v>
      </c>
      <c r="E15" s="4">
        <v>4200</v>
      </c>
      <c r="F15" t="s">
        <v>302</v>
      </c>
      <c r="G15" t="s">
        <v>330</v>
      </c>
      <c r="H15" t="s">
        <v>914</v>
      </c>
    </row>
    <row r="16" spans="1:8" x14ac:dyDescent="0.25">
      <c r="E16" s="4">
        <v>4320</v>
      </c>
      <c r="F16" t="s">
        <v>302</v>
      </c>
      <c r="G16" t="s">
        <v>330</v>
      </c>
      <c r="H16" t="s">
        <v>914</v>
      </c>
    </row>
    <row r="17" spans="1:8" x14ac:dyDescent="0.25">
      <c r="A17" t="s">
        <v>673</v>
      </c>
      <c r="B17" s="8" t="s">
        <v>780</v>
      </c>
      <c r="C17" t="s">
        <v>270</v>
      </c>
      <c r="D17" t="s">
        <v>145</v>
      </c>
      <c r="E17" s="4">
        <v>40480</v>
      </c>
      <c r="F17" t="s">
        <v>302</v>
      </c>
      <c r="G17" t="s">
        <v>331</v>
      </c>
      <c r="H17" t="s">
        <v>802</v>
      </c>
    </row>
    <row r="18" spans="1:8" x14ac:dyDescent="0.25">
      <c r="A18" t="s">
        <v>677</v>
      </c>
      <c r="B18" s="8" t="s">
        <v>780</v>
      </c>
      <c r="C18" t="s">
        <v>270</v>
      </c>
      <c r="D18" t="s">
        <v>145</v>
      </c>
      <c r="E18" s="4">
        <v>9240</v>
      </c>
      <c r="F18" t="s">
        <v>302</v>
      </c>
      <c r="G18" t="s">
        <v>331</v>
      </c>
      <c r="H18" t="s">
        <v>803</v>
      </c>
    </row>
    <row r="19" spans="1:8" x14ac:dyDescent="0.25">
      <c r="A19" t="s">
        <v>679</v>
      </c>
      <c r="B19" s="8" t="s">
        <v>780</v>
      </c>
      <c r="C19" t="s">
        <v>273</v>
      </c>
      <c r="D19" t="s">
        <v>148</v>
      </c>
      <c r="E19" s="4">
        <v>32877.57</v>
      </c>
      <c r="F19" t="s">
        <v>302</v>
      </c>
      <c r="G19" t="s">
        <v>331</v>
      </c>
      <c r="H19" t="s">
        <v>793</v>
      </c>
    </row>
    <row r="20" spans="1:8" x14ac:dyDescent="0.25">
      <c r="A20" t="s">
        <v>706</v>
      </c>
      <c r="B20" s="8" t="s">
        <v>781</v>
      </c>
      <c r="C20" t="s">
        <v>177</v>
      </c>
      <c r="D20" t="s">
        <v>51</v>
      </c>
      <c r="E20" s="4">
        <v>45860.39</v>
      </c>
      <c r="F20" t="s">
        <v>302</v>
      </c>
      <c r="G20" t="s">
        <v>329</v>
      </c>
      <c r="H20" t="s">
        <v>914</v>
      </c>
    </row>
    <row r="21" spans="1:8" x14ac:dyDescent="0.25">
      <c r="A21" t="s">
        <v>709</v>
      </c>
      <c r="B21" s="8" t="s">
        <v>781</v>
      </c>
      <c r="C21" t="s">
        <v>206</v>
      </c>
      <c r="D21" t="s">
        <v>80</v>
      </c>
      <c r="E21" s="4">
        <v>12983.5</v>
      </c>
      <c r="F21" t="s">
        <v>302</v>
      </c>
      <c r="G21" t="s">
        <v>329</v>
      </c>
      <c r="H21" t="s">
        <v>914</v>
      </c>
    </row>
    <row r="22" spans="1:8" x14ac:dyDescent="0.25">
      <c r="A22" t="s">
        <v>774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536"/>
  <sheetViews>
    <sheetView tabSelected="1" topLeftCell="A3" workbookViewId="0">
      <pane xSplit="7155" ySplit="6900" topLeftCell="H238" activePane="topRight"/>
      <selection pane="topRight" activeCell="AX16" sqref="AX16"/>
      <selection pane="bottomLeft" activeCell="A21" sqref="A21"/>
      <selection pane="bottomRight" activeCell="AX246" sqref="AX246:AX252"/>
    </sheetView>
  </sheetViews>
  <sheetFormatPr baseColWidth="10" defaultColWidth="9.140625" defaultRowHeight="15" x14ac:dyDescent="0.25"/>
  <cols>
    <col min="1" max="1" width="18.140625" bestFit="1" customWidth="1"/>
    <col min="2" max="3" width="11.5703125" customWidth="1"/>
    <col min="4" max="4" width="28" hidden="1" customWidth="1"/>
    <col min="5" max="5" width="11.5703125" customWidth="1"/>
    <col min="6" max="6" width="11.5703125" hidden="1" customWidth="1"/>
    <col min="7" max="9" width="11.5703125" customWidth="1"/>
    <col min="10" max="10" width="12.5703125" customWidth="1"/>
    <col min="11" max="47" width="12.5703125" hidden="1" customWidth="1"/>
    <col min="48" max="48" width="24.42578125" hidden="1" customWidth="1"/>
    <col min="49" max="49" width="12.5703125" customWidth="1"/>
    <col min="50" max="50" width="71.7109375" bestFit="1" customWidth="1"/>
    <col min="51" max="51" width="21.28515625" customWidth="1"/>
    <col min="52" max="52" width="16.28515625" bestFit="1" customWidth="1"/>
    <col min="53" max="53" width="14.5703125" bestFit="1" customWidth="1"/>
    <col min="54" max="54" width="12" bestFit="1" customWidth="1"/>
  </cols>
  <sheetData>
    <row r="1" spans="1:54" hidden="1" x14ac:dyDescent="0.25">
      <c r="AY1" s="13" t="s">
        <v>880</v>
      </c>
      <c r="AZ1" s="14" t="s">
        <v>881</v>
      </c>
      <c r="BA1" s="15" t="s">
        <v>882</v>
      </c>
      <c r="BB1" s="16" t="s">
        <v>883</v>
      </c>
    </row>
    <row r="2" spans="1:54" hidden="1" x14ac:dyDescent="0.25">
      <c r="AY2" s="17"/>
      <c r="AZ2" s="18" t="s">
        <v>782</v>
      </c>
      <c r="BA2" s="19" t="s">
        <v>884</v>
      </c>
      <c r="BB2" s="20" t="s">
        <v>885</v>
      </c>
    </row>
    <row r="4" spans="1:54" x14ac:dyDescent="0.25">
      <c r="A4" t="s">
        <v>1</v>
      </c>
      <c r="B4" t="s">
        <v>2</v>
      </c>
      <c r="C4" t="s">
        <v>3</v>
      </c>
      <c r="D4" t="s">
        <v>27</v>
      </c>
      <c r="E4" t="s">
        <v>5</v>
      </c>
      <c r="F4" t="s">
        <v>906</v>
      </c>
      <c r="G4" t="s">
        <v>7</v>
      </c>
      <c r="H4" t="s">
        <v>28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  <c r="P4" t="s">
        <v>16</v>
      </c>
      <c r="Q4" t="s">
        <v>17</v>
      </c>
      <c r="R4" t="s">
        <v>18</v>
      </c>
      <c r="S4" t="s">
        <v>19</v>
      </c>
      <c r="T4" t="s">
        <v>20</v>
      </c>
      <c r="U4" t="s">
        <v>21</v>
      </c>
      <c r="V4" t="s">
        <v>22</v>
      </c>
      <c r="W4" t="s">
        <v>23</v>
      </c>
      <c r="X4" t="s">
        <v>24</v>
      </c>
      <c r="Y4" t="s">
        <v>25</v>
      </c>
      <c r="Z4" t="s">
        <v>26</v>
      </c>
      <c r="AA4" t="s">
        <v>907</v>
      </c>
      <c r="AB4" t="s">
        <v>908</v>
      </c>
      <c r="AC4" t="s">
        <v>29</v>
      </c>
      <c r="AD4" t="s">
        <v>30</v>
      </c>
      <c r="AE4" t="s">
        <v>31</v>
      </c>
      <c r="AF4" t="s">
        <v>32</v>
      </c>
      <c r="AG4" t="s">
        <v>33</v>
      </c>
      <c r="AH4" t="s">
        <v>34</v>
      </c>
      <c r="AI4" t="s">
        <v>35</v>
      </c>
      <c r="AJ4" t="s">
        <v>36</v>
      </c>
      <c r="AK4" t="s">
        <v>37</v>
      </c>
      <c r="AL4" t="s">
        <v>38</v>
      </c>
      <c r="AM4" t="s">
        <v>39</v>
      </c>
      <c r="AN4" t="s">
        <v>40</v>
      </c>
      <c r="AO4" t="s">
        <v>41</v>
      </c>
      <c r="AP4" t="s">
        <v>42</v>
      </c>
      <c r="AQ4" t="s">
        <v>43</v>
      </c>
      <c r="AR4" t="s">
        <v>44</v>
      </c>
      <c r="AS4" t="s">
        <v>45</v>
      </c>
      <c r="AT4" t="s">
        <v>46</v>
      </c>
      <c r="AU4" t="s">
        <v>47</v>
      </c>
      <c r="AV4" t="s">
        <v>909</v>
      </c>
      <c r="AW4" t="s">
        <v>49</v>
      </c>
      <c r="AX4" t="s">
        <v>911</v>
      </c>
    </row>
    <row r="5" spans="1:54" x14ac:dyDescent="0.25">
      <c r="A5" t="s">
        <v>571</v>
      </c>
      <c r="B5" t="str">
        <f>"011125"</f>
        <v>011125</v>
      </c>
      <c r="C5" t="str">
        <f>"011125"</f>
        <v>011125</v>
      </c>
      <c r="D5" t="s">
        <v>50</v>
      </c>
      <c r="E5" t="str">
        <f>"011125"</f>
        <v>011125</v>
      </c>
      <c r="F5" t="s">
        <v>50</v>
      </c>
      <c r="I5" s="5">
        <v>43501</v>
      </c>
      <c r="J5" s="5">
        <v>43501</v>
      </c>
      <c r="L5" t="str">
        <f>"604200"</f>
        <v>604200</v>
      </c>
      <c r="M5">
        <v>1</v>
      </c>
      <c r="N5">
        <v>1</v>
      </c>
      <c r="O5">
        <v>1</v>
      </c>
      <c r="P5">
        <v>0.9</v>
      </c>
      <c r="Q5">
        <v>0</v>
      </c>
      <c r="R5">
        <v>0.8</v>
      </c>
      <c r="S5" t="s">
        <v>724</v>
      </c>
      <c r="T5" t="s">
        <v>336</v>
      </c>
      <c r="U5">
        <v>24000</v>
      </c>
      <c r="W5" t="str">
        <f t="shared" ref="W5:W68" si="0">"600"</f>
        <v>600</v>
      </c>
      <c r="X5" t="str">
        <f t="shared" ref="X5:X68" si="1">"600"</f>
        <v>600</v>
      </c>
      <c r="Y5" t="s">
        <v>725</v>
      </c>
      <c r="Z5" t="s">
        <v>719</v>
      </c>
      <c r="AA5" t="s">
        <v>50</v>
      </c>
      <c r="AB5" t="s">
        <v>338</v>
      </c>
      <c r="AC5" t="s">
        <v>724</v>
      </c>
      <c r="AD5">
        <v>24000</v>
      </c>
      <c r="AE5">
        <v>24000</v>
      </c>
      <c r="AF5">
        <v>24000</v>
      </c>
      <c r="AG5">
        <v>24000</v>
      </c>
      <c r="AH5">
        <v>24000</v>
      </c>
      <c r="AI5">
        <v>24000</v>
      </c>
      <c r="AJ5">
        <v>24000</v>
      </c>
      <c r="AK5">
        <v>24000</v>
      </c>
      <c r="AL5">
        <v>19200</v>
      </c>
      <c r="AM5">
        <v>19200</v>
      </c>
      <c r="AN5">
        <v>1</v>
      </c>
      <c r="AO5">
        <v>0</v>
      </c>
      <c r="AP5">
        <v>0</v>
      </c>
      <c r="AQ5">
        <v>1</v>
      </c>
      <c r="AR5" t="s">
        <v>569</v>
      </c>
      <c r="AS5" t="s">
        <v>568</v>
      </c>
      <c r="AT5">
        <v>0</v>
      </c>
      <c r="AU5" t="s">
        <v>301</v>
      </c>
      <c r="AV5" t="s">
        <v>744</v>
      </c>
      <c r="AW5" t="s">
        <v>301</v>
      </c>
      <c r="AX5" s="21"/>
    </row>
    <row r="6" spans="1:54" x14ac:dyDescent="0.25">
      <c r="A6" t="s">
        <v>573</v>
      </c>
      <c r="B6" t="str">
        <f>"011170"</f>
        <v>011170</v>
      </c>
      <c r="C6" t="str">
        <f>"011170"</f>
        <v>011170</v>
      </c>
      <c r="D6" t="s">
        <v>52</v>
      </c>
      <c r="E6" t="str">
        <f>"011170"</f>
        <v>011170</v>
      </c>
      <c r="F6" t="s">
        <v>52</v>
      </c>
      <c r="I6" s="5">
        <v>43510</v>
      </c>
      <c r="J6" s="5">
        <v>43510</v>
      </c>
      <c r="L6" t="str">
        <f>"604200"</f>
        <v>604200</v>
      </c>
      <c r="M6">
        <v>239</v>
      </c>
      <c r="N6">
        <v>1</v>
      </c>
      <c r="O6">
        <v>239</v>
      </c>
      <c r="P6">
        <v>128</v>
      </c>
      <c r="Q6">
        <v>0</v>
      </c>
      <c r="R6">
        <v>128</v>
      </c>
      <c r="S6" t="s">
        <v>724</v>
      </c>
      <c r="T6" t="s">
        <v>336</v>
      </c>
      <c r="U6">
        <v>275</v>
      </c>
      <c r="W6" t="str">
        <f t="shared" si="0"/>
        <v>600</v>
      </c>
      <c r="X6" t="str">
        <f t="shared" si="1"/>
        <v>600</v>
      </c>
      <c r="Y6" t="s">
        <v>727</v>
      </c>
      <c r="Z6" t="s">
        <v>720</v>
      </c>
      <c r="AA6" t="s">
        <v>52</v>
      </c>
      <c r="AB6" t="s">
        <v>340</v>
      </c>
      <c r="AC6" t="s">
        <v>724</v>
      </c>
      <c r="AD6">
        <v>65725</v>
      </c>
      <c r="AE6">
        <v>65725</v>
      </c>
      <c r="AF6">
        <v>78870</v>
      </c>
      <c r="AG6">
        <v>78870</v>
      </c>
      <c r="AH6">
        <v>275</v>
      </c>
      <c r="AI6">
        <v>275</v>
      </c>
      <c r="AJ6">
        <v>65725</v>
      </c>
      <c r="AK6">
        <v>65725</v>
      </c>
      <c r="AL6">
        <v>35200</v>
      </c>
      <c r="AM6">
        <v>35200</v>
      </c>
      <c r="AN6">
        <v>1</v>
      </c>
      <c r="AO6">
        <v>0</v>
      </c>
      <c r="AP6">
        <v>0</v>
      </c>
      <c r="AQ6">
        <v>1</v>
      </c>
      <c r="AR6" t="s">
        <v>569</v>
      </c>
      <c r="AS6" t="s">
        <v>568</v>
      </c>
      <c r="AT6">
        <v>0</v>
      </c>
      <c r="AU6" t="s">
        <v>302</v>
      </c>
      <c r="AV6" t="s">
        <v>745</v>
      </c>
      <c r="AW6" t="s">
        <v>329</v>
      </c>
      <c r="AX6" s="21"/>
    </row>
    <row r="7" spans="1:54" x14ac:dyDescent="0.25">
      <c r="A7" t="s">
        <v>574</v>
      </c>
      <c r="B7" t="str">
        <f>"010925"</f>
        <v>010925</v>
      </c>
      <c r="C7" t="str">
        <f>"010925"</f>
        <v>010925</v>
      </c>
      <c r="D7" t="s">
        <v>53</v>
      </c>
      <c r="E7" t="str">
        <f>"010925"</f>
        <v>010925</v>
      </c>
      <c r="F7" t="s">
        <v>53</v>
      </c>
      <c r="I7" s="5">
        <v>43523</v>
      </c>
      <c r="J7" s="5">
        <v>43523</v>
      </c>
      <c r="L7" t="str">
        <f>"604200"</f>
        <v>604200</v>
      </c>
      <c r="M7">
        <v>58</v>
      </c>
      <c r="N7">
        <v>1</v>
      </c>
      <c r="O7">
        <v>58</v>
      </c>
      <c r="P7">
        <v>17</v>
      </c>
      <c r="Q7">
        <v>0</v>
      </c>
      <c r="R7">
        <v>17</v>
      </c>
      <c r="S7" t="s">
        <v>724</v>
      </c>
      <c r="T7" t="s">
        <v>336</v>
      </c>
      <c r="U7">
        <v>450</v>
      </c>
      <c r="W7" t="str">
        <f t="shared" si="0"/>
        <v>600</v>
      </c>
      <c r="X7" t="str">
        <f t="shared" si="1"/>
        <v>600</v>
      </c>
      <c r="Y7" t="s">
        <v>728</v>
      </c>
      <c r="Z7" t="s">
        <v>721</v>
      </c>
      <c r="AA7" t="s">
        <v>53</v>
      </c>
      <c r="AB7" t="s">
        <v>341</v>
      </c>
      <c r="AC7" t="s">
        <v>724</v>
      </c>
      <c r="AD7">
        <v>26100</v>
      </c>
      <c r="AE7">
        <v>26100</v>
      </c>
      <c r="AF7">
        <v>26100</v>
      </c>
      <c r="AG7">
        <v>26100</v>
      </c>
      <c r="AH7">
        <v>450</v>
      </c>
      <c r="AI7">
        <v>450</v>
      </c>
      <c r="AJ7">
        <v>26100</v>
      </c>
      <c r="AK7">
        <v>26100</v>
      </c>
      <c r="AL7">
        <v>7650</v>
      </c>
      <c r="AM7">
        <v>7650</v>
      </c>
      <c r="AN7">
        <v>1</v>
      </c>
      <c r="AO7">
        <v>0</v>
      </c>
      <c r="AP7">
        <v>0</v>
      </c>
      <c r="AQ7">
        <v>1</v>
      </c>
      <c r="AR7" t="s">
        <v>569</v>
      </c>
      <c r="AS7" t="s">
        <v>568</v>
      </c>
      <c r="AT7">
        <v>0</v>
      </c>
      <c r="AU7" t="s">
        <v>302</v>
      </c>
      <c r="AV7" t="s">
        <v>745</v>
      </c>
      <c r="AW7" t="s">
        <v>329</v>
      </c>
      <c r="AX7" s="21"/>
    </row>
    <row r="8" spans="1:54" x14ac:dyDescent="0.25">
      <c r="A8" t="s">
        <v>575</v>
      </c>
      <c r="B8" t="str">
        <f>"010998"</f>
        <v>010998</v>
      </c>
      <c r="C8" t="str">
        <f>"010998"</f>
        <v>010998</v>
      </c>
      <c r="D8" t="s">
        <v>54</v>
      </c>
      <c r="E8" t="str">
        <f>"010998"</f>
        <v>010998</v>
      </c>
      <c r="F8" t="s">
        <v>54</v>
      </c>
      <c r="I8" s="5">
        <v>43523</v>
      </c>
      <c r="J8" s="5">
        <v>43523</v>
      </c>
      <c r="L8" t="str">
        <f>"604200"</f>
        <v>604200</v>
      </c>
      <c r="M8">
        <v>66</v>
      </c>
      <c r="N8">
        <v>1</v>
      </c>
      <c r="O8">
        <v>66</v>
      </c>
      <c r="P8">
        <v>33</v>
      </c>
      <c r="Q8">
        <v>0</v>
      </c>
      <c r="R8">
        <v>27</v>
      </c>
      <c r="S8" t="s">
        <v>724</v>
      </c>
      <c r="T8" t="s">
        <v>336</v>
      </c>
      <c r="U8">
        <v>450</v>
      </c>
      <c r="W8" t="str">
        <f t="shared" si="0"/>
        <v>600</v>
      </c>
      <c r="X8" t="str">
        <f t="shared" si="1"/>
        <v>600</v>
      </c>
      <c r="Y8" t="s">
        <v>728</v>
      </c>
      <c r="Z8" t="s">
        <v>721</v>
      </c>
      <c r="AA8" t="s">
        <v>54</v>
      </c>
      <c r="AB8" t="s">
        <v>342</v>
      </c>
      <c r="AC8" t="s">
        <v>724</v>
      </c>
      <c r="AD8">
        <v>29700</v>
      </c>
      <c r="AE8">
        <v>29700</v>
      </c>
      <c r="AF8">
        <v>29700</v>
      </c>
      <c r="AG8">
        <v>29700</v>
      </c>
      <c r="AH8">
        <v>450</v>
      </c>
      <c r="AI8">
        <v>450</v>
      </c>
      <c r="AJ8">
        <v>29700</v>
      </c>
      <c r="AK8">
        <v>29700</v>
      </c>
      <c r="AL8">
        <v>12150</v>
      </c>
      <c r="AM8">
        <v>12150</v>
      </c>
      <c r="AN8">
        <v>1</v>
      </c>
      <c r="AO8">
        <v>0</v>
      </c>
      <c r="AP8">
        <v>0</v>
      </c>
      <c r="AQ8">
        <v>1</v>
      </c>
      <c r="AR8" t="s">
        <v>569</v>
      </c>
      <c r="AS8" t="s">
        <v>568</v>
      </c>
      <c r="AT8">
        <v>0</v>
      </c>
      <c r="AU8" t="s">
        <v>302</v>
      </c>
      <c r="AV8" t="s">
        <v>745</v>
      </c>
      <c r="AW8" t="s">
        <v>329</v>
      </c>
      <c r="AX8" s="21"/>
    </row>
    <row r="9" spans="1:54" x14ac:dyDescent="0.25">
      <c r="A9" t="s">
        <v>576</v>
      </c>
      <c r="B9" t="str">
        <f>"011003"</f>
        <v>011003</v>
      </c>
      <c r="C9" t="str">
        <f>"011003"</f>
        <v>011003</v>
      </c>
      <c r="D9" t="s">
        <v>55</v>
      </c>
      <c r="E9" t="str">
        <f>"011003"</f>
        <v>011003</v>
      </c>
      <c r="F9" t="s">
        <v>55</v>
      </c>
      <c r="I9" s="5">
        <v>43528</v>
      </c>
      <c r="J9" s="5">
        <v>43528</v>
      </c>
      <c r="L9" t="str">
        <f>"604800"</f>
        <v>604800</v>
      </c>
      <c r="M9">
        <v>1</v>
      </c>
      <c r="N9">
        <v>1</v>
      </c>
      <c r="O9">
        <v>1</v>
      </c>
      <c r="P9">
        <v>0.372</v>
      </c>
      <c r="Q9">
        <v>0</v>
      </c>
      <c r="R9">
        <v>0</v>
      </c>
      <c r="S9" t="s">
        <v>724</v>
      </c>
      <c r="T9" t="s">
        <v>336</v>
      </c>
      <c r="U9">
        <v>74640</v>
      </c>
      <c r="W9" t="str">
        <f t="shared" si="0"/>
        <v>600</v>
      </c>
      <c r="X9" t="str">
        <f t="shared" si="1"/>
        <v>600</v>
      </c>
      <c r="Y9" t="s">
        <v>726</v>
      </c>
      <c r="Z9" t="s">
        <v>719</v>
      </c>
      <c r="AA9" t="s">
        <v>55</v>
      </c>
      <c r="AB9" t="s">
        <v>343</v>
      </c>
      <c r="AC9" t="s">
        <v>724</v>
      </c>
      <c r="AD9">
        <v>74640</v>
      </c>
      <c r="AE9">
        <v>74640</v>
      </c>
      <c r="AF9">
        <v>74640</v>
      </c>
      <c r="AG9">
        <v>74640</v>
      </c>
      <c r="AH9">
        <v>74640</v>
      </c>
      <c r="AI9">
        <v>74640</v>
      </c>
      <c r="AJ9">
        <v>74640</v>
      </c>
      <c r="AK9">
        <v>74640</v>
      </c>
      <c r="AL9">
        <v>0</v>
      </c>
      <c r="AM9">
        <v>0</v>
      </c>
      <c r="AN9">
        <v>1</v>
      </c>
      <c r="AO9">
        <v>0</v>
      </c>
      <c r="AP9">
        <v>0</v>
      </c>
      <c r="AQ9">
        <v>1</v>
      </c>
      <c r="AR9" t="s">
        <v>569</v>
      </c>
      <c r="AS9" t="s">
        <v>568</v>
      </c>
      <c r="AT9">
        <v>0</v>
      </c>
      <c r="AU9" t="s">
        <v>303</v>
      </c>
      <c r="AV9" t="s">
        <v>746</v>
      </c>
      <c r="AW9" t="s">
        <v>303</v>
      </c>
      <c r="AX9" s="21"/>
    </row>
    <row r="10" spans="1:54" x14ac:dyDescent="0.25">
      <c r="A10" t="s">
        <v>577</v>
      </c>
      <c r="B10" t="str">
        <f t="shared" ref="B10:C12" si="2">"011348"</f>
        <v>011348</v>
      </c>
      <c r="C10" t="str">
        <f t="shared" si="2"/>
        <v>011348</v>
      </c>
      <c r="D10" t="s">
        <v>56</v>
      </c>
      <c r="E10" t="str">
        <f>"011348"</f>
        <v>011348</v>
      </c>
      <c r="F10" t="s">
        <v>56</v>
      </c>
      <c r="I10" s="5">
        <v>43564</v>
      </c>
      <c r="J10" s="5">
        <v>43564</v>
      </c>
      <c r="L10" t="str">
        <f>"604200"</f>
        <v>604200</v>
      </c>
      <c r="M10">
        <v>168</v>
      </c>
      <c r="N10">
        <v>1</v>
      </c>
      <c r="O10">
        <v>168</v>
      </c>
      <c r="P10">
        <v>75</v>
      </c>
      <c r="Q10">
        <v>0</v>
      </c>
      <c r="R10">
        <v>75</v>
      </c>
      <c r="S10" t="s">
        <v>724</v>
      </c>
      <c r="T10" t="s">
        <v>336</v>
      </c>
      <c r="U10">
        <v>101.15</v>
      </c>
      <c r="W10" t="str">
        <f t="shared" si="0"/>
        <v>600</v>
      </c>
      <c r="X10" t="str">
        <f t="shared" si="1"/>
        <v>600</v>
      </c>
      <c r="Y10" t="s">
        <v>726</v>
      </c>
      <c r="Z10" t="s">
        <v>719</v>
      </c>
      <c r="AA10" t="s">
        <v>56</v>
      </c>
      <c r="AB10" t="s">
        <v>338</v>
      </c>
      <c r="AC10" t="s">
        <v>724</v>
      </c>
      <c r="AD10">
        <v>16993.2</v>
      </c>
      <c r="AE10">
        <v>16993.2</v>
      </c>
      <c r="AF10">
        <v>16993.2</v>
      </c>
      <c r="AG10">
        <v>16993.2</v>
      </c>
      <c r="AH10">
        <v>101.15</v>
      </c>
      <c r="AI10">
        <v>101.15</v>
      </c>
      <c r="AJ10">
        <v>16993.2</v>
      </c>
      <c r="AK10">
        <v>16993.2</v>
      </c>
      <c r="AL10">
        <v>8793.42</v>
      </c>
      <c r="AM10">
        <v>8793.4251999999997</v>
      </c>
      <c r="AN10">
        <v>1</v>
      </c>
      <c r="AO10">
        <v>0</v>
      </c>
      <c r="AP10">
        <v>0</v>
      </c>
      <c r="AQ10">
        <v>1</v>
      </c>
      <c r="AR10" t="s">
        <v>569</v>
      </c>
      <c r="AS10" t="s">
        <v>568</v>
      </c>
      <c r="AT10">
        <v>0</v>
      </c>
      <c r="AU10" t="s">
        <v>304</v>
      </c>
      <c r="AV10" t="s">
        <v>747</v>
      </c>
      <c r="AW10" t="s">
        <v>304</v>
      </c>
      <c r="AX10" s="21"/>
    </row>
    <row r="11" spans="1:54" x14ac:dyDescent="0.25">
      <c r="A11" t="s">
        <v>577</v>
      </c>
      <c r="B11" t="str">
        <f t="shared" si="2"/>
        <v>011348</v>
      </c>
      <c r="C11" t="str">
        <f t="shared" si="2"/>
        <v>011348</v>
      </c>
      <c r="D11" t="s">
        <v>56</v>
      </c>
      <c r="E11" t="str">
        <f>"011348"</f>
        <v>011348</v>
      </c>
      <c r="F11" t="s">
        <v>56</v>
      </c>
      <c r="I11" s="5">
        <v>43564</v>
      </c>
      <c r="J11" s="5">
        <v>43564</v>
      </c>
      <c r="L11" t="str">
        <f>"626200"</f>
        <v>626200</v>
      </c>
      <c r="M11">
        <v>18.5</v>
      </c>
      <c r="N11">
        <v>1</v>
      </c>
      <c r="O11">
        <v>18.5</v>
      </c>
      <c r="P11">
        <v>2.8159999999999998</v>
      </c>
      <c r="Q11">
        <v>0</v>
      </c>
      <c r="R11">
        <v>2.8159999999999998</v>
      </c>
      <c r="S11" t="s">
        <v>724</v>
      </c>
      <c r="T11" t="s">
        <v>336</v>
      </c>
      <c r="U11">
        <v>200</v>
      </c>
      <c r="W11" t="str">
        <f t="shared" si="0"/>
        <v>600</v>
      </c>
      <c r="X11" t="str">
        <f t="shared" si="1"/>
        <v>600</v>
      </c>
      <c r="Y11" t="s">
        <v>726</v>
      </c>
      <c r="Z11" t="s">
        <v>719</v>
      </c>
      <c r="AA11" t="s">
        <v>56</v>
      </c>
      <c r="AB11" t="s">
        <v>344</v>
      </c>
      <c r="AC11" t="s">
        <v>724</v>
      </c>
      <c r="AD11">
        <v>3700</v>
      </c>
      <c r="AE11">
        <v>3700</v>
      </c>
      <c r="AF11">
        <v>3700</v>
      </c>
      <c r="AG11">
        <v>3700</v>
      </c>
      <c r="AH11">
        <v>200</v>
      </c>
      <c r="AI11">
        <v>200</v>
      </c>
      <c r="AJ11">
        <v>3700</v>
      </c>
      <c r="AK11">
        <v>3700</v>
      </c>
      <c r="AL11">
        <v>567.72</v>
      </c>
      <c r="AM11">
        <v>567.72</v>
      </c>
      <c r="AN11">
        <v>1</v>
      </c>
      <c r="AO11">
        <v>0</v>
      </c>
      <c r="AP11">
        <v>0</v>
      </c>
      <c r="AQ11">
        <v>1</v>
      </c>
      <c r="AR11" t="s">
        <v>569</v>
      </c>
      <c r="AS11" t="s">
        <v>568</v>
      </c>
      <c r="AT11">
        <v>0</v>
      </c>
      <c r="AU11" t="s">
        <v>304</v>
      </c>
      <c r="AV11" t="s">
        <v>747</v>
      </c>
      <c r="AW11" t="s">
        <v>304</v>
      </c>
      <c r="AX11" s="21"/>
    </row>
    <row r="12" spans="1:54" x14ac:dyDescent="0.25">
      <c r="A12" t="s">
        <v>577</v>
      </c>
      <c r="B12" t="str">
        <f t="shared" si="2"/>
        <v>011348</v>
      </c>
      <c r="C12" t="str">
        <f t="shared" si="2"/>
        <v>011348</v>
      </c>
      <c r="D12" t="s">
        <v>56</v>
      </c>
      <c r="E12" t="str">
        <f>"011348"</f>
        <v>011348</v>
      </c>
      <c r="F12" t="s">
        <v>56</v>
      </c>
      <c r="I12" s="5">
        <v>43564</v>
      </c>
      <c r="J12" s="5">
        <v>43564</v>
      </c>
      <c r="L12" t="str">
        <f>"625105"</f>
        <v>625105</v>
      </c>
      <c r="M12">
        <v>18.5</v>
      </c>
      <c r="N12">
        <v>1</v>
      </c>
      <c r="O12">
        <v>18.5</v>
      </c>
      <c r="P12">
        <v>9</v>
      </c>
      <c r="Q12">
        <v>0</v>
      </c>
      <c r="R12">
        <v>9</v>
      </c>
      <c r="S12" t="s">
        <v>724</v>
      </c>
      <c r="T12" t="s">
        <v>336</v>
      </c>
      <c r="U12">
        <v>90</v>
      </c>
      <c r="W12" t="str">
        <f t="shared" si="0"/>
        <v>600</v>
      </c>
      <c r="X12" t="str">
        <f t="shared" si="1"/>
        <v>600</v>
      </c>
      <c r="Y12" t="s">
        <v>726</v>
      </c>
      <c r="Z12" t="s">
        <v>719</v>
      </c>
      <c r="AA12" t="s">
        <v>56</v>
      </c>
      <c r="AB12" t="s">
        <v>345</v>
      </c>
      <c r="AC12" t="s">
        <v>724</v>
      </c>
      <c r="AD12">
        <v>1665</v>
      </c>
      <c r="AE12">
        <v>1665</v>
      </c>
      <c r="AF12">
        <v>1665</v>
      </c>
      <c r="AG12">
        <v>1665</v>
      </c>
      <c r="AH12">
        <v>90</v>
      </c>
      <c r="AI12">
        <v>90</v>
      </c>
      <c r="AJ12">
        <v>1665</v>
      </c>
      <c r="AK12">
        <v>1665</v>
      </c>
      <c r="AL12">
        <v>882.13</v>
      </c>
      <c r="AM12">
        <v>882.13</v>
      </c>
      <c r="AN12">
        <v>1</v>
      </c>
      <c r="AO12">
        <v>0</v>
      </c>
      <c r="AP12">
        <v>0</v>
      </c>
      <c r="AQ12">
        <v>1</v>
      </c>
      <c r="AR12" t="s">
        <v>569</v>
      </c>
      <c r="AS12" t="s">
        <v>568</v>
      </c>
      <c r="AT12">
        <v>0</v>
      </c>
      <c r="AU12" t="s">
        <v>304</v>
      </c>
      <c r="AV12" t="s">
        <v>747</v>
      </c>
      <c r="AW12" t="s">
        <v>304</v>
      </c>
      <c r="AX12" s="21"/>
    </row>
    <row r="13" spans="1:54" x14ac:dyDescent="0.25">
      <c r="A13" t="s">
        <v>578</v>
      </c>
      <c r="B13" t="str">
        <f>"010882"</f>
        <v>010882</v>
      </c>
      <c r="C13" t="str">
        <f>"010882"</f>
        <v>010882</v>
      </c>
      <c r="D13" t="s">
        <v>57</v>
      </c>
      <c r="E13" t="str">
        <f>"010882"</f>
        <v>010882</v>
      </c>
      <c r="F13" t="s">
        <v>57</v>
      </c>
      <c r="H13" s="22"/>
      <c r="I13" s="5">
        <v>43580</v>
      </c>
      <c r="J13" s="5">
        <v>43580</v>
      </c>
      <c r="L13" t="str">
        <f>"604200"</f>
        <v>604200</v>
      </c>
      <c r="M13">
        <v>7</v>
      </c>
      <c r="N13">
        <v>1</v>
      </c>
      <c r="O13">
        <v>7</v>
      </c>
      <c r="P13">
        <v>5</v>
      </c>
      <c r="Q13">
        <v>0</v>
      </c>
      <c r="R13">
        <v>2</v>
      </c>
      <c r="S13" t="s">
        <v>724</v>
      </c>
      <c r="T13" t="s">
        <v>336</v>
      </c>
      <c r="U13">
        <v>550</v>
      </c>
      <c r="W13" t="str">
        <f t="shared" si="0"/>
        <v>600</v>
      </c>
      <c r="X13" t="str">
        <f t="shared" si="1"/>
        <v>600</v>
      </c>
      <c r="Y13" t="s">
        <v>728</v>
      </c>
      <c r="Z13" t="s">
        <v>721</v>
      </c>
      <c r="AA13" t="s">
        <v>57</v>
      </c>
      <c r="AB13" t="s">
        <v>346</v>
      </c>
      <c r="AC13" t="s">
        <v>724</v>
      </c>
      <c r="AD13">
        <v>3850</v>
      </c>
      <c r="AE13">
        <v>3850</v>
      </c>
      <c r="AF13">
        <v>3850</v>
      </c>
      <c r="AG13">
        <v>3850</v>
      </c>
      <c r="AH13">
        <v>550</v>
      </c>
      <c r="AI13">
        <v>550</v>
      </c>
      <c r="AJ13">
        <v>3850</v>
      </c>
      <c r="AK13">
        <v>3850</v>
      </c>
      <c r="AL13">
        <v>1000</v>
      </c>
      <c r="AM13">
        <v>1000</v>
      </c>
      <c r="AN13">
        <v>1</v>
      </c>
      <c r="AO13">
        <v>0</v>
      </c>
      <c r="AP13">
        <v>0</v>
      </c>
      <c r="AQ13">
        <v>1</v>
      </c>
      <c r="AR13" t="s">
        <v>569</v>
      </c>
      <c r="AS13" t="s">
        <v>568</v>
      </c>
      <c r="AT13">
        <v>0</v>
      </c>
      <c r="AU13" t="s">
        <v>302</v>
      </c>
      <c r="AV13" t="s">
        <v>745</v>
      </c>
      <c r="AW13" t="s">
        <v>329</v>
      </c>
      <c r="AX13" s="21"/>
    </row>
    <row r="14" spans="1:54" x14ac:dyDescent="0.25">
      <c r="A14" t="s">
        <v>579</v>
      </c>
      <c r="B14" t="str">
        <f>"011431"</f>
        <v>011431</v>
      </c>
      <c r="C14" t="str">
        <f>"011431"</f>
        <v>011431</v>
      </c>
      <c r="D14" t="s">
        <v>58</v>
      </c>
      <c r="E14" t="str">
        <f>"011431"</f>
        <v>011431</v>
      </c>
      <c r="F14" t="s">
        <v>58</v>
      </c>
      <c r="H14" s="22"/>
      <c r="I14" s="5">
        <v>43599</v>
      </c>
      <c r="J14" s="5">
        <v>43599</v>
      </c>
      <c r="L14" t="str">
        <f>"604200"</f>
        <v>604200</v>
      </c>
      <c r="M14">
        <v>12</v>
      </c>
      <c r="N14">
        <v>1</v>
      </c>
      <c r="O14">
        <v>12</v>
      </c>
      <c r="P14">
        <v>5.6449999999999996</v>
      </c>
      <c r="Q14">
        <v>0</v>
      </c>
      <c r="R14">
        <v>4.6449999999999996</v>
      </c>
      <c r="S14" t="s">
        <v>724</v>
      </c>
      <c r="T14" t="s">
        <v>336</v>
      </c>
      <c r="U14">
        <v>960</v>
      </c>
      <c r="W14" t="str">
        <f t="shared" si="0"/>
        <v>600</v>
      </c>
      <c r="X14" t="str">
        <f t="shared" si="1"/>
        <v>600</v>
      </c>
      <c r="Y14" t="s">
        <v>726</v>
      </c>
      <c r="Z14" t="s">
        <v>719</v>
      </c>
      <c r="AA14" t="s">
        <v>58</v>
      </c>
      <c r="AB14" t="s">
        <v>347</v>
      </c>
      <c r="AC14" t="s">
        <v>724</v>
      </c>
      <c r="AD14">
        <v>11520</v>
      </c>
      <c r="AE14">
        <v>11520</v>
      </c>
      <c r="AF14">
        <v>11520</v>
      </c>
      <c r="AG14">
        <v>11520</v>
      </c>
      <c r="AH14">
        <v>960</v>
      </c>
      <c r="AI14">
        <v>960</v>
      </c>
      <c r="AJ14">
        <v>11520</v>
      </c>
      <c r="AK14">
        <v>11520</v>
      </c>
      <c r="AL14">
        <v>5384.04</v>
      </c>
      <c r="AM14">
        <v>5384.04</v>
      </c>
      <c r="AN14">
        <v>1</v>
      </c>
      <c r="AO14">
        <v>0</v>
      </c>
      <c r="AP14">
        <v>0</v>
      </c>
      <c r="AQ14">
        <v>1</v>
      </c>
      <c r="AR14" t="s">
        <v>569</v>
      </c>
      <c r="AS14" t="s">
        <v>568</v>
      </c>
      <c r="AT14">
        <v>0</v>
      </c>
      <c r="AU14" t="s">
        <v>305</v>
      </c>
      <c r="AV14" t="s">
        <v>748</v>
      </c>
      <c r="AW14" t="s">
        <v>305</v>
      </c>
      <c r="AX14" s="21"/>
    </row>
    <row r="15" spans="1:54" x14ac:dyDescent="0.25">
      <c r="A15" t="s">
        <v>579</v>
      </c>
      <c r="B15" t="str">
        <f>"011431"</f>
        <v>011431</v>
      </c>
      <c r="C15" t="str">
        <f>"011431"</f>
        <v>011431</v>
      </c>
      <c r="D15" t="s">
        <v>58</v>
      </c>
      <c r="E15" t="str">
        <f>"011431"</f>
        <v>011431</v>
      </c>
      <c r="F15" t="s">
        <v>58</v>
      </c>
      <c r="H15" s="22"/>
      <c r="I15" s="5">
        <v>43599</v>
      </c>
      <c r="J15" s="5">
        <v>43599</v>
      </c>
      <c r="L15" t="str">
        <f>"604200"</f>
        <v>604200</v>
      </c>
      <c r="M15">
        <v>12</v>
      </c>
      <c r="N15">
        <v>1</v>
      </c>
      <c r="O15">
        <v>12</v>
      </c>
      <c r="P15">
        <v>6</v>
      </c>
      <c r="Q15">
        <v>0</v>
      </c>
      <c r="R15">
        <v>5</v>
      </c>
      <c r="S15" t="s">
        <v>724</v>
      </c>
      <c r="T15" t="s">
        <v>336</v>
      </c>
      <c r="U15">
        <v>1670</v>
      </c>
      <c r="W15" t="str">
        <f t="shared" si="0"/>
        <v>600</v>
      </c>
      <c r="X15" t="str">
        <f t="shared" si="1"/>
        <v>600</v>
      </c>
      <c r="Y15" t="s">
        <v>726</v>
      </c>
      <c r="Z15" t="s">
        <v>719</v>
      </c>
      <c r="AA15" t="s">
        <v>58</v>
      </c>
      <c r="AB15" t="s">
        <v>348</v>
      </c>
      <c r="AC15" t="s">
        <v>724</v>
      </c>
      <c r="AD15">
        <v>20040</v>
      </c>
      <c r="AE15">
        <v>20040</v>
      </c>
      <c r="AF15">
        <v>20040</v>
      </c>
      <c r="AG15">
        <v>20040</v>
      </c>
      <c r="AH15">
        <v>1670</v>
      </c>
      <c r="AI15">
        <v>1670</v>
      </c>
      <c r="AJ15">
        <v>20040</v>
      </c>
      <c r="AK15">
        <v>20040</v>
      </c>
      <c r="AL15">
        <v>8109.32</v>
      </c>
      <c r="AM15">
        <v>8109.32</v>
      </c>
      <c r="AN15">
        <v>1</v>
      </c>
      <c r="AO15">
        <v>0</v>
      </c>
      <c r="AP15">
        <v>0</v>
      </c>
      <c r="AQ15">
        <v>1</v>
      </c>
      <c r="AR15" t="s">
        <v>569</v>
      </c>
      <c r="AS15" t="s">
        <v>568</v>
      </c>
      <c r="AT15">
        <v>0</v>
      </c>
      <c r="AU15" t="s">
        <v>305</v>
      </c>
      <c r="AV15" t="s">
        <v>748</v>
      </c>
      <c r="AW15" t="s">
        <v>305</v>
      </c>
      <c r="AX15" s="21"/>
    </row>
    <row r="16" spans="1:54" x14ac:dyDescent="0.25">
      <c r="A16" t="s">
        <v>580</v>
      </c>
      <c r="B16" t="str">
        <f>"011436"</f>
        <v>011436</v>
      </c>
      <c r="C16" t="str">
        <f>"011436"</f>
        <v>011436</v>
      </c>
      <c r="D16" t="s">
        <v>59</v>
      </c>
      <c r="E16" t="str">
        <f>"011436"</f>
        <v>011436</v>
      </c>
      <c r="F16" t="s">
        <v>59</v>
      </c>
      <c r="H16" s="22"/>
      <c r="I16" s="5">
        <v>43600</v>
      </c>
      <c r="J16" s="5">
        <v>43600</v>
      </c>
      <c r="L16" t="str">
        <f>"604200"</f>
        <v>604200</v>
      </c>
      <c r="M16">
        <v>12</v>
      </c>
      <c r="N16">
        <v>1</v>
      </c>
      <c r="O16">
        <v>12</v>
      </c>
      <c r="P16">
        <v>4.8600000000000003</v>
      </c>
      <c r="Q16">
        <v>0</v>
      </c>
      <c r="R16">
        <v>3.86</v>
      </c>
      <c r="S16" t="s">
        <v>724</v>
      </c>
      <c r="T16" t="s">
        <v>336</v>
      </c>
      <c r="U16">
        <v>1775</v>
      </c>
      <c r="W16" t="str">
        <f t="shared" si="0"/>
        <v>600</v>
      </c>
      <c r="X16" t="str">
        <f t="shared" si="1"/>
        <v>600</v>
      </c>
      <c r="Y16" t="s">
        <v>726</v>
      </c>
      <c r="Z16" t="s">
        <v>719</v>
      </c>
      <c r="AA16" t="s">
        <v>59</v>
      </c>
      <c r="AB16" t="s">
        <v>349</v>
      </c>
      <c r="AC16" t="s">
        <v>724</v>
      </c>
      <c r="AD16">
        <v>21300</v>
      </c>
      <c r="AE16">
        <v>21300</v>
      </c>
      <c r="AF16">
        <v>21300</v>
      </c>
      <c r="AG16">
        <v>21300</v>
      </c>
      <c r="AH16">
        <v>1775</v>
      </c>
      <c r="AI16">
        <v>1775</v>
      </c>
      <c r="AJ16">
        <v>21300</v>
      </c>
      <c r="AK16">
        <v>21300</v>
      </c>
      <c r="AL16">
        <v>8905.91</v>
      </c>
      <c r="AM16">
        <v>8905.91</v>
      </c>
      <c r="AN16">
        <v>1</v>
      </c>
      <c r="AO16">
        <v>0</v>
      </c>
      <c r="AP16">
        <v>0</v>
      </c>
      <c r="AQ16">
        <v>1</v>
      </c>
      <c r="AR16" t="s">
        <v>569</v>
      </c>
      <c r="AS16" t="s">
        <v>568</v>
      </c>
      <c r="AT16">
        <v>0</v>
      </c>
      <c r="AU16" t="s">
        <v>305</v>
      </c>
      <c r="AV16" t="s">
        <v>748</v>
      </c>
      <c r="AW16" t="s">
        <v>305</v>
      </c>
      <c r="AX16" s="21"/>
    </row>
    <row r="17" spans="1:50" x14ac:dyDescent="0.25">
      <c r="A17" t="s">
        <v>580</v>
      </c>
      <c r="B17" t="str">
        <f>"011436"</f>
        <v>011436</v>
      </c>
      <c r="C17" t="str">
        <f>"011436"</f>
        <v>011436</v>
      </c>
      <c r="D17" t="s">
        <v>59</v>
      </c>
      <c r="E17" t="str">
        <f>"011436"</f>
        <v>011436</v>
      </c>
      <c r="F17" t="s">
        <v>59</v>
      </c>
      <c r="H17" s="22"/>
      <c r="I17" s="5">
        <v>43600</v>
      </c>
      <c r="J17" s="5">
        <v>43600</v>
      </c>
      <c r="L17" t="str">
        <f>"604200"</f>
        <v>604200</v>
      </c>
      <c r="M17">
        <v>12</v>
      </c>
      <c r="N17">
        <v>1</v>
      </c>
      <c r="O17">
        <v>12</v>
      </c>
      <c r="P17">
        <v>4.8600000000000003</v>
      </c>
      <c r="Q17">
        <v>0</v>
      </c>
      <c r="R17">
        <v>3.86</v>
      </c>
      <c r="S17" t="s">
        <v>724</v>
      </c>
      <c r="T17" t="s">
        <v>336</v>
      </c>
      <c r="U17">
        <v>1927</v>
      </c>
      <c r="W17" t="str">
        <f t="shared" si="0"/>
        <v>600</v>
      </c>
      <c r="X17" t="str">
        <f t="shared" si="1"/>
        <v>600</v>
      </c>
      <c r="Y17" t="s">
        <v>726</v>
      </c>
      <c r="Z17" t="s">
        <v>719</v>
      </c>
      <c r="AA17" t="s">
        <v>59</v>
      </c>
      <c r="AB17" t="s">
        <v>350</v>
      </c>
      <c r="AC17" t="s">
        <v>724</v>
      </c>
      <c r="AD17">
        <v>23124</v>
      </c>
      <c r="AE17">
        <v>23124</v>
      </c>
      <c r="AF17">
        <v>23124</v>
      </c>
      <c r="AG17">
        <v>23124</v>
      </c>
      <c r="AH17">
        <v>1927</v>
      </c>
      <c r="AI17">
        <v>1927</v>
      </c>
      <c r="AJ17">
        <v>23124</v>
      </c>
      <c r="AK17">
        <v>23124</v>
      </c>
      <c r="AL17">
        <v>10898.23</v>
      </c>
      <c r="AM17">
        <v>10898.23</v>
      </c>
      <c r="AN17">
        <v>1</v>
      </c>
      <c r="AO17">
        <v>0</v>
      </c>
      <c r="AP17">
        <v>0</v>
      </c>
      <c r="AQ17">
        <v>1</v>
      </c>
      <c r="AR17" t="s">
        <v>569</v>
      </c>
      <c r="AS17" t="s">
        <v>568</v>
      </c>
      <c r="AT17">
        <v>0</v>
      </c>
      <c r="AU17" t="s">
        <v>305</v>
      </c>
      <c r="AV17" t="s">
        <v>748</v>
      </c>
      <c r="AW17" t="s">
        <v>305</v>
      </c>
      <c r="AX17" s="21"/>
    </row>
    <row r="18" spans="1:50" x14ac:dyDescent="0.25">
      <c r="A18" t="s">
        <v>581</v>
      </c>
      <c r="B18" t="str">
        <f>"011437"</f>
        <v>011437</v>
      </c>
      <c r="C18" t="str">
        <f>"011437"</f>
        <v>011437</v>
      </c>
      <c r="D18" t="s">
        <v>60</v>
      </c>
      <c r="E18" t="str">
        <f>"011437"</f>
        <v>011437</v>
      </c>
      <c r="F18" t="s">
        <v>60</v>
      </c>
      <c r="H18" s="22"/>
      <c r="I18" s="5">
        <v>43600</v>
      </c>
      <c r="J18" s="5">
        <v>43600</v>
      </c>
      <c r="L18" t="str">
        <f>"622600"</f>
        <v>622600</v>
      </c>
      <c r="M18">
        <v>12</v>
      </c>
      <c r="N18">
        <v>1</v>
      </c>
      <c r="O18">
        <v>12</v>
      </c>
      <c r="P18">
        <v>10</v>
      </c>
      <c r="Q18">
        <v>0</v>
      </c>
      <c r="R18">
        <v>5</v>
      </c>
      <c r="S18" t="s">
        <v>724</v>
      </c>
      <c r="T18" t="s">
        <v>336</v>
      </c>
      <c r="U18">
        <v>381.12</v>
      </c>
      <c r="W18" t="str">
        <f t="shared" si="0"/>
        <v>600</v>
      </c>
      <c r="X18" t="str">
        <f t="shared" si="1"/>
        <v>600</v>
      </c>
      <c r="Y18" t="s">
        <v>726</v>
      </c>
      <c r="Z18" t="s">
        <v>719</v>
      </c>
      <c r="AA18" t="s">
        <v>60</v>
      </c>
      <c r="AB18" t="s">
        <v>351</v>
      </c>
      <c r="AC18" t="s">
        <v>724</v>
      </c>
      <c r="AD18">
        <v>4573.4399999999996</v>
      </c>
      <c r="AE18">
        <v>4573.4399999999996</v>
      </c>
      <c r="AF18">
        <v>4573.4399999999996</v>
      </c>
      <c r="AG18">
        <v>4573.4399999999996</v>
      </c>
      <c r="AH18">
        <v>381.12</v>
      </c>
      <c r="AI18">
        <v>381.12</v>
      </c>
      <c r="AJ18">
        <v>4573.4399999999996</v>
      </c>
      <c r="AK18">
        <v>4573.4399999999996</v>
      </c>
      <c r="AL18">
        <v>3430.3</v>
      </c>
      <c r="AM18">
        <v>3430.3099000000002</v>
      </c>
      <c r="AN18">
        <v>1</v>
      </c>
      <c r="AO18">
        <v>0</v>
      </c>
      <c r="AP18">
        <v>0</v>
      </c>
      <c r="AQ18">
        <v>1</v>
      </c>
      <c r="AR18" t="s">
        <v>569</v>
      </c>
      <c r="AS18" t="s">
        <v>568</v>
      </c>
      <c r="AT18">
        <v>0</v>
      </c>
      <c r="AU18" t="s">
        <v>305</v>
      </c>
      <c r="AV18" t="s">
        <v>748</v>
      </c>
      <c r="AW18" t="s">
        <v>305</v>
      </c>
      <c r="AX18" s="21"/>
    </row>
    <row r="19" spans="1:50" x14ac:dyDescent="0.25">
      <c r="A19" t="s">
        <v>582</v>
      </c>
      <c r="B19" t="str">
        <f>"010923"</f>
        <v>010923</v>
      </c>
      <c r="C19" t="str">
        <f>"010923"</f>
        <v>010923</v>
      </c>
      <c r="D19" t="s">
        <v>61</v>
      </c>
      <c r="E19" t="str">
        <f>"010923"</f>
        <v>010923</v>
      </c>
      <c r="F19" t="s">
        <v>61</v>
      </c>
      <c r="I19" s="5">
        <v>43601</v>
      </c>
      <c r="J19" s="5">
        <v>43601</v>
      </c>
      <c r="L19" t="str">
        <f>"611400"</f>
        <v>611400</v>
      </c>
      <c r="M19">
        <v>1</v>
      </c>
      <c r="N19">
        <v>1</v>
      </c>
      <c r="O19">
        <v>1</v>
      </c>
      <c r="P19">
        <v>0.52400000000000002</v>
      </c>
      <c r="Q19">
        <v>0</v>
      </c>
      <c r="R19">
        <v>0.52400000000000002</v>
      </c>
      <c r="S19" t="s">
        <v>724</v>
      </c>
      <c r="T19" t="s">
        <v>336</v>
      </c>
      <c r="U19">
        <v>29420</v>
      </c>
      <c r="W19" t="str">
        <f t="shared" si="0"/>
        <v>600</v>
      </c>
      <c r="X19" t="str">
        <f t="shared" si="1"/>
        <v>600</v>
      </c>
      <c r="Y19" t="s">
        <v>726</v>
      </c>
      <c r="Z19" t="s">
        <v>719</v>
      </c>
      <c r="AA19" t="s">
        <v>61</v>
      </c>
      <c r="AB19" t="s">
        <v>352</v>
      </c>
      <c r="AC19" t="s">
        <v>724</v>
      </c>
      <c r="AD19">
        <v>29420</v>
      </c>
      <c r="AE19">
        <v>29420</v>
      </c>
      <c r="AF19">
        <v>29420</v>
      </c>
      <c r="AG19">
        <v>29420</v>
      </c>
      <c r="AH19">
        <v>29420</v>
      </c>
      <c r="AI19">
        <v>29420</v>
      </c>
      <c r="AJ19">
        <v>29420</v>
      </c>
      <c r="AK19">
        <v>29420</v>
      </c>
      <c r="AL19">
        <v>15413.06</v>
      </c>
      <c r="AM19">
        <v>15413.06</v>
      </c>
      <c r="AN19">
        <v>1</v>
      </c>
      <c r="AO19">
        <v>0</v>
      </c>
      <c r="AP19">
        <v>0</v>
      </c>
      <c r="AQ19">
        <v>1</v>
      </c>
      <c r="AR19" t="s">
        <v>569</v>
      </c>
      <c r="AS19" t="s">
        <v>568</v>
      </c>
      <c r="AT19">
        <v>0</v>
      </c>
      <c r="AU19" t="s">
        <v>306</v>
      </c>
      <c r="AV19" t="s">
        <v>749</v>
      </c>
      <c r="AW19" t="s">
        <v>329</v>
      </c>
      <c r="AX19" s="21"/>
    </row>
    <row r="20" spans="1:50" x14ac:dyDescent="0.25">
      <c r="A20" t="s">
        <v>583</v>
      </c>
      <c r="B20" t="str">
        <f>"011457"</f>
        <v>011457</v>
      </c>
      <c r="C20" t="str">
        <f>"011457"</f>
        <v>011457</v>
      </c>
      <c r="D20" t="s">
        <v>62</v>
      </c>
      <c r="E20" t="str">
        <f>"011457"</f>
        <v>011457</v>
      </c>
      <c r="F20" t="s">
        <v>62</v>
      </c>
      <c r="I20" s="5">
        <v>43607</v>
      </c>
      <c r="J20" s="5">
        <v>43607</v>
      </c>
      <c r="L20" t="str">
        <f>"604200"</f>
        <v>604200</v>
      </c>
      <c r="M20">
        <v>1</v>
      </c>
      <c r="N20">
        <v>1</v>
      </c>
      <c r="O20">
        <v>1</v>
      </c>
      <c r="P20">
        <v>0.95499999999999996</v>
      </c>
      <c r="Q20">
        <v>0</v>
      </c>
      <c r="R20">
        <v>0.85499999999999998</v>
      </c>
      <c r="S20" t="s">
        <v>724</v>
      </c>
      <c r="T20" t="s">
        <v>336</v>
      </c>
      <c r="U20">
        <v>22000</v>
      </c>
      <c r="W20" t="str">
        <f t="shared" si="0"/>
        <v>600</v>
      </c>
      <c r="X20" t="str">
        <f t="shared" si="1"/>
        <v>600</v>
      </c>
      <c r="Y20" t="s">
        <v>729</v>
      </c>
      <c r="Z20" t="s">
        <v>722</v>
      </c>
      <c r="AA20" t="s">
        <v>62</v>
      </c>
      <c r="AB20" t="s">
        <v>353</v>
      </c>
      <c r="AC20" t="s">
        <v>724</v>
      </c>
      <c r="AD20">
        <v>22000</v>
      </c>
      <c r="AE20">
        <v>22000</v>
      </c>
      <c r="AF20">
        <v>22000</v>
      </c>
      <c r="AG20">
        <v>22000</v>
      </c>
      <c r="AH20">
        <v>22000</v>
      </c>
      <c r="AI20">
        <v>22000</v>
      </c>
      <c r="AJ20">
        <v>22000</v>
      </c>
      <c r="AK20">
        <v>22000</v>
      </c>
      <c r="AL20">
        <v>25500</v>
      </c>
      <c r="AM20">
        <v>25500</v>
      </c>
      <c r="AN20">
        <v>1</v>
      </c>
      <c r="AO20">
        <v>0</v>
      </c>
      <c r="AP20">
        <v>0</v>
      </c>
      <c r="AQ20">
        <v>1</v>
      </c>
      <c r="AR20" t="s">
        <v>569</v>
      </c>
      <c r="AS20" t="s">
        <v>568</v>
      </c>
      <c r="AT20">
        <v>0</v>
      </c>
      <c r="AU20" t="s">
        <v>304</v>
      </c>
      <c r="AV20" t="s">
        <v>747</v>
      </c>
      <c r="AW20" t="s">
        <v>304</v>
      </c>
      <c r="AX20" s="21"/>
    </row>
    <row r="21" spans="1:50" x14ac:dyDescent="0.25">
      <c r="A21" t="s">
        <v>584</v>
      </c>
      <c r="B21" t="str">
        <f t="shared" ref="B21:C24" si="3">"010921"</f>
        <v>010921</v>
      </c>
      <c r="C21" t="str">
        <f t="shared" si="3"/>
        <v>010921</v>
      </c>
      <c r="D21" t="s">
        <v>63</v>
      </c>
      <c r="E21" t="str">
        <f>"010921"</f>
        <v>010921</v>
      </c>
      <c r="F21" t="s">
        <v>63</v>
      </c>
      <c r="I21" s="5">
        <v>43612</v>
      </c>
      <c r="J21" s="5">
        <v>43612</v>
      </c>
      <c r="L21" t="str">
        <f>"604100"</f>
        <v>604100</v>
      </c>
      <c r="M21">
        <v>1</v>
      </c>
      <c r="N21">
        <v>1</v>
      </c>
      <c r="O21">
        <v>1</v>
      </c>
      <c r="P21">
        <v>0.33300000000000002</v>
      </c>
      <c r="Q21">
        <v>0</v>
      </c>
      <c r="R21">
        <v>1.125</v>
      </c>
      <c r="S21" t="s">
        <v>724</v>
      </c>
      <c r="T21" t="s">
        <v>336</v>
      </c>
      <c r="U21">
        <v>369411</v>
      </c>
      <c r="W21" t="str">
        <f t="shared" si="0"/>
        <v>600</v>
      </c>
      <c r="X21" t="str">
        <f t="shared" si="1"/>
        <v>600</v>
      </c>
      <c r="Y21" t="s">
        <v>727</v>
      </c>
      <c r="Z21" t="s">
        <v>721</v>
      </c>
      <c r="AA21" t="s">
        <v>63</v>
      </c>
      <c r="AB21" t="s">
        <v>354</v>
      </c>
      <c r="AC21" t="s">
        <v>724</v>
      </c>
      <c r="AD21">
        <v>369411</v>
      </c>
      <c r="AE21">
        <v>369411</v>
      </c>
      <c r="AF21">
        <v>443293.2</v>
      </c>
      <c r="AG21">
        <v>443293.2</v>
      </c>
      <c r="AH21">
        <v>369411</v>
      </c>
      <c r="AI21">
        <v>369411</v>
      </c>
      <c r="AJ21">
        <v>369411</v>
      </c>
      <c r="AK21">
        <v>369411</v>
      </c>
      <c r="AL21">
        <v>66377.259999999995</v>
      </c>
      <c r="AM21">
        <v>66377.262000000002</v>
      </c>
      <c r="AN21">
        <v>1</v>
      </c>
      <c r="AO21">
        <v>0</v>
      </c>
      <c r="AP21">
        <v>0</v>
      </c>
      <c r="AQ21">
        <v>1</v>
      </c>
      <c r="AR21" t="s">
        <v>569</v>
      </c>
      <c r="AS21" t="s">
        <v>568</v>
      </c>
      <c r="AT21">
        <v>0</v>
      </c>
      <c r="AU21" t="s">
        <v>305</v>
      </c>
      <c r="AV21" t="s">
        <v>748</v>
      </c>
      <c r="AW21" t="s">
        <v>308</v>
      </c>
      <c r="AX21" s="21"/>
    </row>
    <row r="22" spans="1:50" x14ac:dyDescent="0.25">
      <c r="A22" t="s">
        <v>584</v>
      </c>
      <c r="B22" t="str">
        <f t="shared" si="3"/>
        <v>010921</v>
      </c>
      <c r="C22" t="str">
        <f t="shared" si="3"/>
        <v>010921</v>
      </c>
      <c r="D22" t="s">
        <v>63</v>
      </c>
      <c r="E22" t="str">
        <f>"010921"</f>
        <v>010921</v>
      </c>
      <c r="F22" t="s">
        <v>63</v>
      </c>
      <c r="I22" s="5">
        <v>43612</v>
      </c>
      <c r="J22" s="5">
        <v>43612</v>
      </c>
      <c r="L22" t="str">
        <f>"604100"</f>
        <v>604100</v>
      </c>
      <c r="M22">
        <v>1</v>
      </c>
      <c r="N22">
        <v>1</v>
      </c>
      <c r="O22">
        <v>1</v>
      </c>
      <c r="P22">
        <v>0.33300000000000002</v>
      </c>
      <c r="Q22">
        <v>0</v>
      </c>
      <c r="R22">
        <v>0.20399999999999999</v>
      </c>
      <c r="S22" t="s">
        <v>724</v>
      </c>
      <c r="T22" t="s">
        <v>336</v>
      </c>
      <c r="U22">
        <v>216200</v>
      </c>
      <c r="W22" t="str">
        <f t="shared" si="0"/>
        <v>600</v>
      </c>
      <c r="X22" t="str">
        <f t="shared" si="1"/>
        <v>600</v>
      </c>
      <c r="Y22" t="s">
        <v>727</v>
      </c>
      <c r="Z22" t="s">
        <v>721</v>
      </c>
      <c r="AA22" t="s">
        <v>63</v>
      </c>
      <c r="AB22" t="s">
        <v>354</v>
      </c>
      <c r="AC22" t="s">
        <v>724</v>
      </c>
      <c r="AD22">
        <v>216200</v>
      </c>
      <c r="AE22">
        <v>216200</v>
      </c>
      <c r="AF22">
        <v>259440</v>
      </c>
      <c r="AG22">
        <v>259440</v>
      </c>
      <c r="AH22">
        <v>216200</v>
      </c>
      <c r="AI22">
        <v>216200</v>
      </c>
      <c r="AJ22">
        <v>216200</v>
      </c>
      <c r="AK22">
        <v>216200</v>
      </c>
      <c r="AL22">
        <v>51862.93</v>
      </c>
      <c r="AM22">
        <v>51862.93</v>
      </c>
      <c r="AN22">
        <v>1</v>
      </c>
      <c r="AO22">
        <v>0</v>
      </c>
      <c r="AP22">
        <v>0</v>
      </c>
      <c r="AQ22">
        <v>1</v>
      </c>
      <c r="AR22" t="s">
        <v>569</v>
      </c>
      <c r="AS22" t="s">
        <v>568</v>
      </c>
      <c r="AT22">
        <v>0</v>
      </c>
      <c r="AU22" t="s">
        <v>305</v>
      </c>
      <c r="AV22" t="s">
        <v>748</v>
      </c>
      <c r="AW22" t="s">
        <v>308</v>
      </c>
      <c r="AX22" s="21"/>
    </row>
    <row r="23" spans="1:50" x14ac:dyDescent="0.25">
      <c r="A23" t="s">
        <v>584</v>
      </c>
      <c r="B23" t="str">
        <f t="shared" si="3"/>
        <v>010921</v>
      </c>
      <c r="C23" t="str">
        <f t="shared" si="3"/>
        <v>010921</v>
      </c>
      <c r="D23" t="s">
        <v>63</v>
      </c>
      <c r="E23" t="str">
        <f>"010921"</f>
        <v>010921</v>
      </c>
      <c r="F23" t="s">
        <v>63</v>
      </c>
      <c r="I23" s="5">
        <v>43612</v>
      </c>
      <c r="J23" s="5">
        <v>43612</v>
      </c>
      <c r="L23" t="str">
        <f>"604100"</f>
        <v>604100</v>
      </c>
      <c r="M23">
        <v>1</v>
      </c>
      <c r="N23">
        <v>1</v>
      </c>
      <c r="O23">
        <v>1</v>
      </c>
      <c r="P23">
        <v>0.39600000000000002</v>
      </c>
      <c r="Q23">
        <v>0</v>
      </c>
      <c r="R23">
        <v>0.29399999999999998</v>
      </c>
      <c r="S23" t="s">
        <v>724</v>
      </c>
      <c r="T23" t="s">
        <v>336</v>
      </c>
      <c r="U23">
        <v>237541</v>
      </c>
      <c r="W23" t="str">
        <f t="shared" si="0"/>
        <v>600</v>
      </c>
      <c r="X23" t="str">
        <f t="shared" si="1"/>
        <v>600</v>
      </c>
      <c r="Y23" t="s">
        <v>727</v>
      </c>
      <c r="Z23" t="s">
        <v>721</v>
      </c>
      <c r="AA23" t="s">
        <v>63</v>
      </c>
      <c r="AB23" t="s">
        <v>354</v>
      </c>
      <c r="AC23" t="s">
        <v>724</v>
      </c>
      <c r="AD23">
        <v>237541</v>
      </c>
      <c r="AE23">
        <v>237541</v>
      </c>
      <c r="AF23">
        <v>285049.2</v>
      </c>
      <c r="AG23">
        <v>285049.2</v>
      </c>
      <c r="AH23">
        <v>237541</v>
      </c>
      <c r="AI23">
        <v>237541</v>
      </c>
      <c r="AJ23">
        <v>237541</v>
      </c>
      <c r="AK23">
        <v>237541</v>
      </c>
      <c r="AL23">
        <v>63530.53</v>
      </c>
      <c r="AM23">
        <v>63530.531000000003</v>
      </c>
      <c r="AN23">
        <v>1</v>
      </c>
      <c r="AO23">
        <v>0</v>
      </c>
      <c r="AP23">
        <v>0</v>
      </c>
      <c r="AQ23">
        <v>1</v>
      </c>
      <c r="AR23" t="s">
        <v>569</v>
      </c>
      <c r="AS23" t="s">
        <v>568</v>
      </c>
      <c r="AT23">
        <v>0</v>
      </c>
      <c r="AU23" t="s">
        <v>305</v>
      </c>
      <c r="AV23" t="s">
        <v>748</v>
      </c>
      <c r="AW23" t="s">
        <v>308</v>
      </c>
      <c r="AX23" s="21"/>
    </row>
    <row r="24" spans="1:50" x14ac:dyDescent="0.25">
      <c r="A24" t="s">
        <v>584</v>
      </c>
      <c r="B24" t="str">
        <f t="shared" si="3"/>
        <v>010921</v>
      </c>
      <c r="C24" t="str">
        <f t="shared" si="3"/>
        <v>010921</v>
      </c>
      <c r="D24" t="s">
        <v>63</v>
      </c>
      <c r="E24" t="str">
        <f>"010921"</f>
        <v>010921</v>
      </c>
      <c r="F24" t="s">
        <v>63</v>
      </c>
      <c r="I24" s="5">
        <v>43612</v>
      </c>
      <c r="J24" s="5">
        <v>43612</v>
      </c>
      <c r="L24" t="str">
        <f>"604100"</f>
        <v>604100</v>
      </c>
      <c r="M24">
        <v>1</v>
      </c>
      <c r="N24">
        <v>1</v>
      </c>
      <c r="O24">
        <v>1</v>
      </c>
      <c r="P24">
        <v>0.38700000000000001</v>
      </c>
      <c r="Q24">
        <v>0</v>
      </c>
      <c r="R24">
        <v>0.30399999999999999</v>
      </c>
      <c r="S24" t="s">
        <v>724</v>
      </c>
      <c r="T24" t="s">
        <v>336</v>
      </c>
      <c r="U24">
        <v>277541</v>
      </c>
      <c r="W24" t="str">
        <f t="shared" si="0"/>
        <v>600</v>
      </c>
      <c r="X24" t="str">
        <f t="shared" si="1"/>
        <v>600</v>
      </c>
      <c r="Y24" t="s">
        <v>727</v>
      </c>
      <c r="Z24" t="s">
        <v>721</v>
      </c>
      <c r="AA24" t="s">
        <v>63</v>
      </c>
      <c r="AB24" t="s">
        <v>354</v>
      </c>
      <c r="AC24" t="s">
        <v>724</v>
      </c>
      <c r="AD24">
        <v>277541</v>
      </c>
      <c r="AE24">
        <v>277541</v>
      </c>
      <c r="AF24">
        <v>333049.2</v>
      </c>
      <c r="AG24">
        <v>333049.2</v>
      </c>
      <c r="AH24">
        <v>277541</v>
      </c>
      <c r="AI24">
        <v>277541</v>
      </c>
      <c r="AJ24">
        <v>277541</v>
      </c>
      <c r="AK24">
        <v>277541</v>
      </c>
      <c r="AL24">
        <v>97990.25</v>
      </c>
      <c r="AM24">
        <v>97990.255999999994</v>
      </c>
      <c r="AN24">
        <v>1</v>
      </c>
      <c r="AO24">
        <v>0</v>
      </c>
      <c r="AP24">
        <v>0</v>
      </c>
      <c r="AQ24">
        <v>1</v>
      </c>
      <c r="AR24" t="s">
        <v>569</v>
      </c>
      <c r="AS24" t="s">
        <v>568</v>
      </c>
      <c r="AT24">
        <v>0</v>
      </c>
      <c r="AU24" t="s">
        <v>305</v>
      </c>
      <c r="AV24" t="s">
        <v>748</v>
      </c>
      <c r="AW24" t="s">
        <v>308</v>
      </c>
      <c r="AX24" s="21"/>
    </row>
    <row r="25" spans="1:50" x14ac:dyDescent="0.25">
      <c r="A25" t="s">
        <v>585</v>
      </c>
      <c r="B25" t="str">
        <f>"011449"</f>
        <v>011449</v>
      </c>
      <c r="C25" t="str">
        <f>"011449"</f>
        <v>011449</v>
      </c>
      <c r="D25" t="s">
        <v>64</v>
      </c>
      <c r="E25" t="str">
        <f>"011449"</f>
        <v>011449</v>
      </c>
      <c r="F25" t="s">
        <v>64</v>
      </c>
      <c r="I25" s="5">
        <v>43612</v>
      </c>
      <c r="J25" s="5">
        <v>43612</v>
      </c>
      <c r="L25" t="str">
        <f>"604100"</f>
        <v>604100</v>
      </c>
      <c r="M25">
        <v>1</v>
      </c>
      <c r="N25">
        <v>1</v>
      </c>
      <c r="O25">
        <v>1</v>
      </c>
      <c r="P25">
        <v>0</v>
      </c>
      <c r="Q25">
        <v>0</v>
      </c>
      <c r="R25">
        <v>0</v>
      </c>
      <c r="S25" t="s">
        <v>724</v>
      </c>
      <c r="T25" t="s">
        <v>336</v>
      </c>
      <c r="U25">
        <v>555254</v>
      </c>
      <c r="W25" t="str">
        <f t="shared" si="0"/>
        <v>600</v>
      </c>
      <c r="X25" t="str">
        <f t="shared" si="1"/>
        <v>600</v>
      </c>
      <c r="Y25" t="s">
        <v>729</v>
      </c>
      <c r="Z25" t="s">
        <v>722</v>
      </c>
      <c r="AA25" t="s">
        <v>64</v>
      </c>
      <c r="AB25" t="s">
        <v>354</v>
      </c>
      <c r="AC25" t="s">
        <v>724</v>
      </c>
      <c r="AD25">
        <v>555254</v>
      </c>
      <c r="AE25">
        <v>555254</v>
      </c>
      <c r="AF25">
        <v>555254</v>
      </c>
      <c r="AG25">
        <v>555254</v>
      </c>
      <c r="AH25">
        <v>555254</v>
      </c>
      <c r="AI25">
        <v>555254</v>
      </c>
      <c r="AJ25">
        <v>555254</v>
      </c>
      <c r="AK25">
        <v>555254</v>
      </c>
      <c r="AL25">
        <v>0</v>
      </c>
      <c r="AM25">
        <v>0</v>
      </c>
      <c r="AN25">
        <v>1</v>
      </c>
      <c r="AO25">
        <v>0</v>
      </c>
      <c r="AP25">
        <v>0</v>
      </c>
      <c r="AQ25">
        <v>1</v>
      </c>
      <c r="AR25" t="s">
        <v>569</v>
      </c>
      <c r="AS25" t="s">
        <v>568</v>
      </c>
      <c r="AT25">
        <v>0</v>
      </c>
      <c r="AU25" t="s">
        <v>305</v>
      </c>
      <c r="AV25" t="s">
        <v>748</v>
      </c>
      <c r="AW25" t="s">
        <v>308</v>
      </c>
      <c r="AX25" s="21"/>
    </row>
    <row r="26" spans="1:50" x14ac:dyDescent="0.25">
      <c r="A26" t="s">
        <v>586</v>
      </c>
      <c r="B26" t="str">
        <f>"011091"</f>
        <v>011091</v>
      </c>
      <c r="C26" t="str">
        <f>"011091"</f>
        <v>011091</v>
      </c>
      <c r="D26" t="s">
        <v>65</v>
      </c>
      <c r="E26" t="str">
        <f>"011091"</f>
        <v>011091</v>
      </c>
      <c r="F26" t="s">
        <v>65</v>
      </c>
      <c r="I26" s="5">
        <v>43623</v>
      </c>
      <c r="J26" s="5">
        <v>43623</v>
      </c>
      <c r="L26" t="str">
        <f>"604200"</f>
        <v>604200</v>
      </c>
      <c r="M26">
        <v>1</v>
      </c>
      <c r="N26">
        <v>1</v>
      </c>
      <c r="O26">
        <v>1</v>
      </c>
      <c r="P26">
        <v>0.71</v>
      </c>
      <c r="Q26">
        <v>0</v>
      </c>
      <c r="R26">
        <v>0.42</v>
      </c>
      <c r="S26" t="s">
        <v>724</v>
      </c>
      <c r="T26" t="s">
        <v>336</v>
      </c>
      <c r="U26">
        <v>4100</v>
      </c>
      <c r="W26" t="str">
        <f t="shared" si="0"/>
        <v>600</v>
      </c>
      <c r="X26" t="str">
        <f t="shared" si="1"/>
        <v>600</v>
      </c>
      <c r="Y26" t="s">
        <v>726</v>
      </c>
      <c r="Z26" t="s">
        <v>719</v>
      </c>
      <c r="AA26" t="s">
        <v>65</v>
      </c>
      <c r="AB26" t="s">
        <v>355</v>
      </c>
      <c r="AC26" t="s">
        <v>724</v>
      </c>
      <c r="AD26">
        <v>4100</v>
      </c>
      <c r="AE26">
        <v>4100</v>
      </c>
      <c r="AF26">
        <v>4100</v>
      </c>
      <c r="AG26">
        <v>4100</v>
      </c>
      <c r="AH26">
        <v>4100</v>
      </c>
      <c r="AI26">
        <v>4100</v>
      </c>
      <c r="AJ26">
        <v>4100</v>
      </c>
      <c r="AK26">
        <v>4100</v>
      </c>
      <c r="AL26">
        <v>1700</v>
      </c>
      <c r="AM26">
        <v>1700</v>
      </c>
      <c r="AN26">
        <v>1</v>
      </c>
      <c r="AO26">
        <v>0</v>
      </c>
      <c r="AP26">
        <v>0</v>
      </c>
      <c r="AQ26">
        <v>1</v>
      </c>
      <c r="AR26" t="s">
        <v>569</v>
      </c>
      <c r="AS26" t="s">
        <v>568</v>
      </c>
      <c r="AT26">
        <v>0</v>
      </c>
      <c r="AU26" t="s">
        <v>307</v>
      </c>
      <c r="AV26" t="s">
        <v>750</v>
      </c>
      <c r="AW26" t="s">
        <v>307</v>
      </c>
      <c r="AX26" s="21"/>
    </row>
    <row r="27" spans="1:50" x14ac:dyDescent="0.25">
      <c r="A27" t="s">
        <v>587</v>
      </c>
      <c r="B27" t="str">
        <f>"011516"</f>
        <v>011516</v>
      </c>
      <c r="C27" t="str">
        <f>"011516"</f>
        <v>011516</v>
      </c>
      <c r="D27" t="s">
        <v>730</v>
      </c>
      <c r="E27" t="str">
        <f>"011516"</f>
        <v>011516</v>
      </c>
      <c r="F27" t="s">
        <v>730</v>
      </c>
      <c r="I27" s="5">
        <v>43623</v>
      </c>
      <c r="J27" s="5">
        <v>43623</v>
      </c>
      <c r="L27" t="str">
        <f>"604200"</f>
        <v>604200</v>
      </c>
      <c r="M27">
        <v>12</v>
      </c>
      <c r="N27">
        <v>1</v>
      </c>
      <c r="O27">
        <v>12</v>
      </c>
      <c r="P27">
        <v>7.67</v>
      </c>
      <c r="Q27">
        <v>0</v>
      </c>
      <c r="R27">
        <v>6.67</v>
      </c>
      <c r="S27" t="s">
        <v>724</v>
      </c>
      <c r="T27" t="s">
        <v>336</v>
      </c>
      <c r="U27">
        <v>582.84</v>
      </c>
      <c r="W27" t="str">
        <f t="shared" si="0"/>
        <v>600</v>
      </c>
      <c r="X27" t="str">
        <f t="shared" si="1"/>
        <v>600</v>
      </c>
      <c r="Y27" t="s">
        <v>726</v>
      </c>
      <c r="Z27" t="s">
        <v>719</v>
      </c>
      <c r="AA27" t="s">
        <v>730</v>
      </c>
      <c r="AB27" t="s">
        <v>356</v>
      </c>
      <c r="AC27" t="s">
        <v>724</v>
      </c>
      <c r="AD27">
        <v>6994.08</v>
      </c>
      <c r="AE27">
        <v>6994.08</v>
      </c>
      <c r="AF27">
        <v>6994.08</v>
      </c>
      <c r="AG27">
        <v>6994.08</v>
      </c>
      <c r="AH27">
        <v>582.84</v>
      </c>
      <c r="AI27">
        <v>582.84</v>
      </c>
      <c r="AJ27">
        <v>6994.08</v>
      </c>
      <c r="AK27">
        <v>6994.08</v>
      </c>
      <c r="AL27">
        <v>3879.36</v>
      </c>
      <c r="AM27">
        <v>3879.36</v>
      </c>
      <c r="AN27">
        <v>1</v>
      </c>
      <c r="AO27">
        <v>0</v>
      </c>
      <c r="AP27">
        <v>0</v>
      </c>
      <c r="AQ27">
        <v>1</v>
      </c>
      <c r="AR27" t="s">
        <v>569</v>
      </c>
      <c r="AS27" t="s">
        <v>568</v>
      </c>
      <c r="AT27">
        <v>0</v>
      </c>
      <c r="AU27" t="s">
        <v>305</v>
      </c>
      <c r="AV27" t="s">
        <v>748</v>
      </c>
      <c r="AW27" t="s">
        <v>305</v>
      </c>
      <c r="AX27" s="21"/>
    </row>
    <row r="28" spans="1:50" x14ac:dyDescent="0.25">
      <c r="A28" t="s">
        <v>587</v>
      </c>
      <c r="B28" t="str">
        <f>"011516"</f>
        <v>011516</v>
      </c>
      <c r="C28" t="str">
        <f>"011516"</f>
        <v>011516</v>
      </c>
      <c r="D28" t="s">
        <v>730</v>
      </c>
      <c r="E28" t="str">
        <f>"011516"</f>
        <v>011516</v>
      </c>
      <c r="F28" t="s">
        <v>730</v>
      </c>
      <c r="I28" s="5">
        <v>43623</v>
      </c>
      <c r="J28" s="5">
        <v>43623</v>
      </c>
      <c r="L28" t="str">
        <f>"606300"</f>
        <v>606300</v>
      </c>
      <c r="M28">
        <v>12</v>
      </c>
      <c r="N28">
        <v>1</v>
      </c>
      <c r="O28">
        <v>12</v>
      </c>
      <c r="P28">
        <v>8</v>
      </c>
      <c r="Q28">
        <v>0</v>
      </c>
      <c r="R28">
        <v>7</v>
      </c>
      <c r="S28" t="s">
        <v>724</v>
      </c>
      <c r="T28" t="s">
        <v>336</v>
      </c>
      <c r="U28">
        <v>17.989999999999998</v>
      </c>
      <c r="W28" t="str">
        <f t="shared" si="0"/>
        <v>600</v>
      </c>
      <c r="X28" t="str">
        <f t="shared" si="1"/>
        <v>600</v>
      </c>
      <c r="Y28" t="s">
        <v>726</v>
      </c>
      <c r="Z28" t="s">
        <v>719</v>
      </c>
      <c r="AA28" t="s">
        <v>730</v>
      </c>
      <c r="AB28" t="s">
        <v>357</v>
      </c>
      <c r="AC28" t="s">
        <v>724</v>
      </c>
      <c r="AD28">
        <v>215.88</v>
      </c>
      <c r="AE28">
        <v>215.88</v>
      </c>
      <c r="AF28">
        <v>215.88</v>
      </c>
      <c r="AG28">
        <v>215.88</v>
      </c>
      <c r="AH28">
        <v>17.989999999999998</v>
      </c>
      <c r="AI28">
        <v>17.989999999999998</v>
      </c>
      <c r="AJ28">
        <v>215.88</v>
      </c>
      <c r="AK28">
        <v>215.88</v>
      </c>
      <c r="AL28">
        <v>126.17</v>
      </c>
      <c r="AM28">
        <v>126.1767</v>
      </c>
      <c r="AN28">
        <v>1</v>
      </c>
      <c r="AO28">
        <v>0</v>
      </c>
      <c r="AP28">
        <v>0</v>
      </c>
      <c r="AQ28">
        <v>1</v>
      </c>
      <c r="AR28" t="s">
        <v>569</v>
      </c>
      <c r="AS28" t="s">
        <v>568</v>
      </c>
      <c r="AT28">
        <v>0</v>
      </c>
      <c r="AU28" t="s">
        <v>305</v>
      </c>
      <c r="AV28" t="s">
        <v>748</v>
      </c>
      <c r="AW28" t="s">
        <v>305</v>
      </c>
      <c r="AX28" s="21"/>
    </row>
    <row r="29" spans="1:50" x14ac:dyDescent="0.25">
      <c r="A29" t="s">
        <v>588</v>
      </c>
      <c r="B29" t="str">
        <f>"011480"</f>
        <v>011480</v>
      </c>
      <c r="C29" t="str">
        <f>"011480"</f>
        <v>011480</v>
      </c>
      <c r="D29" t="s">
        <v>731</v>
      </c>
      <c r="E29" t="str">
        <f>"011480"</f>
        <v>011480</v>
      </c>
      <c r="F29" t="s">
        <v>731</v>
      </c>
      <c r="I29" s="5">
        <v>43634</v>
      </c>
      <c r="J29" s="5">
        <v>43640</v>
      </c>
      <c r="L29" t="str">
        <f>"604200"</f>
        <v>604200</v>
      </c>
      <c r="M29">
        <v>104</v>
      </c>
      <c r="N29">
        <v>1</v>
      </c>
      <c r="O29">
        <v>104</v>
      </c>
      <c r="P29">
        <v>58.5</v>
      </c>
      <c r="Q29">
        <v>0</v>
      </c>
      <c r="R29">
        <v>41.5</v>
      </c>
      <c r="S29" t="s">
        <v>724</v>
      </c>
      <c r="T29" t="s">
        <v>336</v>
      </c>
      <c r="U29">
        <v>250</v>
      </c>
      <c r="W29" t="str">
        <f t="shared" si="0"/>
        <v>600</v>
      </c>
      <c r="X29" t="str">
        <f t="shared" si="1"/>
        <v>600</v>
      </c>
      <c r="Y29" t="s">
        <v>726</v>
      </c>
      <c r="Z29" t="s">
        <v>719</v>
      </c>
      <c r="AA29" t="s">
        <v>67</v>
      </c>
      <c r="AB29" t="s">
        <v>338</v>
      </c>
      <c r="AC29" t="s">
        <v>724</v>
      </c>
      <c r="AD29">
        <v>26000</v>
      </c>
      <c r="AE29">
        <v>26000</v>
      </c>
      <c r="AF29">
        <v>26000</v>
      </c>
      <c r="AG29">
        <v>26000</v>
      </c>
      <c r="AH29">
        <v>250</v>
      </c>
      <c r="AI29">
        <v>250</v>
      </c>
      <c r="AJ29">
        <v>26000</v>
      </c>
      <c r="AK29">
        <v>26000</v>
      </c>
      <c r="AL29">
        <v>10400</v>
      </c>
      <c r="AM29">
        <v>10400.0002</v>
      </c>
      <c r="AN29">
        <v>1</v>
      </c>
      <c r="AO29">
        <v>0</v>
      </c>
      <c r="AP29">
        <v>0</v>
      </c>
      <c r="AQ29">
        <v>1</v>
      </c>
      <c r="AR29" t="s">
        <v>569</v>
      </c>
      <c r="AS29" t="s">
        <v>568</v>
      </c>
      <c r="AT29">
        <v>0</v>
      </c>
      <c r="AU29" t="s">
        <v>308</v>
      </c>
      <c r="AV29" t="s">
        <v>751</v>
      </c>
      <c r="AW29" t="s">
        <v>308</v>
      </c>
      <c r="AX29" s="21"/>
    </row>
    <row r="30" spans="1:50" x14ac:dyDescent="0.25">
      <c r="A30" t="s">
        <v>589</v>
      </c>
      <c r="B30" t="str">
        <f>"010765"</f>
        <v>010765</v>
      </c>
      <c r="C30" t="str">
        <f>"010765"</f>
        <v>010765</v>
      </c>
      <c r="D30" t="s">
        <v>732</v>
      </c>
      <c r="E30" t="str">
        <f>"010765"</f>
        <v>010765</v>
      </c>
      <c r="F30" t="s">
        <v>732</v>
      </c>
      <c r="I30" s="5">
        <v>43637</v>
      </c>
      <c r="J30" s="5">
        <v>43637</v>
      </c>
      <c r="L30" t="str">
        <f>"604200"</f>
        <v>604200</v>
      </c>
      <c r="M30">
        <v>120</v>
      </c>
      <c r="N30">
        <v>1</v>
      </c>
      <c r="O30">
        <v>120</v>
      </c>
      <c r="P30">
        <v>59</v>
      </c>
      <c r="Q30">
        <v>0</v>
      </c>
      <c r="R30">
        <v>53</v>
      </c>
      <c r="S30" t="s">
        <v>724</v>
      </c>
      <c r="T30" t="s">
        <v>336</v>
      </c>
      <c r="U30">
        <v>93.81</v>
      </c>
      <c r="W30" t="str">
        <f t="shared" si="0"/>
        <v>600</v>
      </c>
      <c r="X30" t="str">
        <f t="shared" si="1"/>
        <v>600</v>
      </c>
      <c r="Y30" t="s">
        <v>726</v>
      </c>
      <c r="Z30" t="s">
        <v>719</v>
      </c>
      <c r="AA30" t="s">
        <v>68</v>
      </c>
      <c r="AB30" t="s">
        <v>359</v>
      </c>
      <c r="AC30" t="s">
        <v>724</v>
      </c>
      <c r="AD30">
        <v>11257.2</v>
      </c>
      <c r="AE30">
        <v>11257.2</v>
      </c>
      <c r="AF30">
        <v>11257.2</v>
      </c>
      <c r="AG30">
        <v>11257.2</v>
      </c>
      <c r="AH30">
        <v>93.81</v>
      </c>
      <c r="AI30">
        <v>93.81</v>
      </c>
      <c r="AJ30">
        <v>11257.2</v>
      </c>
      <c r="AK30">
        <v>11257.2</v>
      </c>
      <c r="AL30">
        <v>4971.8999999999996</v>
      </c>
      <c r="AM30">
        <v>4971.9002</v>
      </c>
      <c r="AN30">
        <v>1</v>
      </c>
      <c r="AO30">
        <v>0</v>
      </c>
      <c r="AP30">
        <v>0</v>
      </c>
      <c r="AQ30">
        <v>1</v>
      </c>
      <c r="AR30" t="s">
        <v>569</v>
      </c>
      <c r="AS30" t="s">
        <v>568</v>
      </c>
      <c r="AT30">
        <v>0</v>
      </c>
      <c r="AU30" t="s">
        <v>304</v>
      </c>
      <c r="AV30" t="s">
        <v>747</v>
      </c>
      <c r="AW30" t="s">
        <v>304</v>
      </c>
      <c r="AX30" s="21"/>
    </row>
    <row r="31" spans="1:50" x14ac:dyDescent="0.25">
      <c r="A31" t="s">
        <v>590</v>
      </c>
      <c r="B31" t="str">
        <f>"010921"</f>
        <v>010921</v>
      </c>
      <c r="C31" t="str">
        <f>"010921"</f>
        <v>010921</v>
      </c>
      <c r="D31" t="s">
        <v>63</v>
      </c>
      <c r="E31" t="str">
        <f>"010921"</f>
        <v>010921</v>
      </c>
      <c r="F31" t="s">
        <v>63</v>
      </c>
      <c r="I31" s="5">
        <v>43655</v>
      </c>
      <c r="J31" s="5">
        <v>43655</v>
      </c>
      <c r="L31" t="str">
        <f>"604200"</f>
        <v>604200</v>
      </c>
      <c r="M31">
        <v>1</v>
      </c>
      <c r="N31">
        <v>1</v>
      </c>
      <c r="O31">
        <v>1</v>
      </c>
      <c r="P31">
        <v>0</v>
      </c>
      <c r="Q31">
        <v>0</v>
      </c>
      <c r="R31">
        <v>0</v>
      </c>
      <c r="S31" t="s">
        <v>724</v>
      </c>
      <c r="T31" t="s">
        <v>336</v>
      </c>
      <c r="U31">
        <v>7700</v>
      </c>
      <c r="W31" t="str">
        <f t="shared" si="0"/>
        <v>600</v>
      </c>
      <c r="X31" t="str">
        <f t="shared" si="1"/>
        <v>600</v>
      </c>
      <c r="Y31" t="s">
        <v>727</v>
      </c>
      <c r="Z31" t="s">
        <v>721</v>
      </c>
      <c r="AA31" t="s">
        <v>63</v>
      </c>
      <c r="AB31" t="s">
        <v>338</v>
      </c>
      <c r="AC31" t="s">
        <v>724</v>
      </c>
      <c r="AD31">
        <v>7700</v>
      </c>
      <c r="AE31">
        <v>7700</v>
      </c>
      <c r="AF31">
        <v>9240</v>
      </c>
      <c r="AG31">
        <v>9240</v>
      </c>
      <c r="AH31">
        <v>7700</v>
      </c>
      <c r="AI31">
        <v>7700</v>
      </c>
      <c r="AJ31">
        <v>7700</v>
      </c>
      <c r="AK31">
        <v>7700</v>
      </c>
      <c r="AL31">
        <v>0</v>
      </c>
      <c r="AM31">
        <v>0</v>
      </c>
      <c r="AN31">
        <v>1</v>
      </c>
      <c r="AO31">
        <v>0</v>
      </c>
      <c r="AP31">
        <v>0</v>
      </c>
      <c r="AQ31">
        <v>1</v>
      </c>
      <c r="AR31" t="s">
        <v>569</v>
      </c>
      <c r="AS31" t="s">
        <v>568</v>
      </c>
      <c r="AT31">
        <v>0</v>
      </c>
      <c r="AU31" t="s">
        <v>309</v>
      </c>
      <c r="AV31" t="s">
        <v>752</v>
      </c>
      <c r="AW31" t="s">
        <v>309</v>
      </c>
      <c r="AX31" s="21"/>
    </row>
    <row r="32" spans="1:50" x14ac:dyDescent="0.25">
      <c r="A32" t="s">
        <v>591</v>
      </c>
      <c r="B32" t="str">
        <f t="shared" ref="B32:C36" si="4">"011084"</f>
        <v>011084</v>
      </c>
      <c r="C32" t="str">
        <f t="shared" si="4"/>
        <v>011084</v>
      </c>
      <c r="D32" t="s">
        <v>69</v>
      </c>
      <c r="E32" t="str">
        <f>"011084"</f>
        <v>011084</v>
      </c>
      <c r="F32" t="s">
        <v>69</v>
      </c>
      <c r="I32" s="5">
        <v>43656</v>
      </c>
      <c r="J32" s="5">
        <v>43656</v>
      </c>
      <c r="L32" t="str">
        <f>"604200"</f>
        <v>604200</v>
      </c>
      <c r="M32">
        <v>1</v>
      </c>
      <c r="N32">
        <v>1</v>
      </c>
      <c r="O32">
        <v>1</v>
      </c>
      <c r="P32">
        <v>0.4</v>
      </c>
      <c r="Q32">
        <v>0</v>
      </c>
      <c r="R32">
        <v>0</v>
      </c>
      <c r="S32" t="s">
        <v>724</v>
      </c>
      <c r="T32" t="s">
        <v>336</v>
      </c>
      <c r="U32">
        <v>7500</v>
      </c>
      <c r="W32" t="str">
        <f t="shared" si="0"/>
        <v>600</v>
      </c>
      <c r="X32" t="str">
        <f t="shared" si="1"/>
        <v>600</v>
      </c>
      <c r="Y32" t="s">
        <v>727</v>
      </c>
      <c r="Z32" t="s">
        <v>720</v>
      </c>
      <c r="AA32" t="s">
        <v>69</v>
      </c>
      <c r="AB32" t="s">
        <v>360</v>
      </c>
      <c r="AC32" t="s">
        <v>724</v>
      </c>
      <c r="AD32">
        <v>7500</v>
      </c>
      <c r="AE32">
        <v>7500</v>
      </c>
      <c r="AF32">
        <v>9000</v>
      </c>
      <c r="AG32">
        <v>9000</v>
      </c>
      <c r="AH32">
        <v>7500</v>
      </c>
      <c r="AI32">
        <v>7500</v>
      </c>
      <c r="AJ32">
        <v>7500</v>
      </c>
      <c r="AK32">
        <v>7500</v>
      </c>
      <c r="AL32">
        <v>0</v>
      </c>
      <c r="AM32">
        <v>0</v>
      </c>
      <c r="AN32">
        <v>1</v>
      </c>
      <c r="AO32">
        <v>0</v>
      </c>
      <c r="AP32">
        <v>0</v>
      </c>
      <c r="AQ32">
        <v>1</v>
      </c>
      <c r="AR32" t="s">
        <v>569</v>
      </c>
      <c r="AS32" t="s">
        <v>568</v>
      </c>
      <c r="AT32">
        <v>0</v>
      </c>
      <c r="AU32" t="s">
        <v>306</v>
      </c>
      <c r="AV32" t="s">
        <v>749</v>
      </c>
      <c r="AW32" t="s">
        <v>319</v>
      </c>
      <c r="AX32" s="23"/>
    </row>
    <row r="33" spans="1:50" x14ac:dyDescent="0.25">
      <c r="A33" t="s">
        <v>591</v>
      </c>
      <c r="B33" t="str">
        <f t="shared" si="4"/>
        <v>011084</v>
      </c>
      <c r="C33" t="str">
        <f t="shared" si="4"/>
        <v>011084</v>
      </c>
      <c r="D33" t="s">
        <v>69</v>
      </c>
      <c r="E33" t="str">
        <f>"011084"</f>
        <v>011084</v>
      </c>
      <c r="F33" t="s">
        <v>69</v>
      </c>
      <c r="I33" s="5">
        <v>43656</v>
      </c>
      <c r="J33" s="5">
        <v>43656</v>
      </c>
      <c r="L33" t="str">
        <f>"625100"</f>
        <v>625100</v>
      </c>
      <c r="M33">
        <v>1</v>
      </c>
      <c r="N33">
        <v>1</v>
      </c>
      <c r="O33">
        <v>1</v>
      </c>
      <c r="P33">
        <v>0.4</v>
      </c>
      <c r="Q33">
        <v>0</v>
      </c>
      <c r="R33">
        <v>0</v>
      </c>
      <c r="S33" t="s">
        <v>724</v>
      </c>
      <c r="T33" t="s">
        <v>336</v>
      </c>
      <c r="U33">
        <v>2450</v>
      </c>
      <c r="W33" t="str">
        <f t="shared" si="0"/>
        <v>600</v>
      </c>
      <c r="X33" t="str">
        <f t="shared" si="1"/>
        <v>600</v>
      </c>
      <c r="Y33" t="s">
        <v>727</v>
      </c>
      <c r="Z33" t="s">
        <v>720</v>
      </c>
      <c r="AA33" t="s">
        <v>69</v>
      </c>
      <c r="AB33" t="s">
        <v>361</v>
      </c>
      <c r="AC33" t="s">
        <v>724</v>
      </c>
      <c r="AD33">
        <v>2450</v>
      </c>
      <c r="AE33">
        <v>2450</v>
      </c>
      <c r="AF33">
        <v>2940</v>
      </c>
      <c r="AG33">
        <v>2940</v>
      </c>
      <c r="AH33">
        <v>2450</v>
      </c>
      <c r="AI33">
        <v>2450</v>
      </c>
      <c r="AJ33">
        <v>2450</v>
      </c>
      <c r="AK33">
        <v>2450</v>
      </c>
      <c r="AL33">
        <v>0</v>
      </c>
      <c r="AM33">
        <v>0</v>
      </c>
      <c r="AN33">
        <v>1</v>
      </c>
      <c r="AO33">
        <v>0</v>
      </c>
      <c r="AP33">
        <v>0</v>
      </c>
      <c r="AQ33">
        <v>1</v>
      </c>
      <c r="AR33" t="s">
        <v>569</v>
      </c>
      <c r="AS33" t="s">
        <v>568</v>
      </c>
      <c r="AT33">
        <v>0</v>
      </c>
      <c r="AU33" t="s">
        <v>306</v>
      </c>
      <c r="AV33" t="s">
        <v>749</v>
      </c>
      <c r="AW33" t="s">
        <v>319</v>
      </c>
      <c r="AX33" s="23"/>
    </row>
    <row r="34" spans="1:50" x14ac:dyDescent="0.25">
      <c r="A34" t="s">
        <v>591</v>
      </c>
      <c r="B34" t="str">
        <f t="shared" si="4"/>
        <v>011084</v>
      </c>
      <c r="C34" t="str">
        <f t="shared" si="4"/>
        <v>011084</v>
      </c>
      <c r="D34" t="s">
        <v>69</v>
      </c>
      <c r="E34" t="str">
        <f>"011084"</f>
        <v>011084</v>
      </c>
      <c r="F34" t="s">
        <v>69</v>
      </c>
      <c r="I34" s="5">
        <v>43656</v>
      </c>
      <c r="J34" s="5">
        <v>43656</v>
      </c>
      <c r="L34" t="str">
        <f>"625600"</f>
        <v>625600</v>
      </c>
      <c r="M34">
        <v>1</v>
      </c>
      <c r="N34">
        <v>1</v>
      </c>
      <c r="O34">
        <v>1</v>
      </c>
      <c r="P34">
        <v>0.4</v>
      </c>
      <c r="Q34">
        <v>0</v>
      </c>
      <c r="R34">
        <v>0</v>
      </c>
      <c r="S34" t="s">
        <v>724</v>
      </c>
      <c r="T34" t="s">
        <v>336</v>
      </c>
      <c r="U34">
        <v>270</v>
      </c>
      <c r="W34" t="str">
        <f t="shared" si="0"/>
        <v>600</v>
      </c>
      <c r="X34" t="str">
        <f t="shared" si="1"/>
        <v>600</v>
      </c>
      <c r="Y34" t="s">
        <v>727</v>
      </c>
      <c r="Z34" t="s">
        <v>720</v>
      </c>
      <c r="AA34" t="s">
        <v>69</v>
      </c>
      <c r="AB34" t="s">
        <v>362</v>
      </c>
      <c r="AC34" t="s">
        <v>724</v>
      </c>
      <c r="AD34">
        <v>270</v>
      </c>
      <c r="AE34">
        <v>270</v>
      </c>
      <c r="AF34">
        <v>324</v>
      </c>
      <c r="AG34">
        <v>324</v>
      </c>
      <c r="AH34">
        <v>270</v>
      </c>
      <c r="AI34">
        <v>270</v>
      </c>
      <c r="AJ34">
        <v>270</v>
      </c>
      <c r="AK34">
        <v>270</v>
      </c>
      <c r="AL34">
        <v>0</v>
      </c>
      <c r="AM34">
        <v>0</v>
      </c>
      <c r="AN34">
        <v>1</v>
      </c>
      <c r="AO34">
        <v>0</v>
      </c>
      <c r="AP34">
        <v>0</v>
      </c>
      <c r="AQ34">
        <v>1</v>
      </c>
      <c r="AR34" t="s">
        <v>569</v>
      </c>
      <c r="AS34" t="s">
        <v>568</v>
      </c>
      <c r="AT34">
        <v>0</v>
      </c>
      <c r="AU34" t="s">
        <v>306</v>
      </c>
      <c r="AV34" t="s">
        <v>749</v>
      </c>
      <c r="AW34" t="s">
        <v>319</v>
      </c>
      <c r="AX34" s="23"/>
    </row>
    <row r="35" spans="1:50" x14ac:dyDescent="0.25">
      <c r="A35" t="s">
        <v>591</v>
      </c>
      <c r="B35" t="str">
        <f t="shared" si="4"/>
        <v>011084</v>
      </c>
      <c r="C35" t="str">
        <f t="shared" si="4"/>
        <v>011084</v>
      </c>
      <c r="D35" t="s">
        <v>69</v>
      </c>
      <c r="E35" t="str">
        <f>"011084"</f>
        <v>011084</v>
      </c>
      <c r="F35" t="s">
        <v>69</v>
      </c>
      <c r="I35" s="5">
        <v>43656</v>
      </c>
      <c r="J35" s="5">
        <v>43656</v>
      </c>
      <c r="L35" t="str">
        <f>"625100"</f>
        <v>625100</v>
      </c>
      <c r="M35">
        <v>1</v>
      </c>
      <c r="N35">
        <v>1</v>
      </c>
      <c r="O35">
        <v>1</v>
      </c>
      <c r="P35">
        <v>0.4</v>
      </c>
      <c r="Q35">
        <v>0</v>
      </c>
      <c r="R35">
        <v>0</v>
      </c>
      <c r="S35" t="s">
        <v>724</v>
      </c>
      <c r="T35" t="s">
        <v>336</v>
      </c>
      <c r="U35">
        <v>2250</v>
      </c>
      <c r="W35" t="str">
        <f t="shared" si="0"/>
        <v>600</v>
      </c>
      <c r="X35" t="str">
        <f t="shared" si="1"/>
        <v>600</v>
      </c>
      <c r="Y35" t="s">
        <v>727</v>
      </c>
      <c r="Z35" t="s">
        <v>720</v>
      </c>
      <c r="AA35" t="s">
        <v>69</v>
      </c>
      <c r="AB35" t="s">
        <v>363</v>
      </c>
      <c r="AC35" t="s">
        <v>724</v>
      </c>
      <c r="AD35">
        <v>2250</v>
      </c>
      <c r="AE35">
        <v>2250</v>
      </c>
      <c r="AF35">
        <v>2700</v>
      </c>
      <c r="AG35">
        <v>2700</v>
      </c>
      <c r="AH35">
        <v>2250</v>
      </c>
      <c r="AI35">
        <v>2250</v>
      </c>
      <c r="AJ35">
        <v>2250</v>
      </c>
      <c r="AK35">
        <v>2250</v>
      </c>
      <c r="AL35">
        <v>0</v>
      </c>
      <c r="AM35">
        <v>0</v>
      </c>
      <c r="AN35">
        <v>1</v>
      </c>
      <c r="AO35">
        <v>0</v>
      </c>
      <c r="AP35">
        <v>0</v>
      </c>
      <c r="AQ35">
        <v>1</v>
      </c>
      <c r="AR35" t="s">
        <v>569</v>
      </c>
      <c r="AS35" t="s">
        <v>568</v>
      </c>
      <c r="AT35">
        <v>0</v>
      </c>
      <c r="AU35" t="s">
        <v>306</v>
      </c>
      <c r="AV35" t="s">
        <v>749</v>
      </c>
      <c r="AW35" t="s">
        <v>319</v>
      </c>
      <c r="AX35" s="23"/>
    </row>
    <row r="36" spans="1:50" x14ac:dyDescent="0.25">
      <c r="A36" t="s">
        <v>591</v>
      </c>
      <c r="B36" t="str">
        <f t="shared" si="4"/>
        <v>011084</v>
      </c>
      <c r="C36" t="str">
        <f t="shared" si="4"/>
        <v>011084</v>
      </c>
      <c r="D36" t="s">
        <v>69</v>
      </c>
      <c r="E36" t="str">
        <f>"011084"</f>
        <v>011084</v>
      </c>
      <c r="F36" t="s">
        <v>69</v>
      </c>
      <c r="I36" s="5">
        <v>43656</v>
      </c>
      <c r="J36" s="5">
        <v>43656</v>
      </c>
      <c r="L36" t="str">
        <f>"623000"</f>
        <v>623000</v>
      </c>
      <c r="M36">
        <v>1</v>
      </c>
      <c r="N36">
        <v>1</v>
      </c>
      <c r="O36">
        <v>1</v>
      </c>
      <c r="P36">
        <v>0.4</v>
      </c>
      <c r="Q36">
        <v>0</v>
      </c>
      <c r="R36">
        <v>0</v>
      </c>
      <c r="S36" t="s">
        <v>724</v>
      </c>
      <c r="T36" t="s">
        <v>336</v>
      </c>
      <c r="U36">
        <v>2500</v>
      </c>
      <c r="W36" t="str">
        <f t="shared" si="0"/>
        <v>600</v>
      </c>
      <c r="X36" t="str">
        <f t="shared" si="1"/>
        <v>600</v>
      </c>
      <c r="Y36" t="s">
        <v>727</v>
      </c>
      <c r="Z36" t="s">
        <v>720</v>
      </c>
      <c r="AA36" t="s">
        <v>69</v>
      </c>
      <c r="AB36" t="s">
        <v>364</v>
      </c>
      <c r="AC36" t="s">
        <v>724</v>
      </c>
      <c r="AD36">
        <v>2500</v>
      </c>
      <c r="AE36">
        <v>2500</v>
      </c>
      <c r="AF36">
        <v>3000</v>
      </c>
      <c r="AG36">
        <v>3000</v>
      </c>
      <c r="AH36">
        <v>2500</v>
      </c>
      <c r="AI36">
        <v>2500</v>
      </c>
      <c r="AJ36">
        <v>2500</v>
      </c>
      <c r="AK36">
        <v>2500</v>
      </c>
      <c r="AL36">
        <v>0</v>
      </c>
      <c r="AM36">
        <v>0</v>
      </c>
      <c r="AN36">
        <v>1</v>
      </c>
      <c r="AO36">
        <v>0</v>
      </c>
      <c r="AP36">
        <v>0</v>
      </c>
      <c r="AQ36">
        <v>1</v>
      </c>
      <c r="AR36" t="s">
        <v>569</v>
      </c>
      <c r="AS36" t="s">
        <v>568</v>
      </c>
      <c r="AT36">
        <v>0</v>
      </c>
      <c r="AU36" t="s">
        <v>306</v>
      </c>
      <c r="AV36" t="s">
        <v>749</v>
      </c>
      <c r="AW36" t="s">
        <v>319</v>
      </c>
      <c r="AX36" s="23"/>
    </row>
    <row r="37" spans="1:50" x14ac:dyDescent="0.25">
      <c r="A37" t="s">
        <v>592</v>
      </c>
      <c r="B37" t="str">
        <f t="shared" ref="B37:C47" si="5">"011181"</f>
        <v>011181</v>
      </c>
      <c r="C37" t="str">
        <f t="shared" si="5"/>
        <v>011181</v>
      </c>
      <c r="D37" t="s">
        <v>70</v>
      </c>
      <c r="E37" t="str">
        <f t="shared" ref="E37:E47" si="6">"011181"</f>
        <v>011181</v>
      </c>
      <c r="F37" t="s">
        <v>70</v>
      </c>
      <c r="I37" s="5">
        <v>43647</v>
      </c>
      <c r="J37" s="5">
        <v>43890</v>
      </c>
      <c r="L37" t="str">
        <f t="shared" ref="L37:L47" si="7">"614000"</f>
        <v>614000</v>
      </c>
      <c r="M37">
        <v>1</v>
      </c>
      <c r="N37">
        <v>1</v>
      </c>
      <c r="O37">
        <v>1</v>
      </c>
      <c r="P37">
        <v>0</v>
      </c>
      <c r="Q37">
        <v>0</v>
      </c>
      <c r="R37">
        <v>0</v>
      </c>
      <c r="S37" t="s">
        <v>724</v>
      </c>
      <c r="T37" t="s">
        <v>336</v>
      </c>
      <c r="U37">
        <v>1101.3699999999999</v>
      </c>
      <c r="W37" t="str">
        <f t="shared" si="0"/>
        <v>600</v>
      </c>
      <c r="X37" t="str">
        <f t="shared" si="1"/>
        <v>600</v>
      </c>
      <c r="Y37" t="s">
        <v>726</v>
      </c>
      <c r="Z37" t="s">
        <v>722</v>
      </c>
      <c r="AA37" t="s">
        <v>70</v>
      </c>
      <c r="AB37" t="s">
        <v>366</v>
      </c>
      <c r="AC37" t="s">
        <v>724</v>
      </c>
      <c r="AD37">
        <v>1101.3699999999999</v>
      </c>
      <c r="AE37">
        <v>1101.3699999999999</v>
      </c>
      <c r="AF37">
        <v>1101.3699999999999</v>
      </c>
      <c r="AG37">
        <v>1101.3699999999999</v>
      </c>
      <c r="AH37">
        <v>1101.3699999999999</v>
      </c>
      <c r="AI37">
        <v>1101.3699999999999</v>
      </c>
      <c r="AJ37">
        <v>1101.3699999999999</v>
      </c>
      <c r="AK37">
        <v>1101.3699999999999</v>
      </c>
      <c r="AL37">
        <v>0</v>
      </c>
      <c r="AM37">
        <v>0</v>
      </c>
      <c r="AN37">
        <v>1</v>
      </c>
      <c r="AO37">
        <v>0</v>
      </c>
      <c r="AP37">
        <v>0</v>
      </c>
      <c r="AQ37">
        <v>1</v>
      </c>
      <c r="AR37" t="s">
        <v>569</v>
      </c>
      <c r="AS37" t="s">
        <v>568</v>
      </c>
      <c r="AT37">
        <v>0</v>
      </c>
      <c r="AU37" t="s">
        <v>305</v>
      </c>
      <c r="AV37" t="s">
        <v>748</v>
      </c>
      <c r="AW37" t="s">
        <v>305</v>
      </c>
      <c r="AX37" s="21"/>
    </row>
    <row r="38" spans="1:50" x14ac:dyDescent="0.25">
      <c r="A38" t="s">
        <v>592</v>
      </c>
      <c r="B38" t="str">
        <f t="shared" si="5"/>
        <v>011181</v>
      </c>
      <c r="C38" t="str">
        <f t="shared" si="5"/>
        <v>011181</v>
      </c>
      <c r="D38" t="s">
        <v>70</v>
      </c>
      <c r="E38" t="str">
        <f t="shared" si="6"/>
        <v>011181</v>
      </c>
      <c r="F38" t="s">
        <v>70</v>
      </c>
      <c r="I38" s="5">
        <v>43647</v>
      </c>
      <c r="J38" s="5">
        <v>43921</v>
      </c>
      <c r="L38" t="str">
        <f t="shared" si="7"/>
        <v>614000</v>
      </c>
      <c r="M38">
        <v>1</v>
      </c>
      <c r="N38">
        <v>1</v>
      </c>
      <c r="O38">
        <v>1</v>
      </c>
      <c r="P38">
        <v>0</v>
      </c>
      <c r="Q38">
        <v>0</v>
      </c>
      <c r="R38">
        <v>0</v>
      </c>
      <c r="S38" t="s">
        <v>724</v>
      </c>
      <c r="T38" t="s">
        <v>336</v>
      </c>
      <c r="U38">
        <v>1101.3699999999999</v>
      </c>
      <c r="W38" t="str">
        <f t="shared" si="0"/>
        <v>600</v>
      </c>
      <c r="X38" t="str">
        <f t="shared" si="1"/>
        <v>600</v>
      </c>
      <c r="Y38" t="s">
        <v>726</v>
      </c>
      <c r="Z38" t="s">
        <v>722</v>
      </c>
      <c r="AA38" t="s">
        <v>70</v>
      </c>
      <c r="AB38" t="s">
        <v>367</v>
      </c>
      <c r="AC38" t="s">
        <v>724</v>
      </c>
      <c r="AD38">
        <v>1101.3699999999999</v>
      </c>
      <c r="AE38">
        <v>1101.3699999999999</v>
      </c>
      <c r="AF38">
        <v>1101.3699999999999</v>
      </c>
      <c r="AG38">
        <v>1101.3699999999999</v>
      </c>
      <c r="AH38">
        <v>1101.3699999999999</v>
      </c>
      <c r="AI38">
        <v>1101.3699999999999</v>
      </c>
      <c r="AJ38">
        <v>1101.3699999999999</v>
      </c>
      <c r="AK38">
        <v>1101.3699999999999</v>
      </c>
      <c r="AL38">
        <v>0</v>
      </c>
      <c r="AM38">
        <v>0</v>
      </c>
      <c r="AN38">
        <v>1</v>
      </c>
      <c r="AO38">
        <v>0</v>
      </c>
      <c r="AP38">
        <v>0</v>
      </c>
      <c r="AQ38">
        <v>1</v>
      </c>
      <c r="AR38" t="s">
        <v>569</v>
      </c>
      <c r="AS38" t="s">
        <v>568</v>
      </c>
      <c r="AT38">
        <v>0</v>
      </c>
      <c r="AU38" t="s">
        <v>305</v>
      </c>
      <c r="AV38" t="s">
        <v>748</v>
      </c>
      <c r="AW38" t="s">
        <v>305</v>
      </c>
      <c r="AX38" s="21"/>
    </row>
    <row r="39" spans="1:50" x14ac:dyDescent="0.25">
      <c r="A39" t="s">
        <v>592</v>
      </c>
      <c r="B39" t="str">
        <f t="shared" si="5"/>
        <v>011181</v>
      </c>
      <c r="C39" t="str">
        <f t="shared" si="5"/>
        <v>011181</v>
      </c>
      <c r="D39" t="s">
        <v>70</v>
      </c>
      <c r="E39" t="str">
        <f t="shared" si="6"/>
        <v>011181</v>
      </c>
      <c r="F39" t="s">
        <v>70</v>
      </c>
      <c r="I39" s="5">
        <v>43647</v>
      </c>
      <c r="J39" s="5">
        <v>43951</v>
      </c>
      <c r="L39" t="str">
        <f t="shared" si="7"/>
        <v>614000</v>
      </c>
      <c r="M39">
        <v>1</v>
      </c>
      <c r="N39">
        <v>1</v>
      </c>
      <c r="O39">
        <v>1</v>
      </c>
      <c r="P39">
        <v>0</v>
      </c>
      <c r="Q39">
        <v>0</v>
      </c>
      <c r="R39">
        <v>0</v>
      </c>
      <c r="S39" t="s">
        <v>724</v>
      </c>
      <c r="T39" t="s">
        <v>336</v>
      </c>
      <c r="U39">
        <v>1101.3699999999999</v>
      </c>
      <c r="W39" t="str">
        <f t="shared" si="0"/>
        <v>600</v>
      </c>
      <c r="X39" t="str">
        <f t="shared" si="1"/>
        <v>600</v>
      </c>
      <c r="Y39" t="s">
        <v>726</v>
      </c>
      <c r="Z39" t="s">
        <v>722</v>
      </c>
      <c r="AA39" t="s">
        <v>70</v>
      </c>
      <c r="AB39" t="s">
        <v>368</v>
      </c>
      <c r="AC39" t="s">
        <v>724</v>
      </c>
      <c r="AD39">
        <v>1101.3699999999999</v>
      </c>
      <c r="AE39">
        <v>1101.3699999999999</v>
      </c>
      <c r="AF39">
        <v>1101.3699999999999</v>
      </c>
      <c r="AG39">
        <v>1101.3699999999999</v>
      </c>
      <c r="AH39">
        <v>1101.3699999999999</v>
      </c>
      <c r="AI39">
        <v>1101.3699999999999</v>
      </c>
      <c r="AJ39">
        <v>1101.3699999999999</v>
      </c>
      <c r="AK39">
        <v>1101.3699999999999</v>
      </c>
      <c r="AL39">
        <v>0</v>
      </c>
      <c r="AM39">
        <v>0</v>
      </c>
      <c r="AN39">
        <v>1</v>
      </c>
      <c r="AO39">
        <v>0</v>
      </c>
      <c r="AP39">
        <v>0</v>
      </c>
      <c r="AQ39">
        <v>1</v>
      </c>
      <c r="AR39" t="s">
        <v>569</v>
      </c>
      <c r="AS39" t="s">
        <v>568</v>
      </c>
      <c r="AT39">
        <v>0</v>
      </c>
      <c r="AU39" t="s">
        <v>305</v>
      </c>
      <c r="AV39" t="s">
        <v>748</v>
      </c>
      <c r="AW39" t="s">
        <v>305</v>
      </c>
      <c r="AX39" s="21"/>
    </row>
    <row r="40" spans="1:50" x14ac:dyDescent="0.25">
      <c r="A40" t="s">
        <v>592</v>
      </c>
      <c r="B40" t="str">
        <f t="shared" si="5"/>
        <v>011181</v>
      </c>
      <c r="C40" t="str">
        <f t="shared" si="5"/>
        <v>011181</v>
      </c>
      <c r="D40" t="s">
        <v>70</v>
      </c>
      <c r="E40" t="str">
        <f t="shared" si="6"/>
        <v>011181</v>
      </c>
      <c r="F40" t="s">
        <v>70</v>
      </c>
      <c r="I40" s="5">
        <v>43647</v>
      </c>
      <c r="J40" s="5">
        <v>43982</v>
      </c>
      <c r="L40" t="str">
        <f t="shared" si="7"/>
        <v>614000</v>
      </c>
      <c r="M40">
        <v>1</v>
      </c>
      <c r="N40">
        <v>1</v>
      </c>
      <c r="O40">
        <v>1</v>
      </c>
      <c r="P40">
        <v>0</v>
      </c>
      <c r="Q40">
        <v>0</v>
      </c>
      <c r="R40">
        <v>0</v>
      </c>
      <c r="S40" t="s">
        <v>724</v>
      </c>
      <c r="T40" t="s">
        <v>336</v>
      </c>
      <c r="U40">
        <v>1101.3699999999999</v>
      </c>
      <c r="W40" t="str">
        <f t="shared" si="0"/>
        <v>600</v>
      </c>
      <c r="X40" t="str">
        <f t="shared" si="1"/>
        <v>600</v>
      </c>
      <c r="Y40" t="s">
        <v>726</v>
      </c>
      <c r="Z40" t="s">
        <v>722</v>
      </c>
      <c r="AA40" t="s">
        <v>70</v>
      </c>
      <c r="AB40" t="s">
        <v>369</v>
      </c>
      <c r="AC40" t="s">
        <v>724</v>
      </c>
      <c r="AD40">
        <v>1101.3699999999999</v>
      </c>
      <c r="AE40">
        <v>1101.3699999999999</v>
      </c>
      <c r="AF40">
        <v>1101.3699999999999</v>
      </c>
      <c r="AG40">
        <v>1101.3699999999999</v>
      </c>
      <c r="AH40">
        <v>1101.3699999999999</v>
      </c>
      <c r="AI40">
        <v>1101.3699999999999</v>
      </c>
      <c r="AJ40">
        <v>1101.3699999999999</v>
      </c>
      <c r="AK40">
        <v>1101.3699999999999</v>
      </c>
      <c r="AL40">
        <v>0</v>
      </c>
      <c r="AM40">
        <v>0</v>
      </c>
      <c r="AN40">
        <v>1</v>
      </c>
      <c r="AO40">
        <v>0</v>
      </c>
      <c r="AP40">
        <v>0</v>
      </c>
      <c r="AQ40">
        <v>1</v>
      </c>
      <c r="AR40" t="s">
        <v>569</v>
      </c>
      <c r="AS40" t="s">
        <v>568</v>
      </c>
      <c r="AT40">
        <v>0</v>
      </c>
      <c r="AU40" t="s">
        <v>305</v>
      </c>
      <c r="AV40" t="s">
        <v>748</v>
      </c>
      <c r="AW40" t="s">
        <v>305</v>
      </c>
      <c r="AX40" s="21"/>
    </row>
    <row r="41" spans="1:50" x14ac:dyDescent="0.25">
      <c r="A41" t="s">
        <v>592</v>
      </c>
      <c r="B41" t="str">
        <f t="shared" si="5"/>
        <v>011181</v>
      </c>
      <c r="C41" t="str">
        <f t="shared" si="5"/>
        <v>011181</v>
      </c>
      <c r="D41" t="s">
        <v>70</v>
      </c>
      <c r="E41" t="str">
        <f t="shared" si="6"/>
        <v>011181</v>
      </c>
      <c r="F41" t="s">
        <v>70</v>
      </c>
      <c r="I41" s="5">
        <v>43647</v>
      </c>
      <c r="J41" s="5">
        <v>44012</v>
      </c>
      <c r="L41" t="str">
        <f t="shared" si="7"/>
        <v>614000</v>
      </c>
      <c r="M41">
        <v>1</v>
      </c>
      <c r="N41">
        <v>1</v>
      </c>
      <c r="O41">
        <v>1</v>
      </c>
      <c r="P41">
        <v>0</v>
      </c>
      <c r="Q41">
        <v>0</v>
      </c>
      <c r="R41">
        <v>0</v>
      </c>
      <c r="S41" t="s">
        <v>724</v>
      </c>
      <c r="T41" t="s">
        <v>336</v>
      </c>
      <c r="U41">
        <v>1101.3699999999999</v>
      </c>
      <c r="W41" t="str">
        <f t="shared" si="0"/>
        <v>600</v>
      </c>
      <c r="X41" t="str">
        <f t="shared" si="1"/>
        <v>600</v>
      </c>
      <c r="Y41" t="s">
        <v>726</v>
      </c>
      <c r="Z41" t="s">
        <v>722</v>
      </c>
      <c r="AA41" t="s">
        <v>70</v>
      </c>
      <c r="AB41" t="s">
        <v>370</v>
      </c>
      <c r="AC41" t="s">
        <v>724</v>
      </c>
      <c r="AD41">
        <v>1101.3699999999999</v>
      </c>
      <c r="AE41">
        <v>1101.3699999999999</v>
      </c>
      <c r="AF41">
        <v>1101.3699999999999</v>
      </c>
      <c r="AG41">
        <v>1101.3699999999999</v>
      </c>
      <c r="AH41">
        <v>1101.3699999999999</v>
      </c>
      <c r="AI41">
        <v>1101.3699999999999</v>
      </c>
      <c r="AJ41">
        <v>1101.3699999999999</v>
      </c>
      <c r="AK41">
        <v>1101.3699999999999</v>
      </c>
      <c r="AL41">
        <v>0</v>
      </c>
      <c r="AM41">
        <v>0</v>
      </c>
      <c r="AN41">
        <v>1</v>
      </c>
      <c r="AO41">
        <v>0</v>
      </c>
      <c r="AP41">
        <v>0</v>
      </c>
      <c r="AQ41">
        <v>1</v>
      </c>
      <c r="AR41" t="s">
        <v>569</v>
      </c>
      <c r="AS41" t="s">
        <v>568</v>
      </c>
      <c r="AT41">
        <v>0</v>
      </c>
      <c r="AU41" t="s">
        <v>305</v>
      </c>
      <c r="AV41" t="s">
        <v>748</v>
      </c>
      <c r="AW41" t="s">
        <v>305</v>
      </c>
      <c r="AX41" s="21"/>
    </row>
    <row r="42" spans="1:50" x14ac:dyDescent="0.25">
      <c r="A42" t="s">
        <v>592</v>
      </c>
      <c r="B42" t="str">
        <f t="shared" si="5"/>
        <v>011181</v>
      </c>
      <c r="C42" t="str">
        <f t="shared" si="5"/>
        <v>011181</v>
      </c>
      <c r="D42" t="s">
        <v>70</v>
      </c>
      <c r="E42" t="str">
        <f t="shared" si="6"/>
        <v>011181</v>
      </c>
      <c r="F42" t="s">
        <v>70</v>
      </c>
      <c r="I42" s="5">
        <v>43647</v>
      </c>
      <c r="J42" s="5">
        <v>44043</v>
      </c>
      <c r="L42" t="str">
        <f t="shared" si="7"/>
        <v>614000</v>
      </c>
      <c r="M42">
        <v>1</v>
      </c>
      <c r="N42">
        <v>1</v>
      </c>
      <c r="O42">
        <v>1</v>
      </c>
      <c r="P42">
        <v>0</v>
      </c>
      <c r="Q42">
        <v>0</v>
      </c>
      <c r="R42">
        <v>0</v>
      </c>
      <c r="S42" t="s">
        <v>724</v>
      </c>
      <c r="T42" t="s">
        <v>336</v>
      </c>
      <c r="U42">
        <v>1101.3699999999999</v>
      </c>
      <c r="W42" t="str">
        <f t="shared" si="0"/>
        <v>600</v>
      </c>
      <c r="X42" t="str">
        <f t="shared" si="1"/>
        <v>600</v>
      </c>
      <c r="Y42" t="s">
        <v>726</v>
      </c>
      <c r="Z42" t="s">
        <v>722</v>
      </c>
      <c r="AA42" t="s">
        <v>70</v>
      </c>
      <c r="AB42" t="s">
        <v>371</v>
      </c>
      <c r="AC42" t="s">
        <v>724</v>
      </c>
      <c r="AD42">
        <v>1101.3699999999999</v>
      </c>
      <c r="AE42">
        <v>1101.3699999999999</v>
      </c>
      <c r="AF42">
        <v>1101.3699999999999</v>
      </c>
      <c r="AG42">
        <v>1101.3699999999999</v>
      </c>
      <c r="AH42">
        <v>1101.3699999999999</v>
      </c>
      <c r="AI42">
        <v>1101.3699999999999</v>
      </c>
      <c r="AJ42">
        <v>1101.3699999999999</v>
      </c>
      <c r="AK42">
        <v>1101.3699999999999</v>
      </c>
      <c r="AL42">
        <v>0</v>
      </c>
      <c r="AM42">
        <v>0</v>
      </c>
      <c r="AN42">
        <v>1</v>
      </c>
      <c r="AO42">
        <v>0</v>
      </c>
      <c r="AP42">
        <v>0</v>
      </c>
      <c r="AQ42">
        <v>1</v>
      </c>
      <c r="AR42" t="s">
        <v>569</v>
      </c>
      <c r="AS42" t="s">
        <v>568</v>
      </c>
      <c r="AT42">
        <v>0</v>
      </c>
      <c r="AU42" t="s">
        <v>305</v>
      </c>
      <c r="AV42" t="s">
        <v>748</v>
      </c>
      <c r="AW42" t="s">
        <v>305</v>
      </c>
      <c r="AX42" s="21"/>
    </row>
    <row r="43" spans="1:50" x14ac:dyDescent="0.25">
      <c r="A43" t="s">
        <v>592</v>
      </c>
      <c r="B43" t="str">
        <f t="shared" si="5"/>
        <v>011181</v>
      </c>
      <c r="C43" t="str">
        <f t="shared" si="5"/>
        <v>011181</v>
      </c>
      <c r="D43" t="s">
        <v>70</v>
      </c>
      <c r="E43" t="str">
        <f t="shared" si="6"/>
        <v>011181</v>
      </c>
      <c r="F43" t="s">
        <v>70</v>
      </c>
      <c r="I43" s="5">
        <v>43647</v>
      </c>
      <c r="J43" s="5">
        <v>44074</v>
      </c>
      <c r="L43" t="str">
        <f t="shared" si="7"/>
        <v>614000</v>
      </c>
      <c r="M43">
        <v>1</v>
      </c>
      <c r="N43">
        <v>1</v>
      </c>
      <c r="O43">
        <v>1</v>
      </c>
      <c r="P43">
        <v>0</v>
      </c>
      <c r="Q43">
        <v>0</v>
      </c>
      <c r="R43">
        <v>0</v>
      </c>
      <c r="S43" t="s">
        <v>724</v>
      </c>
      <c r="T43" t="s">
        <v>336</v>
      </c>
      <c r="U43">
        <v>1101.3699999999999</v>
      </c>
      <c r="W43" t="str">
        <f t="shared" si="0"/>
        <v>600</v>
      </c>
      <c r="X43" t="str">
        <f t="shared" si="1"/>
        <v>600</v>
      </c>
      <c r="Y43" t="s">
        <v>726</v>
      </c>
      <c r="Z43" t="s">
        <v>722</v>
      </c>
      <c r="AA43" t="s">
        <v>70</v>
      </c>
      <c r="AB43" t="s">
        <v>372</v>
      </c>
      <c r="AC43" t="s">
        <v>724</v>
      </c>
      <c r="AD43">
        <v>1101.3699999999999</v>
      </c>
      <c r="AE43">
        <v>1101.3699999999999</v>
      </c>
      <c r="AF43">
        <v>1101.3699999999999</v>
      </c>
      <c r="AG43">
        <v>1101.3699999999999</v>
      </c>
      <c r="AH43">
        <v>1101.3699999999999</v>
      </c>
      <c r="AI43">
        <v>1101.3699999999999</v>
      </c>
      <c r="AJ43">
        <v>1101.3699999999999</v>
      </c>
      <c r="AK43">
        <v>1101.3699999999999</v>
      </c>
      <c r="AL43">
        <v>0</v>
      </c>
      <c r="AM43">
        <v>0</v>
      </c>
      <c r="AN43">
        <v>1</v>
      </c>
      <c r="AO43">
        <v>0</v>
      </c>
      <c r="AP43">
        <v>0</v>
      </c>
      <c r="AQ43">
        <v>1</v>
      </c>
      <c r="AR43" t="s">
        <v>569</v>
      </c>
      <c r="AS43" t="s">
        <v>568</v>
      </c>
      <c r="AT43">
        <v>0</v>
      </c>
      <c r="AU43" t="s">
        <v>305</v>
      </c>
      <c r="AV43" t="s">
        <v>748</v>
      </c>
      <c r="AW43" t="s">
        <v>305</v>
      </c>
      <c r="AX43" s="21"/>
    </row>
    <row r="44" spans="1:50" x14ac:dyDescent="0.25">
      <c r="A44" t="s">
        <v>592</v>
      </c>
      <c r="B44" t="str">
        <f t="shared" si="5"/>
        <v>011181</v>
      </c>
      <c r="C44" t="str">
        <f t="shared" si="5"/>
        <v>011181</v>
      </c>
      <c r="D44" t="s">
        <v>70</v>
      </c>
      <c r="E44" t="str">
        <f t="shared" si="6"/>
        <v>011181</v>
      </c>
      <c r="F44" t="s">
        <v>70</v>
      </c>
      <c r="I44" s="5">
        <v>43647</v>
      </c>
      <c r="J44" s="5">
        <v>44104</v>
      </c>
      <c r="L44" t="str">
        <f t="shared" si="7"/>
        <v>614000</v>
      </c>
      <c r="M44">
        <v>1</v>
      </c>
      <c r="N44">
        <v>1</v>
      </c>
      <c r="O44">
        <v>1</v>
      </c>
      <c r="P44">
        <v>0</v>
      </c>
      <c r="Q44">
        <v>0</v>
      </c>
      <c r="R44">
        <v>0</v>
      </c>
      <c r="S44" t="s">
        <v>724</v>
      </c>
      <c r="T44" t="s">
        <v>336</v>
      </c>
      <c r="U44">
        <v>1101.3699999999999</v>
      </c>
      <c r="W44" t="str">
        <f t="shared" si="0"/>
        <v>600</v>
      </c>
      <c r="X44" t="str">
        <f t="shared" si="1"/>
        <v>600</v>
      </c>
      <c r="Y44" t="s">
        <v>726</v>
      </c>
      <c r="Z44" t="s">
        <v>722</v>
      </c>
      <c r="AA44" t="s">
        <v>70</v>
      </c>
      <c r="AB44" t="s">
        <v>373</v>
      </c>
      <c r="AC44" t="s">
        <v>724</v>
      </c>
      <c r="AD44">
        <v>1101.3699999999999</v>
      </c>
      <c r="AE44">
        <v>1101.3699999999999</v>
      </c>
      <c r="AF44">
        <v>1101.3699999999999</v>
      </c>
      <c r="AG44">
        <v>1101.3699999999999</v>
      </c>
      <c r="AH44">
        <v>1101.3699999999999</v>
      </c>
      <c r="AI44">
        <v>1101.3699999999999</v>
      </c>
      <c r="AJ44">
        <v>1101.3699999999999</v>
      </c>
      <c r="AK44">
        <v>1101.3699999999999</v>
      </c>
      <c r="AL44">
        <v>0</v>
      </c>
      <c r="AM44">
        <v>0</v>
      </c>
      <c r="AN44">
        <v>1</v>
      </c>
      <c r="AO44">
        <v>0</v>
      </c>
      <c r="AP44">
        <v>0</v>
      </c>
      <c r="AQ44">
        <v>1</v>
      </c>
      <c r="AR44" t="s">
        <v>569</v>
      </c>
      <c r="AS44" t="s">
        <v>568</v>
      </c>
      <c r="AT44">
        <v>0</v>
      </c>
      <c r="AU44" t="s">
        <v>305</v>
      </c>
      <c r="AV44" t="s">
        <v>748</v>
      </c>
      <c r="AW44" t="s">
        <v>305</v>
      </c>
      <c r="AX44" s="21"/>
    </row>
    <row r="45" spans="1:50" x14ac:dyDescent="0.25">
      <c r="A45" t="s">
        <v>592</v>
      </c>
      <c r="B45" t="str">
        <f t="shared" si="5"/>
        <v>011181</v>
      </c>
      <c r="C45" t="str">
        <f t="shared" si="5"/>
        <v>011181</v>
      </c>
      <c r="D45" t="s">
        <v>70</v>
      </c>
      <c r="E45" t="str">
        <f t="shared" si="6"/>
        <v>011181</v>
      </c>
      <c r="F45" t="s">
        <v>70</v>
      </c>
      <c r="I45" s="5">
        <v>43647</v>
      </c>
      <c r="J45" s="5">
        <v>44135</v>
      </c>
      <c r="L45" t="str">
        <f t="shared" si="7"/>
        <v>614000</v>
      </c>
      <c r="M45">
        <v>1</v>
      </c>
      <c r="N45">
        <v>1</v>
      </c>
      <c r="O45">
        <v>1</v>
      </c>
      <c r="P45">
        <v>0</v>
      </c>
      <c r="Q45">
        <v>0</v>
      </c>
      <c r="R45">
        <v>0</v>
      </c>
      <c r="S45" t="s">
        <v>724</v>
      </c>
      <c r="T45" t="s">
        <v>336</v>
      </c>
      <c r="U45">
        <v>1101.3699999999999</v>
      </c>
      <c r="W45" t="str">
        <f t="shared" si="0"/>
        <v>600</v>
      </c>
      <c r="X45" t="str">
        <f t="shared" si="1"/>
        <v>600</v>
      </c>
      <c r="Y45" t="s">
        <v>726</v>
      </c>
      <c r="Z45" t="s">
        <v>722</v>
      </c>
      <c r="AA45" t="s">
        <v>70</v>
      </c>
      <c r="AB45" t="s">
        <v>374</v>
      </c>
      <c r="AC45" t="s">
        <v>724</v>
      </c>
      <c r="AD45">
        <v>1101.3699999999999</v>
      </c>
      <c r="AE45">
        <v>1101.3699999999999</v>
      </c>
      <c r="AF45">
        <v>1101.3699999999999</v>
      </c>
      <c r="AG45">
        <v>1101.3699999999999</v>
      </c>
      <c r="AH45">
        <v>1101.3699999999999</v>
      </c>
      <c r="AI45">
        <v>1101.3699999999999</v>
      </c>
      <c r="AJ45">
        <v>1101.3699999999999</v>
      </c>
      <c r="AK45">
        <v>1101.3699999999999</v>
      </c>
      <c r="AL45">
        <v>0</v>
      </c>
      <c r="AM45">
        <v>0</v>
      </c>
      <c r="AN45">
        <v>1</v>
      </c>
      <c r="AO45">
        <v>0</v>
      </c>
      <c r="AP45">
        <v>0</v>
      </c>
      <c r="AQ45">
        <v>1</v>
      </c>
      <c r="AR45" t="s">
        <v>569</v>
      </c>
      <c r="AS45" t="s">
        <v>568</v>
      </c>
      <c r="AT45">
        <v>0</v>
      </c>
      <c r="AU45" t="s">
        <v>305</v>
      </c>
      <c r="AV45" t="s">
        <v>748</v>
      </c>
      <c r="AW45" t="s">
        <v>305</v>
      </c>
      <c r="AX45" s="21"/>
    </row>
    <row r="46" spans="1:50" x14ac:dyDescent="0.25">
      <c r="A46" t="s">
        <v>592</v>
      </c>
      <c r="B46" t="str">
        <f t="shared" si="5"/>
        <v>011181</v>
      </c>
      <c r="C46" t="str">
        <f t="shared" si="5"/>
        <v>011181</v>
      </c>
      <c r="D46" t="s">
        <v>70</v>
      </c>
      <c r="E46" t="str">
        <f t="shared" si="6"/>
        <v>011181</v>
      </c>
      <c r="F46" t="s">
        <v>70</v>
      </c>
      <c r="I46" s="5">
        <v>43647</v>
      </c>
      <c r="J46" s="5">
        <v>44165</v>
      </c>
      <c r="L46" t="str">
        <f t="shared" si="7"/>
        <v>614000</v>
      </c>
      <c r="M46">
        <v>1</v>
      </c>
      <c r="N46">
        <v>1</v>
      </c>
      <c r="O46">
        <v>1</v>
      </c>
      <c r="P46">
        <v>0</v>
      </c>
      <c r="Q46">
        <v>0</v>
      </c>
      <c r="R46">
        <v>0</v>
      </c>
      <c r="S46" t="s">
        <v>724</v>
      </c>
      <c r="T46" t="s">
        <v>336</v>
      </c>
      <c r="U46">
        <v>1101.3699999999999</v>
      </c>
      <c r="W46" t="str">
        <f t="shared" si="0"/>
        <v>600</v>
      </c>
      <c r="X46" t="str">
        <f t="shared" si="1"/>
        <v>600</v>
      </c>
      <c r="Y46" t="s">
        <v>726</v>
      </c>
      <c r="Z46" t="s">
        <v>722</v>
      </c>
      <c r="AA46" t="s">
        <v>70</v>
      </c>
      <c r="AB46" t="s">
        <v>375</v>
      </c>
      <c r="AC46" t="s">
        <v>724</v>
      </c>
      <c r="AD46">
        <v>1101.3699999999999</v>
      </c>
      <c r="AE46">
        <v>1101.3699999999999</v>
      </c>
      <c r="AF46">
        <v>1101.3699999999999</v>
      </c>
      <c r="AG46">
        <v>1101.3699999999999</v>
      </c>
      <c r="AH46">
        <v>1101.3699999999999</v>
      </c>
      <c r="AI46">
        <v>1101.3699999999999</v>
      </c>
      <c r="AJ46">
        <v>1101.3699999999999</v>
      </c>
      <c r="AK46">
        <v>1101.3699999999999</v>
      </c>
      <c r="AL46">
        <v>0</v>
      </c>
      <c r="AM46">
        <v>0</v>
      </c>
      <c r="AN46">
        <v>1</v>
      </c>
      <c r="AO46">
        <v>0</v>
      </c>
      <c r="AP46">
        <v>0</v>
      </c>
      <c r="AQ46">
        <v>1</v>
      </c>
      <c r="AR46" t="s">
        <v>569</v>
      </c>
      <c r="AS46" t="s">
        <v>568</v>
      </c>
      <c r="AT46">
        <v>0</v>
      </c>
      <c r="AU46" t="s">
        <v>305</v>
      </c>
      <c r="AV46" t="s">
        <v>748</v>
      </c>
      <c r="AW46" t="s">
        <v>305</v>
      </c>
      <c r="AX46" s="21"/>
    </row>
    <row r="47" spans="1:50" x14ac:dyDescent="0.25">
      <c r="A47" t="s">
        <v>592</v>
      </c>
      <c r="B47" t="str">
        <f t="shared" si="5"/>
        <v>011181</v>
      </c>
      <c r="C47" t="str">
        <f t="shared" si="5"/>
        <v>011181</v>
      </c>
      <c r="D47" t="s">
        <v>70</v>
      </c>
      <c r="E47" t="str">
        <f t="shared" si="6"/>
        <v>011181</v>
      </c>
      <c r="F47" t="s">
        <v>70</v>
      </c>
      <c r="I47" s="5">
        <v>43647</v>
      </c>
      <c r="J47" s="5">
        <v>44196</v>
      </c>
      <c r="L47" t="str">
        <f t="shared" si="7"/>
        <v>614000</v>
      </c>
      <c r="M47">
        <v>1</v>
      </c>
      <c r="N47">
        <v>1</v>
      </c>
      <c r="O47">
        <v>1</v>
      </c>
      <c r="P47">
        <v>0</v>
      </c>
      <c r="Q47">
        <v>0</v>
      </c>
      <c r="R47">
        <v>0</v>
      </c>
      <c r="S47" t="s">
        <v>724</v>
      </c>
      <c r="T47" t="s">
        <v>336</v>
      </c>
      <c r="U47">
        <v>1101.3699999999999</v>
      </c>
      <c r="W47" t="str">
        <f t="shared" si="0"/>
        <v>600</v>
      </c>
      <c r="X47" t="str">
        <f t="shared" si="1"/>
        <v>600</v>
      </c>
      <c r="Y47" t="s">
        <v>726</v>
      </c>
      <c r="Z47" t="s">
        <v>722</v>
      </c>
      <c r="AA47" t="s">
        <v>70</v>
      </c>
      <c r="AB47" t="s">
        <v>376</v>
      </c>
      <c r="AC47" t="s">
        <v>724</v>
      </c>
      <c r="AD47">
        <v>1101.3699999999999</v>
      </c>
      <c r="AE47">
        <v>1101.3699999999999</v>
      </c>
      <c r="AF47">
        <v>1101.3699999999999</v>
      </c>
      <c r="AG47">
        <v>1101.3699999999999</v>
      </c>
      <c r="AH47">
        <v>1101.3699999999999</v>
      </c>
      <c r="AI47">
        <v>1101.3699999999999</v>
      </c>
      <c r="AJ47">
        <v>1101.3699999999999</v>
      </c>
      <c r="AK47">
        <v>1101.3699999999999</v>
      </c>
      <c r="AL47">
        <v>0</v>
      </c>
      <c r="AM47">
        <v>0</v>
      </c>
      <c r="AN47">
        <v>1</v>
      </c>
      <c r="AO47">
        <v>0</v>
      </c>
      <c r="AP47">
        <v>0</v>
      </c>
      <c r="AQ47">
        <v>1</v>
      </c>
      <c r="AR47" t="s">
        <v>569</v>
      </c>
      <c r="AS47" t="s">
        <v>568</v>
      </c>
      <c r="AT47">
        <v>0</v>
      </c>
      <c r="AU47" t="s">
        <v>305</v>
      </c>
      <c r="AV47" t="s">
        <v>748</v>
      </c>
      <c r="AW47" t="s">
        <v>305</v>
      </c>
      <c r="AX47" s="21"/>
    </row>
    <row r="48" spans="1:50" x14ac:dyDescent="0.25">
      <c r="A48" t="s">
        <v>593</v>
      </c>
      <c r="B48" t="str">
        <f>"011102"</f>
        <v>011102</v>
      </c>
      <c r="C48" t="str">
        <f>"011102"</f>
        <v>011102</v>
      </c>
      <c r="D48" t="s">
        <v>71</v>
      </c>
      <c r="E48" t="str">
        <f>"011102"</f>
        <v>011102</v>
      </c>
      <c r="F48" t="s">
        <v>71</v>
      </c>
      <c r="I48" s="5">
        <v>43665</v>
      </c>
      <c r="J48" s="5">
        <v>43665</v>
      </c>
      <c r="L48" t="str">
        <f>"604200"</f>
        <v>604200</v>
      </c>
      <c r="M48">
        <v>1</v>
      </c>
      <c r="N48">
        <v>1</v>
      </c>
      <c r="O48">
        <v>1</v>
      </c>
      <c r="P48">
        <v>0.92900000000000005</v>
      </c>
      <c r="Q48">
        <v>0</v>
      </c>
      <c r="R48">
        <v>0.85</v>
      </c>
      <c r="S48" t="s">
        <v>724</v>
      </c>
      <c r="T48" t="s">
        <v>336</v>
      </c>
      <c r="U48">
        <v>3800</v>
      </c>
      <c r="W48" t="str">
        <f t="shared" si="0"/>
        <v>600</v>
      </c>
      <c r="X48" t="str">
        <f t="shared" si="1"/>
        <v>600</v>
      </c>
      <c r="Y48" t="s">
        <v>727</v>
      </c>
      <c r="Z48" t="s">
        <v>723</v>
      </c>
      <c r="AA48" t="s">
        <v>71</v>
      </c>
      <c r="AB48" t="s">
        <v>377</v>
      </c>
      <c r="AC48" t="s">
        <v>724</v>
      </c>
      <c r="AD48">
        <v>3800</v>
      </c>
      <c r="AE48">
        <v>3800</v>
      </c>
      <c r="AF48">
        <v>4560</v>
      </c>
      <c r="AG48">
        <v>4560</v>
      </c>
      <c r="AH48">
        <v>3800</v>
      </c>
      <c r="AI48">
        <v>3800</v>
      </c>
      <c r="AJ48">
        <v>3800</v>
      </c>
      <c r="AK48">
        <v>3800</v>
      </c>
      <c r="AL48">
        <v>3200</v>
      </c>
      <c r="AM48">
        <v>3200</v>
      </c>
      <c r="AN48">
        <v>1</v>
      </c>
      <c r="AO48">
        <v>0</v>
      </c>
      <c r="AP48">
        <v>0</v>
      </c>
      <c r="AQ48">
        <v>1</v>
      </c>
      <c r="AR48" t="s">
        <v>569</v>
      </c>
      <c r="AS48" t="s">
        <v>568</v>
      </c>
      <c r="AT48">
        <v>0</v>
      </c>
      <c r="AU48" t="s">
        <v>307</v>
      </c>
      <c r="AV48" t="s">
        <v>750</v>
      </c>
      <c r="AW48" t="s">
        <v>319</v>
      </c>
      <c r="AX48" s="21"/>
    </row>
    <row r="49" spans="1:50" x14ac:dyDescent="0.25">
      <c r="A49" t="s">
        <v>593</v>
      </c>
      <c r="B49" t="str">
        <f>"011102"</f>
        <v>011102</v>
      </c>
      <c r="C49" t="str">
        <f>"011102"</f>
        <v>011102</v>
      </c>
      <c r="D49" t="s">
        <v>71</v>
      </c>
      <c r="E49" t="str">
        <f>"011102"</f>
        <v>011102</v>
      </c>
      <c r="F49" t="s">
        <v>71</v>
      </c>
      <c r="I49" s="5">
        <v>43665</v>
      </c>
      <c r="J49" s="5">
        <v>43665</v>
      </c>
      <c r="L49" t="str">
        <f>"604200"</f>
        <v>604200</v>
      </c>
      <c r="M49">
        <v>1</v>
      </c>
      <c r="N49">
        <v>1</v>
      </c>
      <c r="O49">
        <v>1</v>
      </c>
      <c r="P49">
        <v>0.75</v>
      </c>
      <c r="Q49">
        <v>0</v>
      </c>
      <c r="R49">
        <v>0.5</v>
      </c>
      <c r="S49" t="s">
        <v>724</v>
      </c>
      <c r="T49" t="s">
        <v>336</v>
      </c>
      <c r="U49">
        <v>6800</v>
      </c>
      <c r="W49" t="str">
        <f t="shared" si="0"/>
        <v>600</v>
      </c>
      <c r="X49" t="str">
        <f t="shared" si="1"/>
        <v>600</v>
      </c>
      <c r="Y49" t="s">
        <v>727</v>
      </c>
      <c r="Z49" t="s">
        <v>723</v>
      </c>
      <c r="AA49" t="s">
        <v>71</v>
      </c>
      <c r="AB49" t="s">
        <v>378</v>
      </c>
      <c r="AC49" t="s">
        <v>724</v>
      </c>
      <c r="AD49">
        <v>6800</v>
      </c>
      <c r="AE49">
        <v>6800</v>
      </c>
      <c r="AF49">
        <v>8160</v>
      </c>
      <c r="AG49">
        <v>8160</v>
      </c>
      <c r="AH49">
        <v>6800</v>
      </c>
      <c r="AI49">
        <v>6800</v>
      </c>
      <c r="AJ49">
        <v>6800</v>
      </c>
      <c r="AK49">
        <v>6800</v>
      </c>
      <c r="AL49">
        <v>3400</v>
      </c>
      <c r="AM49">
        <v>3400</v>
      </c>
      <c r="AN49">
        <v>1</v>
      </c>
      <c r="AO49">
        <v>0</v>
      </c>
      <c r="AP49">
        <v>0</v>
      </c>
      <c r="AQ49">
        <v>1</v>
      </c>
      <c r="AR49" t="s">
        <v>569</v>
      </c>
      <c r="AS49" t="s">
        <v>568</v>
      </c>
      <c r="AT49">
        <v>0</v>
      </c>
      <c r="AU49" t="s">
        <v>307</v>
      </c>
      <c r="AV49" t="s">
        <v>750</v>
      </c>
      <c r="AW49" t="s">
        <v>319</v>
      </c>
      <c r="AX49" s="21"/>
    </row>
    <row r="50" spans="1:50" x14ac:dyDescent="0.25">
      <c r="A50" t="s">
        <v>594</v>
      </c>
      <c r="B50" t="str">
        <f>"011626"</f>
        <v>011626</v>
      </c>
      <c r="C50" t="str">
        <f>"011626"</f>
        <v>011626</v>
      </c>
      <c r="D50" t="s">
        <v>72</v>
      </c>
      <c r="E50" t="str">
        <f>"011626"</f>
        <v>011626</v>
      </c>
      <c r="F50" t="s">
        <v>72</v>
      </c>
      <c r="I50" s="5">
        <v>43671</v>
      </c>
      <c r="J50" s="5">
        <v>43671</v>
      </c>
      <c r="L50" t="str">
        <f>"604200"</f>
        <v>604200</v>
      </c>
      <c r="M50">
        <v>260</v>
      </c>
      <c r="N50">
        <v>1</v>
      </c>
      <c r="O50">
        <v>260</v>
      </c>
      <c r="P50">
        <v>113</v>
      </c>
      <c r="Q50">
        <v>0</v>
      </c>
      <c r="R50">
        <v>113</v>
      </c>
      <c r="S50" t="s">
        <v>724</v>
      </c>
      <c r="T50" t="s">
        <v>336</v>
      </c>
      <c r="U50">
        <v>100</v>
      </c>
      <c r="W50" t="str">
        <f t="shared" si="0"/>
        <v>600</v>
      </c>
      <c r="X50" t="str">
        <f t="shared" si="1"/>
        <v>600</v>
      </c>
      <c r="Y50" t="s">
        <v>726</v>
      </c>
      <c r="Z50" t="s">
        <v>719</v>
      </c>
      <c r="AA50" t="s">
        <v>72</v>
      </c>
      <c r="AB50" t="s">
        <v>379</v>
      </c>
      <c r="AC50" t="s">
        <v>724</v>
      </c>
      <c r="AD50">
        <v>26000</v>
      </c>
      <c r="AE50">
        <v>26000</v>
      </c>
      <c r="AF50">
        <v>26000</v>
      </c>
      <c r="AG50">
        <v>26000</v>
      </c>
      <c r="AH50">
        <v>100</v>
      </c>
      <c r="AI50">
        <v>100</v>
      </c>
      <c r="AJ50">
        <v>26000</v>
      </c>
      <c r="AK50">
        <v>26000</v>
      </c>
      <c r="AL50">
        <v>11300</v>
      </c>
      <c r="AM50">
        <v>11300</v>
      </c>
      <c r="AN50">
        <v>1</v>
      </c>
      <c r="AO50">
        <v>0</v>
      </c>
      <c r="AP50">
        <v>0</v>
      </c>
      <c r="AQ50">
        <v>1</v>
      </c>
      <c r="AR50" t="s">
        <v>569</v>
      </c>
      <c r="AS50" t="s">
        <v>568</v>
      </c>
      <c r="AT50">
        <v>0</v>
      </c>
      <c r="AU50" t="s">
        <v>310</v>
      </c>
      <c r="AV50" t="s">
        <v>753</v>
      </c>
      <c r="AW50" t="s">
        <v>329</v>
      </c>
      <c r="AX50" s="21"/>
    </row>
    <row r="51" spans="1:50" x14ac:dyDescent="0.25">
      <c r="A51" t="s">
        <v>595</v>
      </c>
      <c r="B51" t="str">
        <f>"011628"</f>
        <v>011628</v>
      </c>
      <c r="C51" t="str">
        <f>"011628"</f>
        <v>011628</v>
      </c>
      <c r="D51" t="s">
        <v>73</v>
      </c>
      <c r="E51" t="str">
        <f>"011628"</f>
        <v>011628</v>
      </c>
      <c r="F51" t="s">
        <v>73</v>
      </c>
      <c r="I51" s="5">
        <v>43671</v>
      </c>
      <c r="J51" s="5">
        <v>43671</v>
      </c>
      <c r="L51" t="str">
        <f>"611400"</f>
        <v>611400</v>
      </c>
      <c r="M51">
        <v>1</v>
      </c>
      <c r="N51">
        <v>1</v>
      </c>
      <c r="O51">
        <v>1</v>
      </c>
      <c r="P51">
        <v>0.28000000000000003</v>
      </c>
      <c r="Q51">
        <v>0</v>
      </c>
      <c r="R51">
        <v>0</v>
      </c>
      <c r="S51" t="s">
        <v>724</v>
      </c>
      <c r="T51" t="s">
        <v>336</v>
      </c>
      <c r="U51">
        <v>5600</v>
      </c>
      <c r="W51" t="str">
        <f t="shared" si="0"/>
        <v>600</v>
      </c>
      <c r="X51" t="str">
        <f t="shared" si="1"/>
        <v>600</v>
      </c>
      <c r="Y51" t="s">
        <v>726</v>
      </c>
      <c r="Z51" t="s">
        <v>719</v>
      </c>
      <c r="AA51" t="s">
        <v>73</v>
      </c>
      <c r="AB51" t="s">
        <v>380</v>
      </c>
      <c r="AC51" t="s">
        <v>724</v>
      </c>
      <c r="AD51">
        <v>5600</v>
      </c>
      <c r="AE51">
        <v>5600</v>
      </c>
      <c r="AF51">
        <v>5600</v>
      </c>
      <c r="AG51">
        <v>5600</v>
      </c>
      <c r="AH51">
        <v>5600</v>
      </c>
      <c r="AI51">
        <v>5600</v>
      </c>
      <c r="AJ51">
        <v>5600</v>
      </c>
      <c r="AK51">
        <v>5600</v>
      </c>
      <c r="AL51">
        <v>0</v>
      </c>
      <c r="AM51">
        <v>0</v>
      </c>
      <c r="AN51">
        <v>1</v>
      </c>
      <c r="AO51">
        <v>0</v>
      </c>
      <c r="AP51">
        <v>0</v>
      </c>
      <c r="AQ51">
        <v>1</v>
      </c>
      <c r="AR51" t="s">
        <v>569</v>
      </c>
      <c r="AS51" t="s">
        <v>568</v>
      </c>
      <c r="AT51">
        <v>0</v>
      </c>
      <c r="AU51" t="s">
        <v>311</v>
      </c>
      <c r="AV51" t="s">
        <v>754</v>
      </c>
      <c r="AW51" t="s">
        <v>319</v>
      </c>
      <c r="AX51" s="21"/>
    </row>
    <row r="52" spans="1:50" x14ac:dyDescent="0.25">
      <c r="A52" t="s">
        <v>596</v>
      </c>
      <c r="B52" t="str">
        <f>"011630"</f>
        <v>011630</v>
      </c>
      <c r="C52" t="str">
        <f>"011630"</f>
        <v>011630</v>
      </c>
      <c r="D52" t="s">
        <v>733</v>
      </c>
      <c r="E52" t="str">
        <f>"011630"</f>
        <v>011630</v>
      </c>
      <c r="F52" t="s">
        <v>733</v>
      </c>
      <c r="I52" s="5">
        <v>43671</v>
      </c>
      <c r="J52" s="5">
        <v>43671</v>
      </c>
      <c r="L52" t="str">
        <f>"611400"</f>
        <v>611400</v>
      </c>
      <c r="M52">
        <v>1</v>
      </c>
      <c r="N52">
        <v>1</v>
      </c>
      <c r="O52">
        <v>1</v>
      </c>
      <c r="P52">
        <v>0.23</v>
      </c>
      <c r="Q52">
        <v>0</v>
      </c>
      <c r="R52">
        <v>0</v>
      </c>
      <c r="S52" t="s">
        <v>724</v>
      </c>
      <c r="T52" t="s">
        <v>336</v>
      </c>
      <c r="U52">
        <v>1950</v>
      </c>
      <c r="W52" t="str">
        <f t="shared" si="0"/>
        <v>600</v>
      </c>
      <c r="X52" t="str">
        <f t="shared" si="1"/>
        <v>600</v>
      </c>
      <c r="Y52" t="s">
        <v>726</v>
      </c>
      <c r="Z52" t="s">
        <v>719</v>
      </c>
      <c r="AA52" t="s">
        <v>74</v>
      </c>
      <c r="AB52" t="s">
        <v>380</v>
      </c>
      <c r="AC52" t="s">
        <v>724</v>
      </c>
      <c r="AD52">
        <v>1950</v>
      </c>
      <c r="AE52">
        <v>1950</v>
      </c>
      <c r="AF52">
        <v>1950</v>
      </c>
      <c r="AG52">
        <v>1950</v>
      </c>
      <c r="AH52">
        <v>1950</v>
      </c>
      <c r="AI52">
        <v>1950</v>
      </c>
      <c r="AJ52">
        <v>1950</v>
      </c>
      <c r="AK52">
        <v>1950</v>
      </c>
      <c r="AL52">
        <v>0</v>
      </c>
      <c r="AM52">
        <v>0</v>
      </c>
      <c r="AN52">
        <v>1</v>
      </c>
      <c r="AO52">
        <v>0</v>
      </c>
      <c r="AP52">
        <v>0</v>
      </c>
      <c r="AQ52">
        <v>1</v>
      </c>
      <c r="AR52" t="s">
        <v>569</v>
      </c>
      <c r="AS52" t="s">
        <v>568</v>
      </c>
      <c r="AT52">
        <v>0</v>
      </c>
      <c r="AU52" t="s">
        <v>311</v>
      </c>
      <c r="AV52" t="s">
        <v>754</v>
      </c>
      <c r="AW52" t="s">
        <v>319</v>
      </c>
      <c r="AX52" s="21"/>
    </row>
    <row r="53" spans="1:50" x14ac:dyDescent="0.25">
      <c r="A53" t="s">
        <v>597</v>
      </c>
      <c r="B53" t="str">
        <f>"010665"</f>
        <v>010665</v>
      </c>
      <c r="C53" t="str">
        <f>"010665"</f>
        <v>010665</v>
      </c>
      <c r="D53" t="s">
        <v>75</v>
      </c>
      <c r="E53" t="str">
        <f>"010665"</f>
        <v>010665</v>
      </c>
      <c r="F53" t="s">
        <v>75</v>
      </c>
      <c r="I53" s="5">
        <v>43671</v>
      </c>
      <c r="J53" s="5">
        <v>43671</v>
      </c>
      <c r="L53" t="str">
        <f>"604200"</f>
        <v>604200</v>
      </c>
      <c r="M53">
        <v>20</v>
      </c>
      <c r="N53">
        <v>1</v>
      </c>
      <c r="O53">
        <v>20</v>
      </c>
      <c r="P53">
        <v>12</v>
      </c>
      <c r="Q53">
        <v>0</v>
      </c>
      <c r="R53">
        <v>12</v>
      </c>
      <c r="S53" t="s">
        <v>724</v>
      </c>
      <c r="T53" t="s">
        <v>336</v>
      </c>
      <c r="U53">
        <v>400</v>
      </c>
      <c r="W53" t="str">
        <f t="shared" si="0"/>
        <v>600</v>
      </c>
      <c r="X53" t="str">
        <f t="shared" si="1"/>
        <v>600</v>
      </c>
      <c r="Y53" t="s">
        <v>726</v>
      </c>
      <c r="Z53" t="s">
        <v>719</v>
      </c>
      <c r="AA53" t="s">
        <v>75</v>
      </c>
      <c r="AB53" t="s">
        <v>381</v>
      </c>
      <c r="AC53" t="s">
        <v>724</v>
      </c>
      <c r="AD53">
        <v>8000</v>
      </c>
      <c r="AE53">
        <v>8000</v>
      </c>
      <c r="AF53">
        <v>8000</v>
      </c>
      <c r="AG53">
        <v>8000</v>
      </c>
      <c r="AH53">
        <v>400</v>
      </c>
      <c r="AI53">
        <v>400</v>
      </c>
      <c r="AJ53">
        <v>8000</v>
      </c>
      <c r="AK53">
        <v>8000</v>
      </c>
      <c r="AL53">
        <v>4800</v>
      </c>
      <c r="AM53">
        <v>4800</v>
      </c>
      <c r="AN53">
        <v>1</v>
      </c>
      <c r="AO53">
        <v>0</v>
      </c>
      <c r="AP53">
        <v>0</v>
      </c>
      <c r="AQ53">
        <v>1</v>
      </c>
      <c r="AR53" t="s">
        <v>569</v>
      </c>
      <c r="AS53" t="s">
        <v>568</v>
      </c>
      <c r="AT53">
        <v>0</v>
      </c>
      <c r="AU53" t="s">
        <v>302</v>
      </c>
      <c r="AV53" t="s">
        <v>745</v>
      </c>
      <c r="AW53" t="s">
        <v>329</v>
      </c>
      <c r="AX53" s="21"/>
    </row>
    <row r="54" spans="1:50" x14ac:dyDescent="0.25">
      <c r="A54" t="s">
        <v>598</v>
      </c>
      <c r="B54" t="str">
        <f t="shared" ref="B54:C57" si="8">"011565"</f>
        <v>011565</v>
      </c>
      <c r="C54" t="str">
        <f t="shared" si="8"/>
        <v>011565</v>
      </c>
      <c r="D54" t="s">
        <v>76</v>
      </c>
      <c r="E54" t="str">
        <f>"011565"</f>
        <v>011565</v>
      </c>
      <c r="F54" t="s">
        <v>76</v>
      </c>
      <c r="I54" s="5">
        <v>43671</v>
      </c>
      <c r="J54" s="5">
        <v>43872</v>
      </c>
      <c r="L54" t="str">
        <f>"604100"</f>
        <v>604100</v>
      </c>
      <c r="M54">
        <v>1</v>
      </c>
      <c r="N54">
        <v>1</v>
      </c>
      <c r="O54">
        <v>1</v>
      </c>
      <c r="P54">
        <v>0.91800000000000004</v>
      </c>
      <c r="Q54">
        <v>0</v>
      </c>
      <c r="R54">
        <v>0</v>
      </c>
      <c r="S54" t="s">
        <v>724</v>
      </c>
      <c r="T54" t="s">
        <v>336</v>
      </c>
      <c r="U54">
        <v>76687.78</v>
      </c>
      <c r="W54" t="str">
        <f t="shared" si="0"/>
        <v>600</v>
      </c>
      <c r="X54" t="str">
        <f t="shared" si="1"/>
        <v>600</v>
      </c>
      <c r="Y54" t="s">
        <v>726</v>
      </c>
      <c r="Z54" t="s">
        <v>719</v>
      </c>
      <c r="AA54" t="s">
        <v>76</v>
      </c>
      <c r="AB54" t="s">
        <v>382</v>
      </c>
      <c r="AC54" t="s">
        <v>724</v>
      </c>
      <c r="AD54">
        <v>76687.78</v>
      </c>
      <c r="AE54">
        <v>76687.78</v>
      </c>
      <c r="AF54">
        <v>76687.78</v>
      </c>
      <c r="AG54">
        <v>76687.78</v>
      </c>
      <c r="AH54">
        <v>76687.78</v>
      </c>
      <c r="AI54">
        <v>76687.78</v>
      </c>
      <c r="AJ54">
        <v>76687.78</v>
      </c>
      <c r="AK54">
        <v>76687.78</v>
      </c>
      <c r="AL54">
        <v>0</v>
      </c>
      <c r="AM54">
        <v>0</v>
      </c>
      <c r="AN54">
        <v>1</v>
      </c>
      <c r="AO54">
        <v>0</v>
      </c>
      <c r="AP54">
        <v>0</v>
      </c>
      <c r="AQ54">
        <v>1</v>
      </c>
      <c r="AR54" t="s">
        <v>569</v>
      </c>
      <c r="AS54" t="s">
        <v>568</v>
      </c>
      <c r="AT54">
        <v>0</v>
      </c>
      <c r="AU54" t="s">
        <v>312</v>
      </c>
      <c r="AV54" t="s">
        <v>755</v>
      </c>
      <c r="AW54" t="s">
        <v>305</v>
      </c>
      <c r="AX54" s="21"/>
    </row>
    <row r="55" spans="1:50" x14ac:dyDescent="0.25">
      <c r="A55" t="s">
        <v>598</v>
      </c>
      <c r="B55" t="str">
        <f t="shared" si="8"/>
        <v>011565</v>
      </c>
      <c r="C55" t="str">
        <f t="shared" si="8"/>
        <v>011565</v>
      </c>
      <c r="D55" t="s">
        <v>76</v>
      </c>
      <c r="E55" t="str">
        <f>"011565"</f>
        <v>011565</v>
      </c>
      <c r="F55" t="s">
        <v>76</v>
      </c>
      <c r="I55" s="5">
        <v>43671</v>
      </c>
      <c r="J55" s="5">
        <v>44054</v>
      </c>
      <c r="L55" t="str">
        <f>"604100"</f>
        <v>604100</v>
      </c>
      <c r="M55">
        <v>1</v>
      </c>
      <c r="N55">
        <v>1</v>
      </c>
      <c r="O55">
        <v>1</v>
      </c>
      <c r="P55">
        <v>0</v>
      </c>
      <c r="Q55">
        <v>0</v>
      </c>
      <c r="R55">
        <v>0</v>
      </c>
      <c r="S55" t="s">
        <v>724</v>
      </c>
      <c r="T55" t="s">
        <v>336</v>
      </c>
      <c r="U55">
        <v>76687.78</v>
      </c>
      <c r="W55" t="str">
        <f t="shared" si="0"/>
        <v>600</v>
      </c>
      <c r="X55" t="str">
        <f t="shared" si="1"/>
        <v>600</v>
      </c>
      <c r="Y55" t="s">
        <v>726</v>
      </c>
      <c r="Z55" t="s">
        <v>719</v>
      </c>
      <c r="AA55" t="s">
        <v>76</v>
      </c>
      <c r="AB55" t="s">
        <v>383</v>
      </c>
      <c r="AC55" t="s">
        <v>724</v>
      </c>
      <c r="AD55">
        <v>76687.78</v>
      </c>
      <c r="AE55">
        <v>76687.78</v>
      </c>
      <c r="AF55">
        <v>76687.78</v>
      </c>
      <c r="AG55">
        <v>76687.78</v>
      </c>
      <c r="AH55">
        <v>76687.78</v>
      </c>
      <c r="AI55">
        <v>76687.78</v>
      </c>
      <c r="AJ55">
        <v>76687.78</v>
      </c>
      <c r="AK55">
        <v>76687.78</v>
      </c>
      <c r="AL55">
        <v>0</v>
      </c>
      <c r="AM55">
        <v>0</v>
      </c>
      <c r="AN55">
        <v>1</v>
      </c>
      <c r="AO55">
        <v>0</v>
      </c>
      <c r="AP55">
        <v>0</v>
      </c>
      <c r="AQ55">
        <v>1</v>
      </c>
      <c r="AR55" t="s">
        <v>569</v>
      </c>
      <c r="AS55" t="s">
        <v>568</v>
      </c>
      <c r="AT55">
        <v>0</v>
      </c>
      <c r="AU55" t="s">
        <v>312</v>
      </c>
      <c r="AV55" t="s">
        <v>755</v>
      </c>
      <c r="AW55" t="s">
        <v>305</v>
      </c>
      <c r="AX55" s="21"/>
    </row>
    <row r="56" spans="1:50" x14ac:dyDescent="0.25">
      <c r="A56" t="s">
        <v>598</v>
      </c>
      <c r="B56" t="str">
        <f t="shared" si="8"/>
        <v>011565</v>
      </c>
      <c r="C56" t="str">
        <f t="shared" si="8"/>
        <v>011565</v>
      </c>
      <c r="D56" t="s">
        <v>76</v>
      </c>
      <c r="E56" t="str">
        <f>"011565"</f>
        <v>011565</v>
      </c>
      <c r="F56" t="s">
        <v>76</v>
      </c>
      <c r="I56" s="5">
        <v>43671</v>
      </c>
      <c r="J56" s="5">
        <v>44238</v>
      </c>
      <c r="L56" t="str">
        <f>"604100"</f>
        <v>604100</v>
      </c>
      <c r="M56">
        <v>1</v>
      </c>
      <c r="N56">
        <v>1</v>
      </c>
      <c r="O56">
        <v>1</v>
      </c>
      <c r="P56">
        <v>0</v>
      </c>
      <c r="Q56">
        <v>0</v>
      </c>
      <c r="R56">
        <v>0</v>
      </c>
      <c r="S56" t="s">
        <v>724</v>
      </c>
      <c r="T56" t="s">
        <v>336</v>
      </c>
      <c r="U56">
        <v>60127.66</v>
      </c>
      <c r="W56" t="str">
        <f t="shared" si="0"/>
        <v>600</v>
      </c>
      <c r="X56" t="str">
        <f t="shared" si="1"/>
        <v>600</v>
      </c>
      <c r="Y56" t="s">
        <v>726</v>
      </c>
      <c r="Z56" t="s">
        <v>719</v>
      </c>
      <c r="AA56" t="s">
        <v>76</v>
      </c>
      <c r="AB56" t="s">
        <v>384</v>
      </c>
      <c r="AC56" t="s">
        <v>724</v>
      </c>
      <c r="AD56">
        <v>60127.66</v>
      </c>
      <c r="AE56">
        <v>60127.66</v>
      </c>
      <c r="AF56">
        <v>60127.66</v>
      </c>
      <c r="AG56">
        <v>60127.66</v>
      </c>
      <c r="AH56">
        <v>60127.66</v>
      </c>
      <c r="AI56">
        <v>60127.66</v>
      </c>
      <c r="AJ56">
        <v>60127.66</v>
      </c>
      <c r="AK56">
        <v>60127.66</v>
      </c>
      <c r="AL56">
        <v>0</v>
      </c>
      <c r="AM56">
        <v>0</v>
      </c>
      <c r="AN56">
        <v>1</v>
      </c>
      <c r="AO56">
        <v>0</v>
      </c>
      <c r="AP56">
        <v>0</v>
      </c>
      <c r="AQ56">
        <v>1</v>
      </c>
      <c r="AR56" t="s">
        <v>569</v>
      </c>
      <c r="AS56" t="s">
        <v>568</v>
      </c>
      <c r="AT56">
        <v>0</v>
      </c>
      <c r="AU56" t="s">
        <v>312</v>
      </c>
      <c r="AV56" t="s">
        <v>755</v>
      </c>
      <c r="AW56" t="s">
        <v>305</v>
      </c>
      <c r="AX56" s="21"/>
    </row>
    <row r="57" spans="1:50" x14ac:dyDescent="0.25">
      <c r="A57" t="s">
        <v>598</v>
      </c>
      <c r="B57" t="str">
        <f t="shared" si="8"/>
        <v>011565</v>
      </c>
      <c r="C57" t="str">
        <f t="shared" si="8"/>
        <v>011565</v>
      </c>
      <c r="D57" t="s">
        <v>76</v>
      </c>
      <c r="E57" t="str">
        <f>"011565"</f>
        <v>011565</v>
      </c>
      <c r="F57" t="s">
        <v>76</v>
      </c>
      <c r="I57" s="5">
        <v>43671</v>
      </c>
      <c r="J57" s="5">
        <v>44419</v>
      </c>
      <c r="L57" t="str">
        <f>"604100"</f>
        <v>604100</v>
      </c>
      <c r="M57">
        <v>1</v>
      </c>
      <c r="N57">
        <v>1</v>
      </c>
      <c r="O57">
        <v>1</v>
      </c>
      <c r="P57">
        <v>0</v>
      </c>
      <c r="Q57">
        <v>0</v>
      </c>
      <c r="R57">
        <v>0</v>
      </c>
      <c r="S57" t="s">
        <v>724</v>
      </c>
      <c r="T57" t="s">
        <v>336</v>
      </c>
      <c r="U57">
        <v>60127.66</v>
      </c>
      <c r="W57" t="str">
        <f t="shared" si="0"/>
        <v>600</v>
      </c>
      <c r="X57" t="str">
        <f t="shared" si="1"/>
        <v>600</v>
      </c>
      <c r="Y57" t="s">
        <v>726</v>
      </c>
      <c r="Z57" t="s">
        <v>719</v>
      </c>
      <c r="AA57" t="s">
        <v>76</v>
      </c>
      <c r="AB57" t="s">
        <v>385</v>
      </c>
      <c r="AC57" t="s">
        <v>724</v>
      </c>
      <c r="AD57">
        <v>60127.66</v>
      </c>
      <c r="AE57">
        <v>60127.66</v>
      </c>
      <c r="AF57">
        <v>60127.66</v>
      </c>
      <c r="AG57">
        <v>60127.66</v>
      </c>
      <c r="AH57">
        <v>60127.66</v>
      </c>
      <c r="AI57">
        <v>60127.66</v>
      </c>
      <c r="AJ57">
        <v>60127.66</v>
      </c>
      <c r="AK57">
        <v>60127.66</v>
      </c>
      <c r="AL57">
        <v>0</v>
      </c>
      <c r="AM57">
        <v>0</v>
      </c>
      <c r="AN57">
        <v>1</v>
      </c>
      <c r="AO57">
        <v>0</v>
      </c>
      <c r="AP57">
        <v>0</v>
      </c>
      <c r="AQ57">
        <v>1</v>
      </c>
      <c r="AR57" t="s">
        <v>569</v>
      </c>
      <c r="AS57" t="s">
        <v>568</v>
      </c>
      <c r="AT57">
        <v>0</v>
      </c>
      <c r="AU57" t="s">
        <v>312</v>
      </c>
      <c r="AV57" t="s">
        <v>755</v>
      </c>
      <c r="AW57" t="s">
        <v>305</v>
      </c>
      <c r="AX57" s="21"/>
    </row>
    <row r="58" spans="1:50" x14ac:dyDescent="0.25">
      <c r="A58" t="s">
        <v>599</v>
      </c>
      <c r="B58" t="str">
        <f>"011028"</f>
        <v>011028</v>
      </c>
      <c r="C58" t="str">
        <f>"011028"</f>
        <v>011028</v>
      </c>
      <c r="D58" t="s">
        <v>77</v>
      </c>
      <c r="E58" t="str">
        <f>"011028"</f>
        <v>011028</v>
      </c>
      <c r="F58" t="s">
        <v>77</v>
      </c>
      <c r="I58" s="5">
        <v>43677</v>
      </c>
      <c r="J58" s="5">
        <v>43677</v>
      </c>
      <c r="L58" t="str">
        <f>"622500"</f>
        <v>622500</v>
      </c>
      <c r="M58">
        <v>1</v>
      </c>
      <c r="N58">
        <v>1</v>
      </c>
      <c r="O58">
        <v>1</v>
      </c>
      <c r="P58">
        <v>0</v>
      </c>
      <c r="Q58">
        <v>0</v>
      </c>
      <c r="R58">
        <v>0</v>
      </c>
      <c r="S58" t="s">
        <v>724</v>
      </c>
      <c r="T58" t="s">
        <v>336</v>
      </c>
      <c r="U58">
        <v>10465</v>
      </c>
      <c r="W58" t="str">
        <f t="shared" si="0"/>
        <v>600</v>
      </c>
      <c r="X58" t="str">
        <f t="shared" si="1"/>
        <v>600</v>
      </c>
      <c r="Y58" t="s">
        <v>727</v>
      </c>
      <c r="Z58" t="s">
        <v>722</v>
      </c>
      <c r="AA58" t="s">
        <v>77</v>
      </c>
      <c r="AB58" t="s">
        <v>386</v>
      </c>
      <c r="AC58" t="s">
        <v>724</v>
      </c>
      <c r="AD58">
        <v>10465</v>
      </c>
      <c r="AE58">
        <v>10465</v>
      </c>
      <c r="AF58">
        <v>12558</v>
      </c>
      <c r="AG58">
        <v>12558</v>
      </c>
      <c r="AH58">
        <v>10465</v>
      </c>
      <c r="AI58">
        <v>10465</v>
      </c>
      <c r="AJ58">
        <v>10465</v>
      </c>
      <c r="AK58">
        <v>10465</v>
      </c>
      <c r="AL58">
        <v>0</v>
      </c>
      <c r="AM58">
        <v>0</v>
      </c>
      <c r="AN58">
        <v>1</v>
      </c>
      <c r="AO58">
        <v>0</v>
      </c>
      <c r="AP58">
        <v>0</v>
      </c>
      <c r="AQ58">
        <v>1</v>
      </c>
      <c r="AR58" t="s">
        <v>569</v>
      </c>
      <c r="AS58" t="s">
        <v>568</v>
      </c>
      <c r="AT58">
        <v>0</v>
      </c>
      <c r="AU58" t="s">
        <v>313</v>
      </c>
      <c r="AV58" t="s">
        <v>756</v>
      </c>
      <c r="AW58" t="s">
        <v>313</v>
      </c>
      <c r="AX58" s="21"/>
    </row>
    <row r="59" spans="1:50" x14ac:dyDescent="0.25">
      <c r="A59" t="s">
        <v>600</v>
      </c>
      <c r="B59" t="str">
        <f>"011028"</f>
        <v>011028</v>
      </c>
      <c r="C59" t="str">
        <f>"011028"</f>
        <v>011028</v>
      </c>
      <c r="D59" t="s">
        <v>77</v>
      </c>
      <c r="E59" t="str">
        <f>"011028"</f>
        <v>011028</v>
      </c>
      <c r="F59" t="s">
        <v>77</v>
      </c>
      <c r="I59" s="5">
        <v>43677</v>
      </c>
      <c r="J59" s="5">
        <v>43677</v>
      </c>
      <c r="L59" t="str">
        <f>"622600"</f>
        <v>622600</v>
      </c>
      <c r="M59">
        <v>1</v>
      </c>
      <c r="N59">
        <v>1</v>
      </c>
      <c r="O59">
        <v>1</v>
      </c>
      <c r="P59">
        <v>0.54300000000000004</v>
      </c>
      <c r="Q59">
        <v>0</v>
      </c>
      <c r="R59">
        <v>0.54300000000000004</v>
      </c>
      <c r="S59" t="s">
        <v>724</v>
      </c>
      <c r="T59" t="s">
        <v>336</v>
      </c>
      <c r="U59">
        <v>14490</v>
      </c>
      <c r="W59" t="str">
        <f t="shared" si="0"/>
        <v>600</v>
      </c>
      <c r="X59" t="str">
        <f t="shared" si="1"/>
        <v>600</v>
      </c>
      <c r="Y59" t="s">
        <v>727</v>
      </c>
      <c r="Z59" t="s">
        <v>722</v>
      </c>
      <c r="AA59" t="s">
        <v>77</v>
      </c>
      <c r="AB59" t="s">
        <v>387</v>
      </c>
      <c r="AC59" t="s">
        <v>724</v>
      </c>
      <c r="AD59">
        <v>14490</v>
      </c>
      <c r="AE59">
        <v>14490</v>
      </c>
      <c r="AF59">
        <v>17388</v>
      </c>
      <c r="AG59">
        <v>17388</v>
      </c>
      <c r="AH59">
        <v>14490</v>
      </c>
      <c r="AI59">
        <v>14490</v>
      </c>
      <c r="AJ59">
        <v>14490</v>
      </c>
      <c r="AK59">
        <v>14490</v>
      </c>
      <c r="AL59">
        <v>7875</v>
      </c>
      <c r="AM59">
        <v>7875</v>
      </c>
      <c r="AN59">
        <v>1</v>
      </c>
      <c r="AO59">
        <v>0</v>
      </c>
      <c r="AP59">
        <v>0</v>
      </c>
      <c r="AQ59">
        <v>1</v>
      </c>
      <c r="AR59" t="s">
        <v>569</v>
      </c>
      <c r="AS59" t="s">
        <v>568</v>
      </c>
      <c r="AT59">
        <v>0</v>
      </c>
      <c r="AU59" t="s">
        <v>313</v>
      </c>
      <c r="AV59" t="s">
        <v>756</v>
      </c>
      <c r="AW59" t="s">
        <v>313</v>
      </c>
      <c r="AX59" s="21"/>
    </row>
    <row r="60" spans="1:50" x14ac:dyDescent="0.25">
      <c r="A60" t="s">
        <v>601</v>
      </c>
      <c r="B60" t="str">
        <f t="shared" ref="B60:C63" si="9">"011587"</f>
        <v>011587</v>
      </c>
      <c r="C60" t="str">
        <f t="shared" si="9"/>
        <v>011587</v>
      </c>
      <c r="D60" t="s">
        <v>78</v>
      </c>
      <c r="E60" t="str">
        <f>"011587"</f>
        <v>011587</v>
      </c>
      <c r="F60" t="s">
        <v>78</v>
      </c>
      <c r="I60" s="5">
        <v>43677</v>
      </c>
      <c r="J60" s="5">
        <v>43861</v>
      </c>
      <c r="L60" t="str">
        <f>"604100"</f>
        <v>604100</v>
      </c>
      <c r="M60">
        <v>1</v>
      </c>
      <c r="N60">
        <v>1</v>
      </c>
      <c r="O60">
        <v>1</v>
      </c>
      <c r="P60">
        <v>0.1</v>
      </c>
      <c r="Q60">
        <v>0</v>
      </c>
      <c r="R60">
        <v>0</v>
      </c>
      <c r="S60" t="s">
        <v>724</v>
      </c>
      <c r="T60" t="s">
        <v>336</v>
      </c>
      <c r="U60">
        <v>99516</v>
      </c>
      <c r="W60" t="str">
        <f t="shared" si="0"/>
        <v>600</v>
      </c>
      <c r="X60" t="str">
        <f t="shared" si="1"/>
        <v>600</v>
      </c>
      <c r="Y60" t="s">
        <v>726</v>
      </c>
      <c r="Z60" t="s">
        <v>719</v>
      </c>
      <c r="AA60" t="s">
        <v>78</v>
      </c>
      <c r="AB60" t="s">
        <v>354</v>
      </c>
      <c r="AC60" t="s">
        <v>724</v>
      </c>
      <c r="AD60">
        <v>99516</v>
      </c>
      <c r="AE60">
        <v>99516</v>
      </c>
      <c r="AF60">
        <v>99516</v>
      </c>
      <c r="AG60">
        <v>99516</v>
      </c>
      <c r="AH60">
        <v>99516</v>
      </c>
      <c r="AI60">
        <v>99516</v>
      </c>
      <c r="AJ60">
        <v>99516</v>
      </c>
      <c r="AK60">
        <v>99516</v>
      </c>
      <c r="AL60">
        <v>0</v>
      </c>
      <c r="AM60">
        <v>0</v>
      </c>
      <c r="AN60">
        <v>1</v>
      </c>
      <c r="AO60">
        <v>0</v>
      </c>
      <c r="AP60">
        <v>0</v>
      </c>
      <c r="AQ60">
        <v>1</v>
      </c>
      <c r="AR60" t="s">
        <v>569</v>
      </c>
      <c r="AS60" t="s">
        <v>568</v>
      </c>
      <c r="AT60">
        <v>0</v>
      </c>
      <c r="AU60" t="s">
        <v>305</v>
      </c>
      <c r="AV60" t="s">
        <v>748</v>
      </c>
      <c r="AW60" t="s">
        <v>308</v>
      </c>
      <c r="AX60" s="12"/>
    </row>
    <row r="61" spans="1:50" x14ac:dyDescent="0.25">
      <c r="A61" t="s">
        <v>601</v>
      </c>
      <c r="B61" t="str">
        <f t="shared" si="9"/>
        <v>011587</v>
      </c>
      <c r="C61" t="str">
        <f t="shared" si="9"/>
        <v>011587</v>
      </c>
      <c r="D61" t="s">
        <v>78</v>
      </c>
      <c r="E61" t="str">
        <f>"011587"</f>
        <v>011587</v>
      </c>
      <c r="F61" t="s">
        <v>78</v>
      </c>
      <c r="I61" s="5">
        <v>43677</v>
      </c>
      <c r="J61" s="5">
        <v>44043</v>
      </c>
      <c r="L61" t="str">
        <f>"604100"</f>
        <v>604100</v>
      </c>
      <c r="M61">
        <v>1</v>
      </c>
      <c r="N61">
        <v>1</v>
      </c>
      <c r="O61">
        <v>1</v>
      </c>
      <c r="P61">
        <v>0</v>
      </c>
      <c r="Q61">
        <v>0</v>
      </c>
      <c r="R61">
        <v>0</v>
      </c>
      <c r="S61" t="s">
        <v>724</v>
      </c>
      <c r="T61" t="s">
        <v>336</v>
      </c>
      <c r="U61">
        <v>49997</v>
      </c>
      <c r="W61" t="str">
        <f t="shared" si="0"/>
        <v>600</v>
      </c>
      <c r="X61" t="str">
        <f t="shared" si="1"/>
        <v>600</v>
      </c>
      <c r="Y61" t="s">
        <v>726</v>
      </c>
      <c r="Z61" t="s">
        <v>719</v>
      </c>
      <c r="AA61" t="s">
        <v>78</v>
      </c>
      <c r="AB61" t="s">
        <v>354</v>
      </c>
      <c r="AC61" t="s">
        <v>724</v>
      </c>
      <c r="AD61">
        <v>49997</v>
      </c>
      <c r="AE61">
        <v>49997</v>
      </c>
      <c r="AF61">
        <v>49997</v>
      </c>
      <c r="AG61">
        <v>49997</v>
      </c>
      <c r="AH61">
        <v>49997</v>
      </c>
      <c r="AI61">
        <v>49997</v>
      </c>
      <c r="AJ61">
        <v>49997</v>
      </c>
      <c r="AK61">
        <v>49997</v>
      </c>
      <c r="AL61">
        <v>0</v>
      </c>
      <c r="AM61">
        <v>0</v>
      </c>
      <c r="AN61">
        <v>1</v>
      </c>
      <c r="AO61">
        <v>0</v>
      </c>
      <c r="AP61">
        <v>0</v>
      </c>
      <c r="AQ61">
        <v>1</v>
      </c>
      <c r="AR61" t="s">
        <v>569</v>
      </c>
      <c r="AS61" t="s">
        <v>568</v>
      </c>
      <c r="AT61">
        <v>0</v>
      </c>
      <c r="AU61" t="s">
        <v>305</v>
      </c>
      <c r="AV61" t="s">
        <v>748</v>
      </c>
      <c r="AW61" t="s">
        <v>308</v>
      </c>
      <c r="AX61" s="12"/>
    </row>
    <row r="62" spans="1:50" x14ac:dyDescent="0.25">
      <c r="A62" t="s">
        <v>601</v>
      </c>
      <c r="B62" t="str">
        <f t="shared" si="9"/>
        <v>011587</v>
      </c>
      <c r="C62" t="str">
        <f t="shared" si="9"/>
        <v>011587</v>
      </c>
      <c r="D62" t="s">
        <v>78</v>
      </c>
      <c r="E62" t="str">
        <f>"011587"</f>
        <v>011587</v>
      </c>
      <c r="F62" t="s">
        <v>78</v>
      </c>
      <c r="I62" s="5">
        <v>43677</v>
      </c>
      <c r="J62" s="5">
        <v>44196</v>
      </c>
      <c r="L62" t="str">
        <f>"604100"</f>
        <v>604100</v>
      </c>
      <c r="M62">
        <v>1</v>
      </c>
      <c r="N62">
        <v>1</v>
      </c>
      <c r="O62">
        <v>1</v>
      </c>
      <c r="P62">
        <v>0</v>
      </c>
      <c r="Q62">
        <v>0</v>
      </c>
      <c r="R62">
        <v>0</v>
      </c>
      <c r="S62" t="s">
        <v>724</v>
      </c>
      <c r="T62" t="s">
        <v>336</v>
      </c>
      <c r="U62">
        <v>49997</v>
      </c>
      <c r="W62" t="str">
        <f t="shared" si="0"/>
        <v>600</v>
      </c>
      <c r="X62" t="str">
        <f t="shared" si="1"/>
        <v>600</v>
      </c>
      <c r="Y62" t="s">
        <v>726</v>
      </c>
      <c r="Z62" t="s">
        <v>719</v>
      </c>
      <c r="AA62" t="s">
        <v>78</v>
      </c>
      <c r="AB62" t="s">
        <v>354</v>
      </c>
      <c r="AC62" t="s">
        <v>724</v>
      </c>
      <c r="AD62">
        <v>49997</v>
      </c>
      <c r="AE62">
        <v>49997</v>
      </c>
      <c r="AF62">
        <v>49997</v>
      </c>
      <c r="AG62">
        <v>49997</v>
      </c>
      <c r="AH62">
        <v>49997</v>
      </c>
      <c r="AI62">
        <v>49997</v>
      </c>
      <c r="AJ62">
        <v>49997</v>
      </c>
      <c r="AK62">
        <v>49997</v>
      </c>
      <c r="AL62">
        <v>0</v>
      </c>
      <c r="AM62">
        <v>0</v>
      </c>
      <c r="AN62">
        <v>1</v>
      </c>
      <c r="AO62">
        <v>0</v>
      </c>
      <c r="AP62">
        <v>0</v>
      </c>
      <c r="AQ62">
        <v>1</v>
      </c>
      <c r="AR62" t="s">
        <v>569</v>
      </c>
      <c r="AS62" t="s">
        <v>568</v>
      </c>
      <c r="AT62">
        <v>0</v>
      </c>
      <c r="AU62" t="s">
        <v>305</v>
      </c>
      <c r="AV62" t="s">
        <v>748</v>
      </c>
      <c r="AW62" t="s">
        <v>308</v>
      </c>
      <c r="AX62" s="12"/>
    </row>
    <row r="63" spans="1:50" x14ac:dyDescent="0.25">
      <c r="A63" t="s">
        <v>601</v>
      </c>
      <c r="B63" t="str">
        <f t="shared" si="9"/>
        <v>011587</v>
      </c>
      <c r="C63" t="str">
        <f t="shared" si="9"/>
        <v>011587</v>
      </c>
      <c r="D63" t="s">
        <v>78</v>
      </c>
      <c r="E63" t="str">
        <f>"011587"</f>
        <v>011587</v>
      </c>
      <c r="F63" t="s">
        <v>78</v>
      </c>
      <c r="I63" s="5">
        <v>43677</v>
      </c>
      <c r="J63" s="5">
        <v>44408</v>
      </c>
      <c r="L63" t="str">
        <f>"604100"</f>
        <v>604100</v>
      </c>
      <c r="M63">
        <v>1</v>
      </c>
      <c r="N63">
        <v>1</v>
      </c>
      <c r="O63">
        <v>1</v>
      </c>
      <c r="P63">
        <v>0</v>
      </c>
      <c r="Q63">
        <v>0</v>
      </c>
      <c r="R63">
        <v>0</v>
      </c>
      <c r="S63" t="s">
        <v>724</v>
      </c>
      <c r="T63" t="s">
        <v>336</v>
      </c>
      <c r="U63">
        <v>49997</v>
      </c>
      <c r="W63" t="str">
        <f t="shared" si="0"/>
        <v>600</v>
      </c>
      <c r="X63" t="str">
        <f t="shared" si="1"/>
        <v>600</v>
      </c>
      <c r="Y63" t="s">
        <v>726</v>
      </c>
      <c r="Z63" t="s">
        <v>719</v>
      </c>
      <c r="AA63" t="s">
        <v>78</v>
      </c>
      <c r="AB63" t="s">
        <v>354</v>
      </c>
      <c r="AC63" t="s">
        <v>724</v>
      </c>
      <c r="AD63">
        <v>49997</v>
      </c>
      <c r="AE63">
        <v>49997</v>
      </c>
      <c r="AF63">
        <v>49997</v>
      </c>
      <c r="AG63">
        <v>49997</v>
      </c>
      <c r="AH63">
        <v>49997</v>
      </c>
      <c r="AI63">
        <v>49997</v>
      </c>
      <c r="AJ63">
        <v>49997</v>
      </c>
      <c r="AK63">
        <v>49997</v>
      </c>
      <c r="AL63">
        <v>0</v>
      </c>
      <c r="AM63">
        <v>0</v>
      </c>
      <c r="AN63">
        <v>1</v>
      </c>
      <c r="AO63">
        <v>0</v>
      </c>
      <c r="AP63">
        <v>0</v>
      </c>
      <c r="AQ63">
        <v>1</v>
      </c>
      <c r="AR63" t="s">
        <v>569</v>
      </c>
      <c r="AS63" t="s">
        <v>568</v>
      </c>
      <c r="AT63">
        <v>0</v>
      </c>
      <c r="AU63" t="s">
        <v>305</v>
      </c>
      <c r="AV63" t="s">
        <v>748</v>
      </c>
      <c r="AW63" t="s">
        <v>308</v>
      </c>
      <c r="AX63" s="12"/>
    </row>
    <row r="64" spans="1:50" x14ac:dyDescent="0.25">
      <c r="A64" t="s">
        <v>602</v>
      </c>
      <c r="B64" t="str">
        <f t="shared" ref="B64:C66" si="10">"010962"</f>
        <v>010962</v>
      </c>
      <c r="C64" t="str">
        <f t="shared" si="10"/>
        <v>010962</v>
      </c>
      <c r="D64" t="s">
        <v>79</v>
      </c>
      <c r="E64" t="str">
        <f>"010962"</f>
        <v>010962</v>
      </c>
      <c r="F64" t="s">
        <v>79</v>
      </c>
      <c r="I64" s="5">
        <v>43679</v>
      </c>
      <c r="J64" s="5">
        <v>43679</v>
      </c>
      <c r="L64" t="str">
        <f>"604200"</f>
        <v>604200</v>
      </c>
      <c r="M64">
        <v>120</v>
      </c>
      <c r="N64">
        <v>1</v>
      </c>
      <c r="O64">
        <v>120</v>
      </c>
      <c r="P64">
        <v>53.5</v>
      </c>
      <c r="Q64">
        <v>0</v>
      </c>
      <c r="R64">
        <v>46</v>
      </c>
      <c r="S64" t="s">
        <v>724</v>
      </c>
      <c r="T64" t="s">
        <v>336</v>
      </c>
      <c r="U64">
        <v>109.03</v>
      </c>
      <c r="W64" t="str">
        <f t="shared" si="0"/>
        <v>600</v>
      </c>
      <c r="X64" t="str">
        <f t="shared" si="1"/>
        <v>600</v>
      </c>
      <c r="Y64" t="s">
        <v>726</v>
      </c>
      <c r="Z64" t="s">
        <v>719</v>
      </c>
      <c r="AA64" t="s">
        <v>79</v>
      </c>
      <c r="AB64" t="s">
        <v>388</v>
      </c>
      <c r="AC64" t="s">
        <v>724</v>
      </c>
      <c r="AD64">
        <v>13083.6</v>
      </c>
      <c r="AE64">
        <v>13083.6</v>
      </c>
      <c r="AF64">
        <v>13083.6</v>
      </c>
      <c r="AG64">
        <v>13083.6</v>
      </c>
      <c r="AH64">
        <v>109.03</v>
      </c>
      <c r="AI64">
        <v>109.03</v>
      </c>
      <c r="AJ64">
        <v>13083.6</v>
      </c>
      <c r="AK64">
        <v>13083.6</v>
      </c>
      <c r="AL64">
        <v>6091.85</v>
      </c>
      <c r="AM64">
        <v>6091.8543</v>
      </c>
      <c r="AN64">
        <v>1</v>
      </c>
      <c r="AO64">
        <v>0</v>
      </c>
      <c r="AP64">
        <v>0</v>
      </c>
      <c r="AQ64">
        <v>1</v>
      </c>
      <c r="AR64" t="s">
        <v>569</v>
      </c>
      <c r="AS64" t="s">
        <v>568</v>
      </c>
      <c r="AT64">
        <v>0</v>
      </c>
      <c r="AU64" t="s">
        <v>304</v>
      </c>
      <c r="AV64" t="s">
        <v>747</v>
      </c>
      <c r="AW64" t="s">
        <v>304</v>
      </c>
      <c r="AX64" s="21"/>
    </row>
    <row r="65" spans="1:50" x14ac:dyDescent="0.25">
      <c r="A65" t="s">
        <v>602</v>
      </c>
      <c r="B65" t="str">
        <f t="shared" si="10"/>
        <v>010962</v>
      </c>
      <c r="C65" t="str">
        <f t="shared" si="10"/>
        <v>010962</v>
      </c>
      <c r="D65" t="s">
        <v>79</v>
      </c>
      <c r="E65" t="str">
        <f>"010962"</f>
        <v>010962</v>
      </c>
      <c r="F65" t="s">
        <v>79</v>
      </c>
      <c r="I65" s="5">
        <v>43679</v>
      </c>
      <c r="J65" s="5">
        <v>43679</v>
      </c>
      <c r="L65" t="str">
        <f>"626200"</f>
        <v>626200</v>
      </c>
      <c r="M65">
        <v>12</v>
      </c>
      <c r="N65">
        <v>1</v>
      </c>
      <c r="O65">
        <v>12</v>
      </c>
      <c r="P65">
        <v>3.665</v>
      </c>
      <c r="Q65">
        <v>0</v>
      </c>
      <c r="R65">
        <v>2.665</v>
      </c>
      <c r="S65" t="s">
        <v>724</v>
      </c>
      <c r="T65" t="s">
        <v>336</v>
      </c>
      <c r="U65">
        <v>200</v>
      </c>
      <c r="W65" t="str">
        <f t="shared" si="0"/>
        <v>600</v>
      </c>
      <c r="X65" t="str">
        <f t="shared" si="1"/>
        <v>600</v>
      </c>
      <c r="Y65" t="s">
        <v>726</v>
      </c>
      <c r="Z65" t="s">
        <v>719</v>
      </c>
      <c r="AA65" t="s">
        <v>79</v>
      </c>
      <c r="AB65" t="s">
        <v>389</v>
      </c>
      <c r="AC65" t="s">
        <v>724</v>
      </c>
      <c r="AD65">
        <v>2400</v>
      </c>
      <c r="AE65">
        <v>2400</v>
      </c>
      <c r="AF65">
        <v>2400</v>
      </c>
      <c r="AG65">
        <v>2400</v>
      </c>
      <c r="AH65">
        <v>200</v>
      </c>
      <c r="AI65">
        <v>200</v>
      </c>
      <c r="AJ65">
        <v>2400</v>
      </c>
      <c r="AK65">
        <v>2400</v>
      </c>
      <c r="AL65">
        <v>533</v>
      </c>
      <c r="AM65">
        <v>533</v>
      </c>
      <c r="AN65">
        <v>1</v>
      </c>
      <c r="AO65">
        <v>0</v>
      </c>
      <c r="AP65">
        <v>0</v>
      </c>
      <c r="AQ65">
        <v>1</v>
      </c>
      <c r="AR65" t="s">
        <v>569</v>
      </c>
      <c r="AS65" t="s">
        <v>568</v>
      </c>
      <c r="AT65">
        <v>0</v>
      </c>
      <c r="AU65" t="s">
        <v>304</v>
      </c>
      <c r="AV65" t="s">
        <v>747</v>
      </c>
      <c r="AW65" t="s">
        <v>304</v>
      </c>
      <c r="AX65" s="21"/>
    </row>
    <row r="66" spans="1:50" x14ac:dyDescent="0.25">
      <c r="A66" t="s">
        <v>602</v>
      </c>
      <c r="B66" t="str">
        <f t="shared" si="10"/>
        <v>010962</v>
      </c>
      <c r="C66" t="str">
        <f t="shared" si="10"/>
        <v>010962</v>
      </c>
      <c r="D66" t="s">
        <v>79</v>
      </c>
      <c r="E66" t="str">
        <f>"010962"</f>
        <v>010962</v>
      </c>
      <c r="F66" t="s">
        <v>79</v>
      </c>
      <c r="I66" s="5">
        <v>43679</v>
      </c>
      <c r="J66" s="5">
        <v>43679</v>
      </c>
      <c r="L66" t="str">
        <f>"625105"</f>
        <v>625105</v>
      </c>
      <c r="M66">
        <v>12</v>
      </c>
      <c r="N66">
        <v>1</v>
      </c>
      <c r="O66">
        <v>12</v>
      </c>
      <c r="P66">
        <v>5</v>
      </c>
      <c r="Q66">
        <v>0</v>
      </c>
      <c r="R66">
        <v>4</v>
      </c>
      <c r="S66" t="s">
        <v>724</v>
      </c>
      <c r="T66" t="s">
        <v>336</v>
      </c>
      <c r="U66">
        <v>114.34</v>
      </c>
      <c r="W66" t="str">
        <f t="shared" si="0"/>
        <v>600</v>
      </c>
      <c r="X66" t="str">
        <f t="shared" si="1"/>
        <v>600</v>
      </c>
      <c r="Y66" t="s">
        <v>726</v>
      </c>
      <c r="Z66" t="s">
        <v>719</v>
      </c>
      <c r="AA66" t="s">
        <v>79</v>
      </c>
      <c r="AB66" t="s">
        <v>390</v>
      </c>
      <c r="AC66" t="s">
        <v>724</v>
      </c>
      <c r="AD66">
        <v>1372.08</v>
      </c>
      <c r="AE66">
        <v>1372.08</v>
      </c>
      <c r="AF66">
        <v>1372.08</v>
      </c>
      <c r="AG66">
        <v>1372.08</v>
      </c>
      <c r="AH66">
        <v>114.34</v>
      </c>
      <c r="AI66">
        <v>114.34</v>
      </c>
      <c r="AJ66">
        <v>1372.08</v>
      </c>
      <c r="AK66">
        <v>1372.08</v>
      </c>
      <c r="AL66">
        <v>460.46</v>
      </c>
      <c r="AM66">
        <v>460.46</v>
      </c>
      <c r="AN66">
        <v>1</v>
      </c>
      <c r="AO66">
        <v>0</v>
      </c>
      <c r="AP66">
        <v>0</v>
      </c>
      <c r="AQ66">
        <v>1</v>
      </c>
      <c r="AR66" t="s">
        <v>569</v>
      </c>
      <c r="AS66" t="s">
        <v>568</v>
      </c>
      <c r="AT66">
        <v>0</v>
      </c>
      <c r="AU66" t="s">
        <v>304</v>
      </c>
      <c r="AV66" t="s">
        <v>747</v>
      </c>
      <c r="AW66" t="s">
        <v>304</v>
      </c>
      <c r="AX66" s="21"/>
    </row>
    <row r="67" spans="1:50" x14ac:dyDescent="0.25">
      <c r="A67" t="s">
        <v>603</v>
      </c>
      <c r="B67" t="str">
        <f>"010946"</f>
        <v>010946</v>
      </c>
      <c r="C67" t="str">
        <f>"010946"</f>
        <v>010946</v>
      </c>
      <c r="D67" t="s">
        <v>80</v>
      </c>
      <c r="E67" t="str">
        <f>"010946"</f>
        <v>010946</v>
      </c>
      <c r="F67" t="s">
        <v>80</v>
      </c>
      <c r="I67" s="5">
        <v>43703</v>
      </c>
      <c r="J67" s="5">
        <v>43703</v>
      </c>
      <c r="L67" t="str">
        <f>"604200"</f>
        <v>604200</v>
      </c>
      <c r="M67">
        <v>42</v>
      </c>
      <c r="N67">
        <v>1</v>
      </c>
      <c r="O67">
        <v>42</v>
      </c>
      <c r="P67">
        <v>12</v>
      </c>
      <c r="Q67">
        <v>0</v>
      </c>
      <c r="R67">
        <v>12</v>
      </c>
      <c r="S67" t="s">
        <v>724</v>
      </c>
      <c r="T67" t="s">
        <v>336</v>
      </c>
      <c r="U67">
        <v>400</v>
      </c>
      <c r="W67" t="str">
        <f t="shared" si="0"/>
        <v>600</v>
      </c>
      <c r="X67" t="str">
        <f t="shared" si="1"/>
        <v>600</v>
      </c>
      <c r="Y67" t="s">
        <v>726</v>
      </c>
      <c r="Z67" t="s">
        <v>719</v>
      </c>
      <c r="AA67" t="s">
        <v>80</v>
      </c>
      <c r="AB67" t="s">
        <v>391</v>
      </c>
      <c r="AC67" t="s">
        <v>724</v>
      </c>
      <c r="AD67">
        <v>16800</v>
      </c>
      <c r="AE67">
        <v>16800</v>
      </c>
      <c r="AF67">
        <v>16800</v>
      </c>
      <c r="AG67">
        <v>16800</v>
      </c>
      <c r="AH67">
        <v>400</v>
      </c>
      <c r="AI67">
        <v>400</v>
      </c>
      <c r="AJ67">
        <v>16800</v>
      </c>
      <c r="AK67">
        <v>16800</v>
      </c>
      <c r="AL67">
        <v>4800</v>
      </c>
      <c r="AM67">
        <v>4800</v>
      </c>
      <c r="AN67">
        <v>1</v>
      </c>
      <c r="AO67">
        <v>0</v>
      </c>
      <c r="AP67">
        <v>0</v>
      </c>
      <c r="AQ67">
        <v>1</v>
      </c>
      <c r="AR67" t="s">
        <v>569</v>
      </c>
      <c r="AS67" t="s">
        <v>568</v>
      </c>
      <c r="AT67">
        <v>0</v>
      </c>
      <c r="AU67" t="s">
        <v>302</v>
      </c>
      <c r="AV67" t="s">
        <v>745</v>
      </c>
      <c r="AW67" t="s">
        <v>329</v>
      </c>
      <c r="AX67" s="21"/>
    </row>
    <row r="68" spans="1:50" x14ac:dyDescent="0.25">
      <c r="A68" t="s">
        <v>604</v>
      </c>
      <c r="B68" t="str">
        <f>"010677"</f>
        <v>010677</v>
      </c>
      <c r="C68" t="str">
        <f>"010677"</f>
        <v>010677</v>
      </c>
      <c r="D68" t="s">
        <v>81</v>
      </c>
      <c r="E68" t="str">
        <f>"010677"</f>
        <v>010677</v>
      </c>
      <c r="F68" t="s">
        <v>81</v>
      </c>
      <c r="I68" s="5">
        <v>43705</v>
      </c>
      <c r="J68" s="5">
        <v>43705</v>
      </c>
      <c r="L68" t="str">
        <f>"604200"</f>
        <v>604200</v>
      </c>
      <c r="M68">
        <v>1</v>
      </c>
      <c r="N68">
        <v>1</v>
      </c>
      <c r="O68">
        <v>1</v>
      </c>
      <c r="P68">
        <v>0.49399999999999999</v>
      </c>
      <c r="Q68">
        <v>0</v>
      </c>
      <c r="R68">
        <v>0.49399999999999999</v>
      </c>
      <c r="S68" t="s">
        <v>724</v>
      </c>
      <c r="T68" t="s">
        <v>336</v>
      </c>
      <c r="U68">
        <v>156643.43</v>
      </c>
      <c r="W68" t="str">
        <f t="shared" si="0"/>
        <v>600</v>
      </c>
      <c r="X68" t="str">
        <f t="shared" si="1"/>
        <v>600</v>
      </c>
      <c r="Y68" t="s">
        <v>729</v>
      </c>
      <c r="Z68" t="s">
        <v>719</v>
      </c>
      <c r="AA68" t="s">
        <v>81</v>
      </c>
      <c r="AB68" t="s">
        <v>338</v>
      </c>
      <c r="AC68" t="s">
        <v>724</v>
      </c>
      <c r="AD68">
        <v>156643.43</v>
      </c>
      <c r="AE68">
        <v>156643.43</v>
      </c>
      <c r="AF68">
        <v>156643.43</v>
      </c>
      <c r="AG68">
        <v>156643.43</v>
      </c>
      <c r="AH68">
        <v>156643.43</v>
      </c>
      <c r="AI68">
        <v>156643.43</v>
      </c>
      <c r="AJ68">
        <v>156643.43</v>
      </c>
      <c r="AK68">
        <v>156643.43</v>
      </c>
      <c r="AL68">
        <v>19432.41</v>
      </c>
      <c r="AM68">
        <v>19432.41</v>
      </c>
      <c r="AN68">
        <v>1</v>
      </c>
      <c r="AO68">
        <v>0</v>
      </c>
      <c r="AP68">
        <v>0</v>
      </c>
      <c r="AQ68">
        <v>1</v>
      </c>
      <c r="AR68" t="s">
        <v>569</v>
      </c>
      <c r="AS68" t="s">
        <v>568</v>
      </c>
      <c r="AT68">
        <v>0</v>
      </c>
      <c r="AU68" t="s">
        <v>302</v>
      </c>
      <c r="AV68" t="s">
        <v>745</v>
      </c>
      <c r="AW68" t="s">
        <v>320</v>
      </c>
      <c r="AX68" s="21"/>
    </row>
    <row r="69" spans="1:50" x14ac:dyDescent="0.25">
      <c r="A69" t="s">
        <v>605</v>
      </c>
      <c r="B69" t="str">
        <f>"010892"</f>
        <v>010892</v>
      </c>
      <c r="C69" t="str">
        <f>"010892"</f>
        <v>010892</v>
      </c>
      <c r="D69" t="s">
        <v>82</v>
      </c>
      <c r="E69" t="str">
        <f>"010892"</f>
        <v>010892</v>
      </c>
      <c r="F69" t="s">
        <v>82</v>
      </c>
      <c r="I69" s="5">
        <v>43705</v>
      </c>
      <c r="J69" s="5">
        <v>43705</v>
      </c>
      <c r="L69" t="str">
        <f t="shared" ref="L69:L83" si="11">"604800"</f>
        <v>604800</v>
      </c>
      <c r="M69">
        <v>1</v>
      </c>
      <c r="N69">
        <v>1</v>
      </c>
      <c r="O69">
        <v>1</v>
      </c>
      <c r="P69">
        <v>0.246</v>
      </c>
      <c r="Q69">
        <v>0</v>
      </c>
      <c r="R69">
        <v>0</v>
      </c>
      <c r="S69" t="s">
        <v>724</v>
      </c>
      <c r="T69" t="s">
        <v>336</v>
      </c>
      <c r="U69">
        <v>76923</v>
      </c>
      <c r="W69" t="str">
        <f t="shared" ref="W69:W132" si="12">"600"</f>
        <v>600</v>
      </c>
      <c r="X69" t="str">
        <f t="shared" ref="X69:X132" si="13">"600"</f>
        <v>600</v>
      </c>
      <c r="Y69" t="s">
        <v>726</v>
      </c>
      <c r="Z69" t="s">
        <v>719</v>
      </c>
      <c r="AA69" t="s">
        <v>82</v>
      </c>
      <c r="AB69" t="s">
        <v>392</v>
      </c>
      <c r="AC69" t="s">
        <v>724</v>
      </c>
      <c r="AD69">
        <v>76923</v>
      </c>
      <c r="AE69">
        <v>76923</v>
      </c>
      <c r="AF69">
        <v>76923</v>
      </c>
      <c r="AG69">
        <v>76923</v>
      </c>
      <c r="AH69">
        <v>76923</v>
      </c>
      <c r="AI69">
        <v>76923</v>
      </c>
      <c r="AJ69">
        <v>76923</v>
      </c>
      <c r="AK69">
        <v>76923</v>
      </c>
      <c r="AL69">
        <v>0</v>
      </c>
      <c r="AM69">
        <v>0</v>
      </c>
      <c r="AN69">
        <v>1</v>
      </c>
      <c r="AO69">
        <v>0</v>
      </c>
      <c r="AP69">
        <v>0</v>
      </c>
      <c r="AQ69">
        <v>1</v>
      </c>
      <c r="AR69" t="s">
        <v>569</v>
      </c>
      <c r="AS69" t="s">
        <v>568</v>
      </c>
      <c r="AT69">
        <v>0</v>
      </c>
      <c r="AU69" t="s">
        <v>303</v>
      </c>
      <c r="AV69" t="s">
        <v>746</v>
      </c>
      <c r="AW69" t="s">
        <v>303</v>
      </c>
      <c r="AX69" s="21"/>
    </row>
    <row r="70" spans="1:50" x14ac:dyDescent="0.25">
      <c r="A70" t="s">
        <v>606</v>
      </c>
      <c r="B70" t="str">
        <f>"010893"</f>
        <v>010893</v>
      </c>
      <c r="C70" t="str">
        <f>"010893"</f>
        <v>010893</v>
      </c>
      <c r="D70" t="s">
        <v>734</v>
      </c>
      <c r="E70" t="str">
        <f>"010893"</f>
        <v>010893</v>
      </c>
      <c r="F70" t="s">
        <v>734</v>
      </c>
      <c r="I70" s="5">
        <v>43705</v>
      </c>
      <c r="J70" s="5">
        <v>43705</v>
      </c>
      <c r="L70" t="str">
        <f t="shared" si="11"/>
        <v>604800</v>
      </c>
      <c r="M70">
        <v>1</v>
      </c>
      <c r="N70">
        <v>1</v>
      </c>
      <c r="O70">
        <v>1</v>
      </c>
      <c r="P70">
        <v>0.35699999999999998</v>
      </c>
      <c r="Q70">
        <v>0</v>
      </c>
      <c r="R70">
        <v>0</v>
      </c>
      <c r="S70" t="s">
        <v>724</v>
      </c>
      <c r="T70" t="s">
        <v>336</v>
      </c>
      <c r="U70">
        <v>73456</v>
      </c>
      <c r="W70" t="str">
        <f t="shared" si="12"/>
        <v>600</v>
      </c>
      <c r="X70" t="str">
        <f t="shared" si="13"/>
        <v>600</v>
      </c>
      <c r="Y70" t="s">
        <v>726</v>
      </c>
      <c r="Z70" t="s">
        <v>719</v>
      </c>
      <c r="AA70" t="s">
        <v>83</v>
      </c>
      <c r="AB70" t="s">
        <v>393</v>
      </c>
      <c r="AC70" t="s">
        <v>724</v>
      </c>
      <c r="AD70">
        <v>73456</v>
      </c>
      <c r="AE70">
        <v>73456</v>
      </c>
      <c r="AF70">
        <v>73456</v>
      </c>
      <c r="AG70">
        <v>73456</v>
      </c>
      <c r="AH70">
        <v>73456</v>
      </c>
      <c r="AI70">
        <v>73456</v>
      </c>
      <c r="AJ70">
        <v>73456</v>
      </c>
      <c r="AK70">
        <v>73456</v>
      </c>
      <c r="AL70">
        <v>0</v>
      </c>
      <c r="AM70">
        <v>0</v>
      </c>
      <c r="AN70">
        <v>1</v>
      </c>
      <c r="AO70">
        <v>0</v>
      </c>
      <c r="AP70">
        <v>0</v>
      </c>
      <c r="AQ70">
        <v>1</v>
      </c>
      <c r="AR70" t="s">
        <v>569</v>
      </c>
      <c r="AS70" t="s">
        <v>568</v>
      </c>
      <c r="AT70">
        <v>0</v>
      </c>
      <c r="AU70" t="s">
        <v>303</v>
      </c>
      <c r="AV70" t="s">
        <v>746</v>
      </c>
      <c r="AW70" t="s">
        <v>303</v>
      </c>
      <c r="AX70" s="21"/>
    </row>
    <row r="71" spans="1:50" x14ac:dyDescent="0.25">
      <c r="A71" t="s">
        <v>607</v>
      </c>
      <c r="B71" t="str">
        <f>"010894"</f>
        <v>010894</v>
      </c>
      <c r="C71" t="str">
        <f>"010894"</f>
        <v>010894</v>
      </c>
      <c r="D71" t="s">
        <v>735</v>
      </c>
      <c r="E71" t="str">
        <f>"010894"</f>
        <v>010894</v>
      </c>
      <c r="F71" t="s">
        <v>735</v>
      </c>
      <c r="I71" s="5">
        <v>43705</v>
      </c>
      <c r="J71" s="5">
        <v>43705</v>
      </c>
      <c r="L71" t="str">
        <f t="shared" si="11"/>
        <v>604800</v>
      </c>
      <c r="M71">
        <v>1</v>
      </c>
      <c r="N71">
        <v>1</v>
      </c>
      <c r="O71">
        <v>1</v>
      </c>
      <c r="P71">
        <v>0.38100000000000001</v>
      </c>
      <c r="Q71">
        <v>0</v>
      </c>
      <c r="R71">
        <v>0</v>
      </c>
      <c r="S71" t="s">
        <v>724</v>
      </c>
      <c r="T71" t="s">
        <v>336</v>
      </c>
      <c r="U71">
        <v>75847</v>
      </c>
      <c r="W71" t="str">
        <f t="shared" si="12"/>
        <v>600</v>
      </c>
      <c r="X71" t="str">
        <f t="shared" si="13"/>
        <v>600</v>
      </c>
      <c r="Y71" t="s">
        <v>726</v>
      </c>
      <c r="Z71" t="s">
        <v>719</v>
      </c>
      <c r="AA71" t="s">
        <v>84</v>
      </c>
      <c r="AB71" t="s">
        <v>394</v>
      </c>
      <c r="AC71" t="s">
        <v>724</v>
      </c>
      <c r="AD71">
        <v>75847</v>
      </c>
      <c r="AE71">
        <v>75847</v>
      </c>
      <c r="AF71">
        <v>75847</v>
      </c>
      <c r="AG71">
        <v>75847</v>
      </c>
      <c r="AH71">
        <v>75847</v>
      </c>
      <c r="AI71">
        <v>75847</v>
      </c>
      <c r="AJ71">
        <v>75847</v>
      </c>
      <c r="AK71">
        <v>75847</v>
      </c>
      <c r="AL71">
        <v>0</v>
      </c>
      <c r="AM71">
        <v>0</v>
      </c>
      <c r="AN71">
        <v>1</v>
      </c>
      <c r="AO71">
        <v>0</v>
      </c>
      <c r="AP71">
        <v>0</v>
      </c>
      <c r="AQ71">
        <v>1</v>
      </c>
      <c r="AR71" t="s">
        <v>569</v>
      </c>
      <c r="AS71" t="s">
        <v>568</v>
      </c>
      <c r="AT71">
        <v>0</v>
      </c>
      <c r="AU71" t="s">
        <v>303</v>
      </c>
      <c r="AV71" t="s">
        <v>746</v>
      </c>
      <c r="AW71" t="s">
        <v>303</v>
      </c>
      <c r="AX71" s="21"/>
    </row>
    <row r="72" spans="1:50" x14ac:dyDescent="0.25">
      <c r="A72" t="s">
        <v>608</v>
      </c>
      <c r="B72" t="str">
        <f>"010911"</f>
        <v>010911</v>
      </c>
      <c r="C72" t="str">
        <f>"010911"</f>
        <v>010911</v>
      </c>
      <c r="D72" t="s">
        <v>85</v>
      </c>
      <c r="E72" t="str">
        <f>"010911"</f>
        <v>010911</v>
      </c>
      <c r="F72" t="s">
        <v>85</v>
      </c>
      <c r="I72" s="5">
        <v>43705</v>
      </c>
      <c r="J72" s="5">
        <v>43705</v>
      </c>
      <c r="L72" t="str">
        <f t="shared" si="11"/>
        <v>604800</v>
      </c>
      <c r="M72">
        <v>1</v>
      </c>
      <c r="N72">
        <v>1</v>
      </c>
      <c r="O72">
        <v>1</v>
      </c>
      <c r="P72">
        <v>0.39300000000000002</v>
      </c>
      <c r="Q72">
        <v>0</v>
      </c>
      <c r="R72">
        <v>0</v>
      </c>
      <c r="S72" t="s">
        <v>724</v>
      </c>
      <c r="T72" t="s">
        <v>336</v>
      </c>
      <c r="U72">
        <v>76923</v>
      </c>
      <c r="W72" t="str">
        <f t="shared" si="12"/>
        <v>600</v>
      </c>
      <c r="X72" t="str">
        <f t="shared" si="13"/>
        <v>600</v>
      </c>
      <c r="Y72" t="s">
        <v>726</v>
      </c>
      <c r="Z72" t="s">
        <v>719</v>
      </c>
      <c r="AA72" t="s">
        <v>85</v>
      </c>
      <c r="AB72" t="s">
        <v>395</v>
      </c>
      <c r="AC72" t="s">
        <v>724</v>
      </c>
      <c r="AD72">
        <v>76923</v>
      </c>
      <c r="AE72">
        <v>76923</v>
      </c>
      <c r="AF72">
        <v>76923</v>
      </c>
      <c r="AG72">
        <v>76923</v>
      </c>
      <c r="AH72">
        <v>76923</v>
      </c>
      <c r="AI72">
        <v>76923</v>
      </c>
      <c r="AJ72">
        <v>76923</v>
      </c>
      <c r="AK72">
        <v>76923</v>
      </c>
      <c r="AL72">
        <v>0</v>
      </c>
      <c r="AM72">
        <v>0</v>
      </c>
      <c r="AN72">
        <v>1</v>
      </c>
      <c r="AO72">
        <v>0</v>
      </c>
      <c r="AP72">
        <v>0</v>
      </c>
      <c r="AQ72">
        <v>1</v>
      </c>
      <c r="AR72" t="s">
        <v>569</v>
      </c>
      <c r="AS72" t="s">
        <v>568</v>
      </c>
      <c r="AT72">
        <v>0</v>
      </c>
      <c r="AU72" t="s">
        <v>303</v>
      </c>
      <c r="AV72" t="s">
        <v>746</v>
      </c>
      <c r="AW72" t="s">
        <v>303</v>
      </c>
      <c r="AX72" s="21"/>
    </row>
    <row r="73" spans="1:50" x14ac:dyDescent="0.25">
      <c r="A73" t="s">
        <v>609</v>
      </c>
      <c r="B73" t="str">
        <f>"010916"</f>
        <v>010916</v>
      </c>
      <c r="C73" t="str">
        <f>"010916"</f>
        <v>010916</v>
      </c>
      <c r="D73" t="s">
        <v>86</v>
      </c>
      <c r="E73" t="str">
        <f>"010916"</f>
        <v>010916</v>
      </c>
      <c r="F73" t="s">
        <v>86</v>
      </c>
      <c r="I73" s="5">
        <v>43705</v>
      </c>
      <c r="J73" s="5">
        <v>43705</v>
      </c>
      <c r="L73" t="str">
        <f t="shared" si="11"/>
        <v>604800</v>
      </c>
      <c r="M73">
        <v>1</v>
      </c>
      <c r="N73">
        <v>1</v>
      </c>
      <c r="O73">
        <v>1</v>
      </c>
      <c r="P73">
        <v>0.16800000000000001</v>
      </c>
      <c r="Q73">
        <v>0</v>
      </c>
      <c r="R73">
        <v>0</v>
      </c>
      <c r="S73" t="s">
        <v>724</v>
      </c>
      <c r="T73" t="s">
        <v>336</v>
      </c>
      <c r="U73">
        <v>74140</v>
      </c>
      <c r="W73" t="str">
        <f t="shared" si="12"/>
        <v>600</v>
      </c>
      <c r="X73" t="str">
        <f t="shared" si="13"/>
        <v>600</v>
      </c>
      <c r="Y73" t="s">
        <v>726</v>
      </c>
      <c r="Z73" t="s">
        <v>719</v>
      </c>
      <c r="AA73" t="s">
        <v>86</v>
      </c>
      <c r="AB73" t="s">
        <v>396</v>
      </c>
      <c r="AC73" t="s">
        <v>724</v>
      </c>
      <c r="AD73">
        <v>74140</v>
      </c>
      <c r="AE73">
        <v>74140</v>
      </c>
      <c r="AF73">
        <v>74140</v>
      </c>
      <c r="AG73">
        <v>74140</v>
      </c>
      <c r="AH73">
        <v>74140</v>
      </c>
      <c r="AI73">
        <v>74140</v>
      </c>
      <c r="AJ73">
        <v>74140</v>
      </c>
      <c r="AK73">
        <v>74140</v>
      </c>
      <c r="AL73">
        <v>0</v>
      </c>
      <c r="AM73">
        <v>0</v>
      </c>
      <c r="AN73">
        <v>1</v>
      </c>
      <c r="AO73">
        <v>0</v>
      </c>
      <c r="AP73">
        <v>0</v>
      </c>
      <c r="AQ73">
        <v>1</v>
      </c>
      <c r="AR73" t="s">
        <v>569</v>
      </c>
      <c r="AS73" t="s">
        <v>568</v>
      </c>
      <c r="AT73">
        <v>0</v>
      </c>
      <c r="AU73" t="s">
        <v>303</v>
      </c>
      <c r="AV73" t="s">
        <v>746</v>
      </c>
      <c r="AW73" t="s">
        <v>303</v>
      </c>
      <c r="AX73" s="21"/>
    </row>
    <row r="74" spans="1:50" x14ac:dyDescent="0.25">
      <c r="A74" t="s">
        <v>610</v>
      </c>
      <c r="B74" t="str">
        <f>"010915"</f>
        <v>010915</v>
      </c>
      <c r="C74" t="str">
        <f>"010915"</f>
        <v>010915</v>
      </c>
      <c r="D74" t="s">
        <v>87</v>
      </c>
      <c r="E74" t="str">
        <f>"010915"</f>
        <v>010915</v>
      </c>
      <c r="F74" t="s">
        <v>87</v>
      </c>
      <c r="I74" s="5">
        <v>43705</v>
      </c>
      <c r="J74" s="5">
        <v>43705</v>
      </c>
      <c r="L74" t="str">
        <f t="shared" si="11"/>
        <v>604800</v>
      </c>
      <c r="M74">
        <v>1</v>
      </c>
      <c r="N74">
        <v>1</v>
      </c>
      <c r="O74">
        <v>1</v>
      </c>
      <c r="P74">
        <v>0.13800000000000001</v>
      </c>
      <c r="Q74">
        <v>0</v>
      </c>
      <c r="R74">
        <v>0</v>
      </c>
      <c r="S74" t="s">
        <v>724</v>
      </c>
      <c r="T74" t="s">
        <v>336</v>
      </c>
      <c r="U74">
        <v>76858</v>
      </c>
      <c r="W74" t="str">
        <f t="shared" si="12"/>
        <v>600</v>
      </c>
      <c r="X74" t="str">
        <f t="shared" si="13"/>
        <v>600</v>
      </c>
      <c r="Y74" t="s">
        <v>726</v>
      </c>
      <c r="Z74" t="s">
        <v>719</v>
      </c>
      <c r="AA74" t="s">
        <v>87</v>
      </c>
      <c r="AB74" t="s">
        <v>397</v>
      </c>
      <c r="AC74" t="s">
        <v>724</v>
      </c>
      <c r="AD74">
        <v>76858</v>
      </c>
      <c r="AE74">
        <v>76858</v>
      </c>
      <c r="AF74">
        <v>76858</v>
      </c>
      <c r="AG74">
        <v>76858</v>
      </c>
      <c r="AH74">
        <v>76858</v>
      </c>
      <c r="AI74">
        <v>76858</v>
      </c>
      <c r="AJ74">
        <v>76858</v>
      </c>
      <c r="AK74">
        <v>76858</v>
      </c>
      <c r="AL74">
        <v>0</v>
      </c>
      <c r="AM74">
        <v>0</v>
      </c>
      <c r="AN74">
        <v>1</v>
      </c>
      <c r="AO74">
        <v>0</v>
      </c>
      <c r="AP74">
        <v>0</v>
      </c>
      <c r="AQ74">
        <v>1</v>
      </c>
      <c r="AR74" t="s">
        <v>569</v>
      </c>
      <c r="AS74" t="s">
        <v>568</v>
      </c>
      <c r="AT74">
        <v>0</v>
      </c>
      <c r="AU74" t="s">
        <v>303</v>
      </c>
      <c r="AV74" t="s">
        <v>746</v>
      </c>
      <c r="AW74" t="s">
        <v>303</v>
      </c>
      <c r="AX74" s="21"/>
    </row>
    <row r="75" spans="1:50" x14ac:dyDescent="0.25">
      <c r="A75" t="s">
        <v>611</v>
      </c>
      <c r="B75" t="str">
        <f>"010895"</f>
        <v>010895</v>
      </c>
      <c r="C75" t="str">
        <f>"010895"</f>
        <v>010895</v>
      </c>
      <c r="D75" t="s">
        <v>88</v>
      </c>
      <c r="E75" t="str">
        <f>"010895"</f>
        <v>010895</v>
      </c>
      <c r="F75" t="s">
        <v>88</v>
      </c>
      <c r="I75" s="5">
        <v>43705</v>
      </c>
      <c r="J75" s="5">
        <v>43705</v>
      </c>
      <c r="L75" t="str">
        <f t="shared" si="11"/>
        <v>604800</v>
      </c>
      <c r="M75">
        <v>1</v>
      </c>
      <c r="N75">
        <v>1</v>
      </c>
      <c r="O75">
        <v>1</v>
      </c>
      <c r="P75">
        <v>0.154</v>
      </c>
      <c r="Q75">
        <v>0</v>
      </c>
      <c r="R75">
        <v>0</v>
      </c>
      <c r="S75" t="s">
        <v>724</v>
      </c>
      <c r="T75" t="s">
        <v>336</v>
      </c>
      <c r="U75">
        <v>76923</v>
      </c>
      <c r="W75" t="str">
        <f t="shared" si="12"/>
        <v>600</v>
      </c>
      <c r="X75" t="str">
        <f t="shared" si="13"/>
        <v>600</v>
      </c>
      <c r="Y75" t="s">
        <v>726</v>
      </c>
      <c r="Z75" t="s">
        <v>719</v>
      </c>
      <c r="AA75" t="s">
        <v>88</v>
      </c>
      <c r="AB75" t="s">
        <v>398</v>
      </c>
      <c r="AC75" t="s">
        <v>724</v>
      </c>
      <c r="AD75">
        <v>76923</v>
      </c>
      <c r="AE75">
        <v>76923</v>
      </c>
      <c r="AF75">
        <v>76923</v>
      </c>
      <c r="AG75">
        <v>76923</v>
      </c>
      <c r="AH75">
        <v>76923</v>
      </c>
      <c r="AI75">
        <v>76923</v>
      </c>
      <c r="AJ75">
        <v>76923</v>
      </c>
      <c r="AK75">
        <v>76923</v>
      </c>
      <c r="AL75">
        <v>0</v>
      </c>
      <c r="AM75">
        <v>0</v>
      </c>
      <c r="AN75">
        <v>1</v>
      </c>
      <c r="AO75">
        <v>0</v>
      </c>
      <c r="AP75">
        <v>0</v>
      </c>
      <c r="AQ75">
        <v>1</v>
      </c>
      <c r="AR75" t="s">
        <v>569</v>
      </c>
      <c r="AS75" t="s">
        <v>568</v>
      </c>
      <c r="AT75">
        <v>0</v>
      </c>
      <c r="AU75" t="s">
        <v>303</v>
      </c>
      <c r="AV75" t="s">
        <v>746</v>
      </c>
      <c r="AW75" t="s">
        <v>303</v>
      </c>
      <c r="AX75" s="21"/>
    </row>
    <row r="76" spans="1:50" x14ac:dyDescent="0.25">
      <c r="A76" t="s">
        <v>612</v>
      </c>
      <c r="B76" t="str">
        <f>"010955"</f>
        <v>010955</v>
      </c>
      <c r="C76" t="str">
        <f>"010955"</f>
        <v>010955</v>
      </c>
      <c r="D76" t="s">
        <v>89</v>
      </c>
      <c r="E76" t="str">
        <f>"010955"</f>
        <v>010955</v>
      </c>
      <c r="F76" t="s">
        <v>89</v>
      </c>
      <c r="I76" s="5">
        <v>43705</v>
      </c>
      <c r="J76" s="5">
        <v>43705</v>
      </c>
      <c r="L76" t="str">
        <f t="shared" si="11"/>
        <v>604800</v>
      </c>
      <c r="M76">
        <v>1</v>
      </c>
      <c r="N76">
        <v>1</v>
      </c>
      <c r="O76">
        <v>1</v>
      </c>
      <c r="P76">
        <v>0.432</v>
      </c>
      <c r="Q76">
        <v>0</v>
      </c>
      <c r="R76">
        <v>0</v>
      </c>
      <c r="S76" t="s">
        <v>724</v>
      </c>
      <c r="T76" t="s">
        <v>336</v>
      </c>
      <c r="U76">
        <v>76184</v>
      </c>
      <c r="W76" t="str">
        <f t="shared" si="12"/>
        <v>600</v>
      </c>
      <c r="X76" t="str">
        <f t="shared" si="13"/>
        <v>600</v>
      </c>
      <c r="Y76" t="s">
        <v>726</v>
      </c>
      <c r="Z76" t="s">
        <v>719</v>
      </c>
      <c r="AA76" t="s">
        <v>89</v>
      </c>
      <c r="AB76" t="s">
        <v>399</v>
      </c>
      <c r="AC76" t="s">
        <v>724</v>
      </c>
      <c r="AD76">
        <v>76184</v>
      </c>
      <c r="AE76">
        <v>76184</v>
      </c>
      <c r="AF76">
        <v>76184</v>
      </c>
      <c r="AG76">
        <v>76184</v>
      </c>
      <c r="AH76">
        <v>76184</v>
      </c>
      <c r="AI76">
        <v>76184</v>
      </c>
      <c r="AJ76">
        <v>76184</v>
      </c>
      <c r="AK76">
        <v>76184</v>
      </c>
      <c r="AL76">
        <v>0</v>
      </c>
      <c r="AM76">
        <v>0</v>
      </c>
      <c r="AN76">
        <v>1</v>
      </c>
      <c r="AO76">
        <v>0</v>
      </c>
      <c r="AP76">
        <v>0</v>
      </c>
      <c r="AQ76">
        <v>1</v>
      </c>
      <c r="AR76" t="s">
        <v>569</v>
      </c>
      <c r="AS76" t="s">
        <v>568</v>
      </c>
      <c r="AT76">
        <v>0</v>
      </c>
      <c r="AU76" t="s">
        <v>303</v>
      </c>
      <c r="AV76" t="s">
        <v>746</v>
      </c>
      <c r="AW76" t="s">
        <v>303</v>
      </c>
      <c r="AX76" s="21"/>
    </row>
    <row r="77" spans="1:50" x14ac:dyDescent="0.25">
      <c r="A77" t="s">
        <v>613</v>
      </c>
      <c r="B77" t="str">
        <f>"010975"</f>
        <v>010975</v>
      </c>
      <c r="C77" t="str">
        <f>"010975"</f>
        <v>010975</v>
      </c>
      <c r="D77" t="s">
        <v>90</v>
      </c>
      <c r="E77" t="str">
        <f>"010975"</f>
        <v>010975</v>
      </c>
      <c r="F77" t="s">
        <v>90</v>
      </c>
      <c r="I77" s="5">
        <v>43705</v>
      </c>
      <c r="J77" s="5">
        <v>43705</v>
      </c>
      <c r="L77" t="str">
        <f t="shared" si="11"/>
        <v>604800</v>
      </c>
      <c r="M77">
        <v>1</v>
      </c>
      <c r="N77">
        <v>1</v>
      </c>
      <c r="O77">
        <v>1</v>
      </c>
      <c r="P77">
        <v>0.20599999999999999</v>
      </c>
      <c r="Q77">
        <v>0</v>
      </c>
      <c r="R77">
        <v>0</v>
      </c>
      <c r="S77" t="s">
        <v>724</v>
      </c>
      <c r="T77" t="s">
        <v>336</v>
      </c>
      <c r="U77">
        <v>76923</v>
      </c>
      <c r="W77" t="str">
        <f t="shared" si="12"/>
        <v>600</v>
      </c>
      <c r="X77" t="str">
        <f t="shared" si="13"/>
        <v>600</v>
      </c>
      <c r="Y77" t="s">
        <v>726</v>
      </c>
      <c r="Z77" t="s">
        <v>719</v>
      </c>
      <c r="AA77" t="s">
        <v>90</v>
      </c>
      <c r="AB77" t="s">
        <v>400</v>
      </c>
      <c r="AC77" t="s">
        <v>724</v>
      </c>
      <c r="AD77">
        <v>76923</v>
      </c>
      <c r="AE77">
        <v>76923</v>
      </c>
      <c r="AF77">
        <v>76923</v>
      </c>
      <c r="AG77">
        <v>76923</v>
      </c>
      <c r="AH77">
        <v>76923</v>
      </c>
      <c r="AI77">
        <v>76923</v>
      </c>
      <c r="AJ77">
        <v>76923</v>
      </c>
      <c r="AK77">
        <v>76923</v>
      </c>
      <c r="AL77">
        <v>0</v>
      </c>
      <c r="AM77">
        <v>0</v>
      </c>
      <c r="AN77">
        <v>1</v>
      </c>
      <c r="AO77">
        <v>0</v>
      </c>
      <c r="AP77">
        <v>0</v>
      </c>
      <c r="AQ77">
        <v>1</v>
      </c>
      <c r="AR77" t="s">
        <v>569</v>
      </c>
      <c r="AS77" t="s">
        <v>568</v>
      </c>
      <c r="AT77">
        <v>0</v>
      </c>
      <c r="AU77" t="s">
        <v>303</v>
      </c>
      <c r="AV77" t="s">
        <v>746</v>
      </c>
      <c r="AW77" t="s">
        <v>303</v>
      </c>
      <c r="AX77" s="21"/>
    </row>
    <row r="78" spans="1:50" x14ac:dyDescent="0.25">
      <c r="A78" t="s">
        <v>614</v>
      </c>
      <c r="B78" t="str">
        <f>"011655"</f>
        <v>011655</v>
      </c>
      <c r="C78" t="str">
        <f>"011655"</f>
        <v>011655</v>
      </c>
      <c r="D78" t="s">
        <v>736</v>
      </c>
      <c r="E78" t="str">
        <f>"011655"</f>
        <v>011655</v>
      </c>
      <c r="F78" t="s">
        <v>736</v>
      </c>
      <c r="I78" s="5">
        <v>43705</v>
      </c>
      <c r="J78" s="5">
        <v>43705</v>
      </c>
      <c r="L78" t="str">
        <f t="shared" si="11"/>
        <v>604800</v>
      </c>
      <c r="M78">
        <v>1</v>
      </c>
      <c r="N78">
        <v>1</v>
      </c>
      <c r="O78">
        <v>1</v>
      </c>
      <c r="P78">
        <v>0.66700000000000004</v>
      </c>
      <c r="Q78">
        <v>0</v>
      </c>
      <c r="R78">
        <v>0</v>
      </c>
      <c r="S78" t="s">
        <v>724</v>
      </c>
      <c r="T78" t="s">
        <v>336</v>
      </c>
      <c r="U78">
        <v>62477</v>
      </c>
      <c r="W78" t="str">
        <f t="shared" si="12"/>
        <v>600</v>
      </c>
      <c r="X78" t="str">
        <f t="shared" si="13"/>
        <v>600</v>
      </c>
      <c r="Y78" t="s">
        <v>729</v>
      </c>
      <c r="Z78" t="s">
        <v>722</v>
      </c>
      <c r="AA78" t="s">
        <v>91</v>
      </c>
      <c r="AB78" t="s">
        <v>401</v>
      </c>
      <c r="AC78" t="s">
        <v>724</v>
      </c>
      <c r="AD78">
        <v>62477</v>
      </c>
      <c r="AE78">
        <v>62477</v>
      </c>
      <c r="AF78">
        <v>62477</v>
      </c>
      <c r="AG78">
        <v>62477</v>
      </c>
      <c r="AH78">
        <v>62477</v>
      </c>
      <c r="AI78">
        <v>62477</v>
      </c>
      <c r="AJ78">
        <v>62477</v>
      </c>
      <c r="AK78">
        <v>62477</v>
      </c>
      <c r="AL78">
        <v>0</v>
      </c>
      <c r="AM78">
        <v>0</v>
      </c>
      <c r="AN78">
        <v>1</v>
      </c>
      <c r="AO78">
        <v>0</v>
      </c>
      <c r="AP78">
        <v>0</v>
      </c>
      <c r="AQ78">
        <v>1</v>
      </c>
      <c r="AR78" t="s">
        <v>569</v>
      </c>
      <c r="AS78" t="s">
        <v>568</v>
      </c>
      <c r="AT78">
        <v>0</v>
      </c>
      <c r="AU78" t="s">
        <v>303</v>
      </c>
      <c r="AV78" t="s">
        <v>746</v>
      </c>
      <c r="AW78" t="s">
        <v>303</v>
      </c>
      <c r="AX78" s="21"/>
    </row>
    <row r="79" spans="1:50" x14ac:dyDescent="0.25">
      <c r="A79" t="s">
        <v>615</v>
      </c>
      <c r="B79" t="str">
        <f>"011654"</f>
        <v>011654</v>
      </c>
      <c r="C79" t="str">
        <f>"011654"</f>
        <v>011654</v>
      </c>
      <c r="D79" t="s">
        <v>92</v>
      </c>
      <c r="E79" t="str">
        <f>"011654"</f>
        <v>011654</v>
      </c>
      <c r="F79" t="s">
        <v>92</v>
      </c>
      <c r="I79" s="5">
        <v>43705</v>
      </c>
      <c r="J79" s="5">
        <v>43705</v>
      </c>
      <c r="L79" t="str">
        <f t="shared" si="11"/>
        <v>604800</v>
      </c>
      <c r="M79">
        <v>1</v>
      </c>
      <c r="N79">
        <v>1</v>
      </c>
      <c r="O79">
        <v>1</v>
      </c>
      <c r="P79">
        <v>0.40300000000000002</v>
      </c>
      <c r="Q79">
        <v>0</v>
      </c>
      <c r="R79">
        <v>0</v>
      </c>
      <c r="S79" t="s">
        <v>724</v>
      </c>
      <c r="T79" t="s">
        <v>336</v>
      </c>
      <c r="U79">
        <v>62491</v>
      </c>
      <c r="W79" t="str">
        <f t="shared" si="12"/>
        <v>600</v>
      </c>
      <c r="X79" t="str">
        <f t="shared" si="13"/>
        <v>600</v>
      </c>
      <c r="Y79" t="s">
        <v>729</v>
      </c>
      <c r="Z79" t="s">
        <v>722</v>
      </c>
      <c r="AA79" t="s">
        <v>92</v>
      </c>
      <c r="AB79" t="s">
        <v>402</v>
      </c>
      <c r="AC79" t="s">
        <v>724</v>
      </c>
      <c r="AD79">
        <v>62491</v>
      </c>
      <c r="AE79">
        <v>62491</v>
      </c>
      <c r="AF79">
        <v>62491</v>
      </c>
      <c r="AG79">
        <v>62491</v>
      </c>
      <c r="AH79">
        <v>62491</v>
      </c>
      <c r="AI79">
        <v>62491</v>
      </c>
      <c r="AJ79">
        <v>62491</v>
      </c>
      <c r="AK79">
        <v>62491</v>
      </c>
      <c r="AL79">
        <v>0</v>
      </c>
      <c r="AM79">
        <v>0</v>
      </c>
      <c r="AN79">
        <v>1</v>
      </c>
      <c r="AO79">
        <v>0</v>
      </c>
      <c r="AP79">
        <v>0</v>
      </c>
      <c r="AQ79">
        <v>1</v>
      </c>
      <c r="AR79" t="s">
        <v>569</v>
      </c>
      <c r="AS79" t="s">
        <v>568</v>
      </c>
      <c r="AT79">
        <v>0</v>
      </c>
      <c r="AU79" t="s">
        <v>303</v>
      </c>
      <c r="AV79" t="s">
        <v>746</v>
      </c>
      <c r="AW79" t="s">
        <v>303</v>
      </c>
      <c r="AX79" s="21"/>
    </row>
    <row r="80" spans="1:50" x14ac:dyDescent="0.25">
      <c r="A80" t="s">
        <v>616</v>
      </c>
      <c r="B80" t="str">
        <f>"011641"</f>
        <v>011641</v>
      </c>
      <c r="C80" t="str">
        <f>"011641"</f>
        <v>011641</v>
      </c>
      <c r="D80" t="s">
        <v>737</v>
      </c>
      <c r="E80" t="str">
        <f>"011641"</f>
        <v>011641</v>
      </c>
      <c r="F80" t="s">
        <v>737</v>
      </c>
      <c r="I80" s="5">
        <v>43705</v>
      </c>
      <c r="J80" s="5">
        <v>43705</v>
      </c>
      <c r="L80" t="str">
        <f t="shared" si="11"/>
        <v>604800</v>
      </c>
      <c r="M80">
        <v>1</v>
      </c>
      <c r="N80">
        <v>1</v>
      </c>
      <c r="O80">
        <v>1</v>
      </c>
      <c r="P80">
        <v>0.5</v>
      </c>
      <c r="Q80">
        <v>0</v>
      </c>
      <c r="R80">
        <v>0</v>
      </c>
      <c r="S80" t="s">
        <v>724</v>
      </c>
      <c r="T80" t="s">
        <v>336</v>
      </c>
      <c r="U80">
        <v>61955</v>
      </c>
      <c r="W80" t="str">
        <f t="shared" si="12"/>
        <v>600</v>
      </c>
      <c r="X80" t="str">
        <f t="shared" si="13"/>
        <v>600</v>
      </c>
      <c r="Y80" t="s">
        <v>726</v>
      </c>
      <c r="Z80" t="s">
        <v>719</v>
      </c>
      <c r="AA80" t="s">
        <v>93</v>
      </c>
      <c r="AB80" t="s">
        <v>403</v>
      </c>
      <c r="AC80" t="s">
        <v>724</v>
      </c>
      <c r="AD80">
        <v>61955</v>
      </c>
      <c r="AE80">
        <v>61955</v>
      </c>
      <c r="AF80">
        <v>61955</v>
      </c>
      <c r="AG80">
        <v>61955</v>
      </c>
      <c r="AH80">
        <v>61955</v>
      </c>
      <c r="AI80">
        <v>61955</v>
      </c>
      <c r="AJ80">
        <v>61955</v>
      </c>
      <c r="AK80">
        <v>61955</v>
      </c>
      <c r="AL80">
        <v>0</v>
      </c>
      <c r="AM80">
        <v>0</v>
      </c>
      <c r="AN80">
        <v>1</v>
      </c>
      <c r="AO80">
        <v>0</v>
      </c>
      <c r="AP80">
        <v>0</v>
      </c>
      <c r="AQ80">
        <v>1</v>
      </c>
      <c r="AR80" t="s">
        <v>569</v>
      </c>
      <c r="AS80" t="s">
        <v>568</v>
      </c>
      <c r="AT80">
        <v>0</v>
      </c>
      <c r="AU80" t="s">
        <v>303</v>
      </c>
      <c r="AV80" t="s">
        <v>746</v>
      </c>
      <c r="AW80" t="s">
        <v>303</v>
      </c>
      <c r="AX80" s="21"/>
    </row>
    <row r="81" spans="1:50" x14ac:dyDescent="0.25">
      <c r="A81" t="s">
        <v>617</v>
      </c>
      <c r="B81" t="str">
        <f>"011653"</f>
        <v>011653</v>
      </c>
      <c r="C81" t="str">
        <f>"011653"</f>
        <v>011653</v>
      </c>
      <c r="D81" t="s">
        <v>94</v>
      </c>
      <c r="E81" t="str">
        <f>"011653"</f>
        <v>011653</v>
      </c>
      <c r="F81" t="s">
        <v>94</v>
      </c>
      <c r="I81" s="5">
        <v>43705</v>
      </c>
      <c r="J81" s="5">
        <v>43705</v>
      </c>
      <c r="L81" t="str">
        <f t="shared" si="11"/>
        <v>604800</v>
      </c>
      <c r="M81">
        <v>1</v>
      </c>
      <c r="N81">
        <v>1</v>
      </c>
      <c r="O81">
        <v>1</v>
      </c>
      <c r="P81">
        <v>0.46700000000000003</v>
      </c>
      <c r="Q81">
        <v>0</v>
      </c>
      <c r="R81">
        <v>0</v>
      </c>
      <c r="S81" t="s">
        <v>724</v>
      </c>
      <c r="T81" t="s">
        <v>336</v>
      </c>
      <c r="U81">
        <v>62500</v>
      </c>
      <c r="W81" t="str">
        <f t="shared" si="12"/>
        <v>600</v>
      </c>
      <c r="X81" t="str">
        <f t="shared" si="13"/>
        <v>600</v>
      </c>
      <c r="Y81" t="s">
        <v>726</v>
      </c>
      <c r="Z81" t="s">
        <v>719</v>
      </c>
      <c r="AA81" t="s">
        <v>94</v>
      </c>
      <c r="AB81" t="s">
        <v>404</v>
      </c>
      <c r="AC81" t="s">
        <v>724</v>
      </c>
      <c r="AD81">
        <v>62500</v>
      </c>
      <c r="AE81">
        <v>62500</v>
      </c>
      <c r="AF81">
        <v>62500</v>
      </c>
      <c r="AG81">
        <v>62500</v>
      </c>
      <c r="AH81">
        <v>62500</v>
      </c>
      <c r="AI81">
        <v>62500</v>
      </c>
      <c r="AJ81">
        <v>62500</v>
      </c>
      <c r="AK81">
        <v>62500</v>
      </c>
      <c r="AL81">
        <v>0</v>
      </c>
      <c r="AM81">
        <v>0</v>
      </c>
      <c r="AN81">
        <v>1</v>
      </c>
      <c r="AO81">
        <v>0</v>
      </c>
      <c r="AP81">
        <v>0</v>
      </c>
      <c r="AQ81">
        <v>1</v>
      </c>
      <c r="AR81" t="s">
        <v>569</v>
      </c>
      <c r="AS81" t="s">
        <v>568</v>
      </c>
      <c r="AT81">
        <v>0</v>
      </c>
      <c r="AU81" t="s">
        <v>303</v>
      </c>
      <c r="AV81" t="s">
        <v>746</v>
      </c>
      <c r="AW81" t="s">
        <v>303</v>
      </c>
      <c r="AX81" s="21"/>
    </row>
    <row r="82" spans="1:50" x14ac:dyDescent="0.25">
      <c r="A82" t="s">
        <v>618</v>
      </c>
      <c r="B82" t="str">
        <f>"011616"</f>
        <v>011616</v>
      </c>
      <c r="C82" t="str">
        <f>"011616"</f>
        <v>011616</v>
      </c>
      <c r="D82" t="s">
        <v>95</v>
      </c>
      <c r="E82" t="str">
        <f>"011616"</f>
        <v>011616</v>
      </c>
      <c r="F82" t="s">
        <v>95</v>
      </c>
      <c r="I82" s="5">
        <v>43705</v>
      </c>
      <c r="J82" s="5">
        <v>43705</v>
      </c>
      <c r="L82" t="str">
        <f t="shared" si="11"/>
        <v>604800</v>
      </c>
      <c r="M82">
        <v>1</v>
      </c>
      <c r="N82">
        <v>1</v>
      </c>
      <c r="O82">
        <v>1</v>
      </c>
      <c r="P82">
        <v>0.625</v>
      </c>
      <c r="Q82">
        <v>0</v>
      </c>
      <c r="R82">
        <v>0</v>
      </c>
      <c r="S82" t="s">
        <v>724</v>
      </c>
      <c r="T82" t="s">
        <v>336</v>
      </c>
      <c r="U82">
        <v>62477</v>
      </c>
      <c r="W82" t="str">
        <f t="shared" si="12"/>
        <v>600</v>
      </c>
      <c r="X82" t="str">
        <f t="shared" si="13"/>
        <v>600</v>
      </c>
      <c r="Y82" t="s">
        <v>726</v>
      </c>
      <c r="Z82" t="s">
        <v>719</v>
      </c>
      <c r="AA82" t="s">
        <v>95</v>
      </c>
      <c r="AB82" t="s">
        <v>405</v>
      </c>
      <c r="AC82" t="s">
        <v>724</v>
      </c>
      <c r="AD82">
        <v>62477</v>
      </c>
      <c r="AE82">
        <v>62477</v>
      </c>
      <c r="AF82">
        <v>62477</v>
      </c>
      <c r="AG82">
        <v>62477</v>
      </c>
      <c r="AH82">
        <v>62477</v>
      </c>
      <c r="AI82">
        <v>62477</v>
      </c>
      <c r="AJ82">
        <v>62477</v>
      </c>
      <c r="AK82">
        <v>62477</v>
      </c>
      <c r="AL82">
        <v>0</v>
      </c>
      <c r="AM82">
        <v>0</v>
      </c>
      <c r="AN82">
        <v>1</v>
      </c>
      <c r="AO82">
        <v>0</v>
      </c>
      <c r="AP82">
        <v>0</v>
      </c>
      <c r="AQ82">
        <v>1</v>
      </c>
      <c r="AR82" t="s">
        <v>569</v>
      </c>
      <c r="AS82" t="s">
        <v>568</v>
      </c>
      <c r="AT82">
        <v>0</v>
      </c>
      <c r="AU82" t="s">
        <v>303</v>
      </c>
      <c r="AV82" t="s">
        <v>746</v>
      </c>
      <c r="AW82" t="s">
        <v>303</v>
      </c>
      <c r="AX82" s="21"/>
    </row>
    <row r="83" spans="1:50" x14ac:dyDescent="0.25">
      <c r="A83" t="s">
        <v>619</v>
      </c>
      <c r="B83" t="str">
        <f>"011656"</f>
        <v>011656</v>
      </c>
      <c r="C83" t="str">
        <f>"011656"</f>
        <v>011656</v>
      </c>
      <c r="D83" t="s">
        <v>738</v>
      </c>
      <c r="E83" t="str">
        <f>"011656"</f>
        <v>011656</v>
      </c>
      <c r="F83" t="s">
        <v>738</v>
      </c>
      <c r="I83" s="5">
        <v>43705</v>
      </c>
      <c r="J83" s="5">
        <v>43705</v>
      </c>
      <c r="L83" t="str">
        <f t="shared" si="11"/>
        <v>604800</v>
      </c>
      <c r="M83">
        <v>1</v>
      </c>
      <c r="N83">
        <v>1</v>
      </c>
      <c r="O83">
        <v>1</v>
      </c>
      <c r="P83">
        <v>0.38300000000000001</v>
      </c>
      <c r="Q83">
        <v>0</v>
      </c>
      <c r="R83">
        <v>0</v>
      </c>
      <c r="S83" t="s">
        <v>724</v>
      </c>
      <c r="T83" t="s">
        <v>336</v>
      </c>
      <c r="U83">
        <v>62477</v>
      </c>
      <c r="W83" t="str">
        <f t="shared" si="12"/>
        <v>600</v>
      </c>
      <c r="X83" t="str">
        <f t="shared" si="13"/>
        <v>600</v>
      </c>
      <c r="Y83" t="s">
        <v>726</v>
      </c>
      <c r="Z83" t="s">
        <v>719</v>
      </c>
      <c r="AA83" t="s">
        <v>96</v>
      </c>
      <c r="AB83" t="s">
        <v>406</v>
      </c>
      <c r="AC83" t="s">
        <v>724</v>
      </c>
      <c r="AD83">
        <v>62477</v>
      </c>
      <c r="AE83">
        <v>62477</v>
      </c>
      <c r="AF83">
        <v>62477</v>
      </c>
      <c r="AG83">
        <v>62477</v>
      </c>
      <c r="AH83">
        <v>62477</v>
      </c>
      <c r="AI83">
        <v>62477</v>
      </c>
      <c r="AJ83">
        <v>62477</v>
      </c>
      <c r="AK83">
        <v>62477</v>
      </c>
      <c r="AL83">
        <v>0</v>
      </c>
      <c r="AM83">
        <v>0</v>
      </c>
      <c r="AN83">
        <v>1</v>
      </c>
      <c r="AO83">
        <v>0</v>
      </c>
      <c r="AP83">
        <v>0</v>
      </c>
      <c r="AQ83">
        <v>1</v>
      </c>
      <c r="AR83" t="s">
        <v>569</v>
      </c>
      <c r="AS83" t="s">
        <v>568</v>
      </c>
      <c r="AT83">
        <v>0</v>
      </c>
      <c r="AU83" t="s">
        <v>303</v>
      </c>
      <c r="AV83" t="s">
        <v>746</v>
      </c>
      <c r="AW83" t="s">
        <v>303</v>
      </c>
      <c r="AX83" s="21"/>
    </row>
    <row r="84" spans="1:50" x14ac:dyDescent="0.25">
      <c r="A84" t="s">
        <v>620</v>
      </c>
      <c r="B84" t="str">
        <f>"011677"</f>
        <v>011677</v>
      </c>
      <c r="C84" t="str">
        <f>"011677"</f>
        <v>011677</v>
      </c>
      <c r="D84" t="s">
        <v>97</v>
      </c>
      <c r="E84" t="str">
        <f>"011677"</f>
        <v>011677</v>
      </c>
      <c r="F84" t="s">
        <v>97</v>
      </c>
      <c r="I84" s="5">
        <v>43711</v>
      </c>
      <c r="J84" s="5">
        <v>43711</v>
      </c>
      <c r="L84" t="str">
        <f>"604200"</f>
        <v>604200</v>
      </c>
      <c r="M84">
        <v>36</v>
      </c>
      <c r="N84">
        <v>1</v>
      </c>
      <c r="O84">
        <v>36</v>
      </c>
      <c r="P84">
        <v>30</v>
      </c>
      <c r="Q84">
        <v>0</v>
      </c>
      <c r="R84">
        <v>30</v>
      </c>
      <c r="S84" t="s">
        <v>724</v>
      </c>
      <c r="T84" t="s">
        <v>336</v>
      </c>
      <c r="U84">
        <v>472</v>
      </c>
      <c r="W84" t="str">
        <f t="shared" si="12"/>
        <v>600</v>
      </c>
      <c r="X84" t="str">
        <f t="shared" si="13"/>
        <v>600</v>
      </c>
      <c r="Y84" t="s">
        <v>726</v>
      </c>
      <c r="Z84" t="s">
        <v>719</v>
      </c>
      <c r="AA84" t="s">
        <v>97</v>
      </c>
      <c r="AB84" t="s">
        <v>407</v>
      </c>
      <c r="AC84" t="s">
        <v>724</v>
      </c>
      <c r="AD84">
        <v>16992</v>
      </c>
      <c r="AE84">
        <v>16992</v>
      </c>
      <c r="AF84">
        <v>16992</v>
      </c>
      <c r="AG84">
        <v>16992</v>
      </c>
      <c r="AH84">
        <v>472</v>
      </c>
      <c r="AI84">
        <v>472</v>
      </c>
      <c r="AJ84">
        <v>16992</v>
      </c>
      <c r="AK84">
        <v>16992</v>
      </c>
      <c r="AL84">
        <v>14160</v>
      </c>
      <c r="AM84">
        <v>14160</v>
      </c>
      <c r="AN84">
        <v>1</v>
      </c>
      <c r="AO84">
        <v>0</v>
      </c>
      <c r="AP84">
        <v>0</v>
      </c>
      <c r="AQ84">
        <v>1</v>
      </c>
      <c r="AR84" t="s">
        <v>569</v>
      </c>
      <c r="AS84" t="s">
        <v>568</v>
      </c>
      <c r="AT84">
        <v>0</v>
      </c>
      <c r="AU84" t="s">
        <v>304</v>
      </c>
      <c r="AV84" t="s">
        <v>747</v>
      </c>
      <c r="AW84" t="s">
        <v>304</v>
      </c>
      <c r="AX84" s="21"/>
    </row>
    <row r="85" spans="1:50" x14ac:dyDescent="0.25">
      <c r="A85" t="s">
        <v>621</v>
      </c>
      <c r="B85" t="str">
        <f t="shared" ref="B85:C90" si="14">"010697"</f>
        <v>010697</v>
      </c>
      <c r="C85" t="str">
        <f t="shared" si="14"/>
        <v>010697</v>
      </c>
      <c r="D85" t="s">
        <v>739</v>
      </c>
      <c r="E85" t="str">
        <f t="shared" ref="E85:E90" si="15">"010697"</f>
        <v>010697</v>
      </c>
      <c r="F85" t="s">
        <v>739</v>
      </c>
      <c r="I85" s="5">
        <v>43713</v>
      </c>
      <c r="J85" s="5">
        <v>43921</v>
      </c>
      <c r="L85" t="str">
        <f t="shared" ref="L85:L90" si="16">"613200"</f>
        <v>613200</v>
      </c>
      <c r="M85">
        <v>1</v>
      </c>
      <c r="N85">
        <v>1</v>
      </c>
      <c r="O85">
        <v>1</v>
      </c>
      <c r="P85">
        <v>0</v>
      </c>
      <c r="Q85">
        <v>0</v>
      </c>
      <c r="R85">
        <v>0</v>
      </c>
      <c r="S85" t="s">
        <v>724</v>
      </c>
      <c r="T85" t="s">
        <v>336</v>
      </c>
      <c r="U85">
        <v>480</v>
      </c>
      <c r="W85" t="str">
        <f t="shared" si="12"/>
        <v>600</v>
      </c>
      <c r="X85" t="str">
        <f t="shared" si="13"/>
        <v>600</v>
      </c>
      <c r="Y85" t="s">
        <v>726</v>
      </c>
      <c r="Z85" t="s">
        <v>719</v>
      </c>
      <c r="AA85" t="s">
        <v>98</v>
      </c>
      <c r="AB85" t="s">
        <v>408</v>
      </c>
      <c r="AC85" t="s">
        <v>724</v>
      </c>
      <c r="AD85">
        <v>480</v>
      </c>
      <c r="AE85">
        <v>480</v>
      </c>
      <c r="AF85">
        <v>480</v>
      </c>
      <c r="AG85">
        <v>480</v>
      </c>
      <c r="AH85">
        <v>480</v>
      </c>
      <c r="AI85">
        <v>480</v>
      </c>
      <c r="AJ85">
        <v>480</v>
      </c>
      <c r="AK85">
        <v>480</v>
      </c>
      <c r="AL85">
        <v>0</v>
      </c>
      <c r="AM85">
        <v>0</v>
      </c>
      <c r="AN85">
        <v>1</v>
      </c>
      <c r="AO85">
        <v>0</v>
      </c>
      <c r="AP85">
        <v>0</v>
      </c>
      <c r="AQ85">
        <v>1</v>
      </c>
      <c r="AR85" t="s">
        <v>569</v>
      </c>
      <c r="AS85" t="s">
        <v>568</v>
      </c>
      <c r="AT85">
        <v>0</v>
      </c>
      <c r="AU85" t="s">
        <v>312</v>
      </c>
      <c r="AV85" t="s">
        <v>755</v>
      </c>
      <c r="AW85" t="s">
        <v>305</v>
      </c>
      <c r="AX85" s="21"/>
    </row>
    <row r="86" spans="1:50" x14ac:dyDescent="0.25">
      <c r="A86" t="s">
        <v>621</v>
      </c>
      <c r="B86" t="str">
        <f t="shared" si="14"/>
        <v>010697</v>
      </c>
      <c r="C86" t="str">
        <f t="shared" si="14"/>
        <v>010697</v>
      </c>
      <c r="D86" t="s">
        <v>739</v>
      </c>
      <c r="E86" t="str">
        <f t="shared" si="15"/>
        <v>010697</v>
      </c>
      <c r="F86" t="s">
        <v>739</v>
      </c>
      <c r="I86" s="5">
        <v>43713</v>
      </c>
      <c r="J86" s="5">
        <v>43951</v>
      </c>
      <c r="L86" t="str">
        <f t="shared" si="16"/>
        <v>613200</v>
      </c>
      <c r="M86">
        <v>1</v>
      </c>
      <c r="N86">
        <v>1</v>
      </c>
      <c r="O86">
        <v>1</v>
      </c>
      <c r="P86">
        <v>0</v>
      </c>
      <c r="Q86">
        <v>0</v>
      </c>
      <c r="R86">
        <v>0</v>
      </c>
      <c r="S86" t="s">
        <v>724</v>
      </c>
      <c r="T86" t="s">
        <v>336</v>
      </c>
      <c r="U86">
        <v>480</v>
      </c>
      <c r="W86" t="str">
        <f t="shared" si="12"/>
        <v>600</v>
      </c>
      <c r="X86" t="str">
        <f t="shared" si="13"/>
        <v>600</v>
      </c>
      <c r="Y86" t="s">
        <v>726</v>
      </c>
      <c r="Z86" t="s">
        <v>719</v>
      </c>
      <c r="AA86" t="s">
        <v>98</v>
      </c>
      <c r="AB86" t="s">
        <v>409</v>
      </c>
      <c r="AC86" t="s">
        <v>724</v>
      </c>
      <c r="AD86">
        <v>480</v>
      </c>
      <c r="AE86">
        <v>480</v>
      </c>
      <c r="AF86">
        <v>480</v>
      </c>
      <c r="AG86">
        <v>480</v>
      </c>
      <c r="AH86">
        <v>480</v>
      </c>
      <c r="AI86">
        <v>480</v>
      </c>
      <c r="AJ86">
        <v>480</v>
      </c>
      <c r="AK86">
        <v>480</v>
      </c>
      <c r="AL86">
        <v>0</v>
      </c>
      <c r="AM86">
        <v>0</v>
      </c>
      <c r="AN86">
        <v>1</v>
      </c>
      <c r="AO86">
        <v>0</v>
      </c>
      <c r="AP86">
        <v>0</v>
      </c>
      <c r="AQ86">
        <v>1</v>
      </c>
      <c r="AR86" t="s">
        <v>569</v>
      </c>
      <c r="AS86" t="s">
        <v>568</v>
      </c>
      <c r="AT86">
        <v>0</v>
      </c>
      <c r="AU86" t="s">
        <v>312</v>
      </c>
      <c r="AV86" t="s">
        <v>755</v>
      </c>
      <c r="AW86" t="s">
        <v>305</v>
      </c>
      <c r="AX86" s="21"/>
    </row>
    <row r="87" spans="1:50" x14ac:dyDescent="0.25">
      <c r="A87" t="s">
        <v>621</v>
      </c>
      <c r="B87" t="str">
        <f t="shared" si="14"/>
        <v>010697</v>
      </c>
      <c r="C87" t="str">
        <f t="shared" si="14"/>
        <v>010697</v>
      </c>
      <c r="D87" t="s">
        <v>739</v>
      </c>
      <c r="E87" t="str">
        <f t="shared" si="15"/>
        <v>010697</v>
      </c>
      <c r="F87" t="s">
        <v>739</v>
      </c>
      <c r="I87" s="5">
        <v>43713</v>
      </c>
      <c r="J87" s="5">
        <v>43982</v>
      </c>
      <c r="L87" t="str">
        <f t="shared" si="16"/>
        <v>613200</v>
      </c>
      <c r="M87">
        <v>1</v>
      </c>
      <c r="N87">
        <v>1</v>
      </c>
      <c r="O87">
        <v>1</v>
      </c>
      <c r="P87">
        <v>0</v>
      </c>
      <c r="Q87">
        <v>0</v>
      </c>
      <c r="R87">
        <v>0</v>
      </c>
      <c r="S87" t="s">
        <v>724</v>
      </c>
      <c r="T87" t="s">
        <v>336</v>
      </c>
      <c r="U87">
        <v>480</v>
      </c>
      <c r="W87" t="str">
        <f t="shared" si="12"/>
        <v>600</v>
      </c>
      <c r="X87" t="str">
        <f t="shared" si="13"/>
        <v>600</v>
      </c>
      <c r="Y87" t="s">
        <v>726</v>
      </c>
      <c r="Z87" t="s">
        <v>719</v>
      </c>
      <c r="AA87" t="s">
        <v>98</v>
      </c>
      <c r="AB87" t="s">
        <v>410</v>
      </c>
      <c r="AC87" t="s">
        <v>724</v>
      </c>
      <c r="AD87">
        <v>480</v>
      </c>
      <c r="AE87">
        <v>480</v>
      </c>
      <c r="AF87">
        <v>480</v>
      </c>
      <c r="AG87">
        <v>480</v>
      </c>
      <c r="AH87">
        <v>480</v>
      </c>
      <c r="AI87">
        <v>480</v>
      </c>
      <c r="AJ87">
        <v>480</v>
      </c>
      <c r="AK87">
        <v>480</v>
      </c>
      <c r="AL87">
        <v>0</v>
      </c>
      <c r="AM87">
        <v>0</v>
      </c>
      <c r="AN87">
        <v>1</v>
      </c>
      <c r="AO87">
        <v>0</v>
      </c>
      <c r="AP87">
        <v>0</v>
      </c>
      <c r="AQ87">
        <v>1</v>
      </c>
      <c r="AR87" t="s">
        <v>569</v>
      </c>
      <c r="AS87" t="s">
        <v>568</v>
      </c>
      <c r="AT87">
        <v>0</v>
      </c>
      <c r="AU87" t="s">
        <v>312</v>
      </c>
      <c r="AV87" t="s">
        <v>755</v>
      </c>
      <c r="AW87" t="s">
        <v>305</v>
      </c>
      <c r="AX87" s="21"/>
    </row>
    <row r="88" spans="1:50" x14ac:dyDescent="0.25">
      <c r="A88" t="s">
        <v>621</v>
      </c>
      <c r="B88" t="str">
        <f t="shared" si="14"/>
        <v>010697</v>
      </c>
      <c r="C88" t="str">
        <f t="shared" si="14"/>
        <v>010697</v>
      </c>
      <c r="D88" t="s">
        <v>739</v>
      </c>
      <c r="E88" t="str">
        <f t="shared" si="15"/>
        <v>010697</v>
      </c>
      <c r="F88" t="s">
        <v>739</v>
      </c>
      <c r="I88" s="5">
        <v>43713</v>
      </c>
      <c r="J88" s="5">
        <v>44012</v>
      </c>
      <c r="L88" t="str">
        <f t="shared" si="16"/>
        <v>613200</v>
      </c>
      <c r="M88">
        <v>1</v>
      </c>
      <c r="N88">
        <v>1</v>
      </c>
      <c r="O88">
        <v>1</v>
      </c>
      <c r="P88">
        <v>0</v>
      </c>
      <c r="Q88">
        <v>0</v>
      </c>
      <c r="R88">
        <v>0</v>
      </c>
      <c r="S88" t="s">
        <v>724</v>
      </c>
      <c r="T88" t="s">
        <v>336</v>
      </c>
      <c r="U88">
        <v>480</v>
      </c>
      <c r="W88" t="str">
        <f t="shared" si="12"/>
        <v>600</v>
      </c>
      <c r="X88" t="str">
        <f t="shared" si="13"/>
        <v>600</v>
      </c>
      <c r="Y88" t="s">
        <v>726</v>
      </c>
      <c r="Z88" t="s">
        <v>719</v>
      </c>
      <c r="AA88" t="s">
        <v>98</v>
      </c>
      <c r="AB88" t="s">
        <v>411</v>
      </c>
      <c r="AC88" t="s">
        <v>724</v>
      </c>
      <c r="AD88">
        <v>480</v>
      </c>
      <c r="AE88">
        <v>480</v>
      </c>
      <c r="AF88">
        <v>480</v>
      </c>
      <c r="AG88">
        <v>480</v>
      </c>
      <c r="AH88">
        <v>480</v>
      </c>
      <c r="AI88">
        <v>480</v>
      </c>
      <c r="AJ88">
        <v>480</v>
      </c>
      <c r="AK88">
        <v>480</v>
      </c>
      <c r="AL88">
        <v>0</v>
      </c>
      <c r="AM88">
        <v>0</v>
      </c>
      <c r="AN88">
        <v>1</v>
      </c>
      <c r="AO88">
        <v>0</v>
      </c>
      <c r="AP88">
        <v>0</v>
      </c>
      <c r="AQ88">
        <v>1</v>
      </c>
      <c r="AR88" t="s">
        <v>569</v>
      </c>
      <c r="AS88" t="s">
        <v>568</v>
      </c>
      <c r="AT88">
        <v>0</v>
      </c>
      <c r="AU88" t="s">
        <v>312</v>
      </c>
      <c r="AV88" t="s">
        <v>755</v>
      </c>
      <c r="AW88" t="s">
        <v>305</v>
      </c>
      <c r="AX88" s="21"/>
    </row>
    <row r="89" spans="1:50" x14ac:dyDescent="0.25">
      <c r="A89" t="s">
        <v>621</v>
      </c>
      <c r="B89" t="str">
        <f t="shared" si="14"/>
        <v>010697</v>
      </c>
      <c r="C89" t="str">
        <f t="shared" si="14"/>
        <v>010697</v>
      </c>
      <c r="D89" t="s">
        <v>739</v>
      </c>
      <c r="E89" t="str">
        <f t="shared" si="15"/>
        <v>010697</v>
      </c>
      <c r="F89" t="s">
        <v>739</v>
      </c>
      <c r="I89" s="5">
        <v>43713</v>
      </c>
      <c r="J89" s="5">
        <v>44043</v>
      </c>
      <c r="L89" t="str">
        <f t="shared" si="16"/>
        <v>613200</v>
      </c>
      <c r="M89">
        <v>1</v>
      </c>
      <c r="N89">
        <v>1</v>
      </c>
      <c r="O89">
        <v>1</v>
      </c>
      <c r="P89">
        <v>0</v>
      </c>
      <c r="Q89">
        <v>0</v>
      </c>
      <c r="R89">
        <v>0</v>
      </c>
      <c r="S89" t="s">
        <v>724</v>
      </c>
      <c r="T89" t="s">
        <v>336</v>
      </c>
      <c r="U89">
        <v>480</v>
      </c>
      <c r="W89" t="str">
        <f t="shared" si="12"/>
        <v>600</v>
      </c>
      <c r="X89" t="str">
        <f t="shared" si="13"/>
        <v>600</v>
      </c>
      <c r="Y89" t="s">
        <v>726</v>
      </c>
      <c r="Z89" t="s">
        <v>719</v>
      </c>
      <c r="AA89" t="s">
        <v>98</v>
      </c>
      <c r="AB89" t="s">
        <v>412</v>
      </c>
      <c r="AC89" t="s">
        <v>724</v>
      </c>
      <c r="AD89">
        <v>480</v>
      </c>
      <c r="AE89">
        <v>480</v>
      </c>
      <c r="AF89">
        <v>480</v>
      </c>
      <c r="AG89">
        <v>480</v>
      </c>
      <c r="AH89">
        <v>480</v>
      </c>
      <c r="AI89">
        <v>480</v>
      </c>
      <c r="AJ89">
        <v>480</v>
      </c>
      <c r="AK89">
        <v>480</v>
      </c>
      <c r="AL89">
        <v>0</v>
      </c>
      <c r="AM89">
        <v>0</v>
      </c>
      <c r="AN89">
        <v>1</v>
      </c>
      <c r="AO89">
        <v>0</v>
      </c>
      <c r="AP89">
        <v>0</v>
      </c>
      <c r="AQ89">
        <v>1</v>
      </c>
      <c r="AR89" t="s">
        <v>569</v>
      </c>
      <c r="AS89" t="s">
        <v>568</v>
      </c>
      <c r="AT89">
        <v>0</v>
      </c>
      <c r="AU89" t="s">
        <v>312</v>
      </c>
      <c r="AV89" t="s">
        <v>755</v>
      </c>
      <c r="AW89" t="s">
        <v>305</v>
      </c>
      <c r="AX89" s="21"/>
    </row>
    <row r="90" spans="1:50" x14ac:dyDescent="0.25">
      <c r="A90" t="s">
        <v>621</v>
      </c>
      <c r="B90" t="str">
        <f t="shared" si="14"/>
        <v>010697</v>
      </c>
      <c r="C90" t="str">
        <f t="shared" si="14"/>
        <v>010697</v>
      </c>
      <c r="D90" t="s">
        <v>739</v>
      </c>
      <c r="E90" t="str">
        <f t="shared" si="15"/>
        <v>010697</v>
      </c>
      <c r="F90" t="s">
        <v>739</v>
      </c>
      <c r="I90" s="5">
        <v>43713</v>
      </c>
      <c r="J90" s="5">
        <v>44074</v>
      </c>
      <c r="L90" t="str">
        <f t="shared" si="16"/>
        <v>613200</v>
      </c>
      <c r="M90">
        <v>1</v>
      </c>
      <c r="N90">
        <v>1</v>
      </c>
      <c r="O90">
        <v>1</v>
      </c>
      <c r="P90">
        <v>0</v>
      </c>
      <c r="Q90">
        <v>0</v>
      </c>
      <c r="R90">
        <v>0</v>
      </c>
      <c r="S90" t="s">
        <v>724</v>
      </c>
      <c r="T90" t="s">
        <v>336</v>
      </c>
      <c r="U90">
        <v>480</v>
      </c>
      <c r="W90" t="str">
        <f t="shared" si="12"/>
        <v>600</v>
      </c>
      <c r="X90" t="str">
        <f t="shared" si="13"/>
        <v>600</v>
      </c>
      <c r="Y90" t="s">
        <v>726</v>
      </c>
      <c r="Z90" t="s">
        <v>719</v>
      </c>
      <c r="AA90" t="s">
        <v>98</v>
      </c>
      <c r="AB90" t="s">
        <v>413</v>
      </c>
      <c r="AC90" t="s">
        <v>724</v>
      </c>
      <c r="AD90">
        <v>480</v>
      </c>
      <c r="AE90">
        <v>480</v>
      </c>
      <c r="AF90">
        <v>480</v>
      </c>
      <c r="AG90">
        <v>480</v>
      </c>
      <c r="AH90">
        <v>480</v>
      </c>
      <c r="AI90">
        <v>480</v>
      </c>
      <c r="AJ90">
        <v>480</v>
      </c>
      <c r="AK90">
        <v>480</v>
      </c>
      <c r="AL90">
        <v>0</v>
      </c>
      <c r="AM90">
        <v>0</v>
      </c>
      <c r="AN90">
        <v>1</v>
      </c>
      <c r="AO90">
        <v>0</v>
      </c>
      <c r="AP90">
        <v>0</v>
      </c>
      <c r="AQ90">
        <v>1</v>
      </c>
      <c r="AR90" t="s">
        <v>569</v>
      </c>
      <c r="AS90" t="s">
        <v>568</v>
      </c>
      <c r="AT90">
        <v>0</v>
      </c>
      <c r="AU90" t="s">
        <v>312</v>
      </c>
      <c r="AV90" t="s">
        <v>755</v>
      </c>
      <c r="AW90" t="s">
        <v>305</v>
      </c>
      <c r="AX90" s="21"/>
    </row>
    <row r="91" spans="1:50" x14ac:dyDescent="0.25">
      <c r="A91" t="s">
        <v>622</v>
      </c>
      <c r="B91" t="str">
        <f>"011266"</f>
        <v>011266</v>
      </c>
      <c r="C91" t="str">
        <f>"011266"</f>
        <v>011266</v>
      </c>
      <c r="D91" t="s">
        <v>99</v>
      </c>
      <c r="E91" t="str">
        <f>"011266"</f>
        <v>011266</v>
      </c>
      <c r="F91" t="s">
        <v>99</v>
      </c>
      <c r="I91" s="5">
        <v>43718</v>
      </c>
      <c r="J91" s="5">
        <v>43718</v>
      </c>
      <c r="L91" t="str">
        <f>"604200"</f>
        <v>604200</v>
      </c>
      <c r="M91">
        <v>36</v>
      </c>
      <c r="N91">
        <v>1</v>
      </c>
      <c r="O91">
        <v>36</v>
      </c>
      <c r="P91">
        <v>5</v>
      </c>
      <c r="Q91">
        <v>0</v>
      </c>
      <c r="R91">
        <v>5</v>
      </c>
      <c r="S91" t="s">
        <v>724</v>
      </c>
      <c r="T91" t="s">
        <v>336</v>
      </c>
      <c r="U91">
        <v>120</v>
      </c>
      <c r="W91" t="str">
        <f t="shared" si="12"/>
        <v>600</v>
      </c>
      <c r="X91" t="str">
        <f t="shared" si="13"/>
        <v>600</v>
      </c>
      <c r="Y91" t="s">
        <v>726</v>
      </c>
      <c r="Z91" t="s">
        <v>719</v>
      </c>
      <c r="AA91" t="s">
        <v>99</v>
      </c>
      <c r="AB91" t="s">
        <v>414</v>
      </c>
      <c r="AC91" t="s">
        <v>724</v>
      </c>
      <c r="AD91">
        <v>4320</v>
      </c>
      <c r="AE91">
        <v>4320</v>
      </c>
      <c r="AF91">
        <v>4320</v>
      </c>
      <c r="AG91">
        <v>4320</v>
      </c>
      <c r="AH91">
        <v>120</v>
      </c>
      <c r="AI91">
        <v>120</v>
      </c>
      <c r="AJ91">
        <v>4320</v>
      </c>
      <c r="AK91">
        <v>4320</v>
      </c>
      <c r="AL91">
        <v>600</v>
      </c>
      <c r="AM91">
        <v>600</v>
      </c>
      <c r="AN91">
        <v>1</v>
      </c>
      <c r="AO91">
        <v>0</v>
      </c>
      <c r="AP91">
        <v>0</v>
      </c>
      <c r="AQ91">
        <v>1</v>
      </c>
      <c r="AR91" t="s">
        <v>569</v>
      </c>
      <c r="AS91" t="s">
        <v>568</v>
      </c>
      <c r="AT91">
        <v>0</v>
      </c>
      <c r="AU91" t="s">
        <v>302</v>
      </c>
      <c r="AV91" t="s">
        <v>745</v>
      </c>
      <c r="AW91" t="s">
        <v>330</v>
      </c>
      <c r="AX91" s="21"/>
    </row>
    <row r="92" spans="1:50" x14ac:dyDescent="0.25">
      <c r="A92" t="s">
        <v>622</v>
      </c>
      <c r="B92" t="str">
        <f>"011266"</f>
        <v>011266</v>
      </c>
      <c r="C92" t="str">
        <f>"011266"</f>
        <v>011266</v>
      </c>
      <c r="D92" t="s">
        <v>99</v>
      </c>
      <c r="E92" t="str">
        <f>"011266"</f>
        <v>011266</v>
      </c>
      <c r="F92" t="s">
        <v>99</v>
      </c>
      <c r="I92" s="5">
        <v>43718</v>
      </c>
      <c r="J92" s="5">
        <v>43718</v>
      </c>
      <c r="L92" t="str">
        <f>"604200"</f>
        <v>604200</v>
      </c>
      <c r="M92">
        <v>60</v>
      </c>
      <c r="N92">
        <v>1</v>
      </c>
      <c r="O92">
        <v>60</v>
      </c>
      <c r="P92">
        <v>22</v>
      </c>
      <c r="Q92">
        <v>0</v>
      </c>
      <c r="R92">
        <v>22</v>
      </c>
      <c r="S92" t="s">
        <v>724</v>
      </c>
      <c r="T92" t="s">
        <v>336</v>
      </c>
      <c r="U92">
        <v>70</v>
      </c>
      <c r="W92" t="str">
        <f t="shared" si="12"/>
        <v>600</v>
      </c>
      <c r="X92" t="str">
        <f t="shared" si="13"/>
        <v>600</v>
      </c>
      <c r="Y92" t="s">
        <v>726</v>
      </c>
      <c r="Z92" t="s">
        <v>719</v>
      </c>
      <c r="AA92" t="s">
        <v>99</v>
      </c>
      <c r="AB92" t="s">
        <v>415</v>
      </c>
      <c r="AC92" t="s">
        <v>724</v>
      </c>
      <c r="AD92">
        <v>4200</v>
      </c>
      <c r="AE92">
        <v>4200</v>
      </c>
      <c r="AF92">
        <v>4200</v>
      </c>
      <c r="AG92">
        <v>4200</v>
      </c>
      <c r="AH92">
        <v>70</v>
      </c>
      <c r="AI92">
        <v>70</v>
      </c>
      <c r="AJ92">
        <v>4200</v>
      </c>
      <c r="AK92">
        <v>4200</v>
      </c>
      <c r="AL92">
        <v>1900</v>
      </c>
      <c r="AM92">
        <v>1900</v>
      </c>
      <c r="AN92">
        <v>1</v>
      </c>
      <c r="AO92">
        <v>0</v>
      </c>
      <c r="AP92">
        <v>0</v>
      </c>
      <c r="AQ92">
        <v>1</v>
      </c>
      <c r="AR92" t="s">
        <v>569</v>
      </c>
      <c r="AS92" t="s">
        <v>568</v>
      </c>
      <c r="AT92">
        <v>0</v>
      </c>
      <c r="AU92" t="s">
        <v>302</v>
      </c>
      <c r="AV92" t="s">
        <v>745</v>
      </c>
      <c r="AW92" t="s">
        <v>330</v>
      </c>
      <c r="AX92" s="21"/>
    </row>
    <row r="93" spans="1:50" x14ac:dyDescent="0.25">
      <c r="A93" t="s">
        <v>623</v>
      </c>
      <c r="B93" t="str">
        <f>"011695"</f>
        <v>011695</v>
      </c>
      <c r="C93" t="str">
        <f>"011695"</f>
        <v>011695</v>
      </c>
      <c r="D93" t="s">
        <v>100</v>
      </c>
      <c r="E93" t="str">
        <f>"011695"</f>
        <v>011695</v>
      </c>
      <c r="F93" t="s">
        <v>100</v>
      </c>
      <c r="I93" s="5">
        <v>43719</v>
      </c>
      <c r="J93" s="5">
        <v>43719</v>
      </c>
      <c r="L93" t="str">
        <f>"604200"</f>
        <v>604200</v>
      </c>
      <c r="M93">
        <v>1</v>
      </c>
      <c r="N93">
        <v>1</v>
      </c>
      <c r="O93">
        <v>1</v>
      </c>
      <c r="P93">
        <v>0.5</v>
      </c>
      <c r="Q93">
        <v>0</v>
      </c>
      <c r="R93">
        <v>0</v>
      </c>
      <c r="S93" t="s">
        <v>724</v>
      </c>
      <c r="T93" t="s">
        <v>336</v>
      </c>
      <c r="U93">
        <v>19777</v>
      </c>
      <c r="W93" t="str">
        <f t="shared" si="12"/>
        <v>600</v>
      </c>
      <c r="X93" t="str">
        <f t="shared" si="13"/>
        <v>600</v>
      </c>
      <c r="Y93" t="s">
        <v>726</v>
      </c>
      <c r="Z93" t="s">
        <v>719</v>
      </c>
      <c r="AA93" t="s">
        <v>100</v>
      </c>
      <c r="AB93" t="s">
        <v>338</v>
      </c>
      <c r="AC93" t="s">
        <v>724</v>
      </c>
      <c r="AD93">
        <v>19777</v>
      </c>
      <c r="AE93">
        <v>19777</v>
      </c>
      <c r="AF93">
        <v>19777</v>
      </c>
      <c r="AG93">
        <v>19777</v>
      </c>
      <c r="AH93">
        <v>19777</v>
      </c>
      <c r="AI93">
        <v>19777</v>
      </c>
      <c r="AJ93">
        <v>19777</v>
      </c>
      <c r="AK93">
        <v>19777</v>
      </c>
      <c r="AL93">
        <v>0</v>
      </c>
      <c r="AM93">
        <v>0</v>
      </c>
      <c r="AN93">
        <v>1</v>
      </c>
      <c r="AO93">
        <v>0</v>
      </c>
      <c r="AP93">
        <v>0</v>
      </c>
      <c r="AQ93">
        <v>1</v>
      </c>
      <c r="AR93" t="s">
        <v>569</v>
      </c>
      <c r="AS93" t="s">
        <v>568</v>
      </c>
      <c r="AT93">
        <v>0</v>
      </c>
      <c r="AU93" t="s">
        <v>314</v>
      </c>
      <c r="AV93" t="s">
        <v>757</v>
      </c>
      <c r="AW93" t="s">
        <v>314</v>
      </c>
      <c r="AX93" s="21"/>
    </row>
    <row r="94" spans="1:50" x14ac:dyDescent="0.25">
      <c r="A94" t="s">
        <v>624</v>
      </c>
      <c r="B94" t="str">
        <f>"010881"</f>
        <v>010881</v>
      </c>
      <c r="C94" t="str">
        <f>"010881"</f>
        <v>010881</v>
      </c>
      <c r="D94" t="s">
        <v>101</v>
      </c>
      <c r="E94" t="str">
        <f>"010881"</f>
        <v>010881</v>
      </c>
      <c r="F94" t="s">
        <v>101</v>
      </c>
      <c r="I94" s="5">
        <v>43719</v>
      </c>
      <c r="J94" s="5">
        <v>43719</v>
      </c>
      <c r="L94" t="str">
        <f>"604200"</f>
        <v>604200</v>
      </c>
      <c r="M94">
        <v>1</v>
      </c>
      <c r="N94">
        <v>1</v>
      </c>
      <c r="O94">
        <v>1</v>
      </c>
      <c r="P94">
        <v>0.59</v>
      </c>
      <c r="Q94">
        <v>0</v>
      </c>
      <c r="R94">
        <v>0</v>
      </c>
      <c r="S94" t="s">
        <v>724</v>
      </c>
      <c r="T94" t="s">
        <v>336</v>
      </c>
      <c r="U94">
        <v>14080</v>
      </c>
      <c r="W94" t="str">
        <f t="shared" si="12"/>
        <v>600</v>
      </c>
      <c r="X94" t="str">
        <f t="shared" si="13"/>
        <v>600</v>
      </c>
      <c r="Y94" t="s">
        <v>726</v>
      </c>
      <c r="Z94" t="s">
        <v>719</v>
      </c>
      <c r="AA94" t="s">
        <v>101</v>
      </c>
      <c r="AB94" t="s">
        <v>338</v>
      </c>
      <c r="AC94" t="s">
        <v>724</v>
      </c>
      <c r="AD94">
        <v>14080</v>
      </c>
      <c r="AE94">
        <v>14080</v>
      </c>
      <c r="AF94">
        <v>14080</v>
      </c>
      <c r="AG94">
        <v>14080</v>
      </c>
      <c r="AH94">
        <v>14080</v>
      </c>
      <c r="AI94">
        <v>14080</v>
      </c>
      <c r="AJ94">
        <v>14080</v>
      </c>
      <c r="AK94">
        <v>14080</v>
      </c>
      <c r="AL94">
        <v>0</v>
      </c>
      <c r="AM94">
        <v>0</v>
      </c>
      <c r="AN94">
        <v>1</v>
      </c>
      <c r="AO94">
        <v>0</v>
      </c>
      <c r="AP94">
        <v>0</v>
      </c>
      <c r="AQ94">
        <v>1</v>
      </c>
      <c r="AR94" t="s">
        <v>569</v>
      </c>
      <c r="AS94" t="s">
        <v>568</v>
      </c>
      <c r="AT94">
        <v>0</v>
      </c>
      <c r="AU94" t="s">
        <v>314</v>
      </c>
      <c r="AV94" t="s">
        <v>757</v>
      </c>
      <c r="AW94" t="s">
        <v>314</v>
      </c>
      <c r="AX94" s="21"/>
    </row>
    <row r="95" spans="1:50" x14ac:dyDescent="0.25">
      <c r="A95" t="s">
        <v>626</v>
      </c>
      <c r="B95" t="str">
        <f>"011704"</f>
        <v>011704</v>
      </c>
      <c r="C95" t="str">
        <f>"011704"</f>
        <v>011704</v>
      </c>
      <c r="D95" t="s">
        <v>103</v>
      </c>
      <c r="E95" t="str">
        <f>"011704"</f>
        <v>011704</v>
      </c>
      <c r="F95" t="s">
        <v>103</v>
      </c>
      <c r="I95" s="5">
        <v>43720</v>
      </c>
      <c r="J95" s="5">
        <v>43720</v>
      </c>
      <c r="L95" t="str">
        <f>"604200"</f>
        <v>604200</v>
      </c>
      <c r="M95">
        <v>1</v>
      </c>
      <c r="N95">
        <v>1</v>
      </c>
      <c r="O95">
        <v>1</v>
      </c>
      <c r="P95">
        <v>0.44</v>
      </c>
      <c r="Q95">
        <v>0</v>
      </c>
      <c r="R95">
        <v>0</v>
      </c>
      <c r="S95" t="s">
        <v>724</v>
      </c>
      <c r="T95" t="s">
        <v>336</v>
      </c>
      <c r="U95">
        <v>14080</v>
      </c>
      <c r="W95" t="str">
        <f t="shared" si="12"/>
        <v>600</v>
      </c>
      <c r="X95" t="str">
        <f t="shared" si="13"/>
        <v>600</v>
      </c>
      <c r="Y95" t="s">
        <v>726</v>
      </c>
      <c r="Z95" t="s">
        <v>719</v>
      </c>
      <c r="AA95" t="s">
        <v>103</v>
      </c>
      <c r="AB95" t="s">
        <v>338</v>
      </c>
      <c r="AC95" t="s">
        <v>724</v>
      </c>
      <c r="AD95">
        <v>14080</v>
      </c>
      <c r="AE95">
        <v>14080</v>
      </c>
      <c r="AF95">
        <v>14080</v>
      </c>
      <c r="AG95">
        <v>14080</v>
      </c>
      <c r="AH95">
        <v>14080</v>
      </c>
      <c r="AI95">
        <v>14080</v>
      </c>
      <c r="AJ95">
        <v>14080</v>
      </c>
      <c r="AK95">
        <v>14080</v>
      </c>
      <c r="AL95">
        <v>0</v>
      </c>
      <c r="AM95">
        <v>0</v>
      </c>
      <c r="AN95">
        <v>1</v>
      </c>
      <c r="AO95">
        <v>0</v>
      </c>
      <c r="AP95">
        <v>0</v>
      </c>
      <c r="AQ95">
        <v>1</v>
      </c>
      <c r="AR95" t="s">
        <v>569</v>
      </c>
      <c r="AS95" t="s">
        <v>568</v>
      </c>
      <c r="AT95">
        <v>0</v>
      </c>
      <c r="AU95" t="s">
        <v>314</v>
      </c>
      <c r="AV95" t="s">
        <v>757</v>
      </c>
      <c r="AW95" t="s">
        <v>314</v>
      </c>
      <c r="AX95" s="21"/>
    </row>
    <row r="96" spans="1:50" x14ac:dyDescent="0.25">
      <c r="A96" t="s">
        <v>627</v>
      </c>
      <c r="B96" t="str">
        <f>"011722"</f>
        <v>011722</v>
      </c>
      <c r="C96" t="str">
        <f>"011722"</f>
        <v>011722</v>
      </c>
      <c r="D96" t="s">
        <v>104</v>
      </c>
      <c r="E96" t="str">
        <f>"011722"</f>
        <v>011722</v>
      </c>
      <c r="F96" t="s">
        <v>104</v>
      </c>
      <c r="I96" s="5">
        <v>43720</v>
      </c>
      <c r="J96" s="5">
        <v>43720</v>
      </c>
      <c r="L96" t="str">
        <f>"604800"</f>
        <v>604800</v>
      </c>
      <c r="M96">
        <v>1</v>
      </c>
      <c r="N96">
        <v>1</v>
      </c>
      <c r="O96">
        <v>1</v>
      </c>
      <c r="P96">
        <v>0.312</v>
      </c>
      <c r="Q96">
        <v>0</v>
      </c>
      <c r="R96">
        <v>0</v>
      </c>
      <c r="S96" t="s">
        <v>724</v>
      </c>
      <c r="T96" t="s">
        <v>336</v>
      </c>
      <c r="U96">
        <v>62247</v>
      </c>
      <c r="W96" t="str">
        <f t="shared" si="12"/>
        <v>600</v>
      </c>
      <c r="X96" t="str">
        <f t="shared" si="13"/>
        <v>600</v>
      </c>
      <c r="Y96" t="s">
        <v>726</v>
      </c>
      <c r="Z96" t="s">
        <v>719</v>
      </c>
      <c r="AA96" t="s">
        <v>104</v>
      </c>
      <c r="AB96" t="s">
        <v>420</v>
      </c>
      <c r="AC96" t="s">
        <v>724</v>
      </c>
      <c r="AD96">
        <v>62247</v>
      </c>
      <c r="AE96">
        <v>62247</v>
      </c>
      <c r="AF96">
        <v>62247</v>
      </c>
      <c r="AG96">
        <v>62247</v>
      </c>
      <c r="AH96">
        <v>62247</v>
      </c>
      <c r="AI96">
        <v>62247</v>
      </c>
      <c r="AJ96">
        <v>62247</v>
      </c>
      <c r="AK96">
        <v>62247</v>
      </c>
      <c r="AL96">
        <v>0</v>
      </c>
      <c r="AM96">
        <v>0</v>
      </c>
      <c r="AN96">
        <v>1</v>
      </c>
      <c r="AO96">
        <v>0</v>
      </c>
      <c r="AP96">
        <v>0</v>
      </c>
      <c r="AQ96">
        <v>1</v>
      </c>
      <c r="AR96" t="s">
        <v>569</v>
      </c>
      <c r="AS96" t="s">
        <v>568</v>
      </c>
      <c r="AT96">
        <v>0</v>
      </c>
      <c r="AU96" t="s">
        <v>303</v>
      </c>
      <c r="AV96" t="s">
        <v>746</v>
      </c>
      <c r="AW96" t="s">
        <v>303</v>
      </c>
      <c r="AX96" s="21"/>
    </row>
    <row r="97" spans="1:50" x14ac:dyDescent="0.25">
      <c r="A97" t="s">
        <v>628</v>
      </c>
      <c r="B97" t="str">
        <f>"011124"</f>
        <v>011124</v>
      </c>
      <c r="C97" t="str">
        <f>"011124"</f>
        <v>011124</v>
      </c>
      <c r="D97" t="s">
        <v>105</v>
      </c>
      <c r="E97" t="str">
        <f>"011124"</f>
        <v>011124</v>
      </c>
      <c r="F97" t="s">
        <v>105</v>
      </c>
      <c r="I97" s="5">
        <v>43726</v>
      </c>
      <c r="J97" s="5">
        <v>43726</v>
      </c>
      <c r="L97" t="str">
        <f>"604200"</f>
        <v>604200</v>
      </c>
      <c r="M97">
        <v>1</v>
      </c>
      <c r="N97">
        <v>1</v>
      </c>
      <c r="O97">
        <v>1</v>
      </c>
      <c r="P97">
        <v>0</v>
      </c>
      <c r="Q97">
        <v>0</v>
      </c>
      <c r="R97">
        <v>0</v>
      </c>
      <c r="S97" t="s">
        <v>724</v>
      </c>
      <c r="T97" t="s">
        <v>336</v>
      </c>
      <c r="U97">
        <v>4200</v>
      </c>
      <c r="W97" t="str">
        <f t="shared" si="12"/>
        <v>600</v>
      </c>
      <c r="X97" t="str">
        <f t="shared" si="13"/>
        <v>600</v>
      </c>
      <c r="Y97" t="s">
        <v>728</v>
      </c>
      <c r="Z97" t="s">
        <v>722</v>
      </c>
      <c r="AA97" t="s">
        <v>105</v>
      </c>
      <c r="AB97" t="s">
        <v>338</v>
      </c>
      <c r="AC97" t="s">
        <v>724</v>
      </c>
      <c r="AD97">
        <v>4200</v>
      </c>
      <c r="AE97">
        <v>4200</v>
      </c>
      <c r="AF97">
        <v>4200</v>
      </c>
      <c r="AG97">
        <v>4200</v>
      </c>
      <c r="AH97">
        <v>4200</v>
      </c>
      <c r="AI97">
        <v>4200</v>
      </c>
      <c r="AJ97">
        <v>4200</v>
      </c>
      <c r="AK97">
        <v>4200</v>
      </c>
      <c r="AL97">
        <v>0</v>
      </c>
      <c r="AM97">
        <v>0</v>
      </c>
      <c r="AN97">
        <v>1</v>
      </c>
      <c r="AO97">
        <v>0</v>
      </c>
      <c r="AP97">
        <v>0</v>
      </c>
      <c r="AQ97">
        <v>1</v>
      </c>
      <c r="AR97" t="s">
        <v>569</v>
      </c>
      <c r="AS97" t="s">
        <v>568</v>
      </c>
      <c r="AT97">
        <v>0</v>
      </c>
      <c r="AU97" t="s">
        <v>314</v>
      </c>
      <c r="AV97" t="s">
        <v>757</v>
      </c>
      <c r="AW97" t="s">
        <v>314</v>
      </c>
      <c r="AX97" s="21"/>
    </row>
    <row r="98" spans="1:50" x14ac:dyDescent="0.25">
      <c r="A98" t="s">
        <v>629</v>
      </c>
      <c r="B98" t="str">
        <f>"011607"</f>
        <v>011607</v>
      </c>
      <c r="C98" t="str">
        <f>"011607"</f>
        <v>011607</v>
      </c>
      <c r="D98" t="s">
        <v>106</v>
      </c>
      <c r="E98" t="str">
        <f>"011607"</f>
        <v>011607</v>
      </c>
      <c r="F98" t="s">
        <v>106</v>
      </c>
      <c r="I98" s="5">
        <v>43727</v>
      </c>
      <c r="J98" s="5">
        <v>43727</v>
      </c>
      <c r="L98" t="str">
        <f>"604800"</f>
        <v>604800</v>
      </c>
      <c r="M98">
        <v>1</v>
      </c>
      <c r="N98">
        <v>1</v>
      </c>
      <c r="O98">
        <v>1</v>
      </c>
      <c r="P98">
        <v>8.2000000000000003E-2</v>
      </c>
      <c r="Q98">
        <v>0</v>
      </c>
      <c r="R98">
        <v>0</v>
      </c>
      <c r="S98" t="s">
        <v>724</v>
      </c>
      <c r="T98" t="s">
        <v>336</v>
      </c>
      <c r="U98">
        <v>91457</v>
      </c>
      <c r="W98" t="str">
        <f t="shared" si="12"/>
        <v>600</v>
      </c>
      <c r="X98" t="str">
        <f t="shared" si="13"/>
        <v>600</v>
      </c>
      <c r="Y98" t="s">
        <v>728</v>
      </c>
      <c r="Z98" t="s">
        <v>722</v>
      </c>
      <c r="AA98" t="s">
        <v>106</v>
      </c>
      <c r="AB98" t="s">
        <v>421</v>
      </c>
      <c r="AC98" t="s">
        <v>724</v>
      </c>
      <c r="AD98">
        <v>91457</v>
      </c>
      <c r="AE98">
        <v>91457</v>
      </c>
      <c r="AF98">
        <v>91457</v>
      </c>
      <c r="AG98">
        <v>91457</v>
      </c>
      <c r="AH98">
        <v>91457</v>
      </c>
      <c r="AI98">
        <v>91457</v>
      </c>
      <c r="AJ98">
        <v>91457</v>
      </c>
      <c r="AK98">
        <v>91457</v>
      </c>
      <c r="AL98">
        <v>0</v>
      </c>
      <c r="AM98">
        <v>0</v>
      </c>
      <c r="AN98">
        <v>1</v>
      </c>
      <c r="AO98">
        <v>0</v>
      </c>
      <c r="AP98">
        <v>0</v>
      </c>
      <c r="AQ98">
        <v>1</v>
      </c>
      <c r="AR98" t="s">
        <v>569</v>
      </c>
      <c r="AS98" t="s">
        <v>568</v>
      </c>
      <c r="AT98">
        <v>0</v>
      </c>
      <c r="AU98" t="s">
        <v>303</v>
      </c>
      <c r="AV98" t="s">
        <v>746</v>
      </c>
      <c r="AW98" t="s">
        <v>303</v>
      </c>
      <c r="AX98" s="21"/>
    </row>
    <row r="99" spans="1:50" x14ac:dyDescent="0.25">
      <c r="A99" t="s">
        <v>630</v>
      </c>
      <c r="B99" t="str">
        <f>"011082"</f>
        <v>011082</v>
      </c>
      <c r="C99" t="str">
        <f>"011082"</f>
        <v>011082</v>
      </c>
      <c r="D99" t="s">
        <v>107</v>
      </c>
      <c r="E99" t="str">
        <f>"011082"</f>
        <v>011082</v>
      </c>
      <c r="F99" t="s">
        <v>107</v>
      </c>
      <c r="I99" s="5">
        <v>43727</v>
      </c>
      <c r="J99" s="5">
        <v>43727</v>
      </c>
      <c r="L99" t="str">
        <f>"604800"</f>
        <v>604800</v>
      </c>
      <c r="M99">
        <v>1</v>
      </c>
      <c r="N99">
        <v>1</v>
      </c>
      <c r="O99">
        <v>1</v>
      </c>
      <c r="P99">
        <v>1.2999999999999999E-2</v>
      </c>
      <c r="Q99">
        <v>0</v>
      </c>
      <c r="R99">
        <v>0</v>
      </c>
      <c r="S99" t="s">
        <v>724</v>
      </c>
      <c r="T99" t="s">
        <v>336</v>
      </c>
      <c r="U99">
        <v>169259</v>
      </c>
      <c r="W99" t="str">
        <f t="shared" si="12"/>
        <v>600</v>
      </c>
      <c r="X99" t="str">
        <f t="shared" si="13"/>
        <v>600</v>
      </c>
      <c r="Y99" t="s">
        <v>726</v>
      </c>
      <c r="Z99" t="s">
        <v>719</v>
      </c>
      <c r="AA99" t="s">
        <v>107</v>
      </c>
      <c r="AB99" t="s">
        <v>421</v>
      </c>
      <c r="AC99" t="s">
        <v>724</v>
      </c>
      <c r="AD99">
        <v>169259</v>
      </c>
      <c r="AE99">
        <v>169259</v>
      </c>
      <c r="AF99">
        <v>169259</v>
      </c>
      <c r="AG99">
        <v>169259</v>
      </c>
      <c r="AH99">
        <v>169259</v>
      </c>
      <c r="AI99">
        <v>169259</v>
      </c>
      <c r="AJ99">
        <v>169259</v>
      </c>
      <c r="AK99">
        <v>169259</v>
      </c>
      <c r="AL99">
        <v>0</v>
      </c>
      <c r="AM99">
        <v>0</v>
      </c>
      <c r="AN99">
        <v>1</v>
      </c>
      <c r="AO99">
        <v>0</v>
      </c>
      <c r="AP99">
        <v>0</v>
      </c>
      <c r="AQ99">
        <v>1</v>
      </c>
      <c r="AR99" t="s">
        <v>569</v>
      </c>
      <c r="AS99" t="s">
        <v>568</v>
      </c>
      <c r="AT99">
        <v>0</v>
      </c>
      <c r="AU99" t="s">
        <v>303</v>
      </c>
      <c r="AV99" t="s">
        <v>746</v>
      </c>
      <c r="AW99" t="s">
        <v>303</v>
      </c>
      <c r="AX99" s="21"/>
    </row>
    <row r="100" spans="1:50" x14ac:dyDescent="0.25">
      <c r="A100" t="s">
        <v>631</v>
      </c>
      <c r="B100" t="str">
        <f>"010923"</f>
        <v>010923</v>
      </c>
      <c r="C100" t="str">
        <f>"010923"</f>
        <v>010923</v>
      </c>
      <c r="D100" t="s">
        <v>61</v>
      </c>
      <c r="E100" t="str">
        <f>"010923"</f>
        <v>010923</v>
      </c>
      <c r="F100" t="s">
        <v>61</v>
      </c>
      <c r="I100" s="5">
        <v>43727</v>
      </c>
      <c r="J100" s="5">
        <v>43727</v>
      </c>
      <c r="L100" t="str">
        <f>"604800"</f>
        <v>604800</v>
      </c>
      <c r="M100">
        <v>1</v>
      </c>
      <c r="N100">
        <v>1</v>
      </c>
      <c r="O100">
        <v>1</v>
      </c>
      <c r="P100">
        <v>0</v>
      </c>
      <c r="Q100">
        <v>0</v>
      </c>
      <c r="R100">
        <v>0</v>
      </c>
      <c r="S100" t="s">
        <v>724</v>
      </c>
      <c r="T100" t="s">
        <v>336</v>
      </c>
      <c r="U100">
        <v>25620</v>
      </c>
      <c r="W100" t="str">
        <f t="shared" si="12"/>
        <v>600</v>
      </c>
      <c r="X100" t="str">
        <f t="shared" si="13"/>
        <v>600</v>
      </c>
      <c r="Y100" t="s">
        <v>726</v>
      </c>
      <c r="Z100" t="s">
        <v>719</v>
      </c>
      <c r="AA100" t="s">
        <v>61</v>
      </c>
      <c r="AB100" t="s">
        <v>421</v>
      </c>
      <c r="AC100" t="s">
        <v>724</v>
      </c>
      <c r="AD100">
        <v>25620</v>
      </c>
      <c r="AE100">
        <v>25620</v>
      </c>
      <c r="AF100">
        <v>25620</v>
      </c>
      <c r="AG100">
        <v>25620</v>
      </c>
      <c r="AH100">
        <v>25620</v>
      </c>
      <c r="AI100">
        <v>25620</v>
      </c>
      <c r="AJ100">
        <v>25620</v>
      </c>
      <c r="AK100">
        <v>25620</v>
      </c>
      <c r="AL100">
        <v>0</v>
      </c>
      <c r="AM100">
        <v>0</v>
      </c>
      <c r="AN100">
        <v>1</v>
      </c>
      <c r="AO100">
        <v>0</v>
      </c>
      <c r="AP100">
        <v>0</v>
      </c>
      <c r="AQ100">
        <v>1</v>
      </c>
      <c r="AR100" t="s">
        <v>569</v>
      </c>
      <c r="AS100" t="s">
        <v>568</v>
      </c>
      <c r="AT100">
        <v>0</v>
      </c>
      <c r="AU100" t="s">
        <v>303</v>
      </c>
      <c r="AV100" t="s">
        <v>746</v>
      </c>
      <c r="AW100" t="s">
        <v>303</v>
      </c>
      <c r="AX100" s="21"/>
    </row>
    <row r="101" spans="1:50" x14ac:dyDescent="0.25">
      <c r="A101" t="s">
        <v>632</v>
      </c>
      <c r="B101" t="str">
        <f t="shared" ref="B101:C103" si="17">"010992"</f>
        <v>010992</v>
      </c>
      <c r="C101" t="str">
        <f t="shared" si="17"/>
        <v>010992</v>
      </c>
      <c r="D101" t="s">
        <v>108</v>
      </c>
      <c r="E101" t="str">
        <f>"010992"</f>
        <v>010992</v>
      </c>
      <c r="F101" t="s">
        <v>108</v>
      </c>
      <c r="I101" s="5">
        <v>43732</v>
      </c>
      <c r="J101" s="5">
        <v>43732</v>
      </c>
      <c r="L101" t="str">
        <f>"604200"</f>
        <v>604200</v>
      </c>
      <c r="M101">
        <v>1</v>
      </c>
      <c r="N101">
        <v>1</v>
      </c>
      <c r="O101">
        <v>1</v>
      </c>
      <c r="P101">
        <v>0</v>
      </c>
      <c r="Q101">
        <v>0</v>
      </c>
      <c r="R101">
        <v>0</v>
      </c>
      <c r="S101" t="s">
        <v>724</v>
      </c>
      <c r="T101" t="s">
        <v>337</v>
      </c>
      <c r="U101">
        <v>3500</v>
      </c>
      <c r="W101" t="str">
        <f t="shared" si="12"/>
        <v>600</v>
      </c>
      <c r="X101" t="str">
        <f t="shared" si="13"/>
        <v>600</v>
      </c>
      <c r="Y101" t="s">
        <v>726</v>
      </c>
      <c r="Z101" t="s">
        <v>719</v>
      </c>
      <c r="AA101" t="s">
        <v>108</v>
      </c>
      <c r="AB101" t="s">
        <v>338</v>
      </c>
      <c r="AC101" t="s">
        <v>724</v>
      </c>
      <c r="AD101">
        <v>3500</v>
      </c>
      <c r="AE101">
        <v>3186.16</v>
      </c>
      <c r="AF101">
        <v>3500</v>
      </c>
      <c r="AG101">
        <v>3186.16</v>
      </c>
      <c r="AH101">
        <v>3494.27</v>
      </c>
      <c r="AI101">
        <v>3180.9506000000001</v>
      </c>
      <c r="AJ101">
        <v>3494.27</v>
      </c>
      <c r="AK101">
        <v>3180.9506000000001</v>
      </c>
      <c r="AL101">
        <v>0</v>
      </c>
      <c r="AM101">
        <v>0</v>
      </c>
      <c r="AN101">
        <v>1</v>
      </c>
      <c r="AO101">
        <v>0</v>
      </c>
      <c r="AP101">
        <v>0</v>
      </c>
      <c r="AQ101">
        <v>1</v>
      </c>
      <c r="AR101" t="s">
        <v>569</v>
      </c>
      <c r="AS101" t="s">
        <v>568</v>
      </c>
      <c r="AT101">
        <v>0</v>
      </c>
      <c r="AU101" t="s">
        <v>309</v>
      </c>
      <c r="AV101" t="s">
        <v>752</v>
      </c>
      <c r="AW101" t="s">
        <v>309</v>
      </c>
      <c r="AX101" s="21"/>
    </row>
    <row r="102" spans="1:50" x14ac:dyDescent="0.25">
      <c r="A102" t="s">
        <v>632</v>
      </c>
      <c r="B102" t="str">
        <f t="shared" si="17"/>
        <v>010992</v>
      </c>
      <c r="C102" t="str">
        <f t="shared" si="17"/>
        <v>010992</v>
      </c>
      <c r="D102" t="s">
        <v>108</v>
      </c>
      <c r="E102" t="str">
        <f>"010992"</f>
        <v>010992</v>
      </c>
      <c r="F102" t="s">
        <v>108</v>
      </c>
      <c r="I102" s="5">
        <v>43732</v>
      </c>
      <c r="J102" s="5">
        <v>43732</v>
      </c>
      <c r="L102" t="str">
        <f>"625601"</f>
        <v>625601</v>
      </c>
      <c r="M102">
        <v>1</v>
      </c>
      <c r="N102">
        <v>1</v>
      </c>
      <c r="O102">
        <v>1</v>
      </c>
      <c r="P102">
        <v>0</v>
      </c>
      <c r="Q102">
        <v>0</v>
      </c>
      <c r="R102">
        <v>0</v>
      </c>
      <c r="S102" t="s">
        <v>724</v>
      </c>
      <c r="T102" t="s">
        <v>337</v>
      </c>
      <c r="U102">
        <v>760</v>
      </c>
      <c r="W102" t="str">
        <f t="shared" si="12"/>
        <v>600</v>
      </c>
      <c r="X102" t="str">
        <f t="shared" si="13"/>
        <v>600</v>
      </c>
      <c r="Y102" t="s">
        <v>726</v>
      </c>
      <c r="Z102" t="s">
        <v>719</v>
      </c>
      <c r="AA102" t="s">
        <v>108</v>
      </c>
      <c r="AB102" t="s">
        <v>422</v>
      </c>
      <c r="AC102" t="s">
        <v>724</v>
      </c>
      <c r="AD102">
        <v>760</v>
      </c>
      <c r="AE102">
        <v>691.85</v>
      </c>
      <c r="AF102">
        <v>760</v>
      </c>
      <c r="AG102">
        <v>691.85</v>
      </c>
      <c r="AH102">
        <v>758.76</v>
      </c>
      <c r="AI102">
        <v>690.72069999999997</v>
      </c>
      <c r="AJ102">
        <v>758.76</v>
      </c>
      <c r="AK102">
        <v>690.72069999999997</v>
      </c>
      <c r="AL102">
        <v>0</v>
      </c>
      <c r="AM102">
        <v>0</v>
      </c>
      <c r="AN102">
        <v>1</v>
      </c>
      <c r="AO102">
        <v>0</v>
      </c>
      <c r="AP102">
        <v>0</v>
      </c>
      <c r="AQ102">
        <v>1</v>
      </c>
      <c r="AR102" t="s">
        <v>569</v>
      </c>
      <c r="AS102" t="s">
        <v>568</v>
      </c>
      <c r="AT102">
        <v>0</v>
      </c>
      <c r="AU102" t="s">
        <v>309</v>
      </c>
      <c r="AV102" t="s">
        <v>752</v>
      </c>
      <c r="AW102" t="s">
        <v>309</v>
      </c>
      <c r="AX102" s="21"/>
    </row>
    <row r="103" spans="1:50" x14ac:dyDescent="0.25">
      <c r="A103" t="s">
        <v>632</v>
      </c>
      <c r="B103" t="str">
        <f t="shared" si="17"/>
        <v>010992</v>
      </c>
      <c r="C103" t="str">
        <f t="shared" si="17"/>
        <v>010992</v>
      </c>
      <c r="D103" t="s">
        <v>108</v>
      </c>
      <c r="E103" t="str">
        <f>"010992"</f>
        <v>010992</v>
      </c>
      <c r="F103" t="s">
        <v>108</v>
      </c>
      <c r="I103" s="5">
        <v>43732</v>
      </c>
      <c r="J103" s="5">
        <v>43732</v>
      </c>
      <c r="L103" t="str">
        <f>"624500"</f>
        <v>624500</v>
      </c>
      <c r="M103">
        <v>1</v>
      </c>
      <c r="N103">
        <v>1</v>
      </c>
      <c r="O103">
        <v>1</v>
      </c>
      <c r="P103">
        <v>0</v>
      </c>
      <c r="Q103">
        <v>0</v>
      </c>
      <c r="R103">
        <v>0</v>
      </c>
      <c r="S103" t="s">
        <v>724</v>
      </c>
      <c r="T103" t="s">
        <v>337</v>
      </c>
      <c r="U103">
        <v>250</v>
      </c>
      <c r="W103" t="str">
        <f t="shared" si="12"/>
        <v>600</v>
      </c>
      <c r="X103" t="str">
        <f t="shared" si="13"/>
        <v>600</v>
      </c>
      <c r="Y103" t="s">
        <v>726</v>
      </c>
      <c r="Z103" t="s">
        <v>719</v>
      </c>
      <c r="AA103" t="s">
        <v>108</v>
      </c>
      <c r="AB103" t="s">
        <v>423</v>
      </c>
      <c r="AC103" t="s">
        <v>724</v>
      </c>
      <c r="AD103">
        <v>250</v>
      </c>
      <c r="AE103">
        <v>227.58</v>
      </c>
      <c r="AF103">
        <v>250</v>
      </c>
      <c r="AG103">
        <v>227.58</v>
      </c>
      <c r="AH103">
        <v>249.59</v>
      </c>
      <c r="AI103">
        <v>227.21080000000001</v>
      </c>
      <c r="AJ103">
        <v>249.59</v>
      </c>
      <c r="AK103">
        <v>227.21080000000001</v>
      </c>
      <c r="AL103">
        <v>0</v>
      </c>
      <c r="AM103">
        <v>0</v>
      </c>
      <c r="AN103">
        <v>1</v>
      </c>
      <c r="AO103">
        <v>0</v>
      </c>
      <c r="AP103">
        <v>0</v>
      </c>
      <c r="AQ103">
        <v>1</v>
      </c>
      <c r="AR103" t="s">
        <v>569</v>
      </c>
      <c r="AS103" t="s">
        <v>568</v>
      </c>
      <c r="AT103">
        <v>0</v>
      </c>
      <c r="AU103" t="s">
        <v>309</v>
      </c>
      <c r="AV103" t="s">
        <v>752</v>
      </c>
      <c r="AW103" t="s">
        <v>309</v>
      </c>
      <c r="AX103" s="21"/>
    </row>
    <row r="104" spans="1:50" x14ac:dyDescent="0.25">
      <c r="A104" t="s">
        <v>633</v>
      </c>
      <c r="B104" t="str">
        <f>"010790"</f>
        <v>010790</v>
      </c>
      <c r="C104" t="str">
        <f>"010790"</f>
        <v>010790</v>
      </c>
      <c r="D104" t="s">
        <v>109</v>
      </c>
      <c r="E104" t="str">
        <f>"010790"</f>
        <v>010790</v>
      </c>
      <c r="F104" t="s">
        <v>109</v>
      </c>
      <c r="I104" s="5">
        <v>43733</v>
      </c>
      <c r="J104" s="5">
        <v>43733</v>
      </c>
      <c r="L104" t="str">
        <f>"604200"</f>
        <v>604200</v>
      </c>
      <c r="M104">
        <v>1</v>
      </c>
      <c r="N104">
        <v>1</v>
      </c>
      <c r="O104">
        <v>1</v>
      </c>
      <c r="P104">
        <v>0</v>
      </c>
      <c r="Q104">
        <v>0</v>
      </c>
      <c r="R104">
        <v>0</v>
      </c>
      <c r="S104" t="s">
        <v>724</v>
      </c>
      <c r="T104" t="s">
        <v>336</v>
      </c>
      <c r="U104">
        <v>2250</v>
      </c>
      <c r="W104" t="str">
        <f t="shared" si="12"/>
        <v>600</v>
      </c>
      <c r="X104" t="str">
        <f t="shared" si="13"/>
        <v>600</v>
      </c>
      <c r="Y104" t="s">
        <v>727</v>
      </c>
      <c r="Z104" t="s">
        <v>722</v>
      </c>
      <c r="AA104" t="s">
        <v>109</v>
      </c>
      <c r="AB104" t="s">
        <v>338</v>
      </c>
      <c r="AC104" t="s">
        <v>724</v>
      </c>
      <c r="AD104">
        <v>2250</v>
      </c>
      <c r="AE104">
        <v>2250</v>
      </c>
      <c r="AF104">
        <v>2700</v>
      </c>
      <c r="AG104">
        <v>2700</v>
      </c>
      <c r="AH104">
        <v>2250</v>
      </c>
      <c r="AI104">
        <v>2250</v>
      </c>
      <c r="AJ104">
        <v>2250</v>
      </c>
      <c r="AK104">
        <v>2250</v>
      </c>
      <c r="AL104">
        <v>0</v>
      </c>
      <c r="AM104">
        <v>0</v>
      </c>
      <c r="AN104">
        <v>1</v>
      </c>
      <c r="AO104">
        <v>0</v>
      </c>
      <c r="AP104">
        <v>0</v>
      </c>
      <c r="AQ104">
        <v>1</v>
      </c>
      <c r="AR104" t="s">
        <v>569</v>
      </c>
      <c r="AS104" t="s">
        <v>568</v>
      </c>
      <c r="AT104">
        <v>0</v>
      </c>
      <c r="AU104" t="s">
        <v>309</v>
      </c>
      <c r="AV104" t="s">
        <v>752</v>
      </c>
      <c r="AW104" t="s">
        <v>309</v>
      </c>
      <c r="AX104" s="21"/>
    </row>
    <row r="105" spans="1:50" x14ac:dyDescent="0.25">
      <c r="A105" t="s">
        <v>634</v>
      </c>
      <c r="B105" t="str">
        <f>"010956"</f>
        <v>010956</v>
      </c>
      <c r="C105" t="str">
        <f>"010956"</f>
        <v>010956</v>
      </c>
      <c r="D105" t="s">
        <v>110</v>
      </c>
      <c r="E105" t="str">
        <f>"010956"</f>
        <v>010956</v>
      </c>
      <c r="F105" t="s">
        <v>110</v>
      </c>
      <c r="I105" s="5">
        <v>43733</v>
      </c>
      <c r="J105" s="5">
        <v>43733</v>
      </c>
      <c r="L105" t="str">
        <f>"604200"</f>
        <v>604200</v>
      </c>
      <c r="M105">
        <v>1</v>
      </c>
      <c r="N105">
        <v>1</v>
      </c>
      <c r="O105">
        <v>1</v>
      </c>
      <c r="P105">
        <v>0</v>
      </c>
      <c r="Q105">
        <v>0</v>
      </c>
      <c r="R105">
        <v>0</v>
      </c>
      <c r="S105" t="s">
        <v>724</v>
      </c>
      <c r="T105" t="s">
        <v>337</v>
      </c>
      <c r="U105">
        <v>1050</v>
      </c>
      <c r="W105" t="str">
        <f t="shared" si="12"/>
        <v>600</v>
      </c>
      <c r="X105" t="str">
        <f t="shared" si="13"/>
        <v>600</v>
      </c>
      <c r="Y105" t="s">
        <v>726</v>
      </c>
      <c r="Z105" t="s">
        <v>719</v>
      </c>
      <c r="AA105" t="s">
        <v>110</v>
      </c>
      <c r="AB105" t="s">
        <v>338</v>
      </c>
      <c r="AC105" t="s">
        <v>724</v>
      </c>
      <c r="AD105">
        <v>1050</v>
      </c>
      <c r="AE105">
        <v>954.29</v>
      </c>
      <c r="AF105">
        <v>1050</v>
      </c>
      <c r="AG105">
        <v>954.29</v>
      </c>
      <c r="AH105">
        <v>1050</v>
      </c>
      <c r="AI105">
        <v>954.28520000000003</v>
      </c>
      <c r="AJ105">
        <v>1050</v>
      </c>
      <c r="AK105">
        <v>954.28520000000003</v>
      </c>
      <c r="AL105">
        <v>0</v>
      </c>
      <c r="AM105">
        <v>0</v>
      </c>
      <c r="AN105">
        <v>1</v>
      </c>
      <c r="AO105">
        <v>0</v>
      </c>
      <c r="AP105">
        <v>0</v>
      </c>
      <c r="AQ105">
        <v>1</v>
      </c>
      <c r="AR105" t="s">
        <v>569</v>
      </c>
      <c r="AS105" t="s">
        <v>568</v>
      </c>
      <c r="AT105">
        <v>0</v>
      </c>
      <c r="AU105" t="s">
        <v>309</v>
      </c>
      <c r="AV105" t="s">
        <v>752</v>
      </c>
      <c r="AW105" t="s">
        <v>309</v>
      </c>
      <c r="AX105" s="21"/>
    </row>
    <row r="106" spans="1:50" x14ac:dyDescent="0.25">
      <c r="A106" t="s">
        <v>635</v>
      </c>
      <c r="B106" t="str">
        <f t="shared" ref="B106:C108" si="18">"011754"</f>
        <v>011754</v>
      </c>
      <c r="C106" t="str">
        <f t="shared" si="18"/>
        <v>011754</v>
      </c>
      <c r="D106" t="s">
        <v>111</v>
      </c>
      <c r="E106" t="str">
        <f>"011754"</f>
        <v>011754</v>
      </c>
      <c r="F106" t="s">
        <v>111</v>
      </c>
      <c r="I106" s="5">
        <v>43733</v>
      </c>
      <c r="J106" s="5">
        <v>43733</v>
      </c>
      <c r="L106" t="str">
        <f>"604100"</f>
        <v>604100</v>
      </c>
      <c r="M106">
        <v>8</v>
      </c>
      <c r="N106">
        <v>1</v>
      </c>
      <c r="O106">
        <v>8</v>
      </c>
      <c r="P106">
        <v>6</v>
      </c>
      <c r="Q106">
        <v>0</v>
      </c>
      <c r="R106">
        <v>4</v>
      </c>
      <c r="S106" t="s">
        <v>724</v>
      </c>
      <c r="T106" t="s">
        <v>336</v>
      </c>
      <c r="U106">
        <v>118.25</v>
      </c>
      <c r="W106" t="str">
        <f t="shared" si="12"/>
        <v>600</v>
      </c>
      <c r="X106" t="str">
        <f t="shared" si="13"/>
        <v>600</v>
      </c>
      <c r="Y106" t="s">
        <v>726</v>
      </c>
      <c r="Z106" t="s">
        <v>719</v>
      </c>
      <c r="AA106" t="s">
        <v>111</v>
      </c>
      <c r="AB106" t="s">
        <v>424</v>
      </c>
      <c r="AC106" t="s">
        <v>724</v>
      </c>
      <c r="AD106">
        <v>946</v>
      </c>
      <c r="AE106">
        <v>946</v>
      </c>
      <c r="AF106">
        <v>946</v>
      </c>
      <c r="AG106">
        <v>946</v>
      </c>
      <c r="AH106">
        <v>118.25</v>
      </c>
      <c r="AI106">
        <v>118.25</v>
      </c>
      <c r="AJ106">
        <v>946</v>
      </c>
      <c r="AK106">
        <v>946</v>
      </c>
      <c r="AL106">
        <v>675.52</v>
      </c>
      <c r="AM106">
        <v>675.52</v>
      </c>
      <c r="AN106">
        <v>1</v>
      </c>
      <c r="AO106">
        <v>0</v>
      </c>
      <c r="AP106">
        <v>0</v>
      </c>
      <c r="AQ106">
        <v>1</v>
      </c>
      <c r="AR106" t="s">
        <v>569</v>
      </c>
      <c r="AS106" t="s">
        <v>568</v>
      </c>
      <c r="AT106">
        <v>0</v>
      </c>
      <c r="AU106" t="s">
        <v>307</v>
      </c>
      <c r="AV106" t="s">
        <v>750</v>
      </c>
      <c r="AW106" t="s">
        <v>307</v>
      </c>
      <c r="AX106" s="21"/>
    </row>
    <row r="107" spans="1:50" x14ac:dyDescent="0.25">
      <c r="A107" t="s">
        <v>635</v>
      </c>
      <c r="B107" t="str">
        <f t="shared" si="18"/>
        <v>011754</v>
      </c>
      <c r="C107" t="str">
        <f t="shared" si="18"/>
        <v>011754</v>
      </c>
      <c r="D107" t="s">
        <v>111</v>
      </c>
      <c r="E107" t="str">
        <f>"011754"</f>
        <v>011754</v>
      </c>
      <c r="F107" t="s">
        <v>111</v>
      </c>
      <c r="I107" s="5">
        <v>43733</v>
      </c>
      <c r="J107" s="5">
        <v>43733</v>
      </c>
      <c r="L107" t="str">
        <f>"604100"</f>
        <v>604100</v>
      </c>
      <c r="M107">
        <v>8</v>
      </c>
      <c r="N107">
        <v>1</v>
      </c>
      <c r="O107">
        <v>8</v>
      </c>
      <c r="P107">
        <v>5.5</v>
      </c>
      <c r="Q107">
        <v>0</v>
      </c>
      <c r="R107">
        <v>3</v>
      </c>
      <c r="S107" t="s">
        <v>724</v>
      </c>
      <c r="T107" t="s">
        <v>336</v>
      </c>
      <c r="U107">
        <v>118.25</v>
      </c>
      <c r="W107" t="str">
        <f t="shared" si="12"/>
        <v>600</v>
      </c>
      <c r="X107" t="str">
        <f t="shared" si="13"/>
        <v>600</v>
      </c>
      <c r="Y107" t="s">
        <v>726</v>
      </c>
      <c r="Z107" t="s">
        <v>719</v>
      </c>
      <c r="AA107" t="s">
        <v>111</v>
      </c>
      <c r="AB107" t="s">
        <v>425</v>
      </c>
      <c r="AC107" t="s">
        <v>724</v>
      </c>
      <c r="AD107">
        <v>946</v>
      </c>
      <c r="AE107">
        <v>946</v>
      </c>
      <c r="AF107">
        <v>946</v>
      </c>
      <c r="AG107">
        <v>946</v>
      </c>
      <c r="AH107">
        <v>118.25</v>
      </c>
      <c r="AI107">
        <v>118.25</v>
      </c>
      <c r="AJ107">
        <v>946</v>
      </c>
      <c r="AK107">
        <v>946</v>
      </c>
      <c r="AL107">
        <v>354.75</v>
      </c>
      <c r="AM107">
        <v>354.75</v>
      </c>
      <c r="AN107">
        <v>1</v>
      </c>
      <c r="AO107">
        <v>0</v>
      </c>
      <c r="AP107">
        <v>0</v>
      </c>
      <c r="AQ107">
        <v>1</v>
      </c>
      <c r="AR107" t="s">
        <v>569</v>
      </c>
      <c r="AS107" t="s">
        <v>568</v>
      </c>
      <c r="AT107">
        <v>0</v>
      </c>
      <c r="AU107" t="s">
        <v>307</v>
      </c>
      <c r="AV107" t="s">
        <v>750</v>
      </c>
      <c r="AW107" t="s">
        <v>307</v>
      </c>
      <c r="AX107" s="21"/>
    </row>
    <row r="108" spans="1:50" x14ac:dyDescent="0.25">
      <c r="A108" t="s">
        <v>635</v>
      </c>
      <c r="B108" t="str">
        <f t="shared" si="18"/>
        <v>011754</v>
      </c>
      <c r="C108" t="str">
        <f t="shared" si="18"/>
        <v>011754</v>
      </c>
      <c r="D108" t="s">
        <v>111</v>
      </c>
      <c r="E108" t="str">
        <f>"011754"</f>
        <v>011754</v>
      </c>
      <c r="F108" t="s">
        <v>111</v>
      </c>
      <c r="I108" s="5">
        <v>43733</v>
      </c>
      <c r="J108" s="5">
        <v>43733</v>
      </c>
      <c r="L108" t="str">
        <f>"604100"</f>
        <v>604100</v>
      </c>
      <c r="M108">
        <v>8</v>
      </c>
      <c r="N108">
        <v>1</v>
      </c>
      <c r="O108">
        <v>8</v>
      </c>
      <c r="P108">
        <v>5.5</v>
      </c>
      <c r="Q108">
        <v>0</v>
      </c>
      <c r="R108">
        <v>3</v>
      </c>
      <c r="S108" t="s">
        <v>724</v>
      </c>
      <c r="T108" t="s">
        <v>336</v>
      </c>
      <c r="U108">
        <v>118.25</v>
      </c>
      <c r="W108" t="str">
        <f t="shared" si="12"/>
        <v>600</v>
      </c>
      <c r="X108" t="str">
        <f t="shared" si="13"/>
        <v>600</v>
      </c>
      <c r="Y108" t="s">
        <v>726</v>
      </c>
      <c r="Z108" t="s">
        <v>719</v>
      </c>
      <c r="AA108" t="s">
        <v>111</v>
      </c>
      <c r="AB108" t="s">
        <v>426</v>
      </c>
      <c r="AC108" t="s">
        <v>724</v>
      </c>
      <c r="AD108">
        <v>946</v>
      </c>
      <c r="AE108">
        <v>946</v>
      </c>
      <c r="AF108">
        <v>946</v>
      </c>
      <c r="AG108">
        <v>946</v>
      </c>
      <c r="AH108">
        <v>118.25</v>
      </c>
      <c r="AI108">
        <v>118.25</v>
      </c>
      <c r="AJ108">
        <v>946</v>
      </c>
      <c r="AK108">
        <v>946</v>
      </c>
      <c r="AL108">
        <v>354.75</v>
      </c>
      <c r="AM108">
        <v>354.75</v>
      </c>
      <c r="AN108">
        <v>1</v>
      </c>
      <c r="AO108">
        <v>0</v>
      </c>
      <c r="AP108">
        <v>0</v>
      </c>
      <c r="AQ108">
        <v>1</v>
      </c>
      <c r="AR108" t="s">
        <v>569</v>
      </c>
      <c r="AS108" t="s">
        <v>568</v>
      </c>
      <c r="AT108">
        <v>0</v>
      </c>
      <c r="AU108" t="s">
        <v>307</v>
      </c>
      <c r="AV108" t="s">
        <v>750</v>
      </c>
      <c r="AW108" t="s">
        <v>307</v>
      </c>
      <c r="AX108" s="21"/>
    </row>
    <row r="109" spans="1:50" x14ac:dyDescent="0.25">
      <c r="A109" t="s">
        <v>636</v>
      </c>
      <c r="B109" t="str">
        <f>"011258"</f>
        <v>011258</v>
      </c>
      <c r="C109" t="str">
        <f>"011258"</f>
        <v>011258</v>
      </c>
      <c r="D109" t="s">
        <v>112</v>
      </c>
      <c r="E109" t="str">
        <f>"011258"</f>
        <v>011258</v>
      </c>
      <c r="F109" t="s">
        <v>112</v>
      </c>
      <c r="I109" s="5">
        <v>43734</v>
      </c>
      <c r="J109" s="5">
        <v>43734</v>
      </c>
      <c r="L109" t="str">
        <f>"604200"</f>
        <v>604200</v>
      </c>
      <c r="M109">
        <v>36</v>
      </c>
      <c r="N109">
        <v>1</v>
      </c>
      <c r="O109">
        <v>36</v>
      </c>
      <c r="P109">
        <v>8</v>
      </c>
      <c r="Q109">
        <v>0</v>
      </c>
      <c r="R109">
        <v>8</v>
      </c>
      <c r="S109" t="s">
        <v>724</v>
      </c>
      <c r="T109" t="s">
        <v>336</v>
      </c>
      <c r="U109">
        <v>120</v>
      </c>
      <c r="W109" t="str">
        <f t="shared" si="12"/>
        <v>600</v>
      </c>
      <c r="X109" t="str">
        <f t="shared" si="13"/>
        <v>600</v>
      </c>
      <c r="Y109" t="s">
        <v>726</v>
      </c>
      <c r="Z109" t="s">
        <v>719</v>
      </c>
      <c r="AA109" t="s">
        <v>112</v>
      </c>
      <c r="AB109" t="s">
        <v>338</v>
      </c>
      <c r="AC109" t="s">
        <v>724</v>
      </c>
      <c r="AD109">
        <v>4320</v>
      </c>
      <c r="AE109">
        <v>4320</v>
      </c>
      <c r="AF109">
        <v>4320</v>
      </c>
      <c r="AG109">
        <v>4320</v>
      </c>
      <c r="AH109">
        <v>120</v>
      </c>
      <c r="AI109">
        <v>120</v>
      </c>
      <c r="AJ109">
        <v>4320</v>
      </c>
      <c r="AK109">
        <v>4320</v>
      </c>
      <c r="AL109">
        <v>960</v>
      </c>
      <c r="AM109">
        <v>960</v>
      </c>
      <c r="AN109">
        <v>1</v>
      </c>
      <c r="AO109">
        <v>0</v>
      </c>
      <c r="AP109">
        <v>0</v>
      </c>
      <c r="AQ109">
        <v>1</v>
      </c>
      <c r="AR109" t="s">
        <v>569</v>
      </c>
      <c r="AS109" t="s">
        <v>568</v>
      </c>
      <c r="AT109">
        <v>0</v>
      </c>
      <c r="AU109" t="s">
        <v>302</v>
      </c>
      <c r="AV109" t="s">
        <v>745</v>
      </c>
      <c r="AW109" t="s">
        <v>330</v>
      </c>
      <c r="AX109" s="21"/>
    </row>
    <row r="110" spans="1:50" x14ac:dyDescent="0.25">
      <c r="A110" t="s">
        <v>636</v>
      </c>
      <c r="B110" t="str">
        <f>"011258"</f>
        <v>011258</v>
      </c>
      <c r="C110" t="str">
        <f>"011258"</f>
        <v>011258</v>
      </c>
      <c r="D110" t="s">
        <v>112</v>
      </c>
      <c r="E110" t="str">
        <f>"011258"</f>
        <v>011258</v>
      </c>
      <c r="F110" t="s">
        <v>112</v>
      </c>
      <c r="I110" s="5">
        <v>43734</v>
      </c>
      <c r="J110" s="5">
        <v>43734</v>
      </c>
      <c r="L110" t="str">
        <f>"604200"</f>
        <v>604200</v>
      </c>
      <c r="M110">
        <v>60</v>
      </c>
      <c r="N110">
        <v>1</v>
      </c>
      <c r="O110">
        <v>60</v>
      </c>
      <c r="P110">
        <v>29</v>
      </c>
      <c r="Q110">
        <v>0</v>
      </c>
      <c r="R110">
        <v>29</v>
      </c>
      <c r="S110" t="s">
        <v>724</v>
      </c>
      <c r="T110" t="s">
        <v>336</v>
      </c>
      <c r="U110">
        <v>70</v>
      </c>
      <c r="W110" t="str">
        <f t="shared" si="12"/>
        <v>600</v>
      </c>
      <c r="X110" t="str">
        <f t="shared" si="13"/>
        <v>600</v>
      </c>
      <c r="Y110" t="s">
        <v>726</v>
      </c>
      <c r="Z110" t="s">
        <v>719</v>
      </c>
      <c r="AA110" t="s">
        <v>112</v>
      </c>
      <c r="AB110" t="s">
        <v>338</v>
      </c>
      <c r="AC110" t="s">
        <v>724</v>
      </c>
      <c r="AD110">
        <v>4200</v>
      </c>
      <c r="AE110">
        <v>4200</v>
      </c>
      <c r="AF110">
        <v>4200</v>
      </c>
      <c r="AG110">
        <v>4200</v>
      </c>
      <c r="AH110">
        <v>70</v>
      </c>
      <c r="AI110">
        <v>70</v>
      </c>
      <c r="AJ110">
        <v>4200</v>
      </c>
      <c r="AK110">
        <v>4200</v>
      </c>
      <c r="AL110">
        <v>1750</v>
      </c>
      <c r="AM110">
        <v>1750</v>
      </c>
      <c r="AN110">
        <v>1</v>
      </c>
      <c r="AO110">
        <v>0</v>
      </c>
      <c r="AP110">
        <v>0</v>
      </c>
      <c r="AQ110">
        <v>1</v>
      </c>
      <c r="AR110" t="s">
        <v>569</v>
      </c>
      <c r="AS110" t="s">
        <v>568</v>
      </c>
      <c r="AT110">
        <v>0</v>
      </c>
      <c r="AU110" t="s">
        <v>302</v>
      </c>
      <c r="AV110" t="s">
        <v>745</v>
      </c>
      <c r="AW110" t="s">
        <v>330</v>
      </c>
      <c r="AX110" s="21"/>
    </row>
    <row r="111" spans="1:50" x14ac:dyDescent="0.25">
      <c r="A111" t="s">
        <v>637</v>
      </c>
      <c r="B111" t="str">
        <f t="shared" ref="B111:C115" si="19">"010891"</f>
        <v>010891</v>
      </c>
      <c r="C111" t="str">
        <f t="shared" si="19"/>
        <v>010891</v>
      </c>
      <c r="D111" t="s">
        <v>113</v>
      </c>
      <c r="E111" t="str">
        <f>"010891"</f>
        <v>010891</v>
      </c>
      <c r="F111" t="s">
        <v>113</v>
      </c>
      <c r="I111" s="5">
        <v>43735</v>
      </c>
      <c r="J111" s="5">
        <v>43735</v>
      </c>
      <c r="L111" t="str">
        <f>"604200"</f>
        <v>604200</v>
      </c>
      <c r="M111">
        <v>4</v>
      </c>
      <c r="N111">
        <v>1</v>
      </c>
      <c r="O111">
        <v>4</v>
      </c>
      <c r="P111">
        <v>0</v>
      </c>
      <c r="Q111">
        <v>0</v>
      </c>
      <c r="R111">
        <v>0</v>
      </c>
      <c r="S111" t="s">
        <v>724</v>
      </c>
      <c r="T111" t="s">
        <v>336</v>
      </c>
      <c r="U111">
        <v>700</v>
      </c>
      <c r="W111" t="str">
        <f t="shared" si="12"/>
        <v>600</v>
      </c>
      <c r="X111" t="str">
        <f t="shared" si="13"/>
        <v>600</v>
      </c>
      <c r="Y111" t="s">
        <v>727</v>
      </c>
      <c r="Z111" t="s">
        <v>721</v>
      </c>
      <c r="AA111" t="s">
        <v>113</v>
      </c>
      <c r="AB111" t="s">
        <v>427</v>
      </c>
      <c r="AC111" t="s">
        <v>724</v>
      </c>
      <c r="AD111">
        <v>2800</v>
      </c>
      <c r="AE111">
        <v>2800</v>
      </c>
      <c r="AF111">
        <v>3360</v>
      </c>
      <c r="AG111">
        <v>3360</v>
      </c>
      <c r="AH111">
        <v>700</v>
      </c>
      <c r="AI111">
        <v>700</v>
      </c>
      <c r="AJ111">
        <v>2800</v>
      </c>
      <c r="AK111">
        <v>2800</v>
      </c>
      <c r="AL111">
        <v>0</v>
      </c>
      <c r="AM111">
        <v>0</v>
      </c>
      <c r="AN111">
        <v>1</v>
      </c>
      <c r="AO111">
        <v>0</v>
      </c>
      <c r="AP111">
        <v>0</v>
      </c>
      <c r="AQ111">
        <v>1</v>
      </c>
      <c r="AR111" t="s">
        <v>569</v>
      </c>
      <c r="AS111" t="s">
        <v>568</v>
      </c>
      <c r="AT111">
        <v>0</v>
      </c>
      <c r="AU111" t="s">
        <v>305</v>
      </c>
      <c r="AV111" t="s">
        <v>748</v>
      </c>
      <c r="AW111" t="s">
        <v>305</v>
      </c>
      <c r="AX111" s="12"/>
    </row>
    <row r="112" spans="1:50" x14ac:dyDescent="0.25">
      <c r="A112" t="s">
        <v>637</v>
      </c>
      <c r="B112" t="str">
        <f t="shared" si="19"/>
        <v>010891</v>
      </c>
      <c r="C112" t="str">
        <f t="shared" si="19"/>
        <v>010891</v>
      </c>
      <c r="D112" t="s">
        <v>113</v>
      </c>
      <c r="E112" t="str">
        <f>"010891"</f>
        <v>010891</v>
      </c>
      <c r="F112" t="s">
        <v>113</v>
      </c>
      <c r="I112" s="5">
        <v>43735</v>
      </c>
      <c r="J112" s="5">
        <v>43735</v>
      </c>
      <c r="L112" t="str">
        <f>"604200"</f>
        <v>604200</v>
      </c>
      <c r="M112">
        <v>2</v>
      </c>
      <c r="N112">
        <v>1</v>
      </c>
      <c r="O112">
        <v>2</v>
      </c>
      <c r="P112">
        <v>0</v>
      </c>
      <c r="Q112">
        <v>0</v>
      </c>
      <c r="R112">
        <v>0</v>
      </c>
      <c r="S112" t="s">
        <v>724</v>
      </c>
      <c r="T112" t="s">
        <v>336</v>
      </c>
      <c r="U112">
        <v>700</v>
      </c>
      <c r="W112" t="str">
        <f t="shared" si="12"/>
        <v>600</v>
      </c>
      <c r="X112" t="str">
        <f t="shared" si="13"/>
        <v>600</v>
      </c>
      <c r="Y112" t="s">
        <v>727</v>
      </c>
      <c r="Z112" t="s">
        <v>721</v>
      </c>
      <c r="AA112" t="s">
        <v>113</v>
      </c>
      <c r="AB112" t="s">
        <v>428</v>
      </c>
      <c r="AC112" t="s">
        <v>724</v>
      </c>
      <c r="AD112">
        <v>1400</v>
      </c>
      <c r="AE112">
        <v>1400</v>
      </c>
      <c r="AF112">
        <v>1680</v>
      </c>
      <c r="AG112">
        <v>1680</v>
      </c>
      <c r="AH112">
        <v>700</v>
      </c>
      <c r="AI112">
        <v>700</v>
      </c>
      <c r="AJ112">
        <v>1400</v>
      </c>
      <c r="AK112">
        <v>1400</v>
      </c>
      <c r="AL112">
        <v>0</v>
      </c>
      <c r="AM112">
        <v>0</v>
      </c>
      <c r="AN112">
        <v>1</v>
      </c>
      <c r="AO112">
        <v>0</v>
      </c>
      <c r="AP112">
        <v>0</v>
      </c>
      <c r="AQ112">
        <v>1</v>
      </c>
      <c r="AR112" t="s">
        <v>569</v>
      </c>
      <c r="AS112" t="s">
        <v>568</v>
      </c>
      <c r="AT112">
        <v>0</v>
      </c>
      <c r="AU112" t="s">
        <v>305</v>
      </c>
      <c r="AV112" t="s">
        <v>748</v>
      </c>
      <c r="AW112" t="s">
        <v>305</v>
      </c>
      <c r="AX112" s="12"/>
    </row>
    <row r="113" spans="1:50" x14ac:dyDescent="0.25">
      <c r="A113" t="s">
        <v>637</v>
      </c>
      <c r="B113" t="str">
        <f t="shared" si="19"/>
        <v>010891</v>
      </c>
      <c r="C113" t="str">
        <f t="shared" si="19"/>
        <v>010891</v>
      </c>
      <c r="D113" t="s">
        <v>113</v>
      </c>
      <c r="E113" t="str">
        <f>"010891"</f>
        <v>010891</v>
      </c>
      <c r="F113" t="s">
        <v>113</v>
      </c>
      <c r="I113" s="5">
        <v>43735</v>
      </c>
      <c r="J113" s="5">
        <v>43735</v>
      </c>
      <c r="L113" t="str">
        <f>"604200"</f>
        <v>604200</v>
      </c>
      <c r="M113">
        <v>1</v>
      </c>
      <c r="N113">
        <v>1</v>
      </c>
      <c r="O113">
        <v>1</v>
      </c>
      <c r="P113">
        <v>0</v>
      </c>
      <c r="Q113">
        <v>0</v>
      </c>
      <c r="R113">
        <v>0</v>
      </c>
      <c r="S113" t="s">
        <v>724</v>
      </c>
      <c r="T113" t="s">
        <v>336</v>
      </c>
      <c r="U113">
        <v>700</v>
      </c>
      <c r="W113" t="str">
        <f t="shared" si="12"/>
        <v>600</v>
      </c>
      <c r="X113" t="str">
        <f t="shared" si="13"/>
        <v>600</v>
      </c>
      <c r="Y113" t="s">
        <v>727</v>
      </c>
      <c r="Z113" t="s">
        <v>721</v>
      </c>
      <c r="AA113" t="s">
        <v>113</v>
      </c>
      <c r="AB113" t="s">
        <v>429</v>
      </c>
      <c r="AC113" t="s">
        <v>724</v>
      </c>
      <c r="AD113">
        <v>700</v>
      </c>
      <c r="AE113">
        <v>700</v>
      </c>
      <c r="AF113">
        <v>840</v>
      </c>
      <c r="AG113">
        <v>840</v>
      </c>
      <c r="AH113">
        <v>700</v>
      </c>
      <c r="AI113">
        <v>700</v>
      </c>
      <c r="AJ113">
        <v>700</v>
      </c>
      <c r="AK113">
        <v>700</v>
      </c>
      <c r="AL113">
        <v>0</v>
      </c>
      <c r="AM113">
        <v>0</v>
      </c>
      <c r="AN113">
        <v>1</v>
      </c>
      <c r="AO113">
        <v>0</v>
      </c>
      <c r="AP113">
        <v>0</v>
      </c>
      <c r="AQ113">
        <v>1</v>
      </c>
      <c r="AR113" t="s">
        <v>569</v>
      </c>
      <c r="AS113" t="s">
        <v>568</v>
      </c>
      <c r="AT113">
        <v>0</v>
      </c>
      <c r="AU113" t="s">
        <v>305</v>
      </c>
      <c r="AV113" t="s">
        <v>748</v>
      </c>
      <c r="AW113" t="s">
        <v>305</v>
      </c>
      <c r="AX113" s="12"/>
    </row>
    <row r="114" spans="1:50" x14ac:dyDescent="0.25">
      <c r="A114" t="s">
        <v>637</v>
      </c>
      <c r="B114" t="str">
        <f t="shared" si="19"/>
        <v>010891</v>
      </c>
      <c r="C114" t="str">
        <f t="shared" si="19"/>
        <v>010891</v>
      </c>
      <c r="D114" t="s">
        <v>113</v>
      </c>
      <c r="E114" t="str">
        <f>"010891"</f>
        <v>010891</v>
      </c>
      <c r="F114" t="s">
        <v>113</v>
      </c>
      <c r="I114" s="5">
        <v>43735</v>
      </c>
      <c r="J114" s="5">
        <v>43735</v>
      </c>
      <c r="L114" t="str">
        <f>"611400"</f>
        <v>611400</v>
      </c>
      <c r="M114">
        <v>2</v>
      </c>
      <c r="N114">
        <v>1</v>
      </c>
      <c r="O114">
        <v>2</v>
      </c>
      <c r="P114">
        <v>0</v>
      </c>
      <c r="Q114">
        <v>0</v>
      </c>
      <c r="R114">
        <v>0</v>
      </c>
      <c r="S114" t="s">
        <v>724</v>
      </c>
      <c r="T114" t="s">
        <v>336</v>
      </c>
      <c r="U114">
        <v>700</v>
      </c>
      <c r="W114" t="str">
        <f t="shared" si="12"/>
        <v>600</v>
      </c>
      <c r="X114" t="str">
        <f t="shared" si="13"/>
        <v>600</v>
      </c>
      <c r="Y114" t="s">
        <v>727</v>
      </c>
      <c r="Z114" t="s">
        <v>721</v>
      </c>
      <c r="AA114" t="s">
        <v>113</v>
      </c>
      <c r="AB114" t="s">
        <v>430</v>
      </c>
      <c r="AC114" t="s">
        <v>724</v>
      </c>
      <c r="AD114">
        <v>1400</v>
      </c>
      <c r="AE114">
        <v>1400</v>
      </c>
      <c r="AF114">
        <v>1680</v>
      </c>
      <c r="AG114">
        <v>1680</v>
      </c>
      <c r="AH114">
        <v>700</v>
      </c>
      <c r="AI114">
        <v>700</v>
      </c>
      <c r="AJ114">
        <v>1400</v>
      </c>
      <c r="AK114">
        <v>1400</v>
      </c>
      <c r="AL114">
        <v>0</v>
      </c>
      <c r="AM114">
        <v>0</v>
      </c>
      <c r="AN114">
        <v>1</v>
      </c>
      <c r="AO114">
        <v>0</v>
      </c>
      <c r="AP114">
        <v>0</v>
      </c>
      <c r="AQ114">
        <v>1</v>
      </c>
      <c r="AR114" t="s">
        <v>569</v>
      </c>
      <c r="AS114" t="s">
        <v>568</v>
      </c>
      <c r="AT114">
        <v>0</v>
      </c>
      <c r="AU114" t="s">
        <v>305</v>
      </c>
      <c r="AV114" t="s">
        <v>748</v>
      </c>
      <c r="AW114" t="s">
        <v>305</v>
      </c>
      <c r="AX114" s="12"/>
    </row>
    <row r="115" spans="1:50" x14ac:dyDescent="0.25">
      <c r="A115" t="s">
        <v>637</v>
      </c>
      <c r="B115" t="str">
        <f t="shared" si="19"/>
        <v>010891</v>
      </c>
      <c r="C115" t="str">
        <f t="shared" si="19"/>
        <v>010891</v>
      </c>
      <c r="D115" t="s">
        <v>113</v>
      </c>
      <c r="E115" t="str">
        <f>"010891"</f>
        <v>010891</v>
      </c>
      <c r="F115" t="s">
        <v>113</v>
      </c>
      <c r="I115" s="5">
        <v>43735</v>
      </c>
      <c r="J115" s="5">
        <v>43735</v>
      </c>
      <c r="L115" t="str">
        <f>"611400"</f>
        <v>611400</v>
      </c>
      <c r="M115">
        <v>2</v>
      </c>
      <c r="N115">
        <v>1</v>
      </c>
      <c r="O115">
        <v>2</v>
      </c>
      <c r="P115">
        <v>0</v>
      </c>
      <c r="Q115">
        <v>0</v>
      </c>
      <c r="R115">
        <v>0</v>
      </c>
      <c r="S115" t="s">
        <v>724</v>
      </c>
      <c r="T115" t="s">
        <v>336</v>
      </c>
      <c r="U115">
        <v>900</v>
      </c>
      <c r="W115" t="str">
        <f t="shared" si="12"/>
        <v>600</v>
      </c>
      <c r="X115" t="str">
        <f t="shared" si="13"/>
        <v>600</v>
      </c>
      <c r="Y115" t="s">
        <v>727</v>
      </c>
      <c r="Z115" t="s">
        <v>721</v>
      </c>
      <c r="AA115" t="s">
        <v>113</v>
      </c>
      <c r="AB115" t="s">
        <v>431</v>
      </c>
      <c r="AC115" t="s">
        <v>724</v>
      </c>
      <c r="AD115">
        <v>1800</v>
      </c>
      <c r="AE115">
        <v>1800</v>
      </c>
      <c r="AF115">
        <v>2160</v>
      </c>
      <c r="AG115">
        <v>2160</v>
      </c>
      <c r="AH115">
        <v>900</v>
      </c>
      <c r="AI115">
        <v>900</v>
      </c>
      <c r="AJ115">
        <v>1800</v>
      </c>
      <c r="AK115">
        <v>1800</v>
      </c>
      <c r="AL115">
        <v>0</v>
      </c>
      <c r="AM115">
        <v>0</v>
      </c>
      <c r="AN115">
        <v>1</v>
      </c>
      <c r="AO115">
        <v>0</v>
      </c>
      <c r="AP115">
        <v>0</v>
      </c>
      <c r="AQ115">
        <v>1</v>
      </c>
      <c r="AR115" t="s">
        <v>569</v>
      </c>
      <c r="AS115" t="s">
        <v>568</v>
      </c>
      <c r="AT115">
        <v>0</v>
      </c>
      <c r="AU115" t="s">
        <v>305</v>
      </c>
      <c r="AV115" t="s">
        <v>748</v>
      </c>
      <c r="AW115" t="s">
        <v>305</v>
      </c>
      <c r="AX115" s="12"/>
    </row>
    <row r="116" spans="1:50" x14ac:dyDescent="0.25">
      <c r="A116" t="s">
        <v>638</v>
      </c>
      <c r="B116" t="str">
        <f>"011775"</f>
        <v>011775</v>
      </c>
      <c r="C116" t="str">
        <f>"011775"</f>
        <v>011775</v>
      </c>
      <c r="D116" t="s">
        <v>114</v>
      </c>
      <c r="E116" t="str">
        <f>"011775"</f>
        <v>011775</v>
      </c>
      <c r="F116" t="s">
        <v>114</v>
      </c>
      <c r="I116" s="5">
        <v>43739</v>
      </c>
      <c r="J116" s="5">
        <v>43739</v>
      </c>
      <c r="L116" t="str">
        <f>"613200"</f>
        <v>613200</v>
      </c>
      <c r="M116">
        <v>12</v>
      </c>
      <c r="N116">
        <v>1</v>
      </c>
      <c r="O116">
        <v>12</v>
      </c>
      <c r="P116">
        <v>6</v>
      </c>
      <c r="Q116">
        <v>0</v>
      </c>
      <c r="R116">
        <v>0</v>
      </c>
      <c r="S116" t="s">
        <v>724</v>
      </c>
      <c r="T116" t="s">
        <v>336</v>
      </c>
      <c r="U116">
        <v>500</v>
      </c>
      <c r="W116" t="str">
        <f t="shared" si="12"/>
        <v>600</v>
      </c>
      <c r="X116" t="str">
        <f t="shared" si="13"/>
        <v>600</v>
      </c>
      <c r="Y116" t="s">
        <v>726</v>
      </c>
      <c r="Z116" t="s">
        <v>719</v>
      </c>
      <c r="AA116" t="s">
        <v>114</v>
      </c>
      <c r="AB116" t="s">
        <v>432</v>
      </c>
      <c r="AC116" t="s">
        <v>724</v>
      </c>
      <c r="AD116">
        <v>6000</v>
      </c>
      <c r="AE116">
        <v>6000</v>
      </c>
      <c r="AF116">
        <v>6000</v>
      </c>
      <c r="AG116">
        <v>6000</v>
      </c>
      <c r="AH116">
        <v>500</v>
      </c>
      <c r="AI116">
        <v>500</v>
      </c>
      <c r="AJ116">
        <v>6000</v>
      </c>
      <c r="AK116">
        <v>6000</v>
      </c>
      <c r="AL116">
        <v>0</v>
      </c>
      <c r="AM116">
        <v>0</v>
      </c>
      <c r="AN116">
        <v>1</v>
      </c>
      <c r="AO116">
        <v>0</v>
      </c>
      <c r="AP116">
        <v>0</v>
      </c>
      <c r="AQ116">
        <v>1</v>
      </c>
      <c r="AR116" t="s">
        <v>569</v>
      </c>
      <c r="AS116" t="s">
        <v>568</v>
      </c>
      <c r="AT116">
        <v>0</v>
      </c>
      <c r="AU116" t="s">
        <v>315</v>
      </c>
      <c r="AV116" t="s">
        <v>758</v>
      </c>
      <c r="AW116" t="s">
        <v>330</v>
      </c>
      <c r="AX116" s="21"/>
    </row>
    <row r="117" spans="1:50" x14ac:dyDescent="0.25">
      <c r="A117" t="s">
        <v>639</v>
      </c>
      <c r="B117" t="str">
        <f t="shared" ref="B117:C122" si="20">"010995"</f>
        <v>010995</v>
      </c>
      <c r="C117" t="str">
        <f t="shared" si="20"/>
        <v>010995</v>
      </c>
      <c r="D117" t="s">
        <v>116</v>
      </c>
      <c r="E117" t="str">
        <f t="shared" ref="E117:E122" si="21">"010995"</f>
        <v>010995</v>
      </c>
      <c r="F117" t="s">
        <v>116</v>
      </c>
      <c r="I117" s="5">
        <v>43739</v>
      </c>
      <c r="J117" s="5">
        <v>43739</v>
      </c>
      <c r="L117" t="str">
        <f>"622600"</f>
        <v>622600</v>
      </c>
      <c r="M117">
        <v>6</v>
      </c>
      <c r="N117">
        <v>1</v>
      </c>
      <c r="O117">
        <v>6</v>
      </c>
      <c r="P117">
        <v>0</v>
      </c>
      <c r="Q117">
        <v>0</v>
      </c>
      <c r="R117">
        <v>0</v>
      </c>
      <c r="S117" t="s">
        <v>724</v>
      </c>
      <c r="T117" t="s">
        <v>336</v>
      </c>
      <c r="U117">
        <v>700</v>
      </c>
      <c r="W117" t="str">
        <f t="shared" si="12"/>
        <v>600</v>
      </c>
      <c r="X117" t="str">
        <f t="shared" si="13"/>
        <v>600</v>
      </c>
      <c r="Y117" t="s">
        <v>727</v>
      </c>
      <c r="Z117" t="s">
        <v>721</v>
      </c>
      <c r="AA117" t="s">
        <v>116</v>
      </c>
      <c r="AB117" t="s">
        <v>387</v>
      </c>
      <c r="AC117" t="s">
        <v>724</v>
      </c>
      <c r="AD117">
        <v>4200</v>
      </c>
      <c r="AE117">
        <v>4200</v>
      </c>
      <c r="AF117">
        <v>5040</v>
      </c>
      <c r="AG117">
        <v>5040</v>
      </c>
      <c r="AH117">
        <v>700</v>
      </c>
      <c r="AI117">
        <v>700</v>
      </c>
      <c r="AJ117">
        <v>4200</v>
      </c>
      <c r="AK117">
        <v>4200</v>
      </c>
      <c r="AL117">
        <v>0</v>
      </c>
      <c r="AM117">
        <v>0</v>
      </c>
      <c r="AN117">
        <v>1</v>
      </c>
      <c r="AO117">
        <v>0</v>
      </c>
      <c r="AP117">
        <v>0</v>
      </c>
      <c r="AQ117">
        <v>1</v>
      </c>
      <c r="AR117" t="s">
        <v>569</v>
      </c>
      <c r="AS117" t="s">
        <v>568</v>
      </c>
      <c r="AT117">
        <v>0</v>
      </c>
      <c r="AU117" t="s">
        <v>316</v>
      </c>
      <c r="AV117" t="s">
        <v>759</v>
      </c>
      <c r="AW117" t="s">
        <v>316</v>
      </c>
      <c r="AX117" s="21"/>
    </row>
    <row r="118" spans="1:50" x14ac:dyDescent="0.25">
      <c r="A118" t="s">
        <v>639</v>
      </c>
      <c r="B118" t="str">
        <f t="shared" si="20"/>
        <v>010995</v>
      </c>
      <c r="C118" t="str">
        <f t="shared" si="20"/>
        <v>010995</v>
      </c>
      <c r="D118" t="s">
        <v>116</v>
      </c>
      <c r="E118" t="str">
        <f t="shared" si="21"/>
        <v>010995</v>
      </c>
      <c r="F118" t="s">
        <v>116</v>
      </c>
      <c r="I118" s="5">
        <v>43739</v>
      </c>
      <c r="J118" s="5">
        <v>43739</v>
      </c>
      <c r="L118" t="str">
        <f>"622600"</f>
        <v>622600</v>
      </c>
      <c r="M118">
        <v>5</v>
      </c>
      <c r="N118">
        <v>1</v>
      </c>
      <c r="O118">
        <v>5</v>
      </c>
      <c r="P118">
        <v>0</v>
      </c>
      <c r="Q118">
        <v>0</v>
      </c>
      <c r="R118">
        <v>0</v>
      </c>
      <c r="S118" t="s">
        <v>724</v>
      </c>
      <c r="T118" t="s">
        <v>336</v>
      </c>
      <c r="U118">
        <v>700</v>
      </c>
      <c r="W118" t="str">
        <f t="shared" si="12"/>
        <v>600</v>
      </c>
      <c r="X118" t="str">
        <f t="shared" si="13"/>
        <v>600</v>
      </c>
      <c r="Y118" t="s">
        <v>727</v>
      </c>
      <c r="Z118" t="s">
        <v>721</v>
      </c>
      <c r="AA118" t="s">
        <v>116</v>
      </c>
      <c r="AB118" t="s">
        <v>387</v>
      </c>
      <c r="AC118" t="s">
        <v>724</v>
      </c>
      <c r="AD118">
        <v>3500</v>
      </c>
      <c r="AE118">
        <v>3500</v>
      </c>
      <c r="AF118">
        <v>4200</v>
      </c>
      <c r="AG118">
        <v>4200</v>
      </c>
      <c r="AH118">
        <v>700</v>
      </c>
      <c r="AI118">
        <v>700</v>
      </c>
      <c r="AJ118">
        <v>3500</v>
      </c>
      <c r="AK118">
        <v>3500</v>
      </c>
      <c r="AL118">
        <v>0</v>
      </c>
      <c r="AM118">
        <v>0</v>
      </c>
      <c r="AN118">
        <v>1</v>
      </c>
      <c r="AO118">
        <v>0</v>
      </c>
      <c r="AP118">
        <v>0</v>
      </c>
      <c r="AQ118">
        <v>1</v>
      </c>
      <c r="AR118" t="s">
        <v>569</v>
      </c>
      <c r="AS118" t="s">
        <v>568</v>
      </c>
      <c r="AT118">
        <v>0</v>
      </c>
      <c r="AU118" t="s">
        <v>316</v>
      </c>
      <c r="AV118" t="s">
        <v>759</v>
      </c>
      <c r="AW118" t="s">
        <v>316</v>
      </c>
      <c r="AX118" s="21"/>
    </row>
    <row r="119" spans="1:50" x14ac:dyDescent="0.25">
      <c r="A119" t="s">
        <v>639</v>
      </c>
      <c r="B119" t="str">
        <f t="shared" si="20"/>
        <v>010995</v>
      </c>
      <c r="C119" t="str">
        <f t="shared" si="20"/>
        <v>010995</v>
      </c>
      <c r="D119" t="s">
        <v>116</v>
      </c>
      <c r="E119" t="str">
        <f t="shared" si="21"/>
        <v>010995</v>
      </c>
      <c r="F119" t="s">
        <v>116</v>
      </c>
      <c r="I119" s="5">
        <v>43739</v>
      </c>
      <c r="J119" s="5">
        <v>43739</v>
      </c>
      <c r="L119" t="str">
        <f>"622600"</f>
        <v>622600</v>
      </c>
      <c r="M119">
        <v>3</v>
      </c>
      <c r="N119">
        <v>1</v>
      </c>
      <c r="O119">
        <v>3</v>
      </c>
      <c r="P119">
        <v>0</v>
      </c>
      <c r="Q119">
        <v>0</v>
      </c>
      <c r="R119">
        <v>0</v>
      </c>
      <c r="S119" t="s">
        <v>724</v>
      </c>
      <c r="T119" t="s">
        <v>336</v>
      </c>
      <c r="U119">
        <v>700</v>
      </c>
      <c r="W119" t="str">
        <f t="shared" si="12"/>
        <v>600</v>
      </c>
      <c r="X119" t="str">
        <f t="shared" si="13"/>
        <v>600</v>
      </c>
      <c r="Y119" t="s">
        <v>727</v>
      </c>
      <c r="Z119" t="s">
        <v>721</v>
      </c>
      <c r="AA119" t="s">
        <v>116</v>
      </c>
      <c r="AB119" t="s">
        <v>387</v>
      </c>
      <c r="AC119" t="s">
        <v>724</v>
      </c>
      <c r="AD119">
        <v>2100</v>
      </c>
      <c r="AE119">
        <v>2100</v>
      </c>
      <c r="AF119">
        <v>2520</v>
      </c>
      <c r="AG119">
        <v>2520</v>
      </c>
      <c r="AH119">
        <v>700</v>
      </c>
      <c r="AI119">
        <v>700</v>
      </c>
      <c r="AJ119">
        <v>2100</v>
      </c>
      <c r="AK119">
        <v>2100</v>
      </c>
      <c r="AL119">
        <v>0</v>
      </c>
      <c r="AM119">
        <v>0</v>
      </c>
      <c r="AN119">
        <v>1</v>
      </c>
      <c r="AO119">
        <v>0</v>
      </c>
      <c r="AP119">
        <v>0</v>
      </c>
      <c r="AQ119">
        <v>1</v>
      </c>
      <c r="AR119" t="s">
        <v>569</v>
      </c>
      <c r="AS119" t="s">
        <v>568</v>
      </c>
      <c r="AT119">
        <v>0</v>
      </c>
      <c r="AU119" t="s">
        <v>316</v>
      </c>
      <c r="AV119" t="s">
        <v>759</v>
      </c>
      <c r="AW119" t="s">
        <v>316</v>
      </c>
      <c r="AX119" s="21"/>
    </row>
    <row r="120" spans="1:50" x14ac:dyDescent="0.25">
      <c r="A120" t="s">
        <v>639</v>
      </c>
      <c r="B120" t="str">
        <f t="shared" si="20"/>
        <v>010995</v>
      </c>
      <c r="C120" t="str">
        <f t="shared" si="20"/>
        <v>010995</v>
      </c>
      <c r="D120" t="s">
        <v>116</v>
      </c>
      <c r="E120" t="str">
        <f t="shared" si="21"/>
        <v>010995</v>
      </c>
      <c r="F120" t="s">
        <v>116</v>
      </c>
      <c r="I120" s="5">
        <v>43739</v>
      </c>
      <c r="J120" s="5">
        <v>43739</v>
      </c>
      <c r="L120" t="str">
        <f>"622510"</f>
        <v>622510</v>
      </c>
      <c r="M120">
        <v>4</v>
      </c>
      <c r="N120">
        <v>1</v>
      </c>
      <c r="O120">
        <v>4</v>
      </c>
      <c r="P120">
        <v>0</v>
      </c>
      <c r="Q120">
        <v>0</v>
      </c>
      <c r="R120">
        <v>0</v>
      </c>
      <c r="S120" t="s">
        <v>724</v>
      </c>
      <c r="T120" t="s">
        <v>336</v>
      </c>
      <c r="U120">
        <v>950</v>
      </c>
      <c r="W120" t="str">
        <f t="shared" si="12"/>
        <v>600</v>
      </c>
      <c r="X120" t="str">
        <f t="shared" si="13"/>
        <v>600</v>
      </c>
      <c r="Y120" t="s">
        <v>727</v>
      </c>
      <c r="Z120" t="s">
        <v>721</v>
      </c>
      <c r="AA120" t="s">
        <v>116</v>
      </c>
      <c r="AB120" t="s">
        <v>433</v>
      </c>
      <c r="AC120" t="s">
        <v>724</v>
      </c>
      <c r="AD120">
        <v>3800</v>
      </c>
      <c r="AE120">
        <v>3800</v>
      </c>
      <c r="AF120">
        <v>4560</v>
      </c>
      <c r="AG120">
        <v>4560</v>
      </c>
      <c r="AH120">
        <v>950</v>
      </c>
      <c r="AI120">
        <v>950</v>
      </c>
      <c r="AJ120">
        <v>3800</v>
      </c>
      <c r="AK120">
        <v>3800</v>
      </c>
      <c r="AL120">
        <v>0</v>
      </c>
      <c r="AM120">
        <v>0</v>
      </c>
      <c r="AN120">
        <v>1</v>
      </c>
      <c r="AO120">
        <v>0</v>
      </c>
      <c r="AP120">
        <v>0</v>
      </c>
      <c r="AQ120">
        <v>1</v>
      </c>
      <c r="AR120" t="s">
        <v>569</v>
      </c>
      <c r="AS120" t="s">
        <v>568</v>
      </c>
      <c r="AT120">
        <v>0</v>
      </c>
      <c r="AU120" t="s">
        <v>316</v>
      </c>
      <c r="AV120" t="s">
        <v>759</v>
      </c>
      <c r="AW120" t="s">
        <v>316</v>
      </c>
      <c r="AX120" s="21"/>
    </row>
    <row r="121" spans="1:50" x14ac:dyDescent="0.25">
      <c r="A121" t="s">
        <v>639</v>
      </c>
      <c r="B121" t="str">
        <f t="shared" si="20"/>
        <v>010995</v>
      </c>
      <c r="C121" t="str">
        <f t="shared" si="20"/>
        <v>010995</v>
      </c>
      <c r="D121" t="s">
        <v>116</v>
      </c>
      <c r="E121" t="str">
        <f t="shared" si="21"/>
        <v>010995</v>
      </c>
      <c r="F121" t="s">
        <v>116</v>
      </c>
      <c r="I121" s="5">
        <v>43739</v>
      </c>
      <c r="J121" s="5">
        <v>43739</v>
      </c>
      <c r="L121" t="str">
        <f>"622510"</f>
        <v>622510</v>
      </c>
      <c r="M121">
        <v>3</v>
      </c>
      <c r="N121">
        <v>1</v>
      </c>
      <c r="O121">
        <v>3</v>
      </c>
      <c r="P121">
        <v>0</v>
      </c>
      <c r="Q121">
        <v>0</v>
      </c>
      <c r="R121">
        <v>0</v>
      </c>
      <c r="S121" t="s">
        <v>724</v>
      </c>
      <c r="T121" t="s">
        <v>336</v>
      </c>
      <c r="U121">
        <v>950</v>
      </c>
      <c r="W121" t="str">
        <f t="shared" si="12"/>
        <v>600</v>
      </c>
      <c r="X121" t="str">
        <f t="shared" si="13"/>
        <v>600</v>
      </c>
      <c r="Y121" t="s">
        <v>727</v>
      </c>
      <c r="Z121" t="s">
        <v>721</v>
      </c>
      <c r="AA121" t="s">
        <v>116</v>
      </c>
      <c r="AB121" t="s">
        <v>433</v>
      </c>
      <c r="AC121" t="s">
        <v>724</v>
      </c>
      <c r="AD121">
        <v>2850</v>
      </c>
      <c r="AE121">
        <v>2850</v>
      </c>
      <c r="AF121">
        <v>3420</v>
      </c>
      <c r="AG121">
        <v>3420</v>
      </c>
      <c r="AH121">
        <v>950</v>
      </c>
      <c r="AI121">
        <v>950</v>
      </c>
      <c r="AJ121">
        <v>2850</v>
      </c>
      <c r="AK121">
        <v>2850</v>
      </c>
      <c r="AL121">
        <v>0</v>
      </c>
      <c r="AM121">
        <v>0</v>
      </c>
      <c r="AN121">
        <v>1</v>
      </c>
      <c r="AO121">
        <v>0</v>
      </c>
      <c r="AP121">
        <v>0</v>
      </c>
      <c r="AQ121">
        <v>1</v>
      </c>
      <c r="AR121" t="s">
        <v>569</v>
      </c>
      <c r="AS121" t="s">
        <v>568</v>
      </c>
      <c r="AT121">
        <v>0</v>
      </c>
      <c r="AU121" t="s">
        <v>316</v>
      </c>
      <c r="AV121" t="s">
        <v>759</v>
      </c>
      <c r="AW121" t="s">
        <v>316</v>
      </c>
      <c r="AX121" s="21"/>
    </row>
    <row r="122" spans="1:50" x14ac:dyDescent="0.25">
      <c r="A122" t="s">
        <v>639</v>
      </c>
      <c r="B122" t="str">
        <f t="shared" si="20"/>
        <v>010995</v>
      </c>
      <c r="C122" t="str">
        <f t="shared" si="20"/>
        <v>010995</v>
      </c>
      <c r="D122" t="s">
        <v>116</v>
      </c>
      <c r="E122" t="str">
        <f t="shared" si="21"/>
        <v>010995</v>
      </c>
      <c r="F122" t="s">
        <v>116</v>
      </c>
      <c r="I122" s="5">
        <v>43739</v>
      </c>
      <c r="J122" s="5">
        <v>43739</v>
      </c>
      <c r="L122" t="str">
        <f>"622500"</f>
        <v>622500</v>
      </c>
      <c r="M122">
        <v>10</v>
      </c>
      <c r="N122">
        <v>1</v>
      </c>
      <c r="O122">
        <v>10</v>
      </c>
      <c r="P122">
        <v>3</v>
      </c>
      <c r="Q122">
        <v>0</v>
      </c>
      <c r="R122">
        <v>3</v>
      </c>
      <c r="S122" t="s">
        <v>724</v>
      </c>
      <c r="T122" t="s">
        <v>336</v>
      </c>
      <c r="U122">
        <v>700</v>
      </c>
      <c r="W122" t="str">
        <f t="shared" si="12"/>
        <v>600</v>
      </c>
      <c r="X122" t="str">
        <f t="shared" si="13"/>
        <v>600</v>
      </c>
      <c r="Y122" t="s">
        <v>727</v>
      </c>
      <c r="Z122" t="s">
        <v>721</v>
      </c>
      <c r="AA122" t="s">
        <v>116</v>
      </c>
      <c r="AB122" t="s">
        <v>386</v>
      </c>
      <c r="AC122" t="s">
        <v>724</v>
      </c>
      <c r="AD122">
        <v>7000</v>
      </c>
      <c r="AE122">
        <v>7000</v>
      </c>
      <c r="AF122">
        <v>8400</v>
      </c>
      <c r="AG122">
        <v>8400</v>
      </c>
      <c r="AH122">
        <v>700</v>
      </c>
      <c r="AI122">
        <v>700</v>
      </c>
      <c r="AJ122">
        <v>7000</v>
      </c>
      <c r="AK122">
        <v>7000</v>
      </c>
      <c r="AL122">
        <v>2100</v>
      </c>
      <c r="AM122">
        <v>2100</v>
      </c>
      <c r="AN122">
        <v>1</v>
      </c>
      <c r="AO122">
        <v>0</v>
      </c>
      <c r="AP122">
        <v>0</v>
      </c>
      <c r="AQ122">
        <v>1</v>
      </c>
      <c r="AR122" t="s">
        <v>569</v>
      </c>
      <c r="AS122" t="s">
        <v>568</v>
      </c>
      <c r="AT122">
        <v>0</v>
      </c>
      <c r="AU122" t="s">
        <v>316</v>
      </c>
      <c r="AV122" t="s">
        <v>759</v>
      </c>
      <c r="AW122" t="s">
        <v>316</v>
      </c>
      <c r="AX122" s="21"/>
    </row>
    <row r="123" spans="1:50" x14ac:dyDescent="0.25">
      <c r="A123" t="s">
        <v>640</v>
      </c>
      <c r="B123" t="str">
        <f>"011815"</f>
        <v>011815</v>
      </c>
      <c r="C123" t="str">
        <f>"011815"</f>
        <v>011815</v>
      </c>
      <c r="D123" t="s">
        <v>117</v>
      </c>
      <c r="E123" t="str">
        <f>"011815"</f>
        <v>011815</v>
      </c>
      <c r="F123" t="s">
        <v>117</v>
      </c>
      <c r="I123" s="5">
        <v>43753</v>
      </c>
      <c r="J123" s="5">
        <v>43753</v>
      </c>
      <c r="L123" t="str">
        <f>"604200"</f>
        <v>604200</v>
      </c>
      <c r="M123">
        <v>53</v>
      </c>
      <c r="N123">
        <v>1</v>
      </c>
      <c r="O123">
        <v>53</v>
      </c>
      <c r="P123">
        <v>21</v>
      </c>
      <c r="Q123">
        <v>0</v>
      </c>
      <c r="R123">
        <v>0</v>
      </c>
      <c r="S123" t="s">
        <v>724</v>
      </c>
      <c r="T123" t="s">
        <v>336</v>
      </c>
      <c r="U123">
        <v>185</v>
      </c>
      <c r="W123" t="str">
        <f t="shared" si="12"/>
        <v>600</v>
      </c>
      <c r="X123" t="str">
        <f t="shared" si="13"/>
        <v>600</v>
      </c>
      <c r="Y123" t="s">
        <v>726</v>
      </c>
      <c r="Z123" t="s">
        <v>719</v>
      </c>
      <c r="AA123" t="s">
        <v>117</v>
      </c>
      <c r="AB123" t="s">
        <v>338</v>
      </c>
      <c r="AC123" t="s">
        <v>724</v>
      </c>
      <c r="AD123">
        <v>9805</v>
      </c>
      <c r="AE123">
        <v>9805</v>
      </c>
      <c r="AF123">
        <v>9805</v>
      </c>
      <c r="AG123">
        <v>9805</v>
      </c>
      <c r="AH123">
        <v>185</v>
      </c>
      <c r="AI123">
        <v>185</v>
      </c>
      <c r="AJ123">
        <v>9805</v>
      </c>
      <c r="AK123">
        <v>9805</v>
      </c>
      <c r="AL123">
        <v>0</v>
      </c>
      <c r="AM123">
        <v>0</v>
      </c>
      <c r="AN123">
        <v>1</v>
      </c>
      <c r="AO123">
        <v>0</v>
      </c>
      <c r="AP123">
        <v>0</v>
      </c>
      <c r="AQ123">
        <v>1</v>
      </c>
      <c r="AR123" t="s">
        <v>569</v>
      </c>
      <c r="AS123" t="s">
        <v>568</v>
      </c>
      <c r="AT123">
        <v>0</v>
      </c>
      <c r="AU123" t="s">
        <v>308</v>
      </c>
      <c r="AV123" t="s">
        <v>751</v>
      </c>
      <c r="AW123" t="s">
        <v>308</v>
      </c>
      <c r="AX123" s="21"/>
    </row>
    <row r="124" spans="1:50" x14ac:dyDescent="0.25">
      <c r="A124" t="s">
        <v>641</v>
      </c>
      <c r="B124" t="str">
        <f>"011816"</f>
        <v>011816</v>
      </c>
      <c r="C124" t="str">
        <f>"011816"</f>
        <v>011816</v>
      </c>
      <c r="D124" t="s">
        <v>118</v>
      </c>
      <c r="E124" t="str">
        <f>"011816"</f>
        <v>011816</v>
      </c>
      <c r="F124" t="s">
        <v>118</v>
      </c>
      <c r="I124" s="5">
        <v>43753</v>
      </c>
      <c r="J124" s="5">
        <v>43753</v>
      </c>
      <c r="L124" t="str">
        <f>"604200"</f>
        <v>604200</v>
      </c>
      <c r="M124">
        <v>53</v>
      </c>
      <c r="N124">
        <v>1</v>
      </c>
      <c r="O124">
        <v>53</v>
      </c>
      <c r="P124">
        <v>21</v>
      </c>
      <c r="Q124">
        <v>0</v>
      </c>
      <c r="R124">
        <v>0</v>
      </c>
      <c r="S124" t="s">
        <v>724</v>
      </c>
      <c r="T124" t="s">
        <v>336</v>
      </c>
      <c r="U124">
        <v>185</v>
      </c>
      <c r="W124" t="str">
        <f t="shared" si="12"/>
        <v>600</v>
      </c>
      <c r="X124" t="str">
        <f t="shared" si="13"/>
        <v>600</v>
      </c>
      <c r="Y124" t="s">
        <v>726</v>
      </c>
      <c r="Z124" t="s">
        <v>719</v>
      </c>
      <c r="AA124" t="s">
        <v>118</v>
      </c>
      <c r="AB124" t="s">
        <v>338</v>
      </c>
      <c r="AC124" t="s">
        <v>724</v>
      </c>
      <c r="AD124">
        <v>9805</v>
      </c>
      <c r="AE124">
        <v>9805</v>
      </c>
      <c r="AF124">
        <v>9805</v>
      </c>
      <c r="AG124">
        <v>9805</v>
      </c>
      <c r="AH124">
        <v>185</v>
      </c>
      <c r="AI124">
        <v>185</v>
      </c>
      <c r="AJ124">
        <v>9805</v>
      </c>
      <c r="AK124">
        <v>9805</v>
      </c>
      <c r="AL124">
        <v>0</v>
      </c>
      <c r="AM124">
        <v>0</v>
      </c>
      <c r="AN124">
        <v>1</v>
      </c>
      <c r="AO124">
        <v>0</v>
      </c>
      <c r="AP124">
        <v>0</v>
      </c>
      <c r="AQ124">
        <v>1</v>
      </c>
      <c r="AR124" t="s">
        <v>569</v>
      </c>
      <c r="AS124" t="s">
        <v>568</v>
      </c>
      <c r="AT124">
        <v>0</v>
      </c>
      <c r="AU124" t="s">
        <v>308</v>
      </c>
      <c r="AV124" t="s">
        <v>751</v>
      </c>
      <c r="AW124" t="s">
        <v>308</v>
      </c>
      <c r="AX124" s="21"/>
    </row>
    <row r="125" spans="1:50" x14ac:dyDescent="0.25">
      <c r="A125" t="s">
        <v>642</v>
      </c>
      <c r="B125" t="str">
        <f>"010891"</f>
        <v>010891</v>
      </c>
      <c r="C125" t="str">
        <f>"010891"</f>
        <v>010891</v>
      </c>
      <c r="D125" t="s">
        <v>113</v>
      </c>
      <c r="E125" t="str">
        <f>"010891"</f>
        <v>010891</v>
      </c>
      <c r="F125" t="s">
        <v>113</v>
      </c>
      <c r="I125" s="5">
        <v>43756</v>
      </c>
      <c r="J125" s="5">
        <v>43756</v>
      </c>
      <c r="L125" t="str">
        <f>"622600"</f>
        <v>622600</v>
      </c>
      <c r="M125">
        <v>1</v>
      </c>
      <c r="N125">
        <v>1</v>
      </c>
      <c r="O125">
        <v>1</v>
      </c>
      <c r="P125">
        <v>0</v>
      </c>
      <c r="Q125">
        <v>0</v>
      </c>
      <c r="R125">
        <v>0</v>
      </c>
      <c r="S125" t="s">
        <v>724</v>
      </c>
      <c r="T125" t="s">
        <v>336</v>
      </c>
      <c r="U125">
        <v>900</v>
      </c>
      <c r="W125" t="str">
        <f t="shared" si="12"/>
        <v>600</v>
      </c>
      <c r="X125" t="str">
        <f t="shared" si="13"/>
        <v>600</v>
      </c>
      <c r="Y125" t="s">
        <v>727</v>
      </c>
      <c r="Z125" t="s">
        <v>722</v>
      </c>
      <c r="AA125" t="s">
        <v>113</v>
      </c>
      <c r="AB125" t="s">
        <v>387</v>
      </c>
      <c r="AC125" t="s">
        <v>724</v>
      </c>
      <c r="AD125">
        <v>900</v>
      </c>
      <c r="AE125">
        <v>900</v>
      </c>
      <c r="AF125">
        <v>1080</v>
      </c>
      <c r="AG125">
        <v>1080</v>
      </c>
      <c r="AH125">
        <v>900</v>
      </c>
      <c r="AI125">
        <v>900</v>
      </c>
      <c r="AJ125">
        <v>900</v>
      </c>
      <c r="AK125">
        <v>900</v>
      </c>
      <c r="AL125">
        <v>0</v>
      </c>
      <c r="AM125">
        <v>0</v>
      </c>
      <c r="AN125">
        <v>1</v>
      </c>
      <c r="AO125">
        <v>0</v>
      </c>
      <c r="AP125">
        <v>0</v>
      </c>
      <c r="AQ125">
        <v>1</v>
      </c>
      <c r="AR125" t="s">
        <v>569</v>
      </c>
      <c r="AS125" t="s">
        <v>568</v>
      </c>
      <c r="AT125">
        <v>0</v>
      </c>
      <c r="AU125" t="s">
        <v>316</v>
      </c>
      <c r="AV125" t="s">
        <v>759</v>
      </c>
      <c r="AW125" t="s">
        <v>316</v>
      </c>
      <c r="AX125" s="21"/>
    </row>
    <row r="126" spans="1:50" x14ac:dyDescent="0.25">
      <c r="A126" t="s">
        <v>643</v>
      </c>
      <c r="B126" t="str">
        <f>"011824"</f>
        <v>011824</v>
      </c>
      <c r="C126" t="str">
        <f>"011824"</f>
        <v>011824</v>
      </c>
      <c r="D126" t="s">
        <v>119</v>
      </c>
      <c r="E126" t="str">
        <f>"011824"</f>
        <v>011824</v>
      </c>
      <c r="F126" t="s">
        <v>119</v>
      </c>
      <c r="I126" s="5">
        <v>43756</v>
      </c>
      <c r="J126" s="5">
        <v>43756</v>
      </c>
      <c r="L126" t="str">
        <f>"604200"</f>
        <v>604200</v>
      </c>
      <c r="M126">
        <v>5</v>
      </c>
      <c r="N126">
        <v>1</v>
      </c>
      <c r="O126">
        <v>5</v>
      </c>
      <c r="P126">
        <v>2</v>
      </c>
      <c r="Q126">
        <v>0</v>
      </c>
      <c r="R126">
        <v>0</v>
      </c>
      <c r="S126" t="s">
        <v>724</v>
      </c>
      <c r="T126" t="s">
        <v>336</v>
      </c>
      <c r="U126">
        <v>700</v>
      </c>
      <c r="W126" t="str">
        <f t="shared" si="12"/>
        <v>600</v>
      </c>
      <c r="X126" t="str">
        <f t="shared" si="13"/>
        <v>600</v>
      </c>
      <c r="Y126" t="s">
        <v>727</v>
      </c>
      <c r="Z126" t="s">
        <v>722</v>
      </c>
      <c r="AA126" t="s">
        <v>119</v>
      </c>
      <c r="AB126" t="s">
        <v>434</v>
      </c>
      <c r="AC126" t="s">
        <v>724</v>
      </c>
      <c r="AD126">
        <v>3500</v>
      </c>
      <c r="AE126">
        <v>3500</v>
      </c>
      <c r="AF126">
        <v>4200</v>
      </c>
      <c r="AG126">
        <v>4200</v>
      </c>
      <c r="AH126">
        <v>700</v>
      </c>
      <c r="AI126">
        <v>700</v>
      </c>
      <c r="AJ126">
        <v>3500</v>
      </c>
      <c r="AK126">
        <v>3500</v>
      </c>
      <c r="AL126">
        <v>0</v>
      </c>
      <c r="AM126">
        <v>0</v>
      </c>
      <c r="AN126">
        <v>1</v>
      </c>
      <c r="AO126">
        <v>0</v>
      </c>
      <c r="AP126">
        <v>0</v>
      </c>
      <c r="AQ126">
        <v>1</v>
      </c>
      <c r="AR126" t="s">
        <v>569</v>
      </c>
      <c r="AS126" t="s">
        <v>568</v>
      </c>
      <c r="AT126">
        <v>0</v>
      </c>
      <c r="AU126" t="s">
        <v>304</v>
      </c>
      <c r="AV126" t="s">
        <v>747</v>
      </c>
      <c r="AW126" t="s">
        <v>304</v>
      </c>
      <c r="AX126" s="21"/>
    </row>
    <row r="127" spans="1:50" x14ac:dyDescent="0.25">
      <c r="A127" t="s">
        <v>644</v>
      </c>
      <c r="B127" t="str">
        <f>"011832"</f>
        <v>011832</v>
      </c>
      <c r="C127" t="str">
        <f>"011832"</f>
        <v>011832</v>
      </c>
      <c r="D127" t="s">
        <v>120</v>
      </c>
      <c r="E127" t="str">
        <f>"011832"</f>
        <v>011832</v>
      </c>
      <c r="F127" t="s">
        <v>120</v>
      </c>
      <c r="I127" s="5">
        <v>43759</v>
      </c>
      <c r="J127" s="5">
        <v>43759</v>
      </c>
      <c r="L127" t="str">
        <f>"604200"</f>
        <v>604200</v>
      </c>
      <c r="M127">
        <v>53</v>
      </c>
      <c r="N127">
        <v>1</v>
      </c>
      <c r="O127">
        <v>53</v>
      </c>
      <c r="P127">
        <v>21</v>
      </c>
      <c r="Q127">
        <v>0</v>
      </c>
      <c r="R127">
        <v>0</v>
      </c>
      <c r="S127" t="s">
        <v>724</v>
      </c>
      <c r="T127" t="s">
        <v>336</v>
      </c>
      <c r="U127">
        <v>185</v>
      </c>
      <c r="W127" t="str">
        <f t="shared" si="12"/>
        <v>600</v>
      </c>
      <c r="X127" t="str">
        <f t="shared" si="13"/>
        <v>600</v>
      </c>
      <c r="Y127" t="s">
        <v>726</v>
      </c>
      <c r="Z127" t="s">
        <v>719</v>
      </c>
      <c r="AA127" t="s">
        <v>120</v>
      </c>
      <c r="AB127" t="s">
        <v>338</v>
      </c>
      <c r="AC127" t="s">
        <v>724</v>
      </c>
      <c r="AD127">
        <v>9805</v>
      </c>
      <c r="AE127">
        <v>9805</v>
      </c>
      <c r="AF127">
        <v>9805</v>
      </c>
      <c r="AG127">
        <v>9805</v>
      </c>
      <c r="AH127">
        <v>185</v>
      </c>
      <c r="AI127">
        <v>185</v>
      </c>
      <c r="AJ127">
        <v>9805</v>
      </c>
      <c r="AK127">
        <v>9805</v>
      </c>
      <c r="AL127">
        <v>0</v>
      </c>
      <c r="AM127">
        <v>0</v>
      </c>
      <c r="AN127">
        <v>1</v>
      </c>
      <c r="AO127">
        <v>0</v>
      </c>
      <c r="AP127">
        <v>0</v>
      </c>
      <c r="AQ127">
        <v>1</v>
      </c>
      <c r="AR127" t="s">
        <v>569</v>
      </c>
      <c r="AS127" t="s">
        <v>568</v>
      </c>
      <c r="AT127">
        <v>0</v>
      </c>
      <c r="AU127" t="s">
        <v>308</v>
      </c>
      <c r="AV127" t="s">
        <v>751</v>
      </c>
      <c r="AW127" t="s">
        <v>308</v>
      </c>
      <c r="AX127" s="21"/>
    </row>
    <row r="128" spans="1:50" x14ac:dyDescent="0.25">
      <c r="A128" t="s">
        <v>645</v>
      </c>
      <c r="B128" t="str">
        <f>"011850"</f>
        <v>011850</v>
      </c>
      <c r="C128" t="str">
        <f>"011850"</f>
        <v>011850</v>
      </c>
      <c r="D128" t="s">
        <v>121</v>
      </c>
      <c r="E128" t="str">
        <f>"011850"</f>
        <v>011850</v>
      </c>
      <c r="F128" t="s">
        <v>121</v>
      </c>
      <c r="I128" s="5">
        <v>43761</v>
      </c>
      <c r="J128" s="5">
        <v>43761</v>
      </c>
      <c r="L128" t="str">
        <f>"604200"</f>
        <v>604200</v>
      </c>
      <c r="M128">
        <v>53</v>
      </c>
      <c r="N128">
        <v>1</v>
      </c>
      <c r="O128">
        <v>53</v>
      </c>
      <c r="P128">
        <v>21</v>
      </c>
      <c r="Q128">
        <v>0</v>
      </c>
      <c r="R128">
        <v>0</v>
      </c>
      <c r="S128" t="s">
        <v>724</v>
      </c>
      <c r="T128" t="s">
        <v>336</v>
      </c>
      <c r="U128">
        <v>185</v>
      </c>
      <c r="W128" t="str">
        <f t="shared" si="12"/>
        <v>600</v>
      </c>
      <c r="X128" t="str">
        <f t="shared" si="13"/>
        <v>600</v>
      </c>
      <c r="Y128" t="s">
        <v>726</v>
      </c>
      <c r="Z128" t="s">
        <v>719</v>
      </c>
      <c r="AA128" t="s">
        <v>121</v>
      </c>
      <c r="AB128" t="s">
        <v>338</v>
      </c>
      <c r="AC128" t="s">
        <v>724</v>
      </c>
      <c r="AD128">
        <v>9805</v>
      </c>
      <c r="AE128">
        <v>9805</v>
      </c>
      <c r="AF128">
        <v>9805</v>
      </c>
      <c r="AG128">
        <v>9805</v>
      </c>
      <c r="AH128">
        <v>185</v>
      </c>
      <c r="AI128">
        <v>185</v>
      </c>
      <c r="AJ128">
        <v>9805</v>
      </c>
      <c r="AK128">
        <v>9805</v>
      </c>
      <c r="AL128">
        <v>0</v>
      </c>
      <c r="AM128">
        <v>0</v>
      </c>
      <c r="AN128">
        <v>1</v>
      </c>
      <c r="AO128">
        <v>0</v>
      </c>
      <c r="AP128">
        <v>0</v>
      </c>
      <c r="AQ128">
        <v>1</v>
      </c>
      <c r="AR128" t="s">
        <v>569</v>
      </c>
      <c r="AS128" t="s">
        <v>568</v>
      </c>
      <c r="AT128">
        <v>0</v>
      </c>
      <c r="AU128" t="s">
        <v>308</v>
      </c>
      <c r="AV128" t="s">
        <v>751</v>
      </c>
      <c r="AW128" t="s">
        <v>308</v>
      </c>
      <c r="AX128" s="21"/>
    </row>
    <row r="129" spans="1:50" x14ac:dyDescent="0.25">
      <c r="A129" t="s">
        <v>646</v>
      </c>
      <c r="B129" t="str">
        <f t="shared" ref="B129:C133" si="22">"010660"</f>
        <v>010660</v>
      </c>
      <c r="C129" t="str">
        <f t="shared" si="22"/>
        <v>010660</v>
      </c>
      <c r="D129" t="s">
        <v>122</v>
      </c>
      <c r="E129" t="str">
        <f>"010660"</f>
        <v>010660</v>
      </c>
      <c r="F129" t="s">
        <v>122</v>
      </c>
      <c r="I129" s="5">
        <v>43761</v>
      </c>
      <c r="J129" s="5">
        <v>43761</v>
      </c>
      <c r="L129" t="str">
        <f>"604200"</f>
        <v>604200</v>
      </c>
      <c r="M129">
        <v>34</v>
      </c>
      <c r="N129">
        <v>1</v>
      </c>
      <c r="O129">
        <v>34</v>
      </c>
      <c r="P129">
        <v>17.5</v>
      </c>
      <c r="Q129">
        <v>0</v>
      </c>
      <c r="R129">
        <v>0</v>
      </c>
      <c r="S129" t="s">
        <v>724</v>
      </c>
      <c r="T129" t="s">
        <v>336</v>
      </c>
      <c r="U129">
        <v>350</v>
      </c>
      <c r="W129" t="str">
        <f t="shared" si="12"/>
        <v>600</v>
      </c>
      <c r="X129" t="str">
        <f t="shared" si="13"/>
        <v>600</v>
      </c>
      <c r="Y129" t="s">
        <v>726</v>
      </c>
      <c r="Z129" t="s">
        <v>719</v>
      </c>
      <c r="AA129" t="s">
        <v>122</v>
      </c>
      <c r="AB129" t="s">
        <v>338</v>
      </c>
      <c r="AC129" t="s">
        <v>724</v>
      </c>
      <c r="AD129">
        <v>11900</v>
      </c>
      <c r="AE129">
        <v>11900</v>
      </c>
      <c r="AF129">
        <v>11900</v>
      </c>
      <c r="AG129">
        <v>11900</v>
      </c>
      <c r="AH129">
        <v>350</v>
      </c>
      <c r="AI129">
        <v>350</v>
      </c>
      <c r="AJ129">
        <v>11900</v>
      </c>
      <c r="AK129">
        <v>11900</v>
      </c>
      <c r="AL129">
        <v>0</v>
      </c>
      <c r="AM129">
        <v>0</v>
      </c>
      <c r="AN129">
        <v>1</v>
      </c>
      <c r="AO129">
        <v>0</v>
      </c>
      <c r="AP129">
        <v>0</v>
      </c>
      <c r="AQ129">
        <v>1</v>
      </c>
      <c r="AR129" t="s">
        <v>569</v>
      </c>
      <c r="AS129" t="s">
        <v>568</v>
      </c>
      <c r="AT129">
        <v>0</v>
      </c>
      <c r="AU129" t="s">
        <v>308</v>
      </c>
      <c r="AV129" t="s">
        <v>751</v>
      </c>
      <c r="AW129" t="s">
        <v>308</v>
      </c>
      <c r="AX129" s="21"/>
    </row>
    <row r="130" spans="1:50" x14ac:dyDescent="0.25">
      <c r="A130" t="s">
        <v>646</v>
      </c>
      <c r="B130" t="str">
        <f t="shared" si="22"/>
        <v>010660</v>
      </c>
      <c r="C130" t="str">
        <f t="shared" si="22"/>
        <v>010660</v>
      </c>
      <c r="D130" t="s">
        <v>122</v>
      </c>
      <c r="E130" t="str">
        <f>"010660"</f>
        <v>010660</v>
      </c>
      <c r="F130" t="s">
        <v>122</v>
      </c>
      <c r="I130" s="5">
        <v>43761</v>
      </c>
      <c r="J130" s="5">
        <v>43761</v>
      </c>
      <c r="L130" t="str">
        <f>"625100"</f>
        <v>625100</v>
      </c>
      <c r="M130">
        <v>2</v>
      </c>
      <c r="N130">
        <v>1</v>
      </c>
      <c r="O130">
        <v>2</v>
      </c>
      <c r="P130">
        <v>1</v>
      </c>
      <c r="Q130">
        <v>0</v>
      </c>
      <c r="R130">
        <v>0</v>
      </c>
      <c r="S130" t="s">
        <v>724</v>
      </c>
      <c r="T130" t="s">
        <v>336</v>
      </c>
      <c r="U130">
        <v>350</v>
      </c>
      <c r="W130" t="str">
        <f t="shared" si="12"/>
        <v>600</v>
      </c>
      <c r="X130" t="str">
        <f t="shared" si="13"/>
        <v>600</v>
      </c>
      <c r="Y130" t="s">
        <v>726</v>
      </c>
      <c r="Z130" t="s">
        <v>719</v>
      </c>
      <c r="AA130" t="s">
        <v>122</v>
      </c>
      <c r="AB130" t="s">
        <v>435</v>
      </c>
      <c r="AC130" t="s">
        <v>724</v>
      </c>
      <c r="AD130">
        <v>700</v>
      </c>
      <c r="AE130">
        <v>700</v>
      </c>
      <c r="AF130">
        <v>700</v>
      </c>
      <c r="AG130">
        <v>700</v>
      </c>
      <c r="AH130">
        <v>350</v>
      </c>
      <c r="AI130">
        <v>350</v>
      </c>
      <c r="AJ130">
        <v>700</v>
      </c>
      <c r="AK130">
        <v>700</v>
      </c>
      <c r="AL130">
        <v>0</v>
      </c>
      <c r="AM130">
        <v>0</v>
      </c>
      <c r="AN130">
        <v>1</v>
      </c>
      <c r="AO130">
        <v>0</v>
      </c>
      <c r="AP130">
        <v>0</v>
      </c>
      <c r="AQ130">
        <v>1</v>
      </c>
      <c r="AR130" t="s">
        <v>569</v>
      </c>
      <c r="AS130" t="s">
        <v>568</v>
      </c>
      <c r="AT130">
        <v>0</v>
      </c>
      <c r="AU130" t="s">
        <v>308</v>
      </c>
      <c r="AV130" t="s">
        <v>751</v>
      </c>
      <c r="AW130" t="s">
        <v>308</v>
      </c>
      <c r="AX130" s="21"/>
    </row>
    <row r="131" spans="1:50" x14ac:dyDescent="0.25">
      <c r="A131" t="s">
        <v>646</v>
      </c>
      <c r="B131" t="str">
        <f t="shared" si="22"/>
        <v>010660</v>
      </c>
      <c r="C131" t="str">
        <f t="shared" si="22"/>
        <v>010660</v>
      </c>
      <c r="D131" t="s">
        <v>122</v>
      </c>
      <c r="E131" t="str">
        <f>"010660"</f>
        <v>010660</v>
      </c>
      <c r="F131" t="s">
        <v>122</v>
      </c>
      <c r="I131" s="5">
        <v>43761</v>
      </c>
      <c r="J131" s="5">
        <v>43761</v>
      </c>
      <c r="L131" t="str">
        <f>"625601"</f>
        <v>625601</v>
      </c>
      <c r="M131">
        <v>5</v>
      </c>
      <c r="N131">
        <v>1</v>
      </c>
      <c r="O131">
        <v>5</v>
      </c>
      <c r="P131">
        <v>2</v>
      </c>
      <c r="Q131">
        <v>0</v>
      </c>
      <c r="R131">
        <v>0</v>
      </c>
      <c r="S131" t="s">
        <v>724</v>
      </c>
      <c r="T131" t="s">
        <v>336</v>
      </c>
      <c r="U131">
        <v>145</v>
      </c>
      <c r="W131" t="str">
        <f t="shared" si="12"/>
        <v>600</v>
      </c>
      <c r="X131" t="str">
        <f t="shared" si="13"/>
        <v>600</v>
      </c>
      <c r="Y131" t="s">
        <v>726</v>
      </c>
      <c r="Z131" t="s">
        <v>719</v>
      </c>
      <c r="AA131" t="s">
        <v>122</v>
      </c>
      <c r="AB131" t="s">
        <v>422</v>
      </c>
      <c r="AC131" t="s">
        <v>724</v>
      </c>
      <c r="AD131">
        <v>725</v>
      </c>
      <c r="AE131">
        <v>725</v>
      </c>
      <c r="AF131">
        <v>725</v>
      </c>
      <c r="AG131">
        <v>725</v>
      </c>
      <c r="AH131">
        <v>145</v>
      </c>
      <c r="AI131">
        <v>145</v>
      </c>
      <c r="AJ131">
        <v>725</v>
      </c>
      <c r="AK131">
        <v>725</v>
      </c>
      <c r="AL131">
        <v>0</v>
      </c>
      <c r="AM131">
        <v>0</v>
      </c>
      <c r="AN131">
        <v>1</v>
      </c>
      <c r="AO131">
        <v>0</v>
      </c>
      <c r="AP131">
        <v>0</v>
      </c>
      <c r="AQ131">
        <v>1</v>
      </c>
      <c r="AR131" t="s">
        <v>569</v>
      </c>
      <c r="AS131" t="s">
        <v>568</v>
      </c>
      <c r="AT131">
        <v>0</v>
      </c>
      <c r="AU131" t="s">
        <v>308</v>
      </c>
      <c r="AV131" t="s">
        <v>751</v>
      </c>
      <c r="AW131" t="s">
        <v>308</v>
      </c>
      <c r="AX131" s="21"/>
    </row>
    <row r="132" spans="1:50" x14ac:dyDescent="0.25">
      <c r="A132" t="s">
        <v>646</v>
      </c>
      <c r="B132" t="str">
        <f t="shared" si="22"/>
        <v>010660</v>
      </c>
      <c r="C132" t="str">
        <f t="shared" si="22"/>
        <v>010660</v>
      </c>
      <c r="D132" t="s">
        <v>122</v>
      </c>
      <c r="E132" t="str">
        <f>"010660"</f>
        <v>010660</v>
      </c>
      <c r="F132" t="s">
        <v>122</v>
      </c>
      <c r="I132" s="5">
        <v>43761</v>
      </c>
      <c r="J132" s="5">
        <v>43761</v>
      </c>
      <c r="L132" t="str">
        <f>"625601"</f>
        <v>625601</v>
      </c>
      <c r="M132">
        <v>10</v>
      </c>
      <c r="N132">
        <v>1</v>
      </c>
      <c r="O132">
        <v>10</v>
      </c>
      <c r="P132">
        <v>6</v>
      </c>
      <c r="Q132">
        <v>0</v>
      </c>
      <c r="R132">
        <v>0</v>
      </c>
      <c r="S132" t="s">
        <v>724</v>
      </c>
      <c r="T132" t="s">
        <v>336</v>
      </c>
      <c r="U132">
        <v>22</v>
      </c>
      <c r="W132" t="str">
        <f t="shared" si="12"/>
        <v>600</v>
      </c>
      <c r="X132" t="str">
        <f t="shared" si="13"/>
        <v>600</v>
      </c>
      <c r="Y132" t="s">
        <v>726</v>
      </c>
      <c r="Z132" t="s">
        <v>719</v>
      </c>
      <c r="AA132" t="s">
        <v>122</v>
      </c>
      <c r="AB132" t="s">
        <v>422</v>
      </c>
      <c r="AC132" t="s">
        <v>724</v>
      </c>
      <c r="AD132">
        <v>220</v>
      </c>
      <c r="AE132">
        <v>220</v>
      </c>
      <c r="AF132">
        <v>220</v>
      </c>
      <c r="AG132">
        <v>220</v>
      </c>
      <c r="AH132">
        <v>22</v>
      </c>
      <c r="AI132">
        <v>22</v>
      </c>
      <c r="AJ132">
        <v>220</v>
      </c>
      <c r="AK132">
        <v>220</v>
      </c>
      <c r="AL132">
        <v>0</v>
      </c>
      <c r="AM132">
        <v>0</v>
      </c>
      <c r="AN132">
        <v>1</v>
      </c>
      <c r="AO132">
        <v>0</v>
      </c>
      <c r="AP132">
        <v>0</v>
      </c>
      <c r="AQ132">
        <v>1</v>
      </c>
      <c r="AR132" t="s">
        <v>569</v>
      </c>
      <c r="AS132" t="s">
        <v>568</v>
      </c>
      <c r="AT132">
        <v>0</v>
      </c>
      <c r="AU132" t="s">
        <v>308</v>
      </c>
      <c r="AV132" t="s">
        <v>751</v>
      </c>
      <c r="AW132" t="s">
        <v>308</v>
      </c>
      <c r="AX132" s="21"/>
    </row>
    <row r="133" spans="1:50" x14ac:dyDescent="0.25">
      <c r="A133" t="s">
        <v>646</v>
      </c>
      <c r="B133" t="str">
        <f t="shared" si="22"/>
        <v>010660</v>
      </c>
      <c r="C133" t="str">
        <f t="shared" si="22"/>
        <v>010660</v>
      </c>
      <c r="D133" t="s">
        <v>122</v>
      </c>
      <c r="E133" t="str">
        <f>"010660"</f>
        <v>010660</v>
      </c>
      <c r="F133" t="s">
        <v>122</v>
      </c>
      <c r="I133" s="5">
        <v>43761</v>
      </c>
      <c r="J133" s="5">
        <v>43761</v>
      </c>
      <c r="L133" t="str">
        <f>"625601"</f>
        <v>625601</v>
      </c>
      <c r="M133">
        <v>5</v>
      </c>
      <c r="N133">
        <v>1</v>
      </c>
      <c r="O133">
        <v>5</v>
      </c>
      <c r="P133">
        <v>2</v>
      </c>
      <c r="Q133">
        <v>0</v>
      </c>
      <c r="R133">
        <v>0</v>
      </c>
      <c r="S133" t="s">
        <v>724</v>
      </c>
      <c r="T133" t="s">
        <v>336</v>
      </c>
      <c r="U133">
        <v>45</v>
      </c>
      <c r="W133" t="str">
        <f t="shared" ref="W133:W196" si="23">"600"</f>
        <v>600</v>
      </c>
      <c r="X133" t="str">
        <f t="shared" ref="X133:X196" si="24">"600"</f>
        <v>600</v>
      </c>
      <c r="Y133" t="s">
        <v>726</v>
      </c>
      <c r="Z133" t="s">
        <v>719</v>
      </c>
      <c r="AA133" t="s">
        <v>122</v>
      </c>
      <c r="AB133" t="s">
        <v>422</v>
      </c>
      <c r="AC133" t="s">
        <v>724</v>
      </c>
      <c r="AD133">
        <v>225</v>
      </c>
      <c r="AE133">
        <v>225</v>
      </c>
      <c r="AF133">
        <v>225</v>
      </c>
      <c r="AG133">
        <v>225</v>
      </c>
      <c r="AH133">
        <v>45</v>
      </c>
      <c r="AI133">
        <v>45</v>
      </c>
      <c r="AJ133">
        <v>225</v>
      </c>
      <c r="AK133">
        <v>225</v>
      </c>
      <c r="AL133">
        <v>0</v>
      </c>
      <c r="AM133">
        <v>0</v>
      </c>
      <c r="AN133">
        <v>1</v>
      </c>
      <c r="AO133">
        <v>0</v>
      </c>
      <c r="AP133">
        <v>0</v>
      </c>
      <c r="AQ133">
        <v>1</v>
      </c>
      <c r="AR133" t="s">
        <v>569</v>
      </c>
      <c r="AS133" t="s">
        <v>568</v>
      </c>
      <c r="AT133">
        <v>0</v>
      </c>
      <c r="AU133" t="s">
        <v>308</v>
      </c>
      <c r="AV133" t="s">
        <v>751</v>
      </c>
      <c r="AW133" t="s">
        <v>308</v>
      </c>
      <c r="AX133" s="21"/>
    </row>
    <row r="134" spans="1:50" x14ac:dyDescent="0.25">
      <c r="A134" t="s">
        <v>647</v>
      </c>
      <c r="B134" t="str">
        <f t="shared" ref="B134:C140" si="25">"011791"</f>
        <v>011791</v>
      </c>
      <c r="C134" t="str">
        <f t="shared" si="25"/>
        <v>011791</v>
      </c>
      <c r="D134" t="s">
        <v>123</v>
      </c>
      <c r="E134" t="str">
        <f t="shared" ref="E134:E140" si="26">"011791"</f>
        <v>011791</v>
      </c>
      <c r="F134" t="s">
        <v>123</v>
      </c>
      <c r="I134" s="5">
        <v>43766</v>
      </c>
      <c r="J134" s="5">
        <v>43766</v>
      </c>
      <c r="L134" t="str">
        <f t="shared" ref="L134:L140" si="27">"604200"</f>
        <v>604200</v>
      </c>
      <c r="M134">
        <v>24</v>
      </c>
      <c r="N134">
        <v>1</v>
      </c>
      <c r="O134">
        <v>24</v>
      </c>
      <c r="P134">
        <v>6</v>
      </c>
      <c r="Q134">
        <v>0</v>
      </c>
      <c r="R134">
        <v>0</v>
      </c>
      <c r="S134" t="s">
        <v>724</v>
      </c>
      <c r="T134" t="s">
        <v>336</v>
      </c>
      <c r="U134">
        <v>500</v>
      </c>
      <c r="W134" t="str">
        <f t="shared" si="23"/>
        <v>600</v>
      </c>
      <c r="X134" t="str">
        <f t="shared" si="24"/>
        <v>600</v>
      </c>
      <c r="Y134" t="s">
        <v>727</v>
      </c>
      <c r="Z134" t="s">
        <v>722</v>
      </c>
      <c r="AA134" t="s">
        <v>123</v>
      </c>
      <c r="AB134" t="s">
        <v>338</v>
      </c>
      <c r="AC134" t="s">
        <v>724</v>
      </c>
      <c r="AD134">
        <v>12000</v>
      </c>
      <c r="AE134">
        <v>12000</v>
      </c>
      <c r="AF134">
        <v>14400</v>
      </c>
      <c r="AG134">
        <v>14400</v>
      </c>
      <c r="AH134">
        <v>500</v>
      </c>
      <c r="AI134">
        <v>500</v>
      </c>
      <c r="AJ134">
        <v>12000</v>
      </c>
      <c r="AK134">
        <v>12000</v>
      </c>
      <c r="AL134">
        <v>0</v>
      </c>
      <c r="AM134">
        <v>0</v>
      </c>
      <c r="AN134">
        <v>1</v>
      </c>
      <c r="AO134">
        <v>0</v>
      </c>
      <c r="AP134">
        <v>0</v>
      </c>
      <c r="AQ134">
        <v>1</v>
      </c>
      <c r="AR134" t="s">
        <v>569</v>
      </c>
      <c r="AS134" t="s">
        <v>568</v>
      </c>
      <c r="AT134">
        <v>0</v>
      </c>
      <c r="AU134" t="s">
        <v>317</v>
      </c>
      <c r="AV134" t="s">
        <v>760</v>
      </c>
      <c r="AW134" t="s">
        <v>320</v>
      </c>
      <c r="AX134" s="21"/>
    </row>
    <row r="135" spans="1:50" x14ac:dyDescent="0.25">
      <c r="A135" t="s">
        <v>647</v>
      </c>
      <c r="B135" t="str">
        <f t="shared" si="25"/>
        <v>011791</v>
      </c>
      <c r="C135" t="str">
        <f t="shared" si="25"/>
        <v>011791</v>
      </c>
      <c r="D135" t="s">
        <v>123</v>
      </c>
      <c r="E135" t="str">
        <f t="shared" si="26"/>
        <v>011791</v>
      </c>
      <c r="F135" t="s">
        <v>123</v>
      </c>
      <c r="I135" s="5">
        <v>43766</v>
      </c>
      <c r="J135" s="5">
        <v>43766</v>
      </c>
      <c r="L135" t="str">
        <f t="shared" si="27"/>
        <v>604200</v>
      </c>
      <c r="M135">
        <v>4</v>
      </c>
      <c r="N135">
        <v>1</v>
      </c>
      <c r="O135">
        <v>4</v>
      </c>
      <c r="P135">
        <v>0</v>
      </c>
      <c r="Q135">
        <v>0</v>
      </c>
      <c r="R135">
        <v>0</v>
      </c>
      <c r="S135" t="s">
        <v>724</v>
      </c>
      <c r="T135" t="s">
        <v>336</v>
      </c>
      <c r="U135">
        <v>900</v>
      </c>
      <c r="W135" t="str">
        <f t="shared" si="23"/>
        <v>600</v>
      </c>
      <c r="X135" t="str">
        <f t="shared" si="24"/>
        <v>600</v>
      </c>
      <c r="Y135" t="s">
        <v>727</v>
      </c>
      <c r="Z135" t="s">
        <v>722</v>
      </c>
      <c r="AA135" t="s">
        <v>123</v>
      </c>
      <c r="AB135" t="s">
        <v>338</v>
      </c>
      <c r="AC135" t="s">
        <v>724</v>
      </c>
      <c r="AD135">
        <v>3600</v>
      </c>
      <c r="AE135">
        <v>3600</v>
      </c>
      <c r="AF135">
        <v>4320</v>
      </c>
      <c r="AG135">
        <v>4320</v>
      </c>
      <c r="AH135">
        <v>900</v>
      </c>
      <c r="AI135">
        <v>900</v>
      </c>
      <c r="AJ135">
        <v>3600</v>
      </c>
      <c r="AK135">
        <v>3600</v>
      </c>
      <c r="AL135">
        <v>0</v>
      </c>
      <c r="AM135">
        <v>0</v>
      </c>
      <c r="AN135">
        <v>1</v>
      </c>
      <c r="AO135">
        <v>0</v>
      </c>
      <c r="AP135">
        <v>0</v>
      </c>
      <c r="AQ135">
        <v>1</v>
      </c>
      <c r="AR135" t="s">
        <v>569</v>
      </c>
      <c r="AS135" t="s">
        <v>568</v>
      </c>
      <c r="AT135">
        <v>0</v>
      </c>
      <c r="AU135" t="s">
        <v>317</v>
      </c>
      <c r="AV135" t="s">
        <v>760</v>
      </c>
      <c r="AW135" t="s">
        <v>320</v>
      </c>
      <c r="AX135" s="21"/>
    </row>
    <row r="136" spans="1:50" x14ac:dyDescent="0.25">
      <c r="A136" t="s">
        <v>647</v>
      </c>
      <c r="B136" t="str">
        <f t="shared" si="25"/>
        <v>011791</v>
      </c>
      <c r="C136" t="str">
        <f t="shared" si="25"/>
        <v>011791</v>
      </c>
      <c r="D136" t="s">
        <v>123</v>
      </c>
      <c r="E136" t="str">
        <f t="shared" si="26"/>
        <v>011791</v>
      </c>
      <c r="F136" t="s">
        <v>123</v>
      </c>
      <c r="I136" s="5">
        <v>43766</v>
      </c>
      <c r="J136" s="5">
        <v>43766</v>
      </c>
      <c r="L136" t="str">
        <f t="shared" si="27"/>
        <v>604200</v>
      </c>
      <c r="M136">
        <v>4.5</v>
      </c>
      <c r="N136">
        <v>1</v>
      </c>
      <c r="O136">
        <v>4.5</v>
      </c>
      <c r="P136">
        <v>0</v>
      </c>
      <c r="Q136">
        <v>0</v>
      </c>
      <c r="R136">
        <v>0</v>
      </c>
      <c r="S136" t="s">
        <v>724</v>
      </c>
      <c r="T136" t="s">
        <v>336</v>
      </c>
      <c r="U136">
        <v>1200</v>
      </c>
      <c r="W136" t="str">
        <f t="shared" si="23"/>
        <v>600</v>
      </c>
      <c r="X136" t="str">
        <f t="shared" si="24"/>
        <v>600</v>
      </c>
      <c r="Y136" t="s">
        <v>727</v>
      </c>
      <c r="Z136" t="s">
        <v>722</v>
      </c>
      <c r="AA136" t="s">
        <v>123</v>
      </c>
      <c r="AB136" t="s">
        <v>338</v>
      </c>
      <c r="AC136" t="s">
        <v>724</v>
      </c>
      <c r="AD136">
        <v>5400</v>
      </c>
      <c r="AE136">
        <v>5400</v>
      </c>
      <c r="AF136">
        <v>6480</v>
      </c>
      <c r="AG136">
        <v>6480</v>
      </c>
      <c r="AH136">
        <v>1200</v>
      </c>
      <c r="AI136">
        <v>1200</v>
      </c>
      <c r="AJ136">
        <v>5400</v>
      </c>
      <c r="AK136">
        <v>5400</v>
      </c>
      <c r="AL136">
        <v>0</v>
      </c>
      <c r="AM136">
        <v>0</v>
      </c>
      <c r="AN136">
        <v>1</v>
      </c>
      <c r="AO136">
        <v>0</v>
      </c>
      <c r="AP136">
        <v>0</v>
      </c>
      <c r="AQ136">
        <v>1</v>
      </c>
      <c r="AR136" t="s">
        <v>569</v>
      </c>
      <c r="AS136" t="s">
        <v>568</v>
      </c>
      <c r="AT136">
        <v>0</v>
      </c>
      <c r="AU136" t="s">
        <v>317</v>
      </c>
      <c r="AV136" t="s">
        <v>760</v>
      </c>
      <c r="AW136" t="s">
        <v>320</v>
      </c>
      <c r="AX136" s="21"/>
    </row>
    <row r="137" spans="1:50" x14ac:dyDescent="0.25">
      <c r="A137" t="s">
        <v>647</v>
      </c>
      <c r="B137" t="str">
        <f t="shared" si="25"/>
        <v>011791</v>
      </c>
      <c r="C137" t="str">
        <f t="shared" si="25"/>
        <v>011791</v>
      </c>
      <c r="D137" t="s">
        <v>123</v>
      </c>
      <c r="E137" t="str">
        <f t="shared" si="26"/>
        <v>011791</v>
      </c>
      <c r="F137" t="s">
        <v>123</v>
      </c>
      <c r="I137" s="5">
        <v>43766</v>
      </c>
      <c r="J137" s="5">
        <v>43766</v>
      </c>
      <c r="L137" t="str">
        <f t="shared" si="27"/>
        <v>604200</v>
      </c>
      <c r="M137">
        <v>10</v>
      </c>
      <c r="N137">
        <v>1</v>
      </c>
      <c r="O137">
        <v>10</v>
      </c>
      <c r="P137">
        <v>0</v>
      </c>
      <c r="Q137">
        <v>0</v>
      </c>
      <c r="R137">
        <v>0</v>
      </c>
      <c r="S137" t="s">
        <v>724</v>
      </c>
      <c r="T137" t="s">
        <v>336</v>
      </c>
      <c r="U137">
        <v>900</v>
      </c>
      <c r="W137" t="str">
        <f t="shared" si="23"/>
        <v>600</v>
      </c>
      <c r="X137" t="str">
        <f t="shared" si="24"/>
        <v>600</v>
      </c>
      <c r="Y137" t="s">
        <v>727</v>
      </c>
      <c r="Z137" t="s">
        <v>722</v>
      </c>
      <c r="AA137" t="s">
        <v>123</v>
      </c>
      <c r="AB137" t="s">
        <v>338</v>
      </c>
      <c r="AC137" t="s">
        <v>724</v>
      </c>
      <c r="AD137">
        <v>9000</v>
      </c>
      <c r="AE137">
        <v>9000</v>
      </c>
      <c r="AF137">
        <v>10800</v>
      </c>
      <c r="AG137">
        <v>10800</v>
      </c>
      <c r="AH137">
        <v>900</v>
      </c>
      <c r="AI137">
        <v>900</v>
      </c>
      <c r="AJ137">
        <v>9000</v>
      </c>
      <c r="AK137">
        <v>9000</v>
      </c>
      <c r="AL137">
        <v>0</v>
      </c>
      <c r="AM137">
        <v>0</v>
      </c>
      <c r="AN137">
        <v>1</v>
      </c>
      <c r="AO137">
        <v>0</v>
      </c>
      <c r="AP137">
        <v>0</v>
      </c>
      <c r="AQ137">
        <v>1</v>
      </c>
      <c r="AR137" t="s">
        <v>569</v>
      </c>
      <c r="AS137" t="s">
        <v>568</v>
      </c>
      <c r="AT137">
        <v>0</v>
      </c>
      <c r="AU137" t="s">
        <v>317</v>
      </c>
      <c r="AV137" t="s">
        <v>760</v>
      </c>
      <c r="AW137" t="s">
        <v>320</v>
      </c>
      <c r="AX137" s="21"/>
    </row>
    <row r="138" spans="1:50" x14ac:dyDescent="0.25">
      <c r="A138" t="s">
        <v>647</v>
      </c>
      <c r="B138" t="str">
        <f t="shared" si="25"/>
        <v>011791</v>
      </c>
      <c r="C138" t="str">
        <f t="shared" si="25"/>
        <v>011791</v>
      </c>
      <c r="D138" t="s">
        <v>123</v>
      </c>
      <c r="E138" t="str">
        <f t="shared" si="26"/>
        <v>011791</v>
      </c>
      <c r="F138" t="s">
        <v>123</v>
      </c>
      <c r="I138" s="5">
        <v>43766</v>
      </c>
      <c r="J138" s="5">
        <v>43766</v>
      </c>
      <c r="L138" t="str">
        <f t="shared" si="27"/>
        <v>604200</v>
      </c>
      <c r="M138">
        <v>12</v>
      </c>
      <c r="N138">
        <v>1</v>
      </c>
      <c r="O138">
        <v>12</v>
      </c>
      <c r="P138">
        <v>0</v>
      </c>
      <c r="Q138">
        <v>0</v>
      </c>
      <c r="R138">
        <v>0</v>
      </c>
      <c r="S138" t="s">
        <v>724</v>
      </c>
      <c r="T138" t="s">
        <v>336</v>
      </c>
      <c r="U138">
        <v>700</v>
      </c>
      <c r="W138" t="str">
        <f t="shared" si="23"/>
        <v>600</v>
      </c>
      <c r="X138" t="str">
        <f t="shared" si="24"/>
        <v>600</v>
      </c>
      <c r="Y138" t="s">
        <v>727</v>
      </c>
      <c r="Z138" t="s">
        <v>722</v>
      </c>
      <c r="AA138" t="s">
        <v>123</v>
      </c>
      <c r="AB138" t="s">
        <v>338</v>
      </c>
      <c r="AC138" t="s">
        <v>724</v>
      </c>
      <c r="AD138">
        <v>8400</v>
      </c>
      <c r="AE138">
        <v>8400</v>
      </c>
      <c r="AF138">
        <v>10080</v>
      </c>
      <c r="AG138">
        <v>10080</v>
      </c>
      <c r="AH138">
        <v>700</v>
      </c>
      <c r="AI138">
        <v>700</v>
      </c>
      <c r="AJ138">
        <v>8400</v>
      </c>
      <c r="AK138">
        <v>8400</v>
      </c>
      <c r="AL138">
        <v>0</v>
      </c>
      <c r="AM138">
        <v>0</v>
      </c>
      <c r="AN138">
        <v>1</v>
      </c>
      <c r="AO138">
        <v>0</v>
      </c>
      <c r="AP138">
        <v>0</v>
      </c>
      <c r="AQ138">
        <v>1</v>
      </c>
      <c r="AR138" t="s">
        <v>569</v>
      </c>
      <c r="AS138" t="s">
        <v>568</v>
      </c>
      <c r="AT138">
        <v>0</v>
      </c>
      <c r="AU138" t="s">
        <v>317</v>
      </c>
      <c r="AV138" t="s">
        <v>760</v>
      </c>
      <c r="AW138" t="s">
        <v>320</v>
      </c>
      <c r="AX138" s="21"/>
    </row>
    <row r="139" spans="1:50" x14ac:dyDescent="0.25">
      <c r="A139" t="s">
        <v>647</v>
      </c>
      <c r="B139" t="str">
        <f t="shared" si="25"/>
        <v>011791</v>
      </c>
      <c r="C139" t="str">
        <f t="shared" si="25"/>
        <v>011791</v>
      </c>
      <c r="D139" t="s">
        <v>123</v>
      </c>
      <c r="E139" t="str">
        <f t="shared" si="26"/>
        <v>011791</v>
      </c>
      <c r="F139" t="s">
        <v>123</v>
      </c>
      <c r="I139" s="5">
        <v>43766</v>
      </c>
      <c r="J139" s="5">
        <v>43766</v>
      </c>
      <c r="L139" t="str">
        <f t="shared" si="27"/>
        <v>604200</v>
      </c>
      <c r="M139">
        <v>8</v>
      </c>
      <c r="N139">
        <v>1</v>
      </c>
      <c r="O139">
        <v>8</v>
      </c>
      <c r="P139">
        <v>0</v>
      </c>
      <c r="Q139">
        <v>0</v>
      </c>
      <c r="R139">
        <v>0</v>
      </c>
      <c r="S139" t="s">
        <v>724</v>
      </c>
      <c r="T139" t="s">
        <v>336</v>
      </c>
      <c r="U139">
        <v>700</v>
      </c>
      <c r="W139" t="str">
        <f t="shared" si="23"/>
        <v>600</v>
      </c>
      <c r="X139" t="str">
        <f t="shared" si="24"/>
        <v>600</v>
      </c>
      <c r="Y139" t="s">
        <v>727</v>
      </c>
      <c r="Z139" t="s">
        <v>722</v>
      </c>
      <c r="AA139" t="s">
        <v>123</v>
      </c>
      <c r="AB139" t="s">
        <v>338</v>
      </c>
      <c r="AC139" t="s">
        <v>724</v>
      </c>
      <c r="AD139">
        <v>5600</v>
      </c>
      <c r="AE139">
        <v>5600</v>
      </c>
      <c r="AF139">
        <v>6720</v>
      </c>
      <c r="AG139">
        <v>6720</v>
      </c>
      <c r="AH139">
        <v>700</v>
      </c>
      <c r="AI139">
        <v>700</v>
      </c>
      <c r="AJ139">
        <v>5600</v>
      </c>
      <c r="AK139">
        <v>5600</v>
      </c>
      <c r="AL139">
        <v>0</v>
      </c>
      <c r="AM139">
        <v>0</v>
      </c>
      <c r="AN139">
        <v>1</v>
      </c>
      <c r="AO139">
        <v>0</v>
      </c>
      <c r="AP139">
        <v>0</v>
      </c>
      <c r="AQ139">
        <v>1</v>
      </c>
      <c r="AR139" t="s">
        <v>569</v>
      </c>
      <c r="AS139" t="s">
        <v>568</v>
      </c>
      <c r="AT139">
        <v>0</v>
      </c>
      <c r="AU139" t="s">
        <v>317</v>
      </c>
      <c r="AV139" t="s">
        <v>760</v>
      </c>
      <c r="AW139" t="s">
        <v>320</v>
      </c>
      <c r="AX139" s="21"/>
    </row>
    <row r="140" spans="1:50" x14ac:dyDescent="0.25">
      <c r="A140" t="s">
        <v>647</v>
      </c>
      <c r="B140" t="str">
        <f t="shared" si="25"/>
        <v>011791</v>
      </c>
      <c r="C140" t="str">
        <f t="shared" si="25"/>
        <v>011791</v>
      </c>
      <c r="D140" t="s">
        <v>123</v>
      </c>
      <c r="E140" t="str">
        <f t="shared" si="26"/>
        <v>011791</v>
      </c>
      <c r="F140" t="s">
        <v>123</v>
      </c>
      <c r="I140" s="5">
        <v>43766</v>
      </c>
      <c r="J140" s="5">
        <v>43766</v>
      </c>
      <c r="L140" t="str">
        <f t="shared" si="27"/>
        <v>604200</v>
      </c>
      <c r="M140">
        <v>8</v>
      </c>
      <c r="N140">
        <v>1</v>
      </c>
      <c r="O140">
        <v>8</v>
      </c>
      <c r="P140">
        <v>0</v>
      </c>
      <c r="Q140">
        <v>0</v>
      </c>
      <c r="R140">
        <v>0</v>
      </c>
      <c r="S140" t="s">
        <v>724</v>
      </c>
      <c r="T140" t="s">
        <v>336</v>
      </c>
      <c r="U140">
        <v>600</v>
      </c>
      <c r="W140" t="str">
        <f t="shared" si="23"/>
        <v>600</v>
      </c>
      <c r="X140" t="str">
        <f t="shared" si="24"/>
        <v>600</v>
      </c>
      <c r="Y140" t="s">
        <v>727</v>
      </c>
      <c r="Z140" t="s">
        <v>722</v>
      </c>
      <c r="AA140" t="s">
        <v>123</v>
      </c>
      <c r="AB140" t="s">
        <v>338</v>
      </c>
      <c r="AC140" t="s">
        <v>724</v>
      </c>
      <c r="AD140">
        <v>4800</v>
      </c>
      <c r="AE140">
        <v>4800</v>
      </c>
      <c r="AF140">
        <v>5760</v>
      </c>
      <c r="AG140">
        <v>5760</v>
      </c>
      <c r="AH140">
        <v>600</v>
      </c>
      <c r="AI140">
        <v>600</v>
      </c>
      <c r="AJ140">
        <v>4800</v>
      </c>
      <c r="AK140">
        <v>4800</v>
      </c>
      <c r="AL140">
        <v>0</v>
      </c>
      <c r="AM140">
        <v>0</v>
      </c>
      <c r="AN140">
        <v>1</v>
      </c>
      <c r="AO140">
        <v>0</v>
      </c>
      <c r="AP140">
        <v>0</v>
      </c>
      <c r="AQ140">
        <v>1</v>
      </c>
      <c r="AR140" t="s">
        <v>569</v>
      </c>
      <c r="AS140" t="s">
        <v>568</v>
      </c>
      <c r="AT140">
        <v>0</v>
      </c>
      <c r="AU140" t="s">
        <v>317</v>
      </c>
      <c r="AV140" t="s">
        <v>760</v>
      </c>
      <c r="AW140" t="s">
        <v>320</v>
      </c>
      <c r="AX140" s="21"/>
    </row>
    <row r="141" spans="1:50" x14ac:dyDescent="0.25">
      <c r="A141" t="s">
        <v>649</v>
      </c>
      <c r="B141" t="str">
        <f t="shared" ref="B141:C151" si="28">"011847"</f>
        <v>011847</v>
      </c>
      <c r="C141" t="str">
        <f t="shared" si="28"/>
        <v>011847</v>
      </c>
      <c r="D141" t="s">
        <v>740</v>
      </c>
      <c r="E141" t="str">
        <f t="shared" ref="E141:E151" si="29">"011847"</f>
        <v>011847</v>
      </c>
      <c r="F141" t="s">
        <v>740</v>
      </c>
      <c r="I141" s="5">
        <v>43774</v>
      </c>
      <c r="J141" s="5">
        <v>43774</v>
      </c>
      <c r="L141" t="str">
        <f>"622600"</f>
        <v>622600</v>
      </c>
      <c r="M141">
        <v>45</v>
      </c>
      <c r="N141">
        <v>1</v>
      </c>
      <c r="O141">
        <v>45</v>
      </c>
      <c r="P141">
        <v>27.777000000000001</v>
      </c>
      <c r="Q141">
        <v>0</v>
      </c>
      <c r="R141">
        <v>27.777000000000001</v>
      </c>
      <c r="S141" t="s">
        <v>724</v>
      </c>
      <c r="T141" t="s">
        <v>336</v>
      </c>
      <c r="U141">
        <v>502</v>
      </c>
      <c r="W141" t="str">
        <f t="shared" si="23"/>
        <v>600</v>
      </c>
      <c r="X141" t="str">
        <f t="shared" si="24"/>
        <v>600</v>
      </c>
      <c r="Y141" t="s">
        <v>727</v>
      </c>
      <c r="Z141" t="s">
        <v>722</v>
      </c>
      <c r="AA141" t="s">
        <v>125</v>
      </c>
      <c r="AB141" t="s">
        <v>437</v>
      </c>
      <c r="AC141" t="s">
        <v>724</v>
      </c>
      <c r="AD141">
        <v>22590</v>
      </c>
      <c r="AE141">
        <v>22590</v>
      </c>
      <c r="AF141">
        <v>27108</v>
      </c>
      <c r="AG141">
        <v>27108</v>
      </c>
      <c r="AH141">
        <v>502</v>
      </c>
      <c r="AI141">
        <v>502</v>
      </c>
      <c r="AJ141">
        <v>22590</v>
      </c>
      <c r="AK141">
        <v>22590</v>
      </c>
      <c r="AL141">
        <v>13944.05</v>
      </c>
      <c r="AM141">
        <v>13944.054</v>
      </c>
      <c r="AN141">
        <v>1</v>
      </c>
      <c r="AO141">
        <v>0</v>
      </c>
      <c r="AP141">
        <v>0</v>
      </c>
      <c r="AQ141">
        <v>1</v>
      </c>
      <c r="AR141" t="s">
        <v>569</v>
      </c>
      <c r="AS141" t="s">
        <v>568</v>
      </c>
      <c r="AT141">
        <v>0</v>
      </c>
      <c r="AU141" t="s">
        <v>312</v>
      </c>
      <c r="AV141" t="s">
        <v>755</v>
      </c>
      <c r="AW141" t="s">
        <v>331</v>
      </c>
      <c r="AX141" s="21"/>
    </row>
    <row r="142" spans="1:50" x14ac:dyDescent="0.25">
      <c r="A142" t="s">
        <v>649</v>
      </c>
      <c r="B142" t="str">
        <f t="shared" si="28"/>
        <v>011847</v>
      </c>
      <c r="C142" t="str">
        <f t="shared" si="28"/>
        <v>011847</v>
      </c>
      <c r="D142" t="s">
        <v>740</v>
      </c>
      <c r="E142" t="str">
        <f t="shared" si="29"/>
        <v>011847</v>
      </c>
      <c r="F142" t="s">
        <v>740</v>
      </c>
      <c r="I142" s="5">
        <v>43774</v>
      </c>
      <c r="J142" s="5">
        <v>43774</v>
      </c>
      <c r="L142" t="str">
        <f>"622600"</f>
        <v>622600</v>
      </c>
      <c r="M142">
        <v>1</v>
      </c>
      <c r="N142">
        <v>1</v>
      </c>
      <c r="O142">
        <v>1</v>
      </c>
      <c r="P142">
        <v>0.56200000000000006</v>
      </c>
      <c r="Q142">
        <v>0</v>
      </c>
      <c r="R142">
        <v>0.56200000000000006</v>
      </c>
      <c r="S142" t="s">
        <v>724</v>
      </c>
      <c r="T142" t="s">
        <v>336</v>
      </c>
      <c r="U142">
        <v>2234</v>
      </c>
      <c r="W142" t="str">
        <f t="shared" si="23"/>
        <v>600</v>
      </c>
      <c r="X142" t="str">
        <f t="shared" si="24"/>
        <v>600</v>
      </c>
      <c r="Y142" t="s">
        <v>727</v>
      </c>
      <c r="Z142" t="s">
        <v>722</v>
      </c>
      <c r="AA142" t="s">
        <v>125</v>
      </c>
      <c r="AB142" t="s">
        <v>438</v>
      </c>
      <c r="AC142" t="s">
        <v>724</v>
      </c>
      <c r="AD142">
        <v>2234</v>
      </c>
      <c r="AE142">
        <v>2234</v>
      </c>
      <c r="AF142">
        <v>2680.8</v>
      </c>
      <c r="AG142">
        <v>2680.8</v>
      </c>
      <c r="AH142">
        <v>2234</v>
      </c>
      <c r="AI142">
        <v>2234</v>
      </c>
      <c r="AJ142">
        <v>2234</v>
      </c>
      <c r="AK142">
        <v>2234</v>
      </c>
      <c r="AL142">
        <v>1255.1500000000001</v>
      </c>
      <c r="AM142">
        <v>1255.1500000000001</v>
      </c>
      <c r="AN142">
        <v>1</v>
      </c>
      <c r="AO142">
        <v>0</v>
      </c>
      <c r="AP142">
        <v>0</v>
      </c>
      <c r="AQ142">
        <v>1</v>
      </c>
      <c r="AR142" t="s">
        <v>569</v>
      </c>
      <c r="AS142" t="s">
        <v>568</v>
      </c>
      <c r="AT142">
        <v>0</v>
      </c>
      <c r="AU142" t="s">
        <v>312</v>
      </c>
      <c r="AV142" t="s">
        <v>755</v>
      </c>
      <c r="AW142" t="s">
        <v>331</v>
      </c>
      <c r="AX142" s="21"/>
    </row>
    <row r="143" spans="1:50" x14ac:dyDescent="0.25">
      <c r="A143" t="s">
        <v>649</v>
      </c>
      <c r="B143" t="str">
        <f t="shared" si="28"/>
        <v>011847</v>
      </c>
      <c r="C143" t="str">
        <f t="shared" si="28"/>
        <v>011847</v>
      </c>
      <c r="D143" t="s">
        <v>740</v>
      </c>
      <c r="E143" t="str">
        <f t="shared" si="29"/>
        <v>011847</v>
      </c>
      <c r="F143" t="s">
        <v>740</v>
      </c>
      <c r="I143" s="5">
        <v>43774</v>
      </c>
      <c r="J143" s="5">
        <v>43774</v>
      </c>
      <c r="L143" t="str">
        <f>"616100"</f>
        <v>616100</v>
      </c>
      <c r="M143">
        <v>1</v>
      </c>
      <c r="N143">
        <v>1</v>
      </c>
      <c r="O143">
        <v>1</v>
      </c>
      <c r="P143">
        <v>0</v>
      </c>
      <c r="Q143">
        <v>0</v>
      </c>
      <c r="R143">
        <v>0</v>
      </c>
      <c r="S143" t="s">
        <v>724</v>
      </c>
      <c r="T143" t="s">
        <v>336</v>
      </c>
      <c r="U143">
        <v>120</v>
      </c>
      <c r="W143" t="str">
        <f t="shared" si="23"/>
        <v>600</v>
      </c>
      <c r="X143" t="str">
        <f t="shared" si="24"/>
        <v>600</v>
      </c>
      <c r="Y143" t="s">
        <v>727</v>
      </c>
      <c r="Z143" t="s">
        <v>722</v>
      </c>
      <c r="AA143" t="s">
        <v>125</v>
      </c>
      <c r="AB143" t="s">
        <v>439</v>
      </c>
      <c r="AC143" t="s">
        <v>724</v>
      </c>
      <c r="AD143">
        <v>120</v>
      </c>
      <c r="AE143">
        <v>120</v>
      </c>
      <c r="AF143">
        <v>144</v>
      </c>
      <c r="AG143">
        <v>144</v>
      </c>
      <c r="AH143">
        <v>120</v>
      </c>
      <c r="AI143">
        <v>120</v>
      </c>
      <c r="AJ143">
        <v>120</v>
      </c>
      <c r="AK143">
        <v>120</v>
      </c>
      <c r="AL143">
        <v>0</v>
      </c>
      <c r="AM143">
        <v>0</v>
      </c>
      <c r="AN143">
        <v>1</v>
      </c>
      <c r="AO143">
        <v>0</v>
      </c>
      <c r="AP143">
        <v>0</v>
      </c>
      <c r="AQ143">
        <v>1</v>
      </c>
      <c r="AR143" t="s">
        <v>569</v>
      </c>
      <c r="AS143" t="s">
        <v>568</v>
      </c>
      <c r="AT143">
        <v>0</v>
      </c>
      <c r="AU143" t="s">
        <v>312</v>
      </c>
      <c r="AV143" t="s">
        <v>755</v>
      </c>
      <c r="AW143" t="s">
        <v>331</v>
      </c>
      <c r="AX143" s="21"/>
    </row>
    <row r="144" spans="1:50" x14ac:dyDescent="0.25">
      <c r="A144" t="s">
        <v>649</v>
      </c>
      <c r="B144" t="str">
        <f t="shared" si="28"/>
        <v>011847</v>
      </c>
      <c r="C144" t="str">
        <f t="shared" si="28"/>
        <v>011847</v>
      </c>
      <c r="D144" t="s">
        <v>740</v>
      </c>
      <c r="E144" t="str">
        <f t="shared" si="29"/>
        <v>011847</v>
      </c>
      <c r="F144" t="s">
        <v>740</v>
      </c>
      <c r="I144" s="5">
        <v>43774</v>
      </c>
      <c r="J144" s="5">
        <v>43774</v>
      </c>
      <c r="L144" t="str">
        <f>"635410"</f>
        <v>635410</v>
      </c>
      <c r="M144">
        <v>2</v>
      </c>
      <c r="N144">
        <v>1</v>
      </c>
      <c r="O144">
        <v>2</v>
      </c>
      <c r="P144">
        <v>0</v>
      </c>
      <c r="Q144">
        <v>0</v>
      </c>
      <c r="R144">
        <v>0</v>
      </c>
      <c r="S144" t="s">
        <v>724</v>
      </c>
      <c r="T144" t="s">
        <v>336</v>
      </c>
      <c r="U144">
        <v>110</v>
      </c>
      <c r="W144" t="str">
        <f t="shared" si="23"/>
        <v>600</v>
      </c>
      <c r="X144" t="str">
        <f t="shared" si="24"/>
        <v>600</v>
      </c>
      <c r="Y144" t="s">
        <v>727</v>
      </c>
      <c r="Z144" t="s">
        <v>722</v>
      </c>
      <c r="AA144" t="s">
        <v>125</v>
      </c>
      <c r="AB144" t="s">
        <v>440</v>
      </c>
      <c r="AC144" t="s">
        <v>724</v>
      </c>
      <c r="AD144">
        <v>220</v>
      </c>
      <c r="AE144">
        <v>220</v>
      </c>
      <c r="AF144">
        <v>264</v>
      </c>
      <c r="AG144">
        <v>264</v>
      </c>
      <c r="AH144">
        <v>110</v>
      </c>
      <c r="AI144">
        <v>110</v>
      </c>
      <c r="AJ144">
        <v>220</v>
      </c>
      <c r="AK144">
        <v>220</v>
      </c>
      <c r="AL144">
        <v>0</v>
      </c>
      <c r="AM144">
        <v>0</v>
      </c>
      <c r="AN144">
        <v>1</v>
      </c>
      <c r="AO144">
        <v>0</v>
      </c>
      <c r="AP144">
        <v>0</v>
      </c>
      <c r="AQ144">
        <v>1</v>
      </c>
      <c r="AR144" t="s">
        <v>569</v>
      </c>
      <c r="AS144" t="s">
        <v>568</v>
      </c>
      <c r="AT144">
        <v>0</v>
      </c>
      <c r="AU144" t="s">
        <v>312</v>
      </c>
      <c r="AV144" t="s">
        <v>755</v>
      </c>
      <c r="AW144" t="s">
        <v>331</v>
      </c>
      <c r="AX144" s="21"/>
    </row>
    <row r="145" spans="1:50" x14ac:dyDescent="0.25">
      <c r="A145" t="s">
        <v>649</v>
      </c>
      <c r="B145" t="str">
        <f t="shared" si="28"/>
        <v>011847</v>
      </c>
      <c r="C145" t="str">
        <f t="shared" si="28"/>
        <v>011847</v>
      </c>
      <c r="D145" t="s">
        <v>740</v>
      </c>
      <c r="E145" t="str">
        <f t="shared" si="29"/>
        <v>011847</v>
      </c>
      <c r="F145" t="s">
        <v>740</v>
      </c>
      <c r="I145" s="5">
        <v>43774</v>
      </c>
      <c r="J145" s="5">
        <v>43774</v>
      </c>
      <c r="L145" t="str">
        <f>"625100"</f>
        <v>625100</v>
      </c>
      <c r="M145">
        <v>5</v>
      </c>
      <c r="N145">
        <v>1</v>
      </c>
      <c r="O145">
        <v>5</v>
      </c>
      <c r="P145">
        <v>0</v>
      </c>
      <c r="Q145">
        <v>0</v>
      </c>
      <c r="R145">
        <v>0</v>
      </c>
      <c r="S145" t="s">
        <v>724</v>
      </c>
      <c r="T145" t="s">
        <v>336</v>
      </c>
      <c r="U145">
        <v>180</v>
      </c>
      <c r="W145" t="str">
        <f t="shared" si="23"/>
        <v>600</v>
      </c>
      <c r="X145" t="str">
        <f t="shared" si="24"/>
        <v>600</v>
      </c>
      <c r="Y145" t="s">
        <v>727</v>
      </c>
      <c r="Z145" t="s">
        <v>722</v>
      </c>
      <c r="AA145" t="s">
        <v>125</v>
      </c>
      <c r="AB145" t="s">
        <v>441</v>
      </c>
      <c r="AC145" t="s">
        <v>724</v>
      </c>
      <c r="AD145">
        <v>900</v>
      </c>
      <c r="AE145">
        <v>900</v>
      </c>
      <c r="AF145">
        <v>1080</v>
      </c>
      <c r="AG145">
        <v>1080</v>
      </c>
      <c r="AH145">
        <v>180</v>
      </c>
      <c r="AI145">
        <v>180</v>
      </c>
      <c r="AJ145">
        <v>900</v>
      </c>
      <c r="AK145">
        <v>900</v>
      </c>
      <c r="AL145">
        <v>0</v>
      </c>
      <c r="AM145">
        <v>0</v>
      </c>
      <c r="AN145">
        <v>1</v>
      </c>
      <c r="AO145">
        <v>0</v>
      </c>
      <c r="AP145">
        <v>0</v>
      </c>
      <c r="AQ145">
        <v>1</v>
      </c>
      <c r="AR145" t="s">
        <v>569</v>
      </c>
      <c r="AS145" t="s">
        <v>568</v>
      </c>
      <c r="AT145">
        <v>0</v>
      </c>
      <c r="AU145" t="s">
        <v>312</v>
      </c>
      <c r="AV145" t="s">
        <v>755</v>
      </c>
      <c r="AW145" t="s">
        <v>331</v>
      </c>
      <c r="AX145" s="21"/>
    </row>
    <row r="146" spans="1:50" x14ac:dyDescent="0.25">
      <c r="A146" t="s">
        <v>649</v>
      </c>
      <c r="B146" t="str">
        <f t="shared" si="28"/>
        <v>011847</v>
      </c>
      <c r="C146" t="str">
        <f t="shared" si="28"/>
        <v>011847</v>
      </c>
      <c r="D146" t="s">
        <v>740</v>
      </c>
      <c r="E146" t="str">
        <f t="shared" si="29"/>
        <v>011847</v>
      </c>
      <c r="F146" t="s">
        <v>740</v>
      </c>
      <c r="I146" s="5">
        <v>43774</v>
      </c>
      <c r="J146" s="5">
        <v>43774</v>
      </c>
      <c r="L146" t="str">
        <f>"625100"</f>
        <v>625100</v>
      </c>
      <c r="M146">
        <v>4</v>
      </c>
      <c r="N146">
        <v>1</v>
      </c>
      <c r="O146">
        <v>4</v>
      </c>
      <c r="P146">
        <v>0</v>
      </c>
      <c r="Q146">
        <v>0</v>
      </c>
      <c r="R146">
        <v>0</v>
      </c>
      <c r="S146" t="s">
        <v>724</v>
      </c>
      <c r="T146" t="s">
        <v>336</v>
      </c>
      <c r="U146">
        <v>1000</v>
      </c>
      <c r="W146" t="str">
        <f t="shared" si="23"/>
        <v>600</v>
      </c>
      <c r="X146" t="str">
        <f t="shared" si="24"/>
        <v>600</v>
      </c>
      <c r="Y146" t="s">
        <v>727</v>
      </c>
      <c r="Z146" t="s">
        <v>722</v>
      </c>
      <c r="AA146" t="s">
        <v>125</v>
      </c>
      <c r="AB146" t="s">
        <v>442</v>
      </c>
      <c r="AC146" t="s">
        <v>724</v>
      </c>
      <c r="AD146">
        <v>4000</v>
      </c>
      <c r="AE146">
        <v>4000</v>
      </c>
      <c r="AF146">
        <v>4800</v>
      </c>
      <c r="AG146">
        <v>4800</v>
      </c>
      <c r="AH146">
        <v>1000</v>
      </c>
      <c r="AI146">
        <v>1000</v>
      </c>
      <c r="AJ146">
        <v>4000</v>
      </c>
      <c r="AK146">
        <v>4000</v>
      </c>
      <c r="AL146">
        <v>0</v>
      </c>
      <c r="AM146">
        <v>0</v>
      </c>
      <c r="AN146">
        <v>1</v>
      </c>
      <c r="AO146">
        <v>0</v>
      </c>
      <c r="AP146">
        <v>0</v>
      </c>
      <c r="AQ146">
        <v>1</v>
      </c>
      <c r="AR146" t="s">
        <v>569</v>
      </c>
      <c r="AS146" t="s">
        <v>568</v>
      </c>
      <c r="AT146">
        <v>0</v>
      </c>
      <c r="AU146" t="s">
        <v>312</v>
      </c>
      <c r="AV146" t="s">
        <v>755</v>
      </c>
      <c r="AW146" t="s">
        <v>331</v>
      </c>
      <c r="AX146" s="21"/>
    </row>
    <row r="147" spans="1:50" x14ac:dyDescent="0.25">
      <c r="A147" t="s">
        <v>649</v>
      </c>
      <c r="B147" t="str">
        <f t="shared" si="28"/>
        <v>011847</v>
      </c>
      <c r="C147" t="str">
        <f t="shared" si="28"/>
        <v>011847</v>
      </c>
      <c r="D147" t="s">
        <v>740</v>
      </c>
      <c r="E147" t="str">
        <f t="shared" si="29"/>
        <v>011847</v>
      </c>
      <c r="F147" t="s">
        <v>740</v>
      </c>
      <c r="I147" s="5">
        <v>43774</v>
      </c>
      <c r="J147" s="5">
        <v>43774</v>
      </c>
      <c r="L147" t="str">
        <f>"625600"</f>
        <v>625600</v>
      </c>
      <c r="M147">
        <v>14</v>
      </c>
      <c r="N147">
        <v>1</v>
      </c>
      <c r="O147">
        <v>14</v>
      </c>
      <c r="P147">
        <v>0</v>
      </c>
      <c r="Q147">
        <v>0</v>
      </c>
      <c r="R147">
        <v>0</v>
      </c>
      <c r="S147" t="s">
        <v>724</v>
      </c>
      <c r="T147" t="s">
        <v>336</v>
      </c>
      <c r="U147">
        <v>150</v>
      </c>
      <c r="W147" t="str">
        <f t="shared" si="23"/>
        <v>600</v>
      </c>
      <c r="X147" t="str">
        <f t="shared" si="24"/>
        <v>600</v>
      </c>
      <c r="Y147" t="s">
        <v>727</v>
      </c>
      <c r="Z147" t="s">
        <v>722</v>
      </c>
      <c r="AA147" t="s">
        <v>125</v>
      </c>
      <c r="AB147" t="s">
        <v>416</v>
      </c>
      <c r="AC147" t="s">
        <v>724</v>
      </c>
      <c r="AD147">
        <v>2100</v>
      </c>
      <c r="AE147">
        <v>2100</v>
      </c>
      <c r="AF147">
        <v>2520</v>
      </c>
      <c r="AG147">
        <v>2520</v>
      </c>
      <c r="AH147">
        <v>150</v>
      </c>
      <c r="AI147">
        <v>150</v>
      </c>
      <c r="AJ147">
        <v>2100</v>
      </c>
      <c r="AK147">
        <v>2100</v>
      </c>
      <c r="AL147">
        <v>0</v>
      </c>
      <c r="AM147">
        <v>0</v>
      </c>
      <c r="AN147">
        <v>1</v>
      </c>
      <c r="AO147">
        <v>0</v>
      </c>
      <c r="AP147">
        <v>0</v>
      </c>
      <c r="AQ147">
        <v>1</v>
      </c>
      <c r="AR147" t="s">
        <v>569</v>
      </c>
      <c r="AS147" t="s">
        <v>568</v>
      </c>
      <c r="AT147">
        <v>0</v>
      </c>
      <c r="AU147" t="s">
        <v>312</v>
      </c>
      <c r="AV147" t="s">
        <v>755</v>
      </c>
      <c r="AW147" t="s">
        <v>331</v>
      </c>
      <c r="AX147" s="21"/>
    </row>
    <row r="148" spans="1:50" x14ac:dyDescent="0.25">
      <c r="A148" t="s">
        <v>649</v>
      </c>
      <c r="B148" t="str">
        <f t="shared" si="28"/>
        <v>011847</v>
      </c>
      <c r="C148" t="str">
        <f t="shared" si="28"/>
        <v>011847</v>
      </c>
      <c r="D148" t="s">
        <v>740</v>
      </c>
      <c r="E148" t="str">
        <f t="shared" si="29"/>
        <v>011847</v>
      </c>
      <c r="F148" t="s">
        <v>740</v>
      </c>
      <c r="I148" s="5">
        <v>43774</v>
      </c>
      <c r="J148" s="5">
        <v>43774</v>
      </c>
      <c r="L148" t="str">
        <f>"623000"</f>
        <v>623000</v>
      </c>
      <c r="M148">
        <v>1</v>
      </c>
      <c r="N148">
        <v>1</v>
      </c>
      <c r="O148">
        <v>1</v>
      </c>
      <c r="P148">
        <v>0</v>
      </c>
      <c r="Q148">
        <v>0</v>
      </c>
      <c r="R148">
        <v>0</v>
      </c>
      <c r="S148" t="s">
        <v>724</v>
      </c>
      <c r="T148" t="s">
        <v>336</v>
      </c>
      <c r="U148">
        <v>300</v>
      </c>
      <c r="W148" t="str">
        <f t="shared" si="23"/>
        <v>600</v>
      </c>
      <c r="X148" t="str">
        <f t="shared" si="24"/>
        <v>600</v>
      </c>
      <c r="Y148" t="s">
        <v>727</v>
      </c>
      <c r="Z148" t="s">
        <v>722</v>
      </c>
      <c r="AA148" t="s">
        <v>125</v>
      </c>
      <c r="AB148" t="s">
        <v>443</v>
      </c>
      <c r="AC148" t="s">
        <v>724</v>
      </c>
      <c r="AD148">
        <v>300</v>
      </c>
      <c r="AE148">
        <v>300</v>
      </c>
      <c r="AF148">
        <v>360</v>
      </c>
      <c r="AG148">
        <v>360</v>
      </c>
      <c r="AH148">
        <v>300</v>
      </c>
      <c r="AI148">
        <v>300</v>
      </c>
      <c r="AJ148">
        <v>300</v>
      </c>
      <c r="AK148">
        <v>300</v>
      </c>
      <c r="AL148">
        <v>0</v>
      </c>
      <c r="AM148">
        <v>0</v>
      </c>
      <c r="AN148">
        <v>1</v>
      </c>
      <c r="AO148">
        <v>0</v>
      </c>
      <c r="AP148">
        <v>0</v>
      </c>
      <c r="AQ148">
        <v>1</v>
      </c>
      <c r="AR148" t="s">
        <v>569</v>
      </c>
      <c r="AS148" t="s">
        <v>568</v>
      </c>
      <c r="AT148">
        <v>0</v>
      </c>
      <c r="AU148" t="s">
        <v>312</v>
      </c>
      <c r="AV148" t="s">
        <v>755</v>
      </c>
      <c r="AW148" t="s">
        <v>331</v>
      </c>
      <c r="AX148" s="21"/>
    </row>
    <row r="149" spans="1:50" x14ac:dyDescent="0.25">
      <c r="A149" t="s">
        <v>649</v>
      </c>
      <c r="B149" t="str">
        <f t="shared" si="28"/>
        <v>011847</v>
      </c>
      <c r="C149" t="str">
        <f t="shared" si="28"/>
        <v>011847</v>
      </c>
      <c r="D149" t="s">
        <v>740</v>
      </c>
      <c r="E149" t="str">
        <f t="shared" si="29"/>
        <v>011847</v>
      </c>
      <c r="F149" t="s">
        <v>740</v>
      </c>
      <c r="I149" s="5">
        <v>43774</v>
      </c>
      <c r="J149" s="5">
        <v>43774</v>
      </c>
      <c r="L149" t="str">
        <f>"623600"</f>
        <v>623600</v>
      </c>
      <c r="M149">
        <v>1</v>
      </c>
      <c r="N149">
        <v>1</v>
      </c>
      <c r="O149">
        <v>1</v>
      </c>
      <c r="P149">
        <v>0</v>
      </c>
      <c r="Q149">
        <v>0</v>
      </c>
      <c r="R149">
        <v>0</v>
      </c>
      <c r="S149" t="s">
        <v>724</v>
      </c>
      <c r="T149" t="s">
        <v>336</v>
      </c>
      <c r="U149">
        <v>150</v>
      </c>
      <c r="W149" t="str">
        <f t="shared" si="23"/>
        <v>600</v>
      </c>
      <c r="X149" t="str">
        <f t="shared" si="24"/>
        <v>600</v>
      </c>
      <c r="Y149" t="s">
        <v>727</v>
      </c>
      <c r="Z149" t="s">
        <v>722</v>
      </c>
      <c r="AA149" t="s">
        <v>125</v>
      </c>
      <c r="AB149" t="s">
        <v>444</v>
      </c>
      <c r="AC149" t="s">
        <v>724</v>
      </c>
      <c r="AD149">
        <v>150</v>
      </c>
      <c r="AE149">
        <v>150</v>
      </c>
      <c r="AF149">
        <v>180</v>
      </c>
      <c r="AG149">
        <v>180</v>
      </c>
      <c r="AH149">
        <v>150</v>
      </c>
      <c r="AI149">
        <v>150</v>
      </c>
      <c r="AJ149">
        <v>150</v>
      </c>
      <c r="AK149">
        <v>150</v>
      </c>
      <c r="AL149">
        <v>0</v>
      </c>
      <c r="AM149">
        <v>0</v>
      </c>
      <c r="AN149">
        <v>1</v>
      </c>
      <c r="AO149">
        <v>0</v>
      </c>
      <c r="AP149">
        <v>0</v>
      </c>
      <c r="AQ149">
        <v>1</v>
      </c>
      <c r="AR149" t="s">
        <v>569</v>
      </c>
      <c r="AS149" t="s">
        <v>568</v>
      </c>
      <c r="AT149">
        <v>0</v>
      </c>
      <c r="AU149" t="s">
        <v>312</v>
      </c>
      <c r="AV149" t="s">
        <v>755</v>
      </c>
      <c r="AW149" t="s">
        <v>331</v>
      </c>
      <c r="AX149" s="21"/>
    </row>
    <row r="150" spans="1:50" x14ac:dyDescent="0.25">
      <c r="A150" t="s">
        <v>649</v>
      </c>
      <c r="B150" t="str">
        <f t="shared" si="28"/>
        <v>011847</v>
      </c>
      <c r="C150" t="str">
        <f t="shared" si="28"/>
        <v>011847</v>
      </c>
      <c r="D150" t="s">
        <v>740</v>
      </c>
      <c r="E150" t="str">
        <f t="shared" si="29"/>
        <v>011847</v>
      </c>
      <c r="F150" t="s">
        <v>740</v>
      </c>
      <c r="I150" s="5">
        <v>43774</v>
      </c>
      <c r="J150" s="5">
        <v>43774</v>
      </c>
      <c r="L150" t="str">
        <f>"625105"</f>
        <v>625105</v>
      </c>
      <c r="M150">
        <v>4</v>
      </c>
      <c r="N150">
        <v>1</v>
      </c>
      <c r="O150">
        <v>4</v>
      </c>
      <c r="P150">
        <v>0</v>
      </c>
      <c r="Q150">
        <v>0</v>
      </c>
      <c r="R150">
        <v>0</v>
      </c>
      <c r="S150" t="s">
        <v>724</v>
      </c>
      <c r="T150" t="s">
        <v>336</v>
      </c>
      <c r="U150">
        <v>200</v>
      </c>
      <c r="W150" t="str">
        <f t="shared" si="23"/>
        <v>600</v>
      </c>
      <c r="X150" t="str">
        <f t="shared" si="24"/>
        <v>600</v>
      </c>
      <c r="Y150" t="s">
        <v>727</v>
      </c>
      <c r="Z150" t="s">
        <v>722</v>
      </c>
      <c r="AA150" t="s">
        <v>125</v>
      </c>
      <c r="AB150" t="s">
        <v>445</v>
      </c>
      <c r="AC150" t="s">
        <v>724</v>
      </c>
      <c r="AD150">
        <v>800</v>
      </c>
      <c r="AE150">
        <v>800</v>
      </c>
      <c r="AF150">
        <v>960</v>
      </c>
      <c r="AG150">
        <v>960</v>
      </c>
      <c r="AH150">
        <v>200</v>
      </c>
      <c r="AI150">
        <v>200</v>
      </c>
      <c r="AJ150">
        <v>800</v>
      </c>
      <c r="AK150">
        <v>800</v>
      </c>
      <c r="AL150">
        <v>0</v>
      </c>
      <c r="AM150">
        <v>0</v>
      </c>
      <c r="AN150">
        <v>1</v>
      </c>
      <c r="AO150">
        <v>0</v>
      </c>
      <c r="AP150">
        <v>0</v>
      </c>
      <c r="AQ150">
        <v>1</v>
      </c>
      <c r="AR150" t="s">
        <v>569</v>
      </c>
      <c r="AS150" t="s">
        <v>568</v>
      </c>
      <c r="AT150">
        <v>0</v>
      </c>
      <c r="AU150" t="s">
        <v>312</v>
      </c>
      <c r="AV150" t="s">
        <v>755</v>
      </c>
      <c r="AW150" t="s">
        <v>331</v>
      </c>
      <c r="AX150" s="21"/>
    </row>
    <row r="151" spans="1:50" x14ac:dyDescent="0.25">
      <c r="A151" t="s">
        <v>649</v>
      </c>
      <c r="B151" t="str">
        <f t="shared" si="28"/>
        <v>011847</v>
      </c>
      <c r="C151" t="str">
        <f t="shared" si="28"/>
        <v>011847</v>
      </c>
      <c r="D151" t="s">
        <v>740</v>
      </c>
      <c r="E151" t="str">
        <f t="shared" si="29"/>
        <v>011847</v>
      </c>
      <c r="F151" t="s">
        <v>740</v>
      </c>
      <c r="I151" s="5">
        <v>43774</v>
      </c>
      <c r="J151" s="5">
        <v>43774</v>
      </c>
      <c r="L151" t="str">
        <f>"613400"</f>
        <v>613400</v>
      </c>
      <c r="M151">
        <v>12</v>
      </c>
      <c r="N151">
        <v>1</v>
      </c>
      <c r="O151">
        <v>12</v>
      </c>
      <c r="P151">
        <v>0</v>
      </c>
      <c r="Q151">
        <v>0</v>
      </c>
      <c r="R151">
        <v>0</v>
      </c>
      <c r="S151" t="s">
        <v>724</v>
      </c>
      <c r="T151" t="s">
        <v>336</v>
      </c>
      <c r="U151">
        <v>382</v>
      </c>
      <c r="W151" t="str">
        <f t="shared" si="23"/>
        <v>600</v>
      </c>
      <c r="X151" t="str">
        <f t="shared" si="24"/>
        <v>600</v>
      </c>
      <c r="Y151" t="s">
        <v>727</v>
      </c>
      <c r="Z151" t="s">
        <v>722</v>
      </c>
      <c r="AA151" t="s">
        <v>125</v>
      </c>
      <c r="AB151" t="s">
        <v>446</v>
      </c>
      <c r="AC151" t="s">
        <v>724</v>
      </c>
      <c r="AD151">
        <v>4584</v>
      </c>
      <c r="AE151">
        <v>4584</v>
      </c>
      <c r="AF151">
        <v>5500.8</v>
      </c>
      <c r="AG151">
        <v>5500.8</v>
      </c>
      <c r="AH151">
        <v>382</v>
      </c>
      <c r="AI151">
        <v>382</v>
      </c>
      <c r="AJ151">
        <v>4584</v>
      </c>
      <c r="AK151">
        <v>4584</v>
      </c>
      <c r="AL151">
        <v>0</v>
      </c>
      <c r="AM151">
        <v>0</v>
      </c>
      <c r="AN151">
        <v>1</v>
      </c>
      <c r="AO151">
        <v>0</v>
      </c>
      <c r="AP151">
        <v>0</v>
      </c>
      <c r="AQ151">
        <v>1</v>
      </c>
      <c r="AR151" t="s">
        <v>569</v>
      </c>
      <c r="AS151" t="s">
        <v>568</v>
      </c>
      <c r="AT151">
        <v>0</v>
      </c>
      <c r="AU151" t="s">
        <v>312</v>
      </c>
      <c r="AV151" t="s">
        <v>755</v>
      </c>
      <c r="AW151" t="s">
        <v>331</v>
      </c>
      <c r="AX151" s="21"/>
    </row>
    <row r="152" spans="1:50" x14ac:dyDescent="0.25">
      <c r="A152" t="s">
        <v>650</v>
      </c>
      <c r="B152" t="str">
        <f t="shared" ref="B152:C157" si="30">"010960"</f>
        <v>010960</v>
      </c>
      <c r="C152" t="str">
        <f t="shared" si="30"/>
        <v>010960</v>
      </c>
      <c r="D152" t="s">
        <v>126</v>
      </c>
      <c r="E152" t="str">
        <f t="shared" ref="E152:E157" si="31">"010960"</f>
        <v>010960</v>
      </c>
      <c r="F152" t="s">
        <v>126</v>
      </c>
      <c r="I152" s="5">
        <v>43776</v>
      </c>
      <c r="J152" s="5">
        <v>43776</v>
      </c>
      <c r="L152" t="str">
        <f>"604200"</f>
        <v>604200</v>
      </c>
      <c r="M152">
        <v>9</v>
      </c>
      <c r="N152">
        <v>1</v>
      </c>
      <c r="O152">
        <v>9</v>
      </c>
      <c r="P152">
        <v>6</v>
      </c>
      <c r="Q152">
        <v>0</v>
      </c>
      <c r="R152">
        <v>3</v>
      </c>
      <c r="S152" t="s">
        <v>724</v>
      </c>
      <c r="T152" t="s">
        <v>336</v>
      </c>
      <c r="U152">
        <v>480</v>
      </c>
      <c r="W152" t="str">
        <f t="shared" si="23"/>
        <v>600</v>
      </c>
      <c r="X152" t="str">
        <f t="shared" si="24"/>
        <v>600</v>
      </c>
      <c r="Y152" t="s">
        <v>727</v>
      </c>
      <c r="Z152" t="s">
        <v>721</v>
      </c>
      <c r="AA152" t="s">
        <v>126</v>
      </c>
      <c r="AB152" t="s">
        <v>447</v>
      </c>
      <c r="AC152" t="s">
        <v>724</v>
      </c>
      <c r="AD152">
        <v>4320</v>
      </c>
      <c r="AE152">
        <v>4320</v>
      </c>
      <c r="AF152">
        <v>5184</v>
      </c>
      <c r="AG152">
        <v>5184</v>
      </c>
      <c r="AH152">
        <v>480</v>
      </c>
      <c r="AI152">
        <v>480</v>
      </c>
      <c r="AJ152">
        <v>4320</v>
      </c>
      <c r="AK152">
        <v>4320</v>
      </c>
      <c r="AL152">
        <v>1440</v>
      </c>
      <c r="AM152">
        <v>1440</v>
      </c>
      <c r="AN152">
        <v>1</v>
      </c>
      <c r="AO152">
        <v>0</v>
      </c>
      <c r="AP152">
        <v>0</v>
      </c>
      <c r="AQ152">
        <v>1</v>
      </c>
      <c r="AR152" t="s">
        <v>569</v>
      </c>
      <c r="AS152" t="s">
        <v>568</v>
      </c>
      <c r="AT152">
        <v>0</v>
      </c>
      <c r="AU152" t="s">
        <v>315</v>
      </c>
      <c r="AV152" t="s">
        <v>758</v>
      </c>
      <c r="AW152" t="s">
        <v>330</v>
      </c>
      <c r="AX152" s="21"/>
    </row>
    <row r="153" spans="1:50" x14ac:dyDescent="0.25">
      <c r="A153" t="s">
        <v>650</v>
      </c>
      <c r="B153" t="str">
        <f t="shared" si="30"/>
        <v>010960</v>
      </c>
      <c r="C153" t="str">
        <f t="shared" si="30"/>
        <v>010960</v>
      </c>
      <c r="D153" t="s">
        <v>126</v>
      </c>
      <c r="E153" t="str">
        <f t="shared" si="31"/>
        <v>010960</v>
      </c>
      <c r="F153" t="s">
        <v>126</v>
      </c>
      <c r="I153" s="5">
        <v>43776</v>
      </c>
      <c r="J153" s="5">
        <v>43776</v>
      </c>
      <c r="L153" t="str">
        <f>"616100"</f>
        <v>616100</v>
      </c>
      <c r="M153">
        <v>1</v>
      </c>
      <c r="N153">
        <v>1</v>
      </c>
      <c r="O153">
        <v>1</v>
      </c>
      <c r="P153">
        <v>0.6</v>
      </c>
      <c r="Q153">
        <v>0</v>
      </c>
      <c r="R153">
        <v>0.3</v>
      </c>
      <c r="S153" t="s">
        <v>724</v>
      </c>
      <c r="T153" t="s">
        <v>336</v>
      </c>
      <c r="U153">
        <v>100</v>
      </c>
      <c r="W153" t="str">
        <f t="shared" si="23"/>
        <v>600</v>
      </c>
      <c r="X153" t="str">
        <f t="shared" si="24"/>
        <v>600</v>
      </c>
      <c r="Y153" t="s">
        <v>727</v>
      </c>
      <c r="Z153" t="s">
        <v>721</v>
      </c>
      <c r="AA153" t="s">
        <v>126</v>
      </c>
      <c r="AB153" t="s">
        <v>448</v>
      </c>
      <c r="AC153" t="s">
        <v>724</v>
      </c>
      <c r="AD153">
        <v>100</v>
      </c>
      <c r="AE153">
        <v>100</v>
      </c>
      <c r="AF153">
        <v>120</v>
      </c>
      <c r="AG153">
        <v>120</v>
      </c>
      <c r="AH153">
        <v>100</v>
      </c>
      <c r="AI153">
        <v>100</v>
      </c>
      <c r="AJ153">
        <v>100</v>
      </c>
      <c r="AK153">
        <v>100</v>
      </c>
      <c r="AL153">
        <v>30</v>
      </c>
      <c r="AM153">
        <v>30</v>
      </c>
      <c r="AN153">
        <v>1</v>
      </c>
      <c r="AO153">
        <v>0</v>
      </c>
      <c r="AP153">
        <v>0</v>
      </c>
      <c r="AQ153">
        <v>1</v>
      </c>
      <c r="AR153" t="s">
        <v>569</v>
      </c>
      <c r="AS153" t="s">
        <v>568</v>
      </c>
      <c r="AT153">
        <v>0</v>
      </c>
      <c r="AU153" t="s">
        <v>315</v>
      </c>
      <c r="AV153" t="s">
        <v>758</v>
      </c>
      <c r="AW153" t="s">
        <v>330</v>
      </c>
      <c r="AX153" s="21"/>
    </row>
    <row r="154" spans="1:50" x14ac:dyDescent="0.25">
      <c r="A154" t="s">
        <v>650</v>
      </c>
      <c r="B154" t="str">
        <f t="shared" si="30"/>
        <v>010960</v>
      </c>
      <c r="C154" t="str">
        <f t="shared" si="30"/>
        <v>010960</v>
      </c>
      <c r="D154" t="s">
        <v>126</v>
      </c>
      <c r="E154" t="str">
        <f t="shared" si="31"/>
        <v>010960</v>
      </c>
      <c r="F154" t="s">
        <v>126</v>
      </c>
      <c r="I154" s="5">
        <v>43776</v>
      </c>
      <c r="J154" s="5">
        <v>43776</v>
      </c>
      <c r="L154" t="str">
        <f>"611400"</f>
        <v>611400</v>
      </c>
      <c r="M154">
        <v>1</v>
      </c>
      <c r="N154">
        <v>1</v>
      </c>
      <c r="O154">
        <v>1</v>
      </c>
      <c r="P154">
        <v>0.6</v>
      </c>
      <c r="Q154">
        <v>0</v>
      </c>
      <c r="R154">
        <v>0.3</v>
      </c>
      <c r="S154" t="s">
        <v>724</v>
      </c>
      <c r="T154" t="s">
        <v>336</v>
      </c>
      <c r="U154">
        <v>381</v>
      </c>
      <c r="W154" t="str">
        <f t="shared" si="23"/>
        <v>600</v>
      </c>
      <c r="X154" t="str">
        <f t="shared" si="24"/>
        <v>600</v>
      </c>
      <c r="Y154" t="s">
        <v>727</v>
      </c>
      <c r="Z154" t="s">
        <v>721</v>
      </c>
      <c r="AA154" t="s">
        <v>126</v>
      </c>
      <c r="AB154" t="s">
        <v>449</v>
      </c>
      <c r="AC154" t="s">
        <v>724</v>
      </c>
      <c r="AD154">
        <v>381</v>
      </c>
      <c r="AE154">
        <v>381</v>
      </c>
      <c r="AF154">
        <v>457.2</v>
      </c>
      <c r="AG154">
        <v>457.2</v>
      </c>
      <c r="AH154">
        <v>381</v>
      </c>
      <c r="AI154">
        <v>381</v>
      </c>
      <c r="AJ154">
        <v>381</v>
      </c>
      <c r="AK154">
        <v>381</v>
      </c>
      <c r="AL154">
        <v>115.5</v>
      </c>
      <c r="AM154">
        <v>115.5</v>
      </c>
      <c r="AN154">
        <v>1</v>
      </c>
      <c r="AO154">
        <v>0</v>
      </c>
      <c r="AP154">
        <v>0</v>
      </c>
      <c r="AQ154">
        <v>1</v>
      </c>
      <c r="AR154" t="s">
        <v>569</v>
      </c>
      <c r="AS154" t="s">
        <v>568</v>
      </c>
      <c r="AT154">
        <v>0</v>
      </c>
      <c r="AU154" t="s">
        <v>315</v>
      </c>
      <c r="AV154" t="s">
        <v>758</v>
      </c>
      <c r="AW154" t="s">
        <v>330</v>
      </c>
      <c r="AX154" s="21"/>
    </row>
    <row r="155" spans="1:50" x14ac:dyDescent="0.25">
      <c r="A155" t="s">
        <v>650</v>
      </c>
      <c r="B155" t="str">
        <f t="shared" si="30"/>
        <v>010960</v>
      </c>
      <c r="C155" t="str">
        <f t="shared" si="30"/>
        <v>010960</v>
      </c>
      <c r="D155" t="s">
        <v>126</v>
      </c>
      <c r="E155" t="str">
        <f t="shared" si="31"/>
        <v>010960</v>
      </c>
      <c r="F155" t="s">
        <v>126</v>
      </c>
      <c r="I155" s="5">
        <v>43776</v>
      </c>
      <c r="J155" s="5">
        <v>43776</v>
      </c>
      <c r="L155" t="str">
        <f>"625100"</f>
        <v>625100</v>
      </c>
      <c r="M155">
        <v>1</v>
      </c>
      <c r="N155">
        <v>1</v>
      </c>
      <c r="O155">
        <v>1</v>
      </c>
      <c r="P155">
        <v>0.6</v>
      </c>
      <c r="Q155">
        <v>0</v>
      </c>
      <c r="R155">
        <v>0.3</v>
      </c>
      <c r="S155" t="s">
        <v>724</v>
      </c>
      <c r="T155" t="s">
        <v>336</v>
      </c>
      <c r="U155">
        <v>500</v>
      </c>
      <c r="W155" t="str">
        <f t="shared" si="23"/>
        <v>600</v>
      </c>
      <c r="X155" t="str">
        <f t="shared" si="24"/>
        <v>600</v>
      </c>
      <c r="Y155" t="s">
        <v>727</v>
      </c>
      <c r="Z155" t="s">
        <v>721</v>
      </c>
      <c r="AA155" t="s">
        <v>126</v>
      </c>
      <c r="AB155" t="s">
        <v>435</v>
      </c>
      <c r="AC155" t="s">
        <v>724</v>
      </c>
      <c r="AD155">
        <v>500</v>
      </c>
      <c r="AE155">
        <v>500</v>
      </c>
      <c r="AF155">
        <v>600</v>
      </c>
      <c r="AG155">
        <v>600</v>
      </c>
      <c r="AH155">
        <v>500</v>
      </c>
      <c r="AI155">
        <v>500</v>
      </c>
      <c r="AJ155">
        <v>500</v>
      </c>
      <c r="AK155">
        <v>500</v>
      </c>
      <c r="AL155">
        <v>150</v>
      </c>
      <c r="AM155">
        <v>150</v>
      </c>
      <c r="AN155">
        <v>1</v>
      </c>
      <c r="AO155">
        <v>0</v>
      </c>
      <c r="AP155">
        <v>0</v>
      </c>
      <c r="AQ155">
        <v>1</v>
      </c>
      <c r="AR155" t="s">
        <v>569</v>
      </c>
      <c r="AS155" t="s">
        <v>568</v>
      </c>
      <c r="AT155">
        <v>0</v>
      </c>
      <c r="AU155" t="s">
        <v>315</v>
      </c>
      <c r="AV155" t="s">
        <v>758</v>
      </c>
      <c r="AW155" t="s">
        <v>330</v>
      </c>
      <c r="AX155" s="21"/>
    </row>
    <row r="156" spans="1:50" x14ac:dyDescent="0.25">
      <c r="A156" t="s">
        <v>650</v>
      </c>
      <c r="B156" t="str">
        <f t="shared" si="30"/>
        <v>010960</v>
      </c>
      <c r="C156" t="str">
        <f t="shared" si="30"/>
        <v>010960</v>
      </c>
      <c r="D156" t="s">
        <v>126</v>
      </c>
      <c r="E156" t="str">
        <f t="shared" si="31"/>
        <v>010960</v>
      </c>
      <c r="F156" t="s">
        <v>126</v>
      </c>
      <c r="I156" s="5">
        <v>43776</v>
      </c>
      <c r="J156" s="5">
        <v>43776</v>
      </c>
      <c r="L156" t="str">
        <f>"635410"</f>
        <v>635410</v>
      </c>
      <c r="M156">
        <v>2</v>
      </c>
      <c r="N156">
        <v>1</v>
      </c>
      <c r="O156">
        <v>2</v>
      </c>
      <c r="P156">
        <v>0.6</v>
      </c>
      <c r="Q156">
        <v>0</v>
      </c>
      <c r="R156">
        <v>0.3</v>
      </c>
      <c r="S156" t="s">
        <v>724</v>
      </c>
      <c r="T156" t="s">
        <v>336</v>
      </c>
      <c r="U156">
        <v>35</v>
      </c>
      <c r="W156" t="str">
        <f t="shared" si="23"/>
        <v>600</v>
      </c>
      <c r="X156" t="str">
        <f t="shared" si="24"/>
        <v>600</v>
      </c>
      <c r="Y156" t="s">
        <v>727</v>
      </c>
      <c r="Z156" t="s">
        <v>721</v>
      </c>
      <c r="AA156" t="s">
        <v>126</v>
      </c>
      <c r="AB156" t="s">
        <v>450</v>
      </c>
      <c r="AC156" t="s">
        <v>724</v>
      </c>
      <c r="AD156">
        <v>70</v>
      </c>
      <c r="AE156">
        <v>70</v>
      </c>
      <c r="AF156">
        <v>84</v>
      </c>
      <c r="AG156">
        <v>84</v>
      </c>
      <c r="AH156">
        <v>35</v>
      </c>
      <c r="AI156">
        <v>35</v>
      </c>
      <c r="AJ156">
        <v>70</v>
      </c>
      <c r="AK156">
        <v>70</v>
      </c>
      <c r="AL156">
        <v>10.5</v>
      </c>
      <c r="AM156">
        <v>10.5</v>
      </c>
      <c r="AN156">
        <v>1</v>
      </c>
      <c r="AO156">
        <v>0</v>
      </c>
      <c r="AP156">
        <v>0</v>
      </c>
      <c r="AQ156">
        <v>1</v>
      </c>
      <c r="AR156" t="s">
        <v>569</v>
      </c>
      <c r="AS156" t="s">
        <v>568</v>
      </c>
      <c r="AT156">
        <v>0</v>
      </c>
      <c r="AU156" t="s">
        <v>315</v>
      </c>
      <c r="AV156" t="s">
        <v>758</v>
      </c>
      <c r="AW156" t="s">
        <v>330</v>
      </c>
      <c r="AX156" s="21"/>
    </row>
    <row r="157" spans="1:50" x14ac:dyDescent="0.25">
      <c r="A157" t="s">
        <v>650</v>
      </c>
      <c r="B157" t="str">
        <f t="shared" si="30"/>
        <v>010960</v>
      </c>
      <c r="C157" t="str">
        <f t="shared" si="30"/>
        <v>010960</v>
      </c>
      <c r="D157" t="s">
        <v>126</v>
      </c>
      <c r="E157" t="str">
        <f t="shared" si="31"/>
        <v>010960</v>
      </c>
      <c r="F157" t="s">
        <v>126</v>
      </c>
      <c r="I157" s="5">
        <v>43776</v>
      </c>
      <c r="J157" s="5">
        <v>43776</v>
      </c>
      <c r="L157" t="str">
        <f>"625601"</f>
        <v>625601</v>
      </c>
      <c r="M157">
        <v>5</v>
      </c>
      <c r="N157">
        <v>1</v>
      </c>
      <c r="O157">
        <v>5</v>
      </c>
      <c r="P157">
        <v>3.66</v>
      </c>
      <c r="Q157">
        <v>0</v>
      </c>
      <c r="R157">
        <v>0</v>
      </c>
      <c r="S157" t="s">
        <v>724</v>
      </c>
      <c r="T157" t="s">
        <v>336</v>
      </c>
      <c r="U157">
        <v>90</v>
      </c>
      <c r="W157" t="str">
        <f t="shared" si="23"/>
        <v>600</v>
      </c>
      <c r="X157" t="str">
        <f t="shared" si="24"/>
        <v>600</v>
      </c>
      <c r="Y157" t="s">
        <v>727</v>
      </c>
      <c r="Z157" t="s">
        <v>721</v>
      </c>
      <c r="AA157" t="s">
        <v>126</v>
      </c>
      <c r="AB157" t="s">
        <v>422</v>
      </c>
      <c r="AC157" t="s">
        <v>724</v>
      </c>
      <c r="AD157">
        <v>450</v>
      </c>
      <c r="AE157">
        <v>450</v>
      </c>
      <c r="AF157">
        <v>540</v>
      </c>
      <c r="AG157">
        <v>540</v>
      </c>
      <c r="AH157">
        <v>90</v>
      </c>
      <c r="AI157">
        <v>90</v>
      </c>
      <c r="AJ157">
        <v>450</v>
      </c>
      <c r="AK157">
        <v>450</v>
      </c>
      <c r="AL157">
        <v>0</v>
      </c>
      <c r="AM157">
        <v>0</v>
      </c>
      <c r="AN157">
        <v>1</v>
      </c>
      <c r="AO157">
        <v>0</v>
      </c>
      <c r="AP157">
        <v>0</v>
      </c>
      <c r="AQ157">
        <v>1</v>
      </c>
      <c r="AR157" t="s">
        <v>569</v>
      </c>
      <c r="AS157" t="s">
        <v>568</v>
      </c>
      <c r="AT157">
        <v>0</v>
      </c>
      <c r="AU157" t="s">
        <v>315</v>
      </c>
      <c r="AV157" t="s">
        <v>758</v>
      </c>
      <c r="AW157" t="s">
        <v>330</v>
      </c>
      <c r="AX157" s="21"/>
    </row>
    <row r="158" spans="1:50" x14ac:dyDescent="0.25">
      <c r="A158" t="s">
        <v>651</v>
      </c>
      <c r="B158" t="str">
        <f t="shared" ref="B158:C160" si="32">"010800"</f>
        <v>010800</v>
      </c>
      <c r="C158" t="str">
        <f t="shared" si="32"/>
        <v>010800</v>
      </c>
      <c r="D158" t="s">
        <v>127</v>
      </c>
      <c r="E158" t="str">
        <f>"010800"</f>
        <v>010800</v>
      </c>
      <c r="F158" t="s">
        <v>127</v>
      </c>
      <c r="I158" s="5">
        <v>43781</v>
      </c>
      <c r="J158" s="5">
        <v>43781</v>
      </c>
      <c r="L158" t="str">
        <f>"621100"</f>
        <v>621100</v>
      </c>
      <c r="M158">
        <v>504</v>
      </c>
      <c r="N158">
        <v>1</v>
      </c>
      <c r="O158">
        <v>504</v>
      </c>
      <c r="P158">
        <v>245</v>
      </c>
      <c r="Q158">
        <v>0</v>
      </c>
      <c r="R158">
        <v>245</v>
      </c>
      <c r="S158" t="s">
        <v>724</v>
      </c>
      <c r="T158" t="s">
        <v>336</v>
      </c>
      <c r="U158">
        <v>52.75</v>
      </c>
      <c r="W158" t="str">
        <f t="shared" si="23"/>
        <v>600</v>
      </c>
      <c r="X158" t="str">
        <f t="shared" si="24"/>
        <v>600</v>
      </c>
      <c r="Y158" t="s">
        <v>727</v>
      </c>
      <c r="Z158" t="s">
        <v>722</v>
      </c>
      <c r="AA158" t="s">
        <v>127</v>
      </c>
      <c r="AB158" t="s">
        <v>451</v>
      </c>
      <c r="AC158" t="s">
        <v>724</v>
      </c>
      <c r="AD158">
        <v>26586</v>
      </c>
      <c r="AE158">
        <v>26586</v>
      </c>
      <c r="AF158">
        <v>31903.200000000001</v>
      </c>
      <c r="AG158">
        <v>31903.200000000001</v>
      </c>
      <c r="AH158">
        <v>52.75</v>
      </c>
      <c r="AI158">
        <v>52.75</v>
      </c>
      <c r="AJ158">
        <v>26586</v>
      </c>
      <c r="AK158">
        <v>26586</v>
      </c>
      <c r="AL158">
        <v>12554.49</v>
      </c>
      <c r="AM158">
        <v>12554.4944</v>
      </c>
      <c r="AN158">
        <v>1</v>
      </c>
      <c r="AO158">
        <v>0</v>
      </c>
      <c r="AP158">
        <v>0</v>
      </c>
      <c r="AQ158">
        <v>1</v>
      </c>
      <c r="AR158" t="s">
        <v>569</v>
      </c>
      <c r="AS158" t="s">
        <v>568</v>
      </c>
      <c r="AT158">
        <v>0</v>
      </c>
      <c r="AU158" t="s">
        <v>318</v>
      </c>
      <c r="AV158" t="s">
        <v>761</v>
      </c>
      <c r="AW158" t="s">
        <v>318</v>
      </c>
      <c r="AX158" s="21"/>
    </row>
    <row r="159" spans="1:50" x14ac:dyDescent="0.25">
      <c r="A159" t="s">
        <v>651</v>
      </c>
      <c r="B159" t="str">
        <f t="shared" si="32"/>
        <v>010800</v>
      </c>
      <c r="C159" t="str">
        <f t="shared" si="32"/>
        <v>010800</v>
      </c>
      <c r="D159" t="s">
        <v>127</v>
      </c>
      <c r="E159" t="str">
        <f>"010800"</f>
        <v>010800</v>
      </c>
      <c r="F159" t="s">
        <v>127</v>
      </c>
      <c r="I159" s="5">
        <v>43781</v>
      </c>
      <c r="J159" s="5">
        <v>43781</v>
      </c>
      <c r="L159" t="str">
        <f>"621100"</f>
        <v>621100</v>
      </c>
      <c r="M159">
        <v>504</v>
      </c>
      <c r="N159">
        <v>1</v>
      </c>
      <c r="O159">
        <v>504</v>
      </c>
      <c r="P159">
        <v>245</v>
      </c>
      <c r="Q159">
        <v>0</v>
      </c>
      <c r="R159">
        <v>245</v>
      </c>
      <c r="S159" t="s">
        <v>724</v>
      </c>
      <c r="T159" t="s">
        <v>336</v>
      </c>
      <c r="U159">
        <v>4.3899999999999997</v>
      </c>
      <c r="W159" t="str">
        <f t="shared" si="23"/>
        <v>600</v>
      </c>
      <c r="X159" t="str">
        <f t="shared" si="24"/>
        <v>600</v>
      </c>
      <c r="Y159" t="s">
        <v>727</v>
      </c>
      <c r="Z159" t="s">
        <v>722</v>
      </c>
      <c r="AA159" t="s">
        <v>127</v>
      </c>
      <c r="AB159" t="s">
        <v>452</v>
      </c>
      <c r="AC159" t="s">
        <v>724</v>
      </c>
      <c r="AD159">
        <v>2212.56</v>
      </c>
      <c r="AE159">
        <v>2212.56</v>
      </c>
      <c r="AF159">
        <v>2655.07</v>
      </c>
      <c r="AG159">
        <v>2655.07</v>
      </c>
      <c r="AH159">
        <v>4.3899999999999997</v>
      </c>
      <c r="AI159">
        <v>4.3899999999999997</v>
      </c>
      <c r="AJ159">
        <v>2212.56</v>
      </c>
      <c r="AK159">
        <v>2212.56</v>
      </c>
      <c r="AL159">
        <v>1044.81</v>
      </c>
      <c r="AM159">
        <v>1044.8186000000001</v>
      </c>
      <c r="AN159">
        <v>1</v>
      </c>
      <c r="AO159">
        <v>0</v>
      </c>
      <c r="AP159">
        <v>0</v>
      </c>
      <c r="AQ159">
        <v>1</v>
      </c>
      <c r="AR159" t="s">
        <v>569</v>
      </c>
      <c r="AS159" t="s">
        <v>568</v>
      </c>
      <c r="AT159">
        <v>0</v>
      </c>
      <c r="AU159" t="s">
        <v>318</v>
      </c>
      <c r="AV159" t="s">
        <v>761</v>
      </c>
      <c r="AW159" t="s">
        <v>318</v>
      </c>
      <c r="AX159" s="21"/>
    </row>
    <row r="160" spans="1:50" x14ac:dyDescent="0.25">
      <c r="A160" t="s">
        <v>651</v>
      </c>
      <c r="B160" t="str">
        <f t="shared" si="32"/>
        <v>010800</v>
      </c>
      <c r="C160" t="str">
        <f t="shared" si="32"/>
        <v>010800</v>
      </c>
      <c r="D160" t="s">
        <v>127</v>
      </c>
      <c r="E160" t="str">
        <f>"010800"</f>
        <v>010800</v>
      </c>
      <c r="F160" t="s">
        <v>127</v>
      </c>
      <c r="I160" s="5">
        <v>43781</v>
      </c>
      <c r="J160" s="5">
        <v>43781</v>
      </c>
      <c r="L160" t="str">
        <f>"621100"</f>
        <v>621100</v>
      </c>
      <c r="M160">
        <v>40</v>
      </c>
      <c r="N160">
        <v>1</v>
      </c>
      <c r="O160">
        <v>40</v>
      </c>
      <c r="P160">
        <v>20</v>
      </c>
      <c r="Q160">
        <v>0</v>
      </c>
      <c r="R160">
        <v>20</v>
      </c>
      <c r="S160" t="s">
        <v>724</v>
      </c>
      <c r="T160" t="s">
        <v>336</v>
      </c>
      <c r="U160">
        <v>2.2799999999999998</v>
      </c>
      <c r="W160" t="str">
        <f t="shared" si="23"/>
        <v>600</v>
      </c>
      <c r="X160" t="str">
        <f t="shared" si="24"/>
        <v>600</v>
      </c>
      <c r="Y160" t="s">
        <v>727</v>
      </c>
      <c r="Z160" t="s">
        <v>722</v>
      </c>
      <c r="AA160" t="s">
        <v>127</v>
      </c>
      <c r="AB160" t="s">
        <v>453</v>
      </c>
      <c r="AC160" t="s">
        <v>724</v>
      </c>
      <c r="AD160">
        <v>91.2</v>
      </c>
      <c r="AE160">
        <v>91.2</v>
      </c>
      <c r="AF160">
        <v>109.44</v>
      </c>
      <c r="AG160">
        <v>109.44</v>
      </c>
      <c r="AH160">
        <v>2.2799999999999998</v>
      </c>
      <c r="AI160">
        <v>2.2799999999999998</v>
      </c>
      <c r="AJ160">
        <v>91.2</v>
      </c>
      <c r="AK160">
        <v>91.2</v>
      </c>
      <c r="AL160">
        <v>70.680000000000007</v>
      </c>
      <c r="AM160">
        <v>70.680000000000007</v>
      </c>
      <c r="AN160">
        <v>1</v>
      </c>
      <c r="AO160">
        <v>0</v>
      </c>
      <c r="AP160">
        <v>0</v>
      </c>
      <c r="AQ160">
        <v>1</v>
      </c>
      <c r="AR160" t="s">
        <v>569</v>
      </c>
      <c r="AS160" t="s">
        <v>568</v>
      </c>
      <c r="AT160">
        <v>0</v>
      </c>
      <c r="AU160" t="s">
        <v>318</v>
      </c>
      <c r="AV160" t="s">
        <v>761</v>
      </c>
      <c r="AW160" t="s">
        <v>318</v>
      </c>
      <c r="AX160" s="21"/>
    </row>
    <row r="161" spans="1:50" x14ac:dyDescent="0.25">
      <c r="A161" t="s">
        <v>652</v>
      </c>
      <c r="B161" t="str">
        <f>"010762"</f>
        <v>010762</v>
      </c>
      <c r="C161" t="str">
        <f>"010762"</f>
        <v>010762</v>
      </c>
      <c r="D161" t="s">
        <v>128</v>
      </c>
      <c r="E161" t="str">
        <f>"010762"</f>
        <v>010762</v>
      </c>
      <c r="F161" t="s">
        <v>128</v>
      </c>
      <c r="I161" s="5">
        <v>43781</v>
      </c>
      <c r="J161" s="5">
        <v>43781</v>
      </c>
      <c r="L161" t="str">
        <f>"604200"</f>
        <v>604200</v>
      </c>
      <c r="M161">
        <v>18</v>
      </c>
      <c r="N161">
        <v>1</v>
      </c>
      <c r="O161">
        <v>18</v>
      </c>
      <c r="P161">
        <v>0</v>
      </c>
      <c r="Q161">
        <v>0</v>
      </c>
      <c r="R161">
        <v>0</v>
      </c>
      <c r="S161" t="s">
        <v>724</v>
      </c>
      <c r="T161" t="s">
        <v>336</v>
      </c>
      <c r="U161">
        <v>400</v>
      </c>
      <c r="W161" t="str">
        <f t="shared" si="23"/>
        <v>600</v>
      </c>
      <c r="X161" t="str">
        <f t="shared" si="24"/>
        <v>600</v>
      </c>
      <c r="Y161" t="s">
        <v>726</v>
      </c>
      <c r="Z161" t="s">
        <v>719</v>
      </c>
      <c r="AA161" t="s">
        <v>128</v>
      </c>
      <c r="AB161" t="s">
        <v>454</v>
      </c>
      <c r="AC161" t="s">
        <v>724</v>
      </c>
      <c r="AD161">
        <v>7200</v>
      </c>
      <c r="AE161">
        <v>7200</v>
      </c>
      <c r="AF161">
        <v>7200</v>
      </c>
      <c r="AG161">
        <v>7200</v>
      </c>
      <c r="AH161">
        <v>400</v>
      </c>
      <c r="AI161">
        <v>400</v>
      </c>
      <c r="AJ161">
        <v>7200</v>
      </c>
      <c r="AK161">
        <v>7200</v>
      </c>
      <c r="AL161">
        <v>0</v>
      </c>
      <c r="AM161">
        <v>0</v>
      </c>
      <c r="AN161">
        <v>1</v>
      </c>
      <c r="AO161">
        <v>0</v>
      </c>
      <c r="AP161">
        <v>0</v>
      </c>
      <c r="AQ161">
        <v>1</v>
      </c>
      <c r="AR161" t="s">
        <v>569</v>
      </c>
      <c r="AS161" t="s">
        <v>568</v>
      </c>
      <c r="AT161">
        <v>0</v>
      </c>
      <c r="AU161" t="s">
        <v>306</v>
      </c>
      <c r="AV161" t="s">
        <v>749</v>
      </c>
      <c r="AW161" t="s">
        <v>329</v>
      </c>
      <c r="AX161" s="21"/>
    </row>
    <row r="162" spans="1:50" x14ac:dyDescent="0.25">
      <c r="A162" t="s">
        <v>653</v>
      </c>
      <c r="B162" t="s">
        <v>254</v>
      </c>
      <c r="C162" t="s">
        <v>254</v>
      </c>
      <c r="D162" t="s">
        <v>129</v>
      </c>
      <c r="E162" t="s">
        <v>254</v>
      </c>
      <c r="F162" t="s">
        <v>129</v>
      </c>
      <c r="I162" s="5">
        <v>43781</v>
      </c>
      <c r="J162" s="5">
        <v>43781</v>
      </c>
      <c r="L162" t="str">
        <f>"604200"</f>
        <v>604200</v>
      </c>
      <c r="M162">
        <v>18</v>
      </c>
      <c r="N162">
        <v>1</v>
      </c>
      <c r="O162">
        <v>18</v>
      </c>
      <c r="P162">
        <v>0</v>
      </c>
      <c r="Q162">
        <v>0</v>
      </c>
      <c r="R162">
        <v>0</v>
      </c>
      <c r="S162" t="s">
        <v>724</v>
      </c>
      <c r="T162" t="s">
        <v>336</v>
      </c>
      <c r="U162">
        <v>800</v>
      </c>
      <c r="W162" t="str">
        <f t="shared" si="23"/>
        <v>600</v>
      </c>
      <c r="X162" t="str">
        <f t="shared" si="24"/>
        <v>600</v>
      </c>
      <c r="Y162" t="s">
        <v>726</v>
      </c>
      <c r="Z162" t="s">
        <v>722</v>
      </c>
      <c r="AA162" t="s">
        <v>129</v>
      </c>
      <c r="AB162" t="s">
        <v>455</v>
      </c>
      <c r="AC162" t="s">
        <v>724</v>
      </c>
      <c r="AD162">
        <v>14400</v>
      </c>
      <c r="AE162">
        <v>14400</v>
      </c>
      <c r="AF162">
        <v>14400</v>
      </c>
      <c r="AG162">
        <v>14400</v>
      </c>
      <c r="AH162">
        <v>800</v>
      </c>
      <c r="AI162">
        <v>800</v>
      </c>
      <c r="AJ162">
        <v>14400</v>
      </c>
      <c r="AK162">
        <v>14400</v>
      </c>
      <c r="AL162">
        <v>0</v>
      </c>
      <c r="AM162">
        <v>0</v>
      </c>
      <c r="AN162">
        <v>1</v>
      </c>
      <c r="AO162">
        <v>0</v>
      </c>
      <c r="AP162">
        <v>0</v>
      </c>
      <c r="AQ162">
        <v>1</v>
      </c>
      <c r="AR162" t="s">
        <v>569</v>
      </c>
      <c r="AS162" t="s">
        <v>568</v>
      </c>
      <c r="AT162">
        <v>0</v>
      </c>
      <c r="AU162" t="s">
        <v>306</v>
      </c>
      <c r="AV162" t="s">
        <v>749</v>
      </c>
      <c r="AW162" t="s">
        <v>329</v>
      </c>
      <c r="AX162" s="21"/>
    </row>
    <row r="163" spans="1:50" x14ac:dyDescent="0.25">
      <c r="A163" t="s">
        <v>654</v>
      </c>
      <c r="B163" t="str">
        <f>"010902"</f>
        <v>010902</v>
      </c>
      <c r="C163" t="str">
        <f>"010902"</f>
        <v>010902</v>
      </c>
      <c r="D163" t="s">
        <v>130</v>
      </c>
      <c r="E163" t="str">
        <f>"010902"</f>
        <v>010902</v>
      </c>
      <c r="F163" t="s">
        <v>130</v>
      </c>
      <c r="I163" s="5">
        <v>43782</v>
      </c>
      <c r="J163" s="5">
        <v>43782</v>
      </c>
      <c r="L163" t="str">
        <f>"604200"</f>
        <v>604200</v>
      </c>
      <c r="M163">
        <v>12</v>
      </c>
      <c r="N163">
        <v>1</v>
      </c>
      <c r="O163">
        <v>12</v>
      </c>
      <c r="P163">
        <v>7</v>
      </c>
      <c r="Q163">
        <v>0</v>
      </c>
      <c r="R163">
        <v>6</v>
      </c>
      <c r="S163" t="s">
        <v>724</v>
      </c>
      <c r="T163" t="s">
        <v>336</v>
      </c>
      <c r="U163">
        <v>2000</v>
      </c>
      <c r="W163" t="str">
        <f t="shared" si="23"/>
        <v>600</v>
      </c>
      <c r="X163" t="str">
        <f t="shared" si="24"/>
        <v>600</v>
      </c>
      <c r="Y163" t="s">
        <v>726</v>
      </c>
      <c r="Z163" t="s">
        <v>719</v>
      </c>
      <c r="AA163" t="s">
        <v>130</v>
      </c>
      <c r="AB163" t="s">
        <v>456</v>
      </c>
      <c r="AC163" t="s">
        <v>724</v>
      </c>
      <c r="AD163">
        <v>24000</v>
      </c>
      <c r="AE163">
        <v>24000</v>
      </c>
      <c r="AF163">
        <v>24000</v>
      </c>
      <c r="AG163">
        <v>24000</v>
      </c>
      <c r="AH163">
        <v>2000</v>
      </c>
      <c r="AI163">
        <v>2000</v>
      </c>
      <c r="AJ163">
        <v>24000</v>
      </c>
      <c r="AK163">
        <v>24000</v>
      </c>
      <c r="AL163">
        <v>12000</v>
      </c>
      <c r="AM163">
        <v>12000</v>
      </c>
      <c r="AN163">
        <v>1</v>
      </c>
      <c r="AO163">
        <v>0</v>
      </c>
      <c r="AP163">
        <v>0</v>
      </c>
      <c r="AQ163">
        <v>1</v>
      </c>
      <c r="AR163" t="s">
        <v>569</v>
      </c>
      <c r="AS163" t="s">
        <v>568</v>
      </c>
      <c r="AT163">
        <v>0</v>
      </c>
      <c r="AU163" t="s">
        <v>319</v>
      </c>
      <c r="AV163" t="s">
        <v>762</v>
      </c>
      <c r="AW163" t="s">
        <v>330</v>
      </c>
      <c r="AX163" s="21"/>
    </row>
    <row r="164" spans="1:50" x14ac:dyDescent="0.25">
      <c r="A164" t="s">
        <v>655</v>
      </c>
      <c r="B164" t="str">
        <f>"010786"</f>
        <v>010786</v>
      </c>
      <c r="C164" t="str">
        <f>"010786"</f>
        <v>010786</v>
      </c>
      <c r="D164" t="s">
        <v>131</v>
      </c>
      <c r="E164" t="str">
        <f>"010786"</f>
        <v>010786</v>
      </c>
      <c r="F164" t="s">
        <v>131</v>
      </c>
      <c r="I164" s="5">
        <v>43782</v>
      </c>
      <c r="J164" s="5">
        <v>43782</v>
      </c>
      <c r="L164" t="str">
        <f>"606300"</f>
        <v>606300</v>
      </c>
      <c r="M164">
        <v>4</v>
      </c>
      <c r="N164">
        <v>1</v>
      </c>
      <c r="O164">
        <v>4</v>
      </c>
      <c r="P164">
        <v>0</v>
      </c>
      <c r="Q164">
        <v>0</v>
      </c>
      <c r="R164">
        <v>0</v>
      </c>
      <c r="S164" t="s">
        <v>724</v>
      </c>
      <c r="T164" t="s">
        <v>336</v>
      </c>
      <c r="U164">
        <v>66.66</v>
      </c>
      <c r="W164" t="str">
        <f t="shared" si="23"/>
        <v>600</v>
      </c>
      <c r="X164" t="str">
        <f t="shared" si="24"/>
        <v>600</v>
      </c>
      <c r="Y164" t="s">
        <v>727</v>
      </c>
      <c r="Z164" t="s">
        <v>722</v>
      </c>
      <c r="AA164" t="s">
        <v>131</v>
      </c>
      <c r="AB164" t="s">
        <v>457</v>
      </c>
      <c r="AC164" t="s">
        <v>724</v>
      </c>
      <c r="AD164">
        <v>266.64</v>
      </c>
      <c r="AE164">
        <v>266.64</v>
      </c>
      <c r="AF164">
        <v>319.97000000000003</v>
      </c>
      <c r="AG164">
        <v>319.97000000000003</v>
      </c>
      <c r="AH164">
        <v>66.66</v>
      </c>
      <c r="AI164">
        <v>66.66</v>
      </c>
      <c r="AJ164">
        <v>266.64</v>
      </c>
      <c r="AK164">
        <v>266.64</v>
      </c>
      <c r="AL164">
        <v>0</v>
      </c>
      <c r="AM164">
        <v>0</v>
      </c>
      <c r="AN164">
        <v>1</v>
      </c>
      <c r="AO164">
        <v>0</v>
      </c>
      <c r="AP164">
        <v>0</v>
      </c>
      <c r="AQ164">
        <v>1</v>
      </c>
      <c r="AR164" t="s">
        <v>569</v>
      </c>
      <c r="AS164" t="s">
        <v>568</v>
      </c>
      <c r="AT164">
        <v>0</v>
      </c>
      <c r="AU164" t="s">
        <v>320</v>
      </c>
      <c r="AV164" t="s">
        <v>763</v>
      </c>
      <c r="AW164" t="s">
        <v>320</v>
      </c>
      <c r="AX164" s="21"/>
    </row>
    <row r="165" spans="1:50" x14ac:dyDescent="0.25">
      <c r="A165" t="s">
        <v>655</v>
      </c>
      <c r="B165" t="str">
        <f>"010786"</f>
        <v>010786</v>
      </c>
      <c r="C165" t="str">
        <f>"010786"</f>
        <v>010786</v>
      </c>
      <c r="D165" t="s">
        <v>131</v>
      </c>
      <c r="E165" t="str">
        <f>"010786"</f>
        <v>010786</v>
      </c>
      <c r="F165" t="s">
        <v>131</v>
      </c>
      <c r="I165" s="5">
        <v>43782</v>
      </c>
      <c r="J165" s="5">
        <v>43782</v>
      </c>
      <c r="L165" t="str">
        <f>"624400"</f>
        <v>624400</v>
      </c>
      <c r="M165">
        <v>1</v>
      </c>
      <c r="N165">
        <v>1</v>
      </c>
      <c r="O165">
        <v>1</v>
      </c>
      <c r="P165">
        <v>0</v>
      </c>
      <c r="Q165">
        <v>0</v>
      </c>
      <c r="R165">
        <v>0</v>
      </c>
      <c r="S165" t="s">
        <v>724</v>
      </c>
      <c r="T165" t="s">
        <v>336</v>
      </c>
      <c r="U165">
        <v>3.32</v>
      </c>
      <c r="W165" t="str">
        <f t="shared" si="23"/>
        <v>600</v>
      </c>
      <c r="X165" t="str">
        <f t="shared" si="24"/>
        <v>600</v>
      </c>
      <c r="Y165" t="s">
        <v>727</v>
      </c>
      <c r="Z165" t="s">
        <v>722</v>
      </c>
      <c r="AA165" t="s">
        <v>131</v>
      </c>
      <c r="AB165" t="s">
        <v>458</v>
      </c>
      <c r="AC165" t="s">
        <v>724</v>
      </c>
      <c r="AD165">
        <v>3.32</v>
      </c>
      <c r="AE165">
        <v>3.32</v>
      </c>
      <c r="AF165">
        <v>3.98</v>
      </c>
      <c r="AG165">
        <v>3.98</v>
      </c>
      <c r="AH165">
        <v>3.32</v>
      </c>
      <c r="AI165">
        <v>3.32</v>
      </c>
      <c r="AJ165">
        <v>3.32</v>
      </c>
      <c r="AK165">
        <v>3.32</v>
      </c>
      <c r="AL165">
        <v>0</v>
      </c>
      <c r="AM165">
        <v>0</v>
      </c>
      <c r="AN165">
        <v>1</v>
      </c>
      <c r="AO165">
        <v>0</v>
      </c>
      <c r="AP165">
        <v>0</v>
      </c>
      <c r="AQ165">
        <v>1</v>
      </c>
      <c r="AR165" t="s">
        <v>569</v>
      </c>
      <c r="AS165" t="s">
        <v>568</v>
      </c>
      <c r="AT165">
        <v>0</v>
      </c>
      <c r="AU165" t="s">
        <v>320</v>
      </c>
      <c r="AV165" t="s">
        <v>763</v>
      </c>
      <c r="AW165" t="s">
        <v>320</v>
      </c>
      <c r="AX165" s="21"/>
    </row>
    <row r="166" spans="1:50" x14ac:dyDescent="0.25">
      <c r="A166" t="s">
        <v>656</v>
      </c>
      <c r="B166" t="str">
        <f>"011910"</f>
        <v>011910</v>
      </c>
      <c r="C166" t="str">
        <f>"011910"</f>
        <v>011910</v>
      </c>
      <c r="D166" t="s">
        <v>132</v>
      </c>
      <c r="E166" t="str">
        <f>"011910"</f>
        <v>011910</v>
      </c>
      <c r="F166" t="s">
        <v>132</v>
      </c>
      <c r="I166" s="5">
        <v>43783</v>
      </c>
      <c r="J166" s="5">
        <v>43783</v>
      </c>
      <c r="L166" t="str">
        <f>"604800"</f>
        <v>604800</v>
      </c>
      <c r="M166">
        <v>1</v>
      </c>
      <c r="N166">
        <v>1</v>
      </c>
      <c r="O166">
        <v>1</v>
      </c>
      <c r="P166">
        <v>0.111</v>
      </c>
      <c r="Q166">
        <v>0</v>
      </c>
      <c r="R166">
        <v>0</v>
      </c>
      <c r="S166" t="s">
        <v>724</v>
      </c>
      <c r="T166" t="s">
        <v>336</v>
      </c>
      <c r="U166">
        <v>62427</v>
      </c>
      <c r="W166" t="str">
        <f t="shared" si="23"/>
        <v>600</v>
      </c>
      <c r="X166" t="str">
        <f t="shared" si="24"/>
        <v>600</v>
      </c>
      <c r="Y166" t="s">
        <v>729</v>
      </c>
      <c r="Z166" t="s">
        <v>722</v>
      </c>
      <c r="AA166" t="s">
        <v>132</v>
      </c>
      <c r="AB166" t="s">
        <v>459</v>
      </c>
      <c r="AC166" t="s">
        <v>724</v>
      </c>
      <c r="AD166">
        <v>62427</v>
      </c>
      <c r="AE166">
        <v>62427</v>
      </c>
      <c r="AF166">
        <v>62427</v>
      </c>
      <c r="AG166">
        <v>62427</v>
      </c>
      <c r="AH166">
        <v>62427</v>
      </c>
      <c r="AI166">
        <v>62427</v>
      </c>
      <c r="AJ166">
        <v>62427</v>
      </c>
      <c r="AK166">
        <v>62427</v>
      </c>
      <c r="AL166">
        <v>0</v>
      </c>
      <c r="AM166">
        <v>0</v>
      </c>
      <c r="AN166">
        <v>1</v>
      </c>
      <c r="AO166">
        <v>0</v>
      </c>
      <c r="AP166">
        <v>0</v>
      </c>
      <c r="AQ166">
        <v>1</v>
      </c>
      <c r="AR166" t="s">
        <v>569</v>
      </c>
      <c r="AS166" t="s">
        <v>568</v>
      </c>
      <c r="AT166">
        <v>0</v>
      </c>
      <c r="AU166" t="s">
        <v>303</v>
      </c>
      <c r="AV166" t="s">
        <v>746</v>
      </c>
      <c r="AW166" t="s">
        <v>303</v>
      </c>
      <c r="AX166" s="21"/>
    </row>
    <row r="167" spans="1:50" x14ac:dyDescent="0.25">
      <c r="A167" t="s">
        <v>657</v>
      </c>
      <c r="B167" t="str">
        <f>"011029"</f>
        <v>011029</v>
      </c>
      <c r="C167" t="str">
        <f>"011029"</f>
        <v>011029</v>
      </c>
      <c r="D167" t="s">
        <v>741</v>
      </c>
      <c r="E167" t="str">
        <f>"011029"</f>
        <v>011029</v>
      </c>
      <c r="F167" t="s">
        <v>741</v>
      </c>
      <c r="I167" s="5">
        <v>43783</v>
      </c>
      <c r="J167" s="5">
        <v>43783</v>
      </c>
      <c r="L167" t="str">
        <f>"604200"</f>
        <v>604200</v>
      </c>
      <c r="M167">
        <v>8</v>
      </c>
      <c r="N167">
        <v>1</v>
      </c>
      <c r="O167">
        <v>8</v>
      </c>
      <c r="P167">
        <v>2</v>
      </c>
      <c r="Q167">
        <v>0</v>
      </c>
      <c r="R167">
        <v>1</v>
      </c>
      <c r="S167" t="s">
        <v>724</v>
      </c>
      <c r="T167" t="s">
        <v>336</v>
      </c>
      <c r="U167">
        <v>1500</v>
      </c>
      <c r="W167" t="str">
        <f t="shared" si="23"/>
        <v>600</v>
      </c>
      <c r="X167" t="str">
        <f t="shared" si="24"/>
        <v>600</v>
      </c>
      <c r="Y167" t="s">
        <v>726</v>
      </c>
      <c r="Z167" t="s">
        <v>719</v>
      </c>
      <c r="AA167" t="s">
        <v>133</v>
      </c>
      <c r="AB167" t="s">
        <v>460</v>
      </c>
      <c r="AC167" t="s">
        <v>724</v>
      </c>
      <c r="AD167">
        <v>12000</v>
      </c>
      <c r="AE167">
        <v>12000</v>
      </c>
      <c r="AF167">
        <v>12000</v>
      </c>
      <c r="AG167">
        <v>12000</v>
      </c>
      <c r="AH167">
        <v>1500</v>
      </c>
      <c r="AI167">
        <v>1500</v>
      </c>
      <c r="AJ167">
        <v>12000</v>
      </c>
      <c r="AK167">
        <v>12000</v>
      </c>
      <c r="AL167">
        <v>1500</v>
      </c>
      <c r="AM167">
        <v>1500</v>
      </c>
      <c r="AN167">
        <v>1</v>
      </c>
      <c r="AO167">
        <v>0</v>
      </c>
      <c r="AP167">
        <v>0</v>
      </c>
      <c r="AQ167">
        <v>1</v>
      </c>
      <c r="AR167" t="s">
        <v>569</v>
      </c>
      <c r="AS167" t="s">
        <v>568</v>
      </c>
      <c r="AT167">
        <v>0</v>
      </c>
      <c r="AU167" t="s">
        <v>319</v>
      </c>
      <c r="AV167" t="s">
        <v>762</v>
      </c>
      <c r="AW167" t="s">
        <v>330</v>
      </c>
      <c r="AX167" s="21"/>
    </row>
    <row r="168" spans="1:50" x14ac:dyDescent="0.25">
      <c r="A168" t="s">
        <v>658</v>
      </c>
      <c r="B168" t="str">
        <f>"011007"</f>
        <v>011007</v>
      </c>
      <c r="C168" t="str">
        <f>"011007"</f>
        <v>011007</v>
      </c>
      <c r="D168" t="s">
        <v>134</v>
      </c>
      <c r="E168" t="str">
        <f>"011007"</f>
        <v>011007</v>
      </c>
      <c r="F168" t="s">
        <v>134</v>
      </c>
      <c r="I168" s="5">
        <v>43783</v>
      </c>
      <c r="J168" s="5">
        <v>43783</v>
      </c>
      <c r="L168" t="str">
        <f>"604200"</f>
        <v>604200</v>
      </c>
      <c r="M168">
        <v>9</v>
      </c>
      <c r="N168">
        <v>1</v>
      </c>
      <c r="O168">
        <v>9</v>
      </c>
      <c r="P168">
        <v>4</v>
      </c>
      <c r="Q168">
        <v>0</v>
      </c>
      <c r="R168">
        <v>3</v>
      </c>
      <c r="S168" t="s">
        <v>724</v>
      </c>
      <c r="T168" t="s">
        <v>336</v>
      </c>
      <c r="U168">
        <v>1500</v>
      </c>
      <c r="W168" t="str">
        <f t="shared" si="23"/>
        <v>600</v>
      </c>
      <c r="X168" t="str">
        <f t="shared" si="24"/>
        <v>600</v>
      </c>
      <c r="Y168" t="s">
        <v>726</v>
      </c>
      <c r="Z168" t="s">
        <v>719</v>
      </c>
      <c r="AA168" t="s">
        <v>134</v>
      </c>
      <c r="AB168" t="s">
        <v>460</v>
      </c>
      <c r="AC168" t="s">
        <v>724</v>
      </c>
      <c r="AD168">
        <v>13500</v>
      </c>
      <c r="AE168">
        <v>13500</v>
      </c>
      <c r="AF168">
        <v>13500</v>
      </c>
      <c r="AG168">
        <v>13500</v>
      </c>
      <c r="AH168">
        <v>1500</v>
      </c>
      <c r="AI168">
        <v>1500</v>
      </c>
      <c r="AJ168">
        <v>13500</v>
      </c>
      <c r="AK168">
        <v>13500</v>
      </c>
      <c r="AL168">
        <v>4500</v>
      </c>
      <c r="AM168">
        <v>4500</v>
      </c>
      <c r="AN168">
        <v>1</v>
      </c>
      <c r="AO168">
        <v>0</v>
      </c>
      <c r="AP168">
        <v>0</v>
      </c>
      <c r="AQ168">
        <v>1</v>
      </c>
      <c r="AR168" t="s">
        <v>569</v>
      </c>
      <c r="AS168" t="s">
        <v>568</v>
      </c>
      <c r="AT168">
        <v>0</v>
      </c>
      <c r="AU168" t="s">
        <v>319</v>
      </c>
      <c r="AV168" t="s">
        <v>762</v>
      </c>
      <c r="AW168" t="s">
        <v>330</v>
      </c>
      <c r="AX168" s="21"/>
    </row>
    <row r="169" spans="1:50" x14ac:dyDescent="0.25">
      <c r="A169" t="s">
        <v>659</v>
      </c>
      <c r="B169" t="str">
        <f>"011914"</f>
        <v>011914</v>
      </c>
      <c r="C169" t="str">
        <f>"011914"</f>
        <v>011914</v>
      </c>
      <c r="D169" t="s">
        <v>135</v>
      </c>
      <c r="E169" t="str">
        <f>"011914"</f>
        <v>011914</v>
      </c>
      <c r="F169" t="s">
        <v>135</v>
      </c>
      <c r="I169" s="5">
        <v>43775</v>
      </c>
      <c r="J169" s="5">
        <v>43775</v>
      </c>
      <c r="L169" t="str">
        <f>"604200"</f>
        <v>604200</v>
      </c>
      <c r="M169">
        <v>1</v>
      </c>
      <c r="N169">
        <v>1</v>
      </c>
      <c r="O169">
        <v>1</v>
      </c>
      <c r="P169">
        <v>0.75</v>
      </c>
      <c r="Q169">
        <v>0</v>
      </c>
      <c r="R169">
        <v>0</v>
      </c>
      <c r="S169" t="s">
        <v>724</v>
      </c>
      <c r="T169" t="s">
        <v>336</v>
      </c>
      <c r="U169">
        <v>3000</v>
      </c>
      <c r="W169" t="str">
        <f t="shared" si="23"/>
        <v>600</v>
      </c>
      <c r="X169" t="str">
        <f t="shared" si="24"/>
        <v>600</v>
      </c>
      <c r="Y169" t="s">
        <v>725</v>
      </c>
      <c r="Z169" t="s">
        <v>722</v>
      </c>
      <c r="AA169" t="s">
        <v>135</v>
      </c>
      <c r="AB169" t="s">
        <v>461</v>
      </c>
      <c r="AC169" t="s">
        <v>724</v>
      </c>
      <c r="AD169">
        <v>3000</v>
      </c>
      <c r="AE169">
        <v>3000</v>
      </c>
      <c r="AF169">
        <v>3000</v>
      </c>
      <c r="AG169">
        <v>3000</v>
      </c>
      <c r="AH169">
        <v>3000</v>
      </c>
      <c r="AI169">
        <v>3000</v>
      </c>
      <c r="AJ169">
        <v>3000</v>
      </c>
      <c r="AK169">
        <v>3000</v>
      </c>
      <c r="AL169">
        <v>0</v>
      </c>
      <c r="AM169">
        <v>0</v>
      </c>
      <c r="AN169">
        <v>1</v>
      </c>
      <c r="AO169">
        <v>0</v>
      </c>
      <c r="AP169">
        <v>0</v>
      </c>
      <c r="AQ169">
        <v>1</v>
      </c>
      <c r="AR169" t="s">
        <v>569</v>
      </c>
      <c r="AS169" t="s">
        <v>568</v>
      </c>
      <c r="AT169">
        <v>0</v>
      </c>
      <c r="AU169" t="s">
        <v>317</v>
      </c>
      <c r="AV169" t="s">
        <v>760</v>
      </c>
      <c r="AW169" t="s">
        <v>322</v>
      </c>
      <c r="AX169" s="21"/>
    </row>
    <row r="170" spans="1:50" x14ac:dyDescent="0.25">
      <c r="A170" t="s">
        <v>660</v>
      </c>
      <c r="B170" t="str">
        <f>"011899"</f>
        <v>011899</v>
      </c>
      <c r="C170" t="str">
        <f>"011899"</f>
        <v>011899</v>
      </c>
      <c r="D170" t="s">
        <v>136</v>
      </c>
      <c r="E170" t="str">
        <f>"011899"</f>
        <v>011899</v>
      </c>
      <c r="F170" t="s">
        <v>136</v>
      </c>
      <c r="I170" s="5">
        <v>43775</v>
      </c>
      <c r="J170" s="5">
        <v>43775</v>
      </c>
      <c r="L170" t="str">
        <f>"604200"</f>
        <v>604200</v>
      </c>
      <c r="M170">
        <v>1</v>
      </c>
      <c r="N170">
        <v>1</v>
      </c>
      <c r="O170">
        <v>1</v>
      </c>
      <c r="P170">
        <v>0.75</v>
      </c>
      <c r="Q170">
        <v>0</v>
      </c>
      <c r="R170">
        <v>0</v>
      </c>
      <c r="S170" t="s">
        <v>724</v>
      </c>
      <c r="T170" t="s">
        <v>336</v>
      </c>
      <c r="U170">
        <v>3000</v>
      </c>
      <c r="W170" t="str">
        <f t="shared" si="23"/>
        <v>600</v>
      </c>
      <c r="X170" t="str">
        <f t="shared" si="24"/>
        <v>600</v>
      </c>
      <c r="Y170" t="s">
        <v>726</v>
      </c>
      <c r="Z170" t="s">
        <v>719</v>
      </c>
      <c r="AA170" t="s">
        <v>136</v>
      </c>
      <c r="AB170" t="s">
        <v>461</v>
      </c>
      <c r="AC170" t="s">
        <v>724</v>
      </c>
      <c r="AD170">
        <v>3000</v>
      </c>
      <c r="AE170">
        <v>3000</v>
      </c>
      <c r="AF170">
        <v>3000</v>
      </c>
      <c r="AG170">
        <v>3000</v>
      </c>
      <c r="AH170">
        <v>3000</v>
      </c>
      <c r="AI170">
        <v>3000</v>
      </c>
      <c r="AJ170">
        <v>3000</v>
      </c>
      <c r="AK170">
        <v>3000</v>
      </c>
      <c r="AL170">
        <v>0</v>
      </c>
      <c r="AM170">
        <v>0</v>
      </c>
      <c r="AN170">
        <v>1</v>
      </c>
      <c r="AO170">
        <v>0</v>
      </c>
      <c r="AP170">
        <v>0</v>
      </c>
      <c r="AQ170">
        <v>1</v>
      </c>
      <c r="AR170" t="s">
        <v>569</v>
      </c>
      <c r="AS170" t="s">
        <v>568</v>
      </c>
      <c r="AT170">
        <v>0</v>
      </c>
      <c r="AU170" t="s">
        <v>317</v>
      </c>
      <c r="AV170" t="s">
        <v>760</v>
      </c>
      <c r="AW170" t="s">
        <v>322</v>
      </c>
      <c r="AX170" s="21"/>
    </row>
    <row r="171" spans="1:50" x14ac:dyDescent="0.25">
      <c r="A171" t="s">
        <v>661</v>
      </c>
      <c r="B171" t="str">
        <f>"010707"</f>
        <v>010707</v>
      </c>
      <c r="C171" t="str">
        <f>"010707"</f>
        <v>010707</v>
      </c>
      <c r="D171" t="s">
        <v>137</v>
      </c>
      <c r="E171" t="str">
        <f>"010707"</f>
        <v>010707</v>
      </c>
      <c r="F171" t="s">
        <v>137</v>
      </c>
      <c r="I171" s="5">
        <v>43791</v>
      </c>
      <c r="J171" s="5">
        <v>43791</v>
      </c>
      <c r="L171" t="str">
        <f>"611400"</f>
        <v>611400</v>
      </c>
      <c r="M171">
        <v>1</v>
      </c>
      <c r="N171">
        <v>1</v>
      </c>
      <c r="O171">
        <v>1</v>
      </c>
      <c r="P171">
        <v>0.6</v>
      </c>
      <c r="Q171">
        <v>0</v>
      </c>
      <c r="R171">
        <v>0</v>
      </c>
      <c r="S171" t="s">
        <v>724</v>
      </c>
      <c r="T171" t="s">
        <v>336</v>
      </c>
      <c r="U171">
        <v>120880.8</v>
      </c>
      <c r="W171" t="str">
        <f t="shared" si="23"/>
        <v>600</v>
      </c>
      <c r="X171" t="str">
        <f t="shared" si="24"/>
        <v>600</v>
      </c>
      <c r="Y171" t="s">
        <v>729</v>
      </c>
      <c r="Z171" t="s">
        <v>719</v>
      </c>
      <c r="AA171" t="s">
        <v>137</v>
      </c>
      <c r="AB171" t="s">
        <v>462</v>
      </c>
      <c r="AC171" t="s">
        <v>724</v>
      </c>
      <c r="AD171">
        <v>120880.8</v>
      </c>
      <c r="AE171">
        <v>120880.8</v>
      </c>
      <c r="AF171">
        <v>120880.8</v>
      </c>
      <c r="AG171">
        <v>120880.8</v>
      </c>
      <c r="AH171">
        <v>120880.8</v>
      </c>
      <c r="AI171">
        <v>120880.8</v>
      </c>
      <c r="AJ171">
        <v>120880.8</v>
      </c>
      <c r="AK171">
        <v>120880.8</v>
      </c>
      <c r="AL171">
        <v>0</v>
      </c>
      <c r="AM171">
        <v>0</v>
      </c>
      <c r="AN171">
        <v>1</v>
      </c>
      <c r="AO171">
        <v>0</v>
      </c>
      <c r="AP171">
        <v>0</v>
      </c>
      <c r="AQ171">
        <v>1</v>
      </c>
      <c r="AR171" t="s">
        <v>569</v>
      </c>
      <c r="AS171" t="s">
        <v>568</v>
      </c>
      <c r="AT171">
        <v>0</v>
      </c>
      <c r="AU171" t="s">
        <v>310</v>
      </c>
      <c r="AV171" t="s">
        <v>753</v>
      </c>
      <c r="AW171" t="s">
        <v>329</v>
      </c>
      <c r="AX171" s="21"/>
    </row>
    <row r="172" spans="1:50" x14ac:dyDescent="0.25">
      <c r="A172" t="s">
        <v>663</v>
      </c>
      <c r="B172" t="str">
        <f t="shared" ref="B172:C175" si="33">"011899"</f>
        <v>011899</v>
      </c>
      <c r="C172" t="str">
        <f t="shared" si="33"/>
        <v>011899</v>
      </c>
      <c r="D172" t="s">
        <v>136</v>
      </c>
      <c r="E172" t="str">
        <f>"011899"</f>
        <v>011899</v>
      </c>
      <c r="F172" t="s">
        <v>136</v>
      </c>
      <c r="I172" s="5">
        <v>43794</v>
      </c>
      <c r="J172" s="5">
        <v>43794</v>
      </c>
      <c r="L172" t="str">
        <f>"604200"</f>
        <v>604200</v>
      </c>
      <c r="M172">
        <v>26</v>
      </c>
      <c r="N172">
        <v>1</v>
      </c>
      <c r="O172">
        <v>26</v>
      </c>
      <c r="P172">
        <v>5</v>
      </c>
      <c r="Q172">
        <v>0</v>
      </c>
      <c r="R172">
        <v>0</v>
      </c>
      <c r="S172" t="s">
        <v>724</v>
      </c>
      <c r="T172" t="s">
        <v>336</v>
      </c>
      <c r="U172">
        <v>650</v>
      </c>
      <c r="W172" t="str">
        <f t="shared" si="23"/>
        <v>600</v>
      </c>
      <c r="X172" t="str">
        <f t="shared" si="24"/>
        <v>600</v>
      </c>
      <c r="Y172" t="s">
        <v>726</v>
      </c>
      <c r="Z172" t="s">
        <v>719</v>
      </c>
      <c r="AA172" t="s">
        <v>136</v>
      </c>
      <c r="AB172" t="s">
        <v>388</v>
      </c>
      <c r="AC172" t="s">
        <v>724</v>
      </c>
      <c r="AD172">
        <v>16900</v>
      </c>
      <c r="AE172">
        <v>16900</v>
      </c>
      <c r="AF172">
        <v>16900</v>
      </c>
      <c r="AG172">
        <v>16900</v>
      </c>
      <c r="AH172">
        <v>650</v>
      </c>
      <c r="AI172">
        <v>650</v>
      </c>
      <c r="AJ172">
        <v>16900</v>
      </c>
      <c r="AK172">
        <v>16900</v>
      </c>
      <c r="AL172">
        <v>0</v>
      </c>
      <c r="AM172">
        <v>0</v>
      </c>
      <c r="AN172">
        <v>1</v>
      </c>
      <c r="AO172">
        <v>0</v>
      </c>
      <c r="AP172">
        <v>0</v>
      </c>
      <c r="AQ172">
        <v>1</v>
      </c>
      <c r="AR172" t="s">
        <v>569</v>
      </c>
      <c r="AS172" t="s">
        <v>568</v>
      </c>
      <c r="AT172">
        <v>0</v>
      </c>
      <c r="AU172" t="s">
        <v>304</v>
      </c>
      <c r="AV172" t="s">
        <v>747</v>
      </c>
      <c r="AW172" t="s">
        <v>304</v>
      </c>
      <c r="AX172" s="21"/>
    </row>
    <row r="173" spans="1:50" x14ac:dyDescent="0.25">
      <c r="A173" t="s">
        <v>663</v>
      </c>
      <c r="B173" t="str">
        <f t="shared" si="33"/>
        <v>011899</v>
      </c>
      <c r="C173" t="str">
        <f t="shared" si="33"/>
        <v>011899</v>
      </c>
      <c r="D173" t="s">
        <v>136</v>
      </c>
      <c r="E173" t="str">
        <f>"011899"</f>
        <v>011899</v>
      </c>
      <c r="F173" t="s">
        <v>136</v>
      </c>
      <c r="I173" s="5">
        <v>43794</v>
      </c>
      <c r="J173" s="5">
        <v>43794</v>
      </c>
      <c r="L173" t="str">
        <f>"625601"</f>
        <v>625601</v>
      </c>
      <c r="M173">
        <v>26</v>
      </c>
      <c r="N173">
        <v>1</v>
      </c>
      <c r="O173">
        <v>26</v>
      </c>
      <c r="P173">
        <v>0</v>
      </c>
      <c r="Q173">
        <v>0</v>
      </c>
      <c r="R173">
        <v>0</v>
      </c>
      <c r="S173" t="s">
        <v>724</v>
      </c>
      <c r="T173" t="s">
        <v>336</v>
      </c>
      <c r="U173">
        <v>37</v>
      </c>
      <c r="W173" t="str">
        <f t="shared" si="23"/>
        <v>600</v>
      </c>
      <c r="X173" t="str">
        <f t="shared" si="24"/>
        <v>600</v>
      </c>
      <c r="Y173" t="s">
        <v>726</v>
      </c>
      <c r="Z173" t="s">
        <v>719</v>
      </c>
      <c r="AA173" t="s">
        <v>136</v>
      </c>
      <c r="AB173" t="s">
        <v>422</v>
      </c>
      <c r="AC173" t="s">
        <v>724</v>
      </c>
      <c r="AD173">
        <v>962</v>
      </c>
      <c r="AE173">
        <v>962</v>
      </c>
      <c r="AF173">
        <v>962</v>
      </c>
      <c r="AG173">
        <v>962</v>
      </c>
      <c r="AH173">
        <v>37</v>
      </c>
      <c r="AI173">
        <v>37</v>
      </c>
      <c r="AJ173">
        <v>962</v>
      </c>
      <c r="AK173">
        <v>962</v>
      </c>
      <c r="AL173">
        <v>0</v>
      </c>
      <c r="AM173">
        <v>0</v>
      </c>
      <c r="AN173">
        <v>1</v>
      </c>
      <c r="AO173">
        <v>0</v>
      </c>
      <c r="AP173">
        <v>0</v>
      </c>
      <c r="AQ173">
        <v>1</v>
      </c>
      <c r="AR173" t="s">
        <v>569</v>
      </c>
      <c r="AS173" t="s">
        <v>568</v>
      </c>
      <c r="AT173">
        <v>0</v>
      </c>
      <c r="AU173" t="s">
        <v>304</v>
      </c>
      <c r="AV173" t="s">
        <v>747</v>
      </c>
      <c r="AW173" t="s">
        <v>304</v>
      </c>
      <c r="AX173" s="21"/>
    </row>
    <row r="174" spans="1:50" x14ac:dyDescent="0.25">
      <c r="A174" t="s">
        <v>663</v>
      </c>
      <c r="B174" t="str">
        <f t="shared" si="33"/>
        <v>011899</v>
      </c>
      <c r="C174" t="str">
        <f t="shared" si="33"/>
        <v>011899</v>
      </c>
      <c r="D174" t="s">
        <v>136</v>
      </c>
      <c r="E174" t="str">
        <f>"011899"</f>
        <v>011899</v>
      </c>
      <c r="F174" t="s">
        <v>136</v>
      </c>
      <c r="I174" s="5">
        <v>43794</v>
      </c>
      <c r="J174" s="5">
        <v>43794</v>
      </c>
      <c r="L174" t="str">
        <f>"635410"</f>
        <v>635410</v>
      </c>
      <c r="M174">
        <v>2</v>
      </c>
      <c r="N174">
        <v>1</v>
      </c>
      <c r="O174">
        <v>2</v>
      </c>
      <c r="P174">
        <v>0</v>
      </c>
      <c r="Q174">
        <v>0</v>
      </c>
      <c r="R174">
        <v>0</v>
      </c>
      <c r="S174" t="s">
        <v>724</v>
      </c>
      <c r="T174" t="s">
        <v>336</v>
      </c>
      <c r="U174">
        <v>73</v>
      </c>
      <c r="W174" t="str">
        <f t="shared" si="23"/>
        <v>600</v>
      </c>
      <c r="X174" t="str">
        <f t="shared" si="24"/>
        <v>600</v>
      </c>
      <c r="Y174" t="s">
        <v>726</v>
      </c>
      <c r="Z174" t="s">
        <v>719</v>
      </c>
      <c r="AA174" t="s">
        <v>136</v>
      </c>
      <c r="AB174" t="s">
        <v>450</v>
      </c>
      <c r="AC174" t="s">
        <v>724</v>
      </c>
      <c r="AD174">
        <v>146</v>
      </c>
      <c r="AE174">
        <v>146</v>
      </c>
      <c r="AF174">
        <v>146</v>
      </c>
      <c r="AG174">
        <v>146</v>
      </c>
      <c r="AH174">
        <v>73</v>
      </c>
      <c r="AI174">
        <v>73</v>
      </c>
      <c r="AJ174">
        <v>146</v>
      </c>
      <c r="AK174">
        <v>146</v>
      </c>
      <c r="AL174">
        <v>0</v>
      </c>
      <c r="AM174">
        <v>0</v>
      </c>
      <c r="AN174">
        <v>1</v>
      </c>
      <c r="AO174">
        <v>0</v>
      </c>
      <c r="AP174">
        <v>0</v>
      </c>
      <c r="AQ174">
        <v>1</v>
      </c>
      <c r="AR174" t="s">
        <v>569</v>
      </c>
      <c r="AS174" t="s">
        <v>568</v>
      </c>
      <c r="AT174">
        <v>0</v>
      </c>
      <c r="AU174" t="s">
        <v>304</v>
      </c>
      <c r="AV174" t="s">
        <v>747</v>
      </c>
      <c r="AW174" t="s">
        <v>304</v>
      </c>
      <c r="AX174" s="21"/>
    </row>
    <row r="175" spans="1:50" x14ac:dyDescent="0.25">
      <c r="A175" t="s">
        <v>663</v>
      </c>
      <c r="B175" t="str">
        <f t="shared" si="33"/>
        <v>011899</v>
      </c>
      <c r="C175" t="str">
        <f t="shared" si="33"/>
        <v>011899</v>
      </c>
      <c r="D175" t="s">
        <v>136</v>
      </c>
      <c r="E175" t="str">
        <f>"011899"</f>
        <v>011899</v>
      </c>
      <c r="F175" t="s">
        <v>136</v>
      </c>
      <c r="I175" s="5">
        <v>43794</v>
      </c>
      <c r="J175" s="5">
        <v>43794</v>
      </c>
      <c r="L175" t="str">
        <f>"625100"</f>
        <v>625100</v>
      </c>
      <c r="M175">
        <v>8</v>
      </c>
      <c r="N175">
        <v>1</v>
      </c>
      <c r="O175">
        <v>8</v>
      </c>
      <c r="P175">
        <v>0</v>
      </c>
      <c r="Q175">
        <v>0</v>
      </c>
      <c r="R175">
        <v>0</v>
      </c>
      <c r="S175" t="s">
        <v>724</v>
      </c>
      <c r="T175" t="s">
        <v>336</v>
      </c>
      <c r="U175">
        <v>50</v>
      </c>
      <c r="W175" t="str">
        <f t="shared" si="23"/>
        <v>600</v>
      </c>
      <c r="X175" t="str">
        <f t="shared" si="24"/>
        <v>600</v>
      </c>
      <c r="Y175" t="s">
        <v>726</v>
      </c>
      <c r="Z175" t="s">
        <v>719</v>
      </c>
      <c r="AA175" t="s">
        <v>136</v>
      </c>
      <c r="AB175" t="s">
        <v>435</v>
      </c>
      <c r="AC175" t="s">
        <v>724</v>
      </c>
      <c r="AD175">
        <v>400</v>
      </c>
      <c r="AE175">
        <v>400</v>
      </c>
      <c r="AF175">
        <v>400</v>
      </c>
      <c r="AG175">
        <v>400</v>
      </c>
      <c r="AH175">
        <v>50</v>
      </c>
      <c r="AI175">
        <v>50</v>
      </c>
      <c r="AJ175">
        <v>400</v>
      </c>
      <c r="AK175">
        <v>400</v>
      </c>
      <c r="AL175">
        <v>0</v>
      </c>
      <c r="AM175">
        <v>0</v>
      </c>
      <c r="AN175">
        <v>1</v>
      </c>
      <c r="AO175">
        <v>0</v>
      </c>
      <c r="AP175">
        <v>0</v>
      </c>
      <c r="AQ175">
        <v>1</v>
      </c>
      <c r="AR175" t="s">
        <v>569</v>
      </c>
      <c r="AS175" t="s">
        <v>568</v>
      </c>
      <c r="AT175">
        <v>0</v>
      </c>
      <c r="AU175" t="s">
        <v>304</v>
      </c>
      <c r="AV175" t="s">
        <v>747</v>
      </c>
      <c r="AW175" t="s">
        <v>304</v>
      </c>
      <c r="AX175" s="21"/>
    </row>
    <row r="176" spans="1:50" x14ac:dyDescent="0.25">
      <c r="A176" t="s">
        <v>664</v>
      </c>
      <c r="B176" t="str">
        <f>"011824"</f>
        <v>011824</v>
      </c>
      <c r="C176" t="str">
        <f>"011824"</f>
        <v>011824</v>
      </c>
      <c r="D176" t="s">
        <v>119</v>
      </c>
      <c r="E176" t="str">
        <f>"011824"</f>
        <v>011824</v>
      </c>
      <c r="F176" t="s">
        <v>119</v>
      </c>
      <c r="I176" s="5">
        <v>43795</v>
      </c>
      <c r="J176" s="5">
        <v>43795</v>
      </c>
      <c r="L176" t="str">
        <f>"604200"</f>
        <v>604200</v>
      </c>
      <c r="M176">
        <v>1</v>
      </c>
      <c r="N176">
        <v>1</v>
      </c>
      <c r="O176">
        <v>1</v>
      </c>
      <c r="P176">
        <v>0.5</v>
      </c>
      <c r="Q176">
        <v>0</v>
      </c>
      <c r="R176">
        <v>0</v>
      </c>
      <c r="S176" t="s">
        <v>724</v>
      </c>
      <c r="T176" t="s">
        <v>336</v>
      </c>
      <c r="U176">
        <v>9000</v>
      </c>
      <c r="W176" t="str">
        <f t="shared" si="23"/>
        <v>600</v>
      </c>
      <c r="X176" t="str">
        <f t="shared" si="24"/>
        <v>600</v>
      </c>
      <c r="Y176" t="s">
        <v>727</v>
      </c>
      <c r="Z176" t="s">
        <v>722</v>
      </c>
      <c r="AA176" t="s">
        <v>119</v>
      </c>
      <c r="AB176" t="s">
        <v>338</v>
      </c>
      <c r="AC176" t="s">
        <v>724</v>
      </c>
      <c r="AD176">
        <v>9000</v>
      </c>
      <c r="AE176">
        <v>9000</v>
      </c>
      <c r="AF176">
        <v>10800</v>
      </c>
      <c r="AG176">
        <v>10800</v>
      </c>
      <c r="AH176">
        <v>9000</v>
      </c>
      <c r="AI176">
        <v>9000</v>
      </c>
      <c r="AJ176">
        <v>9000</v>
      </c>
      <c r="AK176">
        <v>9000</v>
      </c>
      <c r="AL176">
        <v>0</v>
      </c>
      <c r="AM176">
        <v>0</v>
      </c>
      <c r="AN176">
        <v>1</v>
      </c>
      <c r="AO176">
        <v>0</v>
      </c>
      <c r="AP176">
        <v>0</v>
      </c>
      <c r="AQ176">
        <v>1</v>
      </c>
      <c r="AR176" t="s">
        <v>569</v>
      </c>
      <c r="AS176" t="s">
        <v>568</v>
      </c>
      <c r="AT176">
        <v>0</v>
      </c>
      <c r="AU176" t="s">
        <v>304</v>
      </c>
      <c r="AV176" t="s">
        <v>747</v>
      </c>
      <c r="AW176" t="s">
        <v>304</v>
      </c>
      <c r="AX176" s="21"/>
    </row>
    <row r="177" spans="1:50" x14ac:dyDescent="0.25">
      <c r="A177" t="s">
        <v>665</v>
      </c>
      <c r="B177" t="str">
        <f t="shared" ref="B177:C180" si="34">"011804"</f>
        <v>011804</v>
      </c>
      <c r="C177" t="str">
        <f t="shared" si="34"/>
        <v>011804</v>
      </c>
      <c r="D177" t="s">
        <v>139</v>
      </c>
      <c r="E177" t="str">
        <f>"011804"</f>
        <v>011804</v>
      </c>
      <c r="F177" t="s">
        <v>139</v>
      </c>
      <c r="I177" s="5">
        <v>43787</v>
      </c>
      <c r="J177" s="5">
        <v>43890</v>
      </c>
      <c r="L177" t="str">
        <f>"604100"</f>
        <v>604100</v>
      </c>
      <c r="M177">
        <v>1</v>
      </c>
      <c r="N177">
        <v>1</v>
      </c>
      <c r="O177">
        <v>1</v>
      </c>
      <c r="P177">
        <v>0.75</v>
      </c>
      <c r="Q177">
        <v>0</v>
      </c>
      <c r="R177">
        <v>0.5</v>
      </c>
      <c r="S177" t="s">
        <v>724</v>
      </c>
      <c r="T177" t="s">
        <v>336</v>
      </c>
      <c r="U177">
        <v>30000</v>
      </c>
      <c r="W177" t="str">
        <f t="shared" si="23"/>
        <v>600</v>
      </c>
      <c r="X177" t="str">
        <f t="shared" si="24"/>
        <v>600</v>
      </c>
      <c r="Y177" t="s">
        <v>727</v>
      </c>
      <c r="Z177" t="s">
        <v>722</v>
      </c>
      <c r="AA177" t="s">
        <v>139</v>
      </c>
      <c r="AB177" t="s">
        <v>465</v>
      </c>
      <c r="AC177" t="s">
        <v>724</v>
      </c>
      <c r="AD177">
        <v>30000</v>
      </c>
      <c r="AE177">
        <v>30000</v>
      </c>
      <c r="AF177">
        <v>36000</v>
      </c>
      <c r="AG177">
        <v>36000</v>
      </c>
      <c r="AH177">
        <v>30000</v>
      </c>
      <c r="AI177">
        <v>30000</v>
      </c>
      <c r="AJ177">
        <v>30000</v>
      </c>
      <c r="AK177">
        <v>30000</v>
      </c>
      <c r="AL177">
        <v>15000</v>
      </c>
      <c r="AM177">
        <v>15000</v>
      </c>
      <c r="AN177">
        <v>1</v>
      </c>
      <c r="AO177">
        <v>0</v>
      </c>
      <c r="AP177">
        <v>0</v>
      </c>
      <c r="AQ177">
        <v>1</v>
      </c>
      <c r="AR177" t="s">
        <v>569</v>
      </c>
      <c r="AS177" t="s">
        <v>568</v>
      </c>
      <c r="AT177">
        <v>0</v>
      </c>
      <c r="AU177" t="s">
        <v>322</v>
      </c>
      <c r="AV177" t="s">
        <v>765</v>
      </c>
      <c r="AW177" t="s">
        <v>322</v>
      </c>
      <c r="AX177" s="21"/>
    </row>
    <row r="178" spans="1:50" x14ac:dyDescent="0.25">
      <c r="A178" t="s">
        <v>665</v>
      </c>
      <c r="B178" t="str">
        <f t="shared" si="34"/>
        <v>011804</v>
      </c>
      <c r="C178" t="str">
        <f t="shared" si="34"/>
        <v>011804</v>
      </c>
      <c r="D178" t="s">
        <v>139</v>
      </c>
      <c r="E178" t="str">
        <f>"011804"</f>
        <v>011804</v>
      </c>
      <c r="F178" t="s">
        <v>139</v>
      </c>
      <c r="I178" s="5">
        <v>43787</v>
      </c>
      <c r="J178" s="5">
        <v>43982</v>
      </c>
      <c r="L178" t="str">
        <f>"604100"</f>
        <v>604100</v>
      </c>
      <c r="M178">
        <v>1</v>
      </c>
      <c r="N178">
        <v>1</v>
      </c>
      <c r="O178">
        <v>1</v>
      </c>
      <c r="P178">
        <v>0</v>
      </c>
      <c r="Q178">
        <v>0</v>
      </c>
      <c r="R178">
        <v>0</v>
      </c>
      <c r="S178" t="s">
        <v>724</v>
      </c>
      <c r="T178" t="s">
        <v>336</v>
      </c>
      <c r="U178">
        <v>7500</v>
      </c>
      <c r="W178" t="str">
        <f t="shared" si="23"/>
        <v>600</v>
      </c>
      <c r="X178" t="str">
        <f t="shared" si="24"/>
        <v>600</v>
      </c>
      <c r="Y178" t="s">
        <v>727</v>
      </c>
      <c r="Z178" t="s">
        <v>722</v>
      </c>
      <c r="AA178" t="s">
        <v>139</v>
      </c>
      <c r="AB178" t="s">
        <v>466</v>
      </c>
      <c r="AC178" t="s">
        <v>724</v>
      </c>
      <c r="AD178">
        <v>7500</v>
      </c>
      <c r="AE178">
        <v>7500</v>
      </c>
      <c r="AF178">
        <v>9000</v>
      </c>
      <c r="AG178">
        <v>9000</v>
      </c>
      <c r="AH178">
        <v>7500</v>
      </c>
      <c r="AI178">
        <v>7500</v>
      </c>
      <c r="AJ178">
        <v>7500</v>
      </c>
      <c r="AK178">
        <v>7500</v>
      </c>
      <c r="AL178">
        <v>0</v>
      </c>
      <c r="AM178">
        <v>0</v>
      </c>
      <c r="AN178">
        <v>1</v>
      </c>
      <c r="AO178">
        <v>0</v>
      </c>
      <c r="AP178">
        <v>0</v>
      </c>
      <c r="AQ178">
        <v>1</v>
      </c>
      <c r="AR178" t="s">
        <v>569</v>
      </c>
      <c r="AS178" t="s">
        <v>568</v>
      </c>
      <c r="AT178">
        <v>0</v>
      </c>
      <c r="AU178" t="s">
        <v>322</v>
      </c>
      <c r="AV178" t="s">
        <v>765</v>
      </c>
      <c r="AW178" t="s">
        <v>322</v>
      </c>
      <c r="AX178" s="21"/>
    </row>
    <row r="179" spans="1:50" x14ac:dyDescent="0.25">
      <c r="A179" t="s">
        <v>665</v>
      </c>
      <c r="B179" t="str">
        <f t="shared" si="34"/>
        <v>011804</v>
      </c>
      <c r="C179" t="str">
        <f t="shared" si="34"/>
        <v>011804</v>
      </c>
      <c r="D179" t="s">
        <v>139</v>
      </c>
      <c r="E179" t="str">
        <f>"011804"</f>
        <v>011804</v>
      </c>
      <c r="F179" t="s">
        <v>139</v>
      </c>
      <c r="I179" s="5">
        <v>43787</v>
      </c>
      <c r="J179" s="5">
        <v>44227</v>
      </c>
      <c r="L179" t="str">
        <f>"604100"</f>
        <v>604100</v>
      </c>
      <c r="M179">
        <v>1</v>
      </c>
      <c r="N179">
        <v>1</v>
      </c>
      <c r="O179">
        <v>1</v>
      </c>
      <c r="P179">
        <v>0</v>
      </c>
      <c r="Q179">
        <v>0</v>
      </c>
      <c r="R179">
        <v>0</v>
      </c>
      <c r="S179" t="s">
        <v>724</v>
      </c>
      <c r="T179" t="s">
        <v>336</v>
      </c>
      <c r="U179">
        <v>7500</v>
      </c>
      <c r="W179" t="str">
        <f t="shared" si="23"/>
        <v>600</v>
      </c>
      <c r="X179" t="str">
        <f t="shared" si="24"/>
        <v>600</v>
      </c>
      <c r="Y179" t="s">
        <v>727</v>
      </c>
      <c r="Z179" t="s">
        <v>722</v>
      </c>
      <c r="AA179" t="s">
        <v>139</v>
      </c>
      <c r="AB179" t="s">
        <v>467</v>
      </c>
      <c r="AC179" t="s">
        <v>724</v>
      </c>
      <c r="AD179">
        <v>7500</v>
      </c>
      <c r="AE179">
        <v>7500</v>
      </c>
      <c r="AF179">
        <v>9000</v>
      </c>
      <c r="AG179">
        <v>9000</v>
      </c>
      <c r="AH179">
        <v>7500</v>
      </c>
      <c r="AI179">
        <v>7500</v>
      </c>
      <c r="AJ179">
        <v>7500</v>
      </c>
      <c r="AK179">
        <v>7500</v>
      </c>
      <c r="AL179">
        <v>0</v>
      </c>
      <c r="AM179">
        <v>0</v>
      </c>
      <c r="AN179">
        <v>1</v>
      </c>
      <c r="AO179">
        <v>0</v>
      </c>
      <c r="AP179">
        <v>0</v>
      </c>
      <c r="AQ179">
        <v>1</v>
      </c>
      <c r="AR179" t="s">
        <v>569</v>
      </c>
      <c r="AS179" t="s">
        <v>568</v>
      </c>
      <c r="AT179">
        <v>0</v>
      </c>
      <c r="AU179" t="s">
        <v>322</v>
      </c>
      <c r="AV179" t="s">
        <v>765</v>
      </c>
      <c r="AW179" t="s">
        <v>322</v>
      </c>
      <c r="AX179" s="21"/>
    </row>
    <row r="180" spans="1:50" x14ac:dyDescent="0.25">
      <c r="A180" t="s">
        <v>665</v>
      </c>
      <c r="B180" t="str">
        <f t="shared" si="34"/>
        <v>011804</v>
      </c>
      <c r="C180" t="str">
        <f t="shared" si="34"/>
        <v>011804</v>
      </c>
      <c r="D180" t="s">
        <v>139</v>
      </c>
      <c r="E180" t="str">
        <f>"011804"</f>
        <v>011804</v>
      </c>
      <c r="F180" t="s">
        <v>139</v>
      </c>
      <c r="I180" s="5">
        <v>43787</v>
      </c>
      <c r="J180" s="5">
        <v>44834</v>
      </c>
      <c r="L180" t="str">
        <f>"604100"</f>
        <v>604100</v>
      </c>
      <c r="M180">
        <v>1</v>
      </c>
      <c r="N180">
        <v>1</v>
      </c>
      <c r="O180">
        <v>1</v>
      </c>
      <c r="P180">
        <v>0</v>
      </c>
      <c r="Q180">
        <v>0</v>
      </c>
      <c r="R180">
        <v>0</v>
      </c>
      <c r="S180" t="s">
        <v>724</v>
      </c>
      <c r="T180" t="s">
        <v>336</v>
      </c>
      <c r="U180">
        <v>5000</v>
      </c>
      <c r="W180" t="str">
        <f t="shared" si="23"/>
        <v>600</v>
      </c>
      <c r="X180" t="str">
        <f t="shared" si="24"/>
        <v>600</v>
      </c>
      <c r="Y180" t="s">
        <v>727</v>
      </c>
      <c r="Z180" t="s">
        <v>722</v>
      </c>
      <c r="AA180" t="s">
        <v>139</v>
      </c>
      <c r="AB180" t="s">
        <v>468</v>
      </c>
      <c r="AC180" t="s">
        <v>724</v>
      </c>
      <c r="AD180">
        <v>5000</v>
      </c>
      <c r="AE180">
        <v>5000</v>
      </c>
      <c r="AF180">
        <v>6000</v>
      </c>
      <c r="AG180">
        <v>6000</v>
      </c>
      <c r="AH180">
        <v>5000</v>
      </c>
      <c r="AI180">
        <v>5000</v>
      </c>
      <c r="AJ180">
        <v>5000</v>
      </c>
      <c r="AK180">
        <v>5000</v>
      </c>
      <c r="AL180">
        <v>0</v>
      </c>
      <c r="AM180">
        <v>0</v>
      </c>
      <c r="AN180">
        <v>1</v>
      </c>
      <c r="AO180">
        <v>0</v>
      </c>
      <c r="AP180">
        <v>0</v>
      </c>
      <c r="AQ180">
        <v>1</v>
      </c>
      <c r="AR180" t="s">
        <v>569</v>
      </c>
      <c r="AS180" t="s">
        <v>568</v>
      </c>
      <c r="AT180">
        <v>0</v>
      </c>
      <c r="AU180" t="s">
        <v>322</v>
      </c>
      <c r="AV180" t="s">
        <v>765</v>
      </c>
      <c r="AW180" t="s">
        <v>322</v>
      </c>
      <c r="AX180" s="21"/>
    </row>
    <row r="181" spans="1:50" x14ac:dyDescent="0.25">
      <c r="A181" t="s">
        <v>666</v>
      </c>
      <c r="B181" t="str">
        <f>"011930"</f>
        <v>011930</v>
      </c>
      <c r="C181" t="str">
        <f>"011930"</f>
        <v>011930</v>
      </c>
      <c r="D181" t="s">
        <v>140</v>
      </c>
      <c r="E181" t="str">
        <f>"011930"</f>
        <v>011930</v>
      </c>
      <c r="F181" t="s">
        <v>140</v>
      </c>
      <c r="I181" s="5">
        <v>43798</v>
      </c>
      <c r="J181" s="5">
        <v>43798</v>
      </c>
      <c r="L181" t="str">
        <f>"611400"</f>
        <v>611400</v>
      </c>
      <c r="M181">
        <v>1</v>
      </c>
      <c r="N181">
        <v>1</v>
      </c>
      <c r="O181">
        <v>1</v>
      </c>
      <c r="P181">
        <v>0</v>
      </c>
      <c r="Q181">
        <v>0</v>
      </c>
      <c r="R181">
        <v>0</v>
      </c>
      <c r="S181" t="s">
        <v>724</v>
      </c>
      <c r="T181" t="s">
        <v>336</v>
      </c>
      <c r="U181">
        <v>70000</v>
      </c>
      <c r="W181" t="str">
        <f t="shared" si="23"/>
        <v>600</v>
      </c>
      <c r="X181" t="str">
        <f t="shared" si="24"/>
        <v>600</v>
      </c>
      <c r="Y181" t="s">
        <v>727</v>
      </c>
      <c r="Z181" t="s">
        <v>722</v>
      </c>
      <c r="AA181" t="s">
        <v>140</v>
      </c>
      <c r="AB181" t="s">
        <v>469</v>
      </c>
      <c r="AC181" t="s">
        <v>724</v>
      </c>
      <c r="AD181">
        <v>70000</v>
      </c>
      <c r="AE181">
        <v>70000</v>
      </c>
      <c r="AF181">
        <v>84000</v>
      </c>
      <c r="AG181">
        <v>84000</v>
      </c>
      <c r="AH181">
        <v>70000</v>
      </c>
      <c r="AI181">
        <v>70000</v>
      </c>
      <c r="AJ181">
        <v>70000</v>
      </c>
      <c r="AK181">
        <v>70000</v>
      </c>
      <c r="AL181">
        <v>0</v>
      </c>
      <c r="AM181">
        <v>0</v>
      </c>
      <c r="AN181">
        <v>1</v>
      </c>
      <c r="AO181">
        <v>0</v>
      </c>
      <c r="AP181">
        <v>0</v>
      </c>
      <c r="AQ181">
        <v>1</v>
      </c>
      <c r="AR181" t="s">
        <v>569</v>
      </c>
      <c r="AS181" t="s">
        <v>568</v>
      </c>
      <c r="AT181">
        <v>0</v>
      </c>
      <c r="AU181" t="s">
        <v>315</v>
      </c>
      <c r="AV181" t="s">
        <v>758</v>
      </c>
      <c r="AW181" t="s">
        <v>330</v>
      </c>
      <c r="AX181" s="21"/>
    </row>
    <row r="182" spans="1:50" x14ac:dyDescent="0.25">
      <c r="A182" t="s">
        <v>667</v>
      </c>
      <c r="B182" t="str">
        <f>"011961"</f>
        <v>011961</v>
      </c>
      <c r="C182" t="str">
        <f>"011961"</f>
        <v>011961</v>
      </c>
      <c r="D182" t="s">
        <v>141</v>
      </c>
      <c r="E182" t="str">
        <f>"011961"</f>
        <v>011961</v>
      </c>
      <c r="F182" t="s">
        <v>141</v>
      </c>
      <c r="I182" s="5">
        <v>43798</v>
      </c>
      <c r="J182" s="5">
        <v>43798</v>
      </c>
      <c r="L182" t="str">
        <f>"611400"</f>
        <v>611400</v>
      </c>
      <c r="M182">
        <v>1</v>
      </c>
      <c r="N182">
        <v>1</v>
      </c>
      <c r="O182">
        <v>1</v>
      </c>
      <c r="P182">
        <v>0</v>
      </c>
      <c r="Q182">
        <v>0</v>
      </c>
      <c r="R182">
        <v>0</v>
      </c>
      <c r="S182" t="s">
        <v>724</v>
      </c>
      <c r="T182" t="s">
        <v>336</v>
      </c>
      <c r="U182">
        <v>4900</v>
      </c>
      <c r="W182" t="str">
        <f t="shared" si="23"/>
        <v>600</v>
      </c>
      <c r="X182" t="str">
        <f t="shared" si="24"/>
        <v>600</v>
      </c>
      <c r="Y182" t="s">
        <v>726</v>
      </c>
      <c r="Z182" t="s">
        <v>719</v>
      </c>
      <c r="AA182" t="s">
        <v>141</v>
      </c>
      <c r="AB182" t="s">
        <v>470</v>
      </c>
      <c r="AC182" t="s">
        <v>724</v>
      </c>
      <c r="AD182">
        <v>4900</v>
      </c>
      <c r="AE182">
        <v>4900</v>
      </c>
      <c r="AF182">
        <v>4900</v>
      </c>
      <c r="AG182">
        <v>4900</v>
      </c>
      <c r="AH182">
        <v>4900</v>
      </c>
      <c r="AI182">
        <v>4900</v>
      </c>
      <c r="AJ182">
        <v>4900</v>
      </c>
      <c r="AK182">
        <v>4900</v>
      </c>
      <c r="AL182">
        <v>0</v>
      </c>
      <c r="AM182">
        <v>0</v>
      </c>
      <c r="AN182">
        <v>1</v>
      </c>
      <c r="AO182">
        <v>0</v>
      </c>
      <c r="AP182">
        <v>0</v>
      </c>
      <c r="AQ182">
        <v>1</v>
      </c>
      <c r="AR182" t="s">
        <v>569</v>
      </c>
      <c r="AS182" t="s">
        <v>568</v>
      </c>
      <c r="AT182">
        <v>0</v>
      </c>
      <c r="AU182" t="s">
        <v>315</v>
      </c>
      <c r="AV182" t="s">
        <v>758</v>
      </c>
      <c r="AW182" t="s">
        <v>330</v>
      </c>
      <c r="AX182" s="21"/>
    </row>
    <row r="183" spans="1:50" x14ac:dyDescent="0.25">
      <c r="A183" t="s">
        <v>667</v>
      </c>
      <c r="B183" t="str">
        <f>"011961"</f>
        <v>011961</v>
      </c>
      <c r="C183" t="str">
        <f>"011961"</f>
        <v>011961</v>
      </c>
      <c r="D183" t="s">
        <v>141</v>
      </c>
      <c r="E183" t="str">
        <f>"011961"</f>
        <v>011961</v>
      </c>
      <c r="F183" t="s">
        <v>141</v>
      </c>
      <c r="I183" s="5">
        <v>43798</v>
      </c>
      <c r="J183" s="5">
        <v>43798</v>
      </c>
      <c r="L183" t="str">
        <f>"611400"</f>
        <v>611400</v>
      </c>
      <c r="M183">
        <v>1</v>
      </c>
      <c r="N183">
        <v>1</v>
      </c>
      <c r="O183">
        <v>1</v>
      </c>
      <c r="P183">
        <v>0</v>
      </c>
      <c r="Q183">
        <v>0</v>
      </c>
      <c r="R183">
        <v>0</v>
      </c>
      <c r="S183" t="s">
        <v>724</v>
      </c>
      <c r="T183" t="s">
        <v>336</v>
      </c>
      <c r="U183">
        <v>6750</v>
      </c>
      <c r="W183" t="str">
        <f t="shared" si="23"/>
        <v>600</v>
      </c>
      <c r="X183" t="str">
        <f t="shared" si="24"/>
        <v>600</v>
      </c>
      <c r="Y183" t="s">
        <v>726</v>
      </c>
      <c r="Z183" t="s">
        <v>719</v>
      </c>
      <c r="AA183" t="s">
        <v>141</v>
      </c>
      <c r="AB183" t="s">
        <v>471</v>
      </c>
      <c r="AC183" t="s">
        <v>724</v>
      </c>
      <c r="AD183">
        <v>6750</v>
      </c>
      <c r="AE183">
        <v>6750</v>
      </c>
      <c r="AF183">
        <v>6750</v>
      </c>
      <c r="AG183">
        <v>6750</v>
      </c>
      <c r="AH183">
        <v>6750</v>
      </c>
      <c r="AI183">
        <v>6750</v>
      </c>
      <c r="AJ183">
        <v>6750</v>
      </c>
      <c r="AK183">
        <v>6750</v>
      </c>
      <c r="AL183">
        <v>0</v>
      </c>
      <c r="AM183">
        <v>0</v>
      </c>
      <c r="AN183">
        <v>1</v>
      </c>
      <c r="AO183">
        <v>0</v>
      </c>
      <c r="AP183">
        <v>0</v>
      </c>
      <c r="AQ183">
        <v>1</v>
      </c>
      <c r="AR183" t="s">
        <v>569</v>
      </c>
      <c r="AS183" t="s">
        <v>568</v>
      </c>
      <c r="AT183">
        <v>0</v>
      </c>
      <c r="AU183" t="s">
        <v>315</v>
      </c>
      <c r="AV183" t="s">
        <v>758</v>
      </c>
      <c r="AW183" t="s">
        <v>330</v>
      </c>
      <c r="AX183" s="21"/>
    </row>
    <row r="184" spans="1:50" x14ac:dyDescent="0.25">
      <c r="A184" t="s">
        <v>669</v>
      </c>
      <c r="B184" t="str">
        <f>"010962"</f>
        <v>010962</v>
      </c>
      <c r="C184" t="str">
        <f>"010962"</f>
        <v>010962</v>
      </c>
      <c r="D184" t="s">
        <v>79</v>
      </c>
      <c r="E184" t="str">
        <f>"010962"</f>
        <v>010962</v>
      </c>
      <c r="F184" t="s">
        <v>79</v>
      </c>
      <c r="I184" s="5">
        <v>43801</v>
      </c>
      <c r="J184" s="5">
        <v>43801</v>
      </c>
      <c r="L184" t="str">
        <f>"625601"</f>
        <v>625601</v>
      </c>
      <c r="M184">
        <v>14</v>
      </c>
      <c r="N184">
        <v>1</v>
      </c>
      <c r="O184">
        <v>14</v>
      </c>
      <c r="P184">
        <v>0</v>
      </c>
      <c r="Q184">
        <v>0</v>
      </c>
      <c r="R184">
        <v>0</v>
      </c>
      <c r="S184" t="s">
        <v>724</v>
      </c>
      <c r="T184" t="s">
        <v>336</v>
      </c>
      <c r="U184">
        <v>37</v>
      </c>
      <c r="W184" t="str">
        <f t="shared" si="23"/>
        <v>600</v>
      </c>
      <c r="X184" t="str">
        <f t="shared" si="24"/>
        <v>600</v>
      </c>
      <c r="Y184" t="s">
        <v>726</v>
      </c>
      <c r="Z184" t="s">
        <v>719</v>
      </c>
      <c r="AA184" t="s">
        <v>79</v>
      </c>
      <c r="AB184" t="s">
        <v>422</v>
      </c>
      <c r="AC184" t="s">
        <v>724</v>
      </c>
      <c r="AD184">
        <v>518</v>
      </c>
      <c r="AE184">
        <v>518</v>
      </c>
      <c r="AF184">
        <v>518</v>
      </c>
      <c r="AG184">
        <v>518</v>
      </c>
      <c r="AH184">
        <v>37</v>
      </c>
      <c r="AI184">
        <v>37</v>
      </c>
      <c r="AJ184">
        <v>518</v>
      </c>
      <c r="AK184">
        <v>518</v>
      </c>
      <c r="AL184">
        <v>0</v>
      </c>
      <c r="AM184">
        <v>0</v>
      </c>
      <c r="AN184">
        <v>1</v>
      </c>
      <c r="AO184">
        <v>0</v>
      </c>
      <c r="AP184">
        <v>0</v>
      </c>
      <c r="AQ184">
        <v>1</v>
      </c>
      <c r="AR184" t="s">
        <v>569</v>
      </c>
      <c r="AS184" t="s">
        <v>568</v>
      </c>
      <c r="AT184">
        <v>0</v>
      </c>
      <c r="AU184" t="s">
        <v>304</v>
      </c>
      <c r="AV184" t="s">
        <v>747</v>
      </c>
      <c r="AW184" t="s">
        <v>304</v>
      </c>
      <c r="AX184" s="21"/>
    </row>
    <row r="185" spans="1:50" x14ac:dyDescent="0.25">
      <c r="A185" t="s">
        <v>671</v>
      </c>
      <c r="B185" t="str">
        <f t="shared" ref="B185:C187" si="35">"011021"</f>
        <v>011021</v>
      </c>
      <c r="C185" t="str">
        <f t="shared" si="35"/>
        <v>011021</v>
      </c>
      <c r="D185" t="s">
        <v>144</v>
      </c>
      <c r="E185" t="str">
        <f>"011021"</f>
        <v>011021</v>
      </c>
      <c r="F185" t="s">
        <v>144</v>
      </c>
      <c r="I185" s="5">
        <v>43812</v>
      </c>
      <c r="J185" s="5">
        <v>43812</v>
      </c>
      <c r="L185" t="str">
        <f>"604200"</f>
        <v>604200</v>
      </c>
      <c r="M185">
        <v>20</v>
      </c>
      <c r="N185">
        <v>1</v>
      </c>
      <c r="O185">
        <v>20</v>
      </c>
      <c r="P185">
        <v>0</v>
      </c>
      <c r="Q185">
        <v>0</v>
      </c>
      <c r="R185">
        <v>0</v>
      </c>
      <c r="S185" t="s">
        <v>724</v>
      </c>
      <c r="T185" t="s">
        <v>336</v>
      </c>
      <c r="U185">
        <v>450</v>
      </c>
      <c r="W185" t="str">
        <f t="shared" si="23"/>
        <v>600</v>
      </c>
      <c r="X185" t="str">
        <f t="shared" si="24"/>
        <v>600</v>
      </c>
      <c r="Y185" t="s">
        <v>727</v>
      </c>
      <c r="Z185" t="s">
        <v>722</v>
      </c>
      <c r="AA185" t="s">
        <v>144</v>
      </c>
      <c r="AB185" t="s">
        <v>338</v>
      </c>
      <c r="AC185" t="s">
        <v>724</v>
      </c>
      <c r="AD185">
        <v>9000</v>
      </c>
      <c r="AE185">
        <v>9000</v>
      </c>
      <c r="AF185">
        <v>10800</v>
      </c>
      <c r="AG185">
        <v>10800</v>
      </c>
      <c r="AH185">
        <v>450</v>
      </c>
      <c r="AI185">
        <v>450</v>
      </c>
      <c r="AJ185">
        <v>9000</v>
      </c>
      <c r="AK185">
        <v>9000</v>
      </c>
      <c r="AL185">
        <v>0</v>
      </c>
      <c r="AM185">
        <v>0</v>
      </c>
      <c r="AN185">
        <v>1</v>
      </c>
      <c r="AO185">
        <v>0</v>
      </c>
      <c r="AP185">
        <v>0</v>
      </c>
      <c r="AQ185">
        <v>1</v>
      </c>
      <c r="AR185" t="s">
        <v>569</v>
      </c>
      <c r="AS185" t="s">
        <v>568</v>
      </c>
      <c r="AT185">
        <v>0</v>
      </c>
      <c r="AU185" t="s">
        <v>304</v>
      </c>
      <c r="AV185" t="s">
        <v>747</v>
      </c>
      <c r="AW185" t="s">
        <v>304</v>
      </c>
      <c r="AX185" s="21"/>
    </row>
    <row r="186" spans="1:50" x14ac:dyDescent="0.25">
      <c r="A186" t="s">
        <v>671</v>
      </c>
      <c r="B186" t="str">
        <f t="shared" si="35"/>
        <v>011021</v>
      </c>
      <c r="C186" t="str">
        <f t="shared" si="35"/>
        <v>011021</v>
      </c>
      <c r="D186" t="s">
        <v>144</v>
      </c>
      <c r="E186" t="str">
        <f>"011021"</f>
        <v>011021</v>
      </c>
      <c r="F186" t="s">
        <v>144</v>
      </c>
      <c r="I186" s="5">
        <v>43812</v>
      </c>
      <c r="J186" s="5">
        <v>43812</v>
      </c>
      <c r="L186" t="str">
        <f>"626200"</f>
        <v>626200</v>
      </c>
      <c r="M186">
        <v>1</v>
      </c>
      <c r="N186">
        <v>1</v>
      </c>
      <c r="O186">
        <v>1</v>
      </c>
      <c r="P186">
        <v>0</v>
      </c>
      <c r="Q186">
        <v>0</v>
      </c>
      <c r="R186">
        <v>0</v>
      </c>
      <c r="S186" t="s">
        <v>724</v>
      </c>
      <c r="T186" t="s">
        <v>336</v>
      </c>
      <c r="U186">
        <v>500</v>
      </c>
      <c r="W186" t="str">
        <f t="shared" si="23"/>
        <v>600</v>
      </c>
      <c r="X186" t="str">
        <f t="shared" si="24"/>
        <v>600</v>
      </c>
      <c r="Y186" t="s">
        <v>727</v>
      </c>
      <c r="Z186" t="s">
        <v>722</v>
      </c>
      <c r="AA186" t="s">
        <v>144</v>
      </c>
      <c r="AB186" t="s">
        <v>344</v>
      </c>
      <c r="AC186" t="s">
        <v>724</v>
      </c>
      <c r="AD186">
        <v>500</v>
      </c>
      <c r="AE186">
        <v>500</v>
      </c>
      <c r="AF186">
        <v>600</v>
      </c>
      <c r="AG186">
        <v>600</v>
      </c>
      <c r="AH186">
        <v>500</v>
      </c>
      <c r="AI186">
        <v>500</v>
      </c>
      <c r="AJ186">
        <v>500</v>
      </c>
      <c r="AK186">
        <v>500</v>
      </c>
      <c r="AL186">
        <v>0</v>
      </c>
      <c r="AM186">
        <v>0</v>
      </c>
      <c r="AN186">
        <v>1</v>
      </c>
      <c r="AO186">
        <v>0</v>
      </c>
      <c r="AP186">
        <v>0</v>
      </c>
      <c r="AQ186">
        <v>1</v>
      </c>
      <c r="AR186" t="s">
        <v>569</v>
      </c>
      <c r="AS186" t="s">
        <v>568</v>
      </c>
      <c r="AT186">
        <v>0</v>
      </c>
      <c r="AU186" t="s">
        <v>304</v>
      </c>
      <c r="AV186" t="s">
        <v>747</v>
      </c>
      <c r="AW186" t="s">
        <v>304</v>
      </c>
      <c r="AX186" s="21"/>
    </row>
    <row r="187" spans="1:50" x14ac:dyDescent="0.25">
      <c r="A187" t="s">
        <v>671</v>
      </c>
      <c r="B187" t="str">
        <f t="shared" si="35"/>
        <v>011021</v>
      </c>
      <c r="C187" t="str">
        <f t="shared" si="35"/>
        <v>011021</v>
      </c>
      <c r="D187" t="s">
        <v>144</v>
      </c>
      <c r="E187" t="str">
        <f>"011021"</f>
        <v>011021</v>
      </c>
      <c r="F187" t="s">
        <v>144</v>
      </c>
      <c r="I187" s="5">
        <v>43812</v>
      </c>
      <c r="J187" s="5">
        <v>43812</v>
      </c>
      <c r="L187" t="str">
        <f>"625105"</f>
        <v>625105</v>
      </c>
      <c r="M187">
        <v>1</v>
      </c>
      <c r="N187">
        <v>1</v>
      </c>
      <c r="O187">
        <v>1</v>
      </c>
      <c r="P187">
        <v>0</v>
      </c>
      <c r="Q187">
        <v>0</v>
      </c>
      <c r="R187">
        <v>0</v>
      </c>
      <c r="S187" t="s">
        <v>724</v>
      </c>
      <c r="T187" t="s">
        <v>336</v>
      </c>
      <c r="U187">
        <v>500</v>
      </c>
      <c r="W187" t="str">
        <f t="shared" si="23"/>
        <v>600</v>
      </c>
      <c r="X187" t="str">
        <f t="shared" si="24"/>
        <v>600</v>
      </c>
      <c r="Y187" t="s">
        <v>727</v>
      </c>
      <c r="Z187" t="s">
        <v>722</v>
      </c>
      <c r="AA187" t="s">
        <v>144</v>
      </c>
      <c r="AB187" t="s">
        <v>345</v>
      </c>
      <c r="AC187" t="s">
        <v>724</v>
      </c>
      <c r="AD187">
        <v>500</v>
      </c>
      <c r="AE187">
        <v>500</v>
      </c>
      <c r="AF187">
        <v>600</v>
      </c>
      <c r="AG187">
        <v>600</v>
      </c>
      <c r="AH187">
        <v>500</v>
      </c>
      <c r="AI187">
        <v>500</v>
      </c>
      <c r="AJ187">
        <v>500</v>
      </c>
      <c r="AK187">
        <v>500</v>
      </c>
      <c r="AL187">
        <v>0</v>
      </c>
      <c r="AM187">
        <v>0</v>
      </c>
      <c r="AN187">
        <v>1</v>
      </c>
      <c r="AO187">
        <v>0</v>
      </c>
      <c r="AP187">
        <v>0</v>
      </c>
      <c r="AQ187">
        <v>1</v>
      </c>
      <c r="AR187" t="s">
        <v>569</v>
      </c>
      <c r="AS187" t="s">
        <v>568</v>
      </c>
      <c r="AT187">
        <v>0</v>
      </c>
      <c r="AU187" t="s">
        <v>304</v>
      </c>
      <c r="AV187" t="s">
        <v>747</v>
      </c>
      <c r="AW187" t="s">
        <v>304</v>
      </c>
      <c r="AX187" s="21"/>
    </row>
    <row r="188" spans="1:50" x14ac:dyDescent="0.25">
      <c r="A188" t="s">
        <v>672</v>
      </c>
      <c r="B188" t="str">
        <f>"010892"</f>
        <v>010892</v>
      </c>
      <c r="C188" t="str">
        <f>"010892"</f>
        <v>010892</v>
      </c>
      <c r="D188" t="s">
        <v>82</v>
      </c>
      <c r="E188" t="str">
        <f>"010892"</f>
        <v>010892</v>
      </c>
      <c r="F188" t="s">
        <v>82</v>
      </c>
      <c r="I188" s="5">
        <v>43815</v>
      </c>
      <c r="J188" s="5">
        <v>43815</v>
      </c>
      <c r="L188" t="str">
        <f>"604200"</f>
        <v>604200</v>
      </c>
      <c r="M188">
        <v>7</v>
      </c>
      <c r="N188">
        <v>1</v>
      </c>
      <c r="O188">
        <v>7</v>
      </c>
      <c r="P188">
        <v>0</v>
      </c>
      <c r="Q188">
        <v>0</v>
      </c>
      <c r="R188">
        <v>0</v>
      </c>
      <c r="S188" t="s">
        <v>724</v>
      </c>
      <c r="T188" t="s">
        <v>336</v>
      </c>
      <c r="U188">
        <v>392</v>
      </c>
      <c r="W188" t="str">
        <f t="shared" si="23"/>
        <v>600</v>
      </c>
      <c r="X188" t="str">
        <f t="shared" si="24"/>
        <v>600</v>
      </c>
      <c r="Y188" t="s">
        <v>726</v>
      </c>
      <c r="Z188" t="s">
        <v>719</v>
      </c>
      <c r="AA188" t="s">
        <v>82</v>
      </c>
      <c r="AB188" t="s">
        <v>388</v>
      </c>
      <c r="AC188" t="s">
        <v>724</v>
      </c>
      <c r="AD188">
        <v>2744</v>
      </c>
      <c r="AE188">
        <v>2744</v>
      </c>
      <c r="AF188">
        <v>2744</v>
      </c>
      <c r="AG188">
        <v>2744</v>
      </c>
      <c r="AH188">
        <v>392</v>
      </c>
      <c r="AI188">
        <v>392</v>
      </c>
      <c r="AJ188">
        <v>2744</v>
      </c>
      <c r="AK188">
        <v>2744</v>
      </c>
      <c r="AL188">
        <v>0</v>
      </c>
      <c r="AM188">
        <v>0</v>
      </c>
      <c r="AN188">
        <v>1</v>
      </c>
      <c r="AO188">
        <v>0</v>
      </c>
      <c r="AP188">
        <v>0</v>
      </c>
      <c r="AQ188">
        <v>1</v>
      </c>
      <c r="AR188" t="s">
        <v>569</v>
      </c>
      <c r="AS188" t="s">
        <v>568</v>
      </c>
      <c r="AT188">
        <v>0</v>
      </c>
      <c r="AU188" t="s">
        <v>304</v>
      </c>
      <c r="AV188" t="s">
        <v>747</v>
      </c>
      <c r="AW188" t="s">
        <v>304</v>
      </c>
      <c r="AX188" s="21"/>
    </row>
    <row r="189" spans="1:50" x14ac:dyDescent="0.25">
      <c r="A189" t="s">
        <v>673</v>
      </c>
      <c r="B189" t="str">
        <f>"010688"</f>
        <v>010688</v>
      </c>
      <c r="C189" t="str">
        <f>"010688"</f>
        <v>010688</v>
      </c>
      <c r="D189" t="s">
        <v>145</v>
      </c>
      <c r="E189" t="str">
        <f>"010688"</f>
        <v>010688</v>
      </c>
      <c r="F189" t="s">
        <v>145</v>
      </c>
      <c r="I189" s="5">
        <v>43815</v>
      </c>
      <c r="J189" s="5">
        <v>44196</v>
      </c>
      <c r="L189" t="str">
        <f>"604200"</f>
        <v>604200</v>
      </c>
      <c r="M189">
        <v>352</v>
      </c>
      <c r="N189">
        <v>1</v>
      </c>
      <c r="O189">
        <v>352</v>
      </c>
      <c r="P189">
        <v>22</v>
      </c>
      <c r="Q189">
        <v>0</v>
      </c>
      <c r="R189">
        <v>22</v>
      </c>
      <c r="S189" t="s">
        <v>724</v>
      </c>
      <c r="T189" t="s">
        <v>336</v>
      </c>
      <c r="U189">
        <v>115</v>
      </c>
      <c r="W189" t="str">
        <f t="shared" si="23"/>
        <v>600</v>
      </c>
      <c r="X189" t="str">
        <f t="shared" si="24"/>
        <v>600</v>
      </c>
      <c r="Y189" t="s">
        <v>726</v>
      </c>
      <c r="Z189" t="s">
        <v>719</v>
      </c>
      <c r="AA189" t="s">
        <v>145</v>
      </c>
      <c r="AB189" t="s">
        <v>475</v>
      </c>
      <c r="AC189" t="s">
        <v>724</v>
      </c>
      <c r="AD189">
        <v>40480</v>
      </c>
      <c r="AE189">
        <v>40480</v>
      </c>
      <c r="AF189">
        <v>40480</v>
      </c>
      <c r="AG189">
        <v>40480</v>
      </c>
      <c r="AH189">
        <v>115</v>
      </c>
      <c r="AI189">
        <v>115</v>
      </c>
      <c r="AJ189">
        <v>40480</v>
      </c>
      <c r="AK189">
        <v>40480</v>
      </c>
      <c r="AL189">
        <v>2530</v>
      </c>
      <c r="AM189">
        <v>2530</v>
      </c>
      <c r="AN189">
        <v>1</v>
      </c>
      <c r="AO189">
        <v>0</v>
      </c>
      <c r="AP189">
        <v>0</v>
      </c>
      <c r="AQ189">
        <v>1</v>
      </c>
      <c r="AR189" t="s">
        <v>569</v>
      </c>
      <c r="AS189" t="s">
        <v>568</v>
      </c>
      <c r="AT189">
        <v>0</v>
      </c>
      <c r="AU189" t="s">
        <v>302</v>
      </c>
      <c r="AV189" t="s">
        <v>745</v>
      </c>
      <c r="AW189" t="s">
        <v>331</v>
      </c>
      <c r="AX189" s="21"/>
    </row>
    <row r="190" spans="1:50" x14ac:dyDescent="0.25">
      <c r="A190" t="s">
        <v>675</v>
      </c>
      <c r="B190" t="str">
        <f>"011804"</f>
        <v>011804</v>
      </c>
      <c r="C190" t="str">
        <f>"011804"</f>
        <v>011804</v>
      </c>
      <c r="D190" t="s">
        <v>139</v>
      </c>
      <c r="E190" t="str">
        <f>"011804"</f>
        <v>011804</v>
      </c>
      <c r="F190" t="s">
        <v>139</v>
      </c>
      <c r="I190" s="5">
        <v>43797</v>
      </c>
      <c r="J190" s="5">
        <v>43797</v>
      </c>
      <c r="L190" t="str">
        <f>"604100"</f>
        <v>604100</v>
      </c>
      <c r="M190">
        <v>1</v>
      </c>
      <c r="N190">
        <v>1</v>
      </c>
      <c r="O190">
        <v>1</v>
      </c>
      <c r="P190">
        <v>0.8</v>
      </c>
      <c r="Q190">
        <v>0</v>
      </c>
      <c r="R190">
        <v>0</v>
      </c>
      <c r="S190" t="s">
        <v>724</v>
      </c>
      <c r="T190" t="s">
        <v>336</v>
      </c>
      <c r="U190">
        <v>7000</v>
      </c>
      <c r="W190" t="str">
        <f t="shared" si="23"/>
        <v>600</v>
      </c>
      <c r="X190" t="str">
        <f t="shared" si="24"/>
        <v>600</v>
      </c>
      <c r="Y190" t="s">
        <v>727</v>
      </c>
      <c r="Z190" t="s">
        <v>722</v>
      </c>
      <c r="AA190" t="s">
        <v>139</v>
      </c>
      <c r="AB190" t="s">
        <v>354</v>
      </c>
      <c r="AC190" t="s">
        <v>724</v>
      </c>
      <c r="AD190">
        <v>7000</v>
      </c>
      <c r="AE190">
        <v>7000</v>
      </c>
      <c r="AF190">
        <v>8400</v>
      </c>
      <c r="AG190">
        <v>8400</v>
      </c>
      <c r="AH190">
        <v>7000</v>
      </c>
      <c r="AI190">
        <v>7000</v>
      </c>
      <c r="AJ190">
        <v>7000</v>
      </c>
      <c r="AK190">
        <v>7000</v>
      </c>
      <c r="AL190">
        <v>0</v>
      </c>
      <c r="AM190">
        <v>0</v>
      </c>
      <c r="AN190">
        <v>1</v>
      </c>
      <c r="AO190">
        <v>0</v>
      </c>
      <c r="AP190">
        <v>0</v>
      </c>
      <c r="AQ190">
        <v>1</v>
      </c>
      <c r="AR190" t="s">
        <v>569</v>
      </c>
      <c r="AS190" t="s">
        <v>568</v>
      </c>
      <c r="AT190">
        <v>0</v>
      </c>
      <c r="AU190" t="s">
        <v>322</v>
      </c>
      <c r="AV190" t="s">
        <v>765</v>
      </c>
      <c r="AW190" t="s">
        <v>322</v>
      </c>
      <c r="AX190" s="21"/>
    </row>
    <row r="191" spans="1:50" x14ac:dyDescent="0.25">
      <c r="A191" t="s">
        <v>676</v>
      </c>
      <c r="B191" t="str">
        <f>"010933"</f>
        <v>010933</v>
      </c>
      <c r="C191" t="str">
        <f>"010933"</f>
        <v>010933</v>
      </c>
      <c r="D191" t="s">
        <v>146</v>
      </c>
      <c r="E191" t="str">
        <f>"010933"</f>
        <v>010933</v>
      </c>
      <c r="F191" t="s">
        <v>146</v>
      </c>
      <c r="I191" s="5">
        <v>43800</v>
      </c>
      <c r="J191" s="5">
        <v>43800</v>
      </c>
      <c r="L191" t="str">
        <f>"604200"</f>
        <v>604200</v>
      </c>
      <c r="M191">
        <v>260</v>
      </c>
      <c r="N191">
        <v>1</v>
      </c>
      <c r="O191">
        <v>260</v>
      </c>
      <c r="P191">
        <v>25</v>
      </c>
      <c r="Q191">
        <v>0</v>
      </c>
      <c r="R191">
        <v>25</v>
      </c>
      <c r="S191" t="s">
        <v>724</v>
      </c>
      <c r="T191" t="s">
        <v>336</v>
      </c>
      <c r="U191">
        <v>140</v>
      </c>
      <c r="W191" t="str">
        <f t="shared" si="23"/>
        <v>600</v>
      </c>
      <c r="X191" t="str">
        <f t="shared" si="24"/>
        <v>600</v>
      </c>
      <c r="Y191" t="s">
        <v>726</v>
      </c>
      <c r="Z191" t="s">
        <v>719</v>
      </c>
      <c r="AA191" t="s">
        <v>146</v>
      </c>
      <c r="AB191" t="s">
        <v>477</v>
      </c>
      <c r="AC191" t="s">
        <v>724</v>
      </c>
      <c r="AD191">
        <v>36400</v>
      </c>
      <c r="AE191">
        <v>36400</v>
      </c>
      <c r="AF191">
        <v>36400</v>
      </c>
      <c r="AG191">
        <v>36400</v>
      </c>
      <c r="AH191">
        <v>140</v>
      </c>
      <c r="AI191">
        <v>140</v>
      </c>
      <c r="AJ191">
        <v>36400</v>
      </c>
      <c r="AK191">
        <v>36400</v>
      </c>
      <c r="AL191">
        <v>735</v>
      </c>
      <c r="AM191">
        <v>735</v>
      </c>
      <c r="AN191">
        <v>1</v>
      </c>
      <c r="AO191">
        <v>0</v>
      </c>
      <c r="AP191">
        <v>0</v>
      </c>
      <c r="AQ191">
        <v>1</v>
      </c>
      <c r="AR191" t="s">
        <v>569</v>
      </c>
      <c r="AS191" t="s">
        <v>568</v>
      </c>
      <c r="AT191">
        <v>0</v>
      </c>
      <c r="AU191" t="s">
        <v>303</v>
      </c>
      <c r="AV191" t="s">
        <v>746</v>
      </c>
      <c r="AW191" t="s">
        <v>303</v>
      </c>
      <c r="AX191" s="21"/>
    </row>
    <row r="192" spans="1:50" x14ac:dyDescent="0.25">
      <c r="A192" t="s">
        <v>677</v>
      </c>
      <c r="B192" t="str">
        <f>"010688"</f>
        <v>010688</v>
      </c>
      <c r="C192" t="str">
        <f>"010688"</f>
        <v>010688</v>
      </c>
      <c r="D192" t="s">
        <v>145</v>
      </c>
      <c r="E192" t="str">
        <f>"010688"</f>
        <v>010688</v>
      </c>
      <c r="F192" t="s">
        <v>145</v>
      </c>
      <c r="I192" s="5">
        <v>43819</v>
      </c>
      <c r="J192" s="5">
        <v>43861</v>
      </c>
      <c r="L192" t="str">
        <f>"604200"</f>
        <v>604200</v>
      </c>
      <c r="M192">
        <v>264</v>
      </c>
      <c r="N192">
        <v>1</v>
      </c>
      <c r="O192">
        <v>264</v>
      </c>
      <c r="P192">
        <v>230</v>
      </c>
      <c r="Q192">
        <v>0</v>
      </c>
      <c r="R192">
        <v>230</v>
      </c>
      <c r="S192" t="s">
        <v>724</v>
      </c>
      <c r="T192" t="s">
        <v>336</v>
      </c>
      <c r="U192">
        <v>35</v>
      </c>
      <c r="W192" t="str">
        <f t="shared" si="23"/>
        <v>600</v>
      </c>
      <c r="X192" t="str">
        <f t="shared" si="24"/>
        <v>600</v>
      </c>
      <c r="Y192" t="s">
        <v>726</v>
      </c>
      <c r="Z192" t="s">
        <v>719</v>
      </c>
      <c r="AA192" t="s">
        <v>145</v>
      </c>
      <c r="AB192" t="s">
        <v>478</v>
      </c>
      <c r="AC192" t="s">
        <v>724</v>
      </c>
      <c r="AD192">
        <v>9240</v>
      </c>
      <c r="AE192">
        <v>9240</v>
      </c>
      <c r="AF192">
        <v>9240</v>
      </c>
      <c r="AG192">
        <v>9240</v>
      </c>
      <c r="AH192">
        <v>35</v>
      </c>
      <c r="AI192">
        <v>35</v>
      </c>
      <c r="AJ192">
        <v>9240</v>
      </c>
      <c r="AK192">
        <v>9240</v>
      </c>
      <c r="AL192">
        <v>8050</v>
      </c>
      <c r="AM192">
        <v>8050</v>
      </c>
      <c r="AN192">
        <v>1</v>
      </c>
      <c r="AO192">
        <v>0</v>
      </c>
      <c r="AP192">
        <v>0</v>
      </c>
      <c r="AQ192">
        <v>1</v>
      </c>
      <c r="AR192" t="s">
        <v>569</v>
      </c>
      <c r="AS192" t="s">
        <v>568</v>
      </c>
      <c r="AT192">
        <v>0</v>
      </c>
      <c r="AU192" t="s">
        <v>302</v>
      </c>
      <c r="AV192" t="s">
        <v>745</v>
      </c>
      <c r="AW192" t="s">
        <v>331</v>
      </c>
      <c r="AX192" s="21"/>
    </row>
    <row r="193" spans="1:50" x14ac:dyDescent="0.25">
      <c r="A193" t="s">
        <v>678</v>
      </c>
      <c r="B193" t="str">
        <f>"010942"</f>
        <v>010942</v>
      </c>
      <c r="C193" t="str">
        <f>"010942"</f>
        <v>010942</v>
      </c>
      <c r="D193" t="s">
        <v>147</v>
      </c>
      <c r="E193" t="str">
        <f>"010942"</f>
        <v>010942</v>
      </c>
      <c r="F193" t="s">
        <v>147</v>
      </c>
      <c r="I193" s="5">
        <v>43819</v>
      </c>
      <c r="J193" s="5">
        <v>43819</v>
      </c>
      <c r="L193" t="str">
        <f>"604210"</f>
        <v>604210</v>
      </c>
      <c r="M193">
        <v>1</v>
      </c>
      <c r="N193">
        <v>1</v>
      </c>
      <c r="O193">
        <v>1</v>
      </c>
      <c r="P193">
        <v>0</v>
      </c>
      <c r="Q193">
        <v>0</v>
      </c>
      <c r="R193">
        <v>0</v>
      </c>
      <c r="S193" t="s">
        <v>724</v>
      </c>
      <c r="T193" t="s">
        <v>336</v>
      </c>
      <c r="U193">
        <v>6994</v>
      </c>
      <c r="W193" t="str">
        <f t="shared" si="23"/>
        <v>600</v>
      </c>
      <c r="X193" t="str">
        <f t="shared" si="24"/>
        <v>600</v>
      </c>
      <c r="Y193" t="s">
        <v>727</v>
      </c>
      <c r="Z193" t="s">
        <v>722</v>
      </c>
      <c r="AA193" t="s">
        <v>147</v>
      </c>
      <c r="AB193" t="s">
        <v>479</v>
      </c>
      <c r="AC193" t="s">
        <v>724</v>
      </c>
      <c r="AD193">
        <v>6994</v>
      </c>
      <c r="AE193">
        <v>6994</v>
      </c>
      <c r="AF193">
        <v>8392.7999999999993</v>
      </c>
      <c r="AG193">
        <v>8392.7999999999993</v>
      </c>
      <c r="AH193">
        <v>6994</v>
      </c>
      <c r="AI193">
        <v>6994</v>
      </c>
      <c r="AJ193">
        <v>6994</v>
      </c>
      <c r="AK193">
        <v>6994</v>
      </c>
      <c r="AL193">
        <v>0</v>
      </c>
      <c r="AM193">
        <v>0</v>
      </c>
      <c r="AN193">
        <v>1</v>
      </c>
      <c r="AO193">
        <v>0</v>
      </c>
      <c r="AP193">
        <v>0</v>
      </c>
      <c r="AQ193">
        <v>1</v>
      </c>
      <c r="AR193" t="s">
        <v>569</v>
      </c>
      <c r="AS193" t="s">
        <v>568</v>
      </c>
      <c r="AT193">
        <v>0</v>
      </c>
      <c r="AU193" t="s">
        <v>306</v>
      </c>
      <c r="AV193" t="s">
        <v>749</v>
      </c>
      <c r="AW193" t="s">
        <v>329</v>
      </c>
      <c r="AX193" s="21"/>
    </row>
    <row r="194" spans="1:50" x14ac:dyDescent="0.25">
      <c r="A194" t="s">
        <v>679</v>
      </c>
      <c r="B194" t="str">
        <f>"010699"</f>
        <v>010699</v>
      </c>
      <c r="C194" t="str">
        <f>"010699"</f>
        <v>010699</v>
      </c>
      <c r="D194" t="s">
        <v>148</v>
      </c>
      <c r="E194" t="str">
        <f>"010699"</f>
        <v>010699</v>
      </c>
      <c r="F194" t="s">
        <v>148</v>
      </c>
      <c r="I194" s="5">
        <v>43819</v>
      </c>
      <c r="J194" s="5">
        <v>44310</v>
      </c>
      <c r="L194" t="str">
        <f>"604200"</f>
        <v>604200</v>
      </c>
      <c r="M194">
        <v>85</v>
      </c>
      <c r="N194">
        <v>1</v>
      </c>
      <c r="O194">
        <v>85</v>
      </c>
      <c r="P194">
        <v>0</v>
      </c>
      <c r="Q194">
        <v>0</v>
      </c>
      <c r="R194">
        <v>0</v>
      </c>
      <c r="S194" t="s">
        <v>724</v>
      </c>
      <c r="T194" t="s">
        <v>337</v>
      </c>
      <c r="U194">
        <v>430</v>
      </c>
      <c r="W194" t="str">
        <f t="shared" si="23"/>
        <v>600</v>
      </c>
      <c r="X194" t="str">
        <f t="shared" si="24"/>
        <v>600</v>
      </c>
      <c r="Y194" t="s">
        <v>726</v>
      </c>
      <c r="Z194" t="s">
        <v>719</v>
      </c>
      <c r="AA194" t="s">
        <v>148</v>
      </c>
      <c r="AB194" t="s">
        <v>480</v>
      </c>
      <c r="AC194" t="s">
        <v>724</v>
      </c>
      <c r="AD194">
        <v>36550</v>
      </c>
      <c r="AE194">
        <v>32877.57</v>
      </c>
      <c r="AF194">
        <v>36550</v>
      </c>
      <c r="AG194">
        <v>32877.57</v>
      </c>
      <c r="AH194">
        <v>430.77</v>
      </c>
      <c r="AI194">
        <v>387.49209999999999</v>
      </c>
      <c r="AJ194">
        <v>36615.870000000003</v>
      </c>
      <c r="AK194">
        <v>32936.829599999997</v>
      </c>
      <c r="AL194">
        <v>0</v>
      </c>
      <c r="AM194">
        <v>0</v>
      </c>
      <c r="AN194">
        <v>1</v>
      </c>
      <c r="AO194">
        <v>0</v>
      </c>
      <c r="AP194">
        <v>0</v>
      </c>
      <c r="AQ194">
        <v>1</v>
      </c>
      <c r="AR194" t="s">
        <v>569</v>
      </c>
      <c r="AS194" t="s">
        <v>568</v>
      </c>
      <c r="AT194">
        <v>0</v>
      </c>
      <c r="AU194" t="s">
        <v>302</v>
      </c>
      <c r="AV194" t="s">
        <v>745</v>
      </c>
      <c r="AW194" t="s">
        <v>331</v>
      </c>
      <c r="AX194" s="21"/>
    </row>
    <row r="195" spans="1:50" x14ac:dyDescent="0.25">
      <c r="A195" t="s">
        <v>680</v>
      </c>
      <c r="B195" t="str">
        <f>"012040"</f>
        <v>012040</v>
      </c>
      <c r="C195" t="str">
        <f>"012040"</f>
        <v>012040</v>
      </c>
      <c r="D195" t="s">
        <v>742</v>
      </c>
      <c r="E195" t="str">
        <f>"012040"</f>
        <v>012040</v>
      </c>
      <c r="F195" t="s">
        <v>742</v>
      </c>
      <c r="I195" s="5">
        <v>43819</v>
      </c>
      <c r="J195" s="5">
        <v>43819</v>
      </c>
      <c r="L195" t="str">
        <f>"611400"</f>
        <v>611400</v>
      </c>
      <c r="M195">
        <v>1</v>
      </c>
      <c r="N195">
        <v>1</v>
      </c>
      <c r="O195">
        <v>1</v>
      </c>
      <c r="P195">
        <v>0</v>
      </c>
      <c r="Q195">
        <v>0</v>
      </c>
      <c r="R195">
        <v>0</v>
      </c>
      <c r="S195" t="s">
        <v>724</v>
      </c>
      <c r="T195" t="s">
        <v>336</v>
      </c>
      <c r="U195">
        <v>8337.2999999999993</v>
      </c>
      <c r="W195" t="str">
        <f t="shared" si="23"/>
        <v>600</v>
      </c>
      <c r="X195" t="str">
        <f t="shared" si="24"/>
        <v>600</v>
      </c>
      <c r="Y195" t="s">
        <v>727</v>
      </c>
      <c r="Z195" t="s">
        <v>722</v>
      </c>
      <c r="AA195" t="s">
        <v>149</v>
      </c>
      <c r="AB195" t="s">
        <v>469</v>
      </c>
      <c r="AC195" t="s">
        <v>724</v>
      </c>
      <c r="AD195">
        <v>8337.2999999999993</v>
      </c>
      <c r="AE195">
        <v>8337.2999999999993</v>
      </c>
      <c r="AF195">
        <v>8337.2999999999993</v>
      </c>
      <c r="AG195">
        <v>8337.2999999999993</v>
      </c>
      <c r="AH195">
        <v>8337.2999999999993</v>
      </c>
      <c r="AI195">
        <v>8337.2999999999993</v>
      </c>
      <c r="AJ195">
        <v>8337.2999999999993</v>
      </c>
      <c r="AK195">
        <v>8337.2999999999993</v>
      </c>
      <c r="AL195">
        <v>0</v>
      </c>
      <c r="AM195">
        <v>0</v>
      </c>
      <c r="AN195">
        <v>1</v>
      </c>
      <c r="AO195">
        <v>0</v>
      </c>
      <c r="AP195">
        <v>0</v>
      </c>
      <c r="AQ195">
        <v>1</v>
      </c>
      <c r="AR195" t="s">
        <v>569</v>
      </c>
      <c r="AS195" t="s">
        <v>568</v>
      </c>
      <c r="AT195">
        <v>0</v>
      </c>
      <c r="AU195" t="s">
        <v>306</v>
      </c>
      <c r="AV195" t="s">
        <v>749</v>
      </c>
      <c r="AW195" t="s">
        <v>329</v>
      </c>
      <c r="AX195" s="21"/>
    </row>
    <row r="196" spans="1:50" x14ac:dyDescent="0.25">
      <c r="A196" t="s">
        <v>681</v>
      </c>
      <c r="B196" t="str">
        <f>"011754"</f>
        <v>011754</v>
      </c>
      <c r="C196" t="str">
        <f>"011754"</f>
        <v>011754</v>
      </c>
      <c r="D196" t="s">
        <v>111</v>
      </c>
      <c r="E196" t="str">
        <f>"011754"</f>
        <v>011754</v>
      </c>
      <c r="F196" t="s">
        <v>111</v>
      </c>
      <c r="I196" s="5">
        <v>43816</v>
      </c>
      <c r="J196" s="5">
        <v>43816</v>
      </c>
      <c r="L196" t="str">
        <f>"623210"</f>
        <v>623210</v>
      </c>
      <c r="M196">
        <v>1</v>
      </c>
      <c r="N196">
        <v>1</v>
      </c>
      <c r="O196">
        <v>1</v>
      </c>
      <c r="P196">
        <v>0</v>
      </c>
      <c r="Q196">
        <v>0</v>
      </c>
      <c r="R196">
        <v>0</v>
      </c>
      <c r="S196" t="s">
        <v>724</v>
      </c>
      <c r="T196" t="s">
        <v>336</v>
      </c>
      <c r="U196">
        <v>500</v>
      </c>
      <c r="W196" t="str">
        <f t="shared" si="23"/>
        <v>600</v>
      </c>
      <c r="X196" t="str">
        <f t="shared" si="24"/>
        <v>600</v>
      </c>
      <c r="Y196" t="s">
        <v>726</v>
      </c>
      <c r="Z196" t="s">
        <v>719</v>
      </c>
      <c r="AA196" t="s">
        <v>111</v>
      </c>
      <c r="AB196" t="s">
        <v>481</v>
      </c>
      <c r="AC196" t="s">
        <v>724</v>
      </c>
      <c r="AD196">
        <v>500</v>
      </c>
      <c r="AE196">
        <v>500</v>
      </c>
      <c r="AF196">
        <v>500</v>
      </c>
      <c r="AG196">
        <v>500</v>
      </c>
      <c r="AH196">
        <v>500</v>
      </c>
      <c r="AI196">
        <v>500</v>
      </c>
      <c r="AJ196">
        <v>500</v>
      </c>
      <c r="AK196">
        <v>500</v>
      </c>
      <c r="AL196">
        <v>0</v>
      </c>
      <c r="AM196">
        <v>0</v>
      </c>
      <c r="AN196">
        <v>1</v>
      </c>
      <c r="AO196">
        <v>0</v>
      </c>
      <c r="AP196">
        <v>0</v>
      </c>
      <c r="AQ196">
        <v>1</v>
      </c>
      <c r="AR196" t="s">
        <v>569</v>
      </c>
      <c r="AS196" t="s">
        <v>568</v>
      </c>
      <c r="AT196">
        <v>0</v>
      </c>
      <c r="AU196" t="s">
        <v>322</v>
      </c>
      <c r="AV196" t="s">
        <v>765</v>
      </c>
      <c r="AW196" t="s">
        <v>322</v>
      </c>
      <c r="AX196" s="21"/>
    </row>
    <row r="197" spans="1:50" x14ac:dyDescent="0.25">
      <c r="A197" t="s">
        <v>682</v>
      </c>
      <c r="B197" t="str">
        <f>"012015"</f>
        <v>012015</v>
      </c>
      <c r="C197" t="str">
        <f>"012015"</f>
        <v>012015</v>
      </c>
      <c r="D197" t="s">
        <v>150</v>
      </c>
      <c r="E197" t="str">
        <f>"012015"</f>
        <v>012015</v>
      </c>
      <c r="F197" t="s">
        <v>150</v>
      </c>
      <c r="I197" s="5">
        <v>43833</v>
      </c>
      <c r="J197" s="5">
        <v>43833</v>
      </c>
      <c r="L197" t="str">
        <f>"623100"</f>
        <v>623100</v>
      </c>
      <c r="M197">
        <v>1</v>
      </c>
      <c r="N197">
        <v>1</v>
      </c>
      <c r="O197">
        <v>1</v>
      </c>
      <c r="P197">
        <v>0</v>
      </c>
      <c r="Q197">
        <v>0</v>
      </c>
      <c r="R197">
        <v>0</v>
      </c>
      <c r="S197" t="s">
        <v>724</v>
      </c>
      <c r="T197" t="s">
        <v>336</v>
      </c>
      <c r="U197">
        <v>632</v>
      </c>
      <c r="W197" t="str">
        <f t="shared" ref="W197:W236" si="36">"600"</f>
        <v>600</v>
      </c>
      <c r="X197" t="str">
        <f t="shared" ref="X197:X236" si="37">"600"</f>
        <v>600</v>
      </c>
      <c r="Y197" t="s">
        <v>726</v>
      </c>
      <c r="Z197" t="s">
        <v>719</v>
      </c>
      <c r="AA197" t="s">
        <v>150</v>
      </c>
      <c r="AB197" t="s">
        <v>482</v>
      </c>
      <c r="AC197" t="s">
        <v>724</v>
      </c>
      <c r="AD197">
        <v>632</v>
      </c>
      <c r="AE197">
        <v>632</v>
      </c>
      <c r="AF197">
        <v>632</v>
      </c>
      <c r="AG197">
        <v>632</v>
      </c>
      <c r="AH197">
        <v>632</v>
      </c>
      <c r="AI197">
        <v>632</v>
      </c>
      <c r="AJ197">
        <v>632</v>
      </c>
      <c r="AK197">
        <v>632</v>
      </c>
      <c r="AL197">
        <v>0</v>
      </c>
      <c r="AM197">
        <v>0</v>
      </c>
      <c r="AN197">
        <v>1</v>
      </c>
      <c r="AO197">
        <v>0</v>
      </c>
      <c r="AP197">
        <v>0</v>
      </c>
      <c r="AQ197">
        <v>1</v>
      </c>
      <c r="AR197" t="s">
        <v>569</v>
      </c>
      <c r="AS197" t="s">
        <v>568</v>
      </c>
      <c r="AT197">
        <v>0</v>
      </c>
      <c r="AU197" t="s">
        <v>322</v>
      </c>
      <c r="AV197" t="s">
        <v>765</v>
      </c>
      <c r="AW197" t="s">
        <v>322</v>
      </c>
      <c r="AX197" s="21"/>
    </row>
    <row r="198" spans="1:50" x14ac:dyDescent="0.25">
      <c r="A198" t="s">
        <v>683</v>
      </c>
      <c r="B198" t="str">
        <f>"011576"</f>
        <v>011576</v>
      </c>
      <c r="C198" t="str">
        <f>"011576"</f>
        <v>011576</v>
      </c>
      <c r="D198" t="s">
        <v>151</v>
      </c>
      <c r="E198" t="str">
        <f>"011576"</f>
        <v>011576</v>
      </c>
      <c r="F198" t="s">
        <v>151</v>
      </c>
      <c r="I198" s="5">
        <v>43838</v>
      </c>
      <c r="J198" s="5">
        <v>43838</v>
      </c>
      <c r="L198" t="str">
        <f>"604200"</f>
        <v>604200</v>
      </c>
      <c r="M198">
        <v>12</v>
      </c>
      <c r="N198">
        <v>1</v>
      </c>
      <c r="O198">
        <v>12</v>
      </c>
      <c r="P198">
        <v>1</v>
      </c>
      <c r="Q198">
        <v>0</v>
      </c>
      <c r="R198">
        <v>1</v>
      </c>
      <c r="S198" t="s">
        <v>724</v>
      </c>
      <c r="T198" t="s">
        <v>336</v>
      </c>
      <c r="U198">
        <v>1100</v>
      </c>
      <c r="W198" t="str">
        <f t="shared" si="36"/>
        <v>600</v>
      </c>
      <c r="X198" t="str">
        <f t="shared" si="37"/>
        <v>600</v>
      </c>
      <c r="Y198" t="s">
        <v>726</v>
      </c>
      <c r="Z198" t="s">
        <v>719</v>
      </c>
      <c r="AA198" t="s">
        <v>151</v>
      </c>
      <c r="AB198" t="s">
        <v>483</v>
      </c>
      <c r="AC198" t="s">
        <v>724</v>
      </c>
      <c r="AD198">
        <v>13200</v>
      </c>
      <c r="AE198">
        <v>13200</v>
      </c>
      <c r="AF198">
        <v>13200</v>
      </c>
      <c r="AG198">
        <v>13200</v>
      </c>
      <c r="AH198">
        <v>1100</v>
      </c>
      <c r="AI198">
        <v>1100</v>
      </c>
      <c r="AJ198">
        <v>13200</v>
      </c>
      <c r="AK198">
        <v>13200</v>
      </c>
      <c r="AL198">
        <v>0</v>
      </c>
      <c r="AM198">
        <v>0</v>
      </c>
      <c r="AN198">
        <v>1</v>
      </c>
      <c r="AO198">
        <v>0</v>
      </c>
      <c r="AP198">
        <v>0</v>
      </c>
      <c r="AQ198">
        <v>1</v>
      </c>
      <c r="AR198" t="s">
        <v>569</v>
      </c>
      <c r="AS198" t="s">
        <v>568</v>
      </c>
      <c r="AT198">
        <v>0</v>
      </c>
      <c r="AU198" t="s">
        <v>315</v>
      </c>
      <c r="AV198" t="s">
        <v>758</v>
      </c>
      <c r="AW198" t="s">
        <v>333</v>
      </c>
      <c r="AX198" s="21"/>
    </row>
    <row r="199" spans="1:50" x14ac:dyDescent="0.25">
      <c r="A199" t="s">
        <v>684</v>
      </c>
      <c r="B199" t="str">
        <f>"011629"</f>
        <v>011629</v>
      </c>
      <c r="C199" t="str">
        <f>"011629"</f>
        <v>011629</v>
      </c>
      <c r="D199" t="s">
        <v>152</v>
      </c>
      <c r="E199" t="str">
        <f>"011629"</f>
        <v>011629</v>
      </c>
      <c r="F199" t="s">
        <v>152</v>
      </c>
      <c r="I199" s="5">
        <v>43838</v>
      </c>
      <c r="J199" s="5">
        <v>43838</v>
      </c>
      <c r="L199" t="str">
        <f>"604200"</f>
        <v>604200</v>
      </c>
      <c r="M199">
        <v>12</v>
      </c>
      <c r="N199">
        <v>1</v>
      </c>
      <c r="O199">
        <v>12</v>
      </c>
      <c r="P199">
        <v>1</v>
      </c>
      <c r="Q199">
        <v>0</v>
      </c>
      <c r="R199">
        <v>1</v>
      </c>
      <c r="S199" t="s">
        <v>724</v>
      </c>
      <c r="T199" t="s">
        <v>336</v>
      </c>
      <c r="U199">
        <v>1350</v>
      </c>
      <c r="W199" t="str">
        <f t="shared" si="36"/>
        <v>600</v>
      </c>
      <c r="X199" t="str">
        <f t="shared" si="37"/>
        <v>600</v>
      </c>
      <c r="Y199" t="s">
        <v>726</v>
      </c>
      <c r="Z199" t="s">
        <v>719</v>
      </c>
      <c r="AA199" t="s">
        <v>152</v>
      </c>
      <c r="AB199" t="s">
        <v>484</v>
      </c>
      <c r="AC199" t="s">
        <v>724</v>
      </c>
      <c r="AD199">
        <v>16200</v>
      </c>
      <c r="AE199">
        <v>16200</v>
      </c>
      <c r="AF199">
        <v>16200</v>
      </c>
      <c r="AG199">
        <v>16200</v>
      </c>
      <c r="AH199">
        <v>1350</v>
      </c>
      <c r="AI199">
        <v>1350</v>
      </c>
      <c r="AJ199">
        <v>16200</v>
      </c>
      <c r="AK199">
        <v>16200</v>
      </c>
      <c r="AL199">
        <v>0</v>
      </c>
      <c r="AM199">
        <v>0</v>
      </c>
      <c r="AN199">
        <v>1</v>
      </c>
      <c r="AO199">
        <v>0</v>
      </c>
      <c r="AP199">
        <v>0</v>
      </c>
      <c r="AQ199">
        <v>1</v>
      </c>
      <c r="AR199" t="s">
        <v>569</v>
      </c>
      <c r="AS199" t="s">
        <v>568</v>
      </c>
      <c r="AT199">
        <v>0</v>
      </c>
      <c r="AU199" t="s">
        <v>315</v>
      </c>
      <c r="AV199" t="s">
        <v>758</v>
      </c>
      <c r="AW199" t="s">
        <v>333</v>
      </c>
      <c r="AX199" s="21"/>
    </row>
    <row r="200" spans="1:50" x14ac:dyDescent="0.25">
      <c r="A200" t="s">
        <v>686</v>
      </c>
      <c r="B200" t="str">
        <f>"012004"</f>
        <v>012004</v>
      </c>
      <c r="C200" t="str">
        <f>"012004"</f>
        <v>012004</v>
      </c>
      <c r="D200" t="s">
        <v>154</v>
      </c>
      <c r="E200" t="str">
        <f>"012004"</f>
        <v>012004</v>
      </c>
      <c r="F200" t="s">
        <v>154</v>
      </c>
      <c r="I200" s="5">
        <v>43839</v>
      </c>
      <c r="J200" s="5">
        <v>43839</v>
      </c>
      <c r="L200" t="str">
        <f>"604200"</f>
        <v>604200</v>
      </c>
      <c r="M200">
        <v>1</v>
      </c>
      <c r="N200">
        <v>1</v>
      </c>
      <c r="O200">
        <v>1</v>
      </c>
      <c r="P200">
        <v>0.2</v>
      </c>
      <c r="Q200">
        <v>0</v>
      </c>
      <c r="R200">
        <v>0</v>
      </c>
      <c r="S200" t="s">
        <v>724</v>
      </c>
      <c r="T200" t="s">
        <v>336</v>
      </c>
      <c r="U200">
        <v>24500</v>
      </c>
      <c r="W200" t="str">
        <f t="shared" si="36"/>
        <v>600</v>
      </c>
      <c r="X200" t="str">
        <f t="shared" si="37"/>
        <v>600</v>
      </c>
      <c r="Y200" t="s">
        <v>727</v>
      </c>
      <c r="Z200" t="s">
        <v>722</v>
      </c>
      <c r="AA200" t="s">
        <v>154</v>
      </c>
      <c r="AB200" t="s">
        <v>338</v>
      </c>
      <c r="AC200" t="s">
        <v>724</v>
      </c>
      <c r="AD200">
        <v>24500</v>
      </c>
      <c r="AE200">
        <v>24500</v>
      </c>
      <c r="AF200">
        <v>29400</v>
      </c>
      <c r="AG200">
        <v>29400</v>
      </c>
      <c r="AH200">
        <v>24500</v>
      </c>
      <c r="AI200">
        <v>24500</v>
      </c>
      <c r="AJ200">
        <v>24500</v>
      </c>
      <c r="AK200">
        <v>24500</v>
      </c>
      <c r="AL200">
        <v>0</v>
      </c>
      <c r="AM200">
        <v>0</v>
      </c>
      <c r="AN200">
        <v>1</v>
      </c>
      <c r="AO200">
        <v>0</v>
      </c>
      <c r="AP200">
        <v>0</v>
      </c>
      <c r="AQ200">
        <v>1</v>
      </c>
      <c r="AR200" t="s">
        <v>569</v>
      </c>
      <c r="AS200" t="s">
        <v>568</v>
      </c>
      <c r="AT200">
        <v>0</v>
      </c>
      <c r="AU200" t="s">
        <v>314</v>
      </c>
      <c r="AV200" t="s">
        <v>757</v>
      </c>
      <c r="AW200" t="s">
        <v>314</v>
      </c>
      <c r="AX200" s="21"/>
    </row>
    <row r="201" spans="1:50" x14ac:dyDescent="0.25">
      <c r="A201" t="s">
        <v>687</v>
      </c>
      <c r="B201" t="str">
        <f>"011073"</f>
        <v>011073</v>
      </c>
      <c r="C201" t="str">
        <f>"011073"</f>
        <v>011073</v>
      </c>
      <c r="D201" t="s">
        <v>155</v>
      </c>
      <c r="E201" t="str">
        <f>"011073"</f>
        <v>011073</v>
      </c>
      <c r="F201" t="s">
        <v>155</v>
      </c>
      <c r="I201" s="5">
        <v>43839</v>
      </c>
      <c r="J201" s="5">
        <v>43839</v>
      </c>
      <c r="L201" t="str">
        <f>"622600"</f>
        <v>622600</v>
      </c>
      <c r="M201">
        <v>1</v>
      </c>
      <c r="N201">
        <v>1</v>
      </c>
      <c r="O201">
        <v>1</v>
      </c>
      <c r="P201">
        <v>0.9</v>
      </c>
      <c r="Q201">
        <v>0</v>
      </c>
      <c r="R201">
        <v>0</v>
      </c>
      <c r="S201" t="s">
        <v>724</v>
      </c>
      <c r="T201" t="s">
        <v>336</v>
      </c>
      <c r="U201">
        <v>9744</v>
      </c>
      <c r="W201" t="str">
        <f t="shared" si="36"/>
        <v>600</v>
      </c>
      <c r="X201" t="str">
        <f t="shared" si="37"/>
        <v>600</v>
      </c>
      <c r="Y201" t="s">
        <v>727</v>
      </c>
      <c r="Z201" t="s">
        <v>720</v>
      </c>
      <c r="AA201" t="s">
        <v>155</v>
      </c>
      <c r="AB201" t="s">
        <v>488</v>
      </c>
      <c r="AC201" t="s">
        <v>724</v>
      </c>
      <c r="AD201">
        <v>9744</v>
      </c>
      <c r="AE201">
        <v>9744</v>
      </c>
      <c r="AF201">
        <v>11692.8</v>
      </c>
      <c r="AG201">
        <v>11692.8</v>
      </c>
      <c r="AH201">
        <v>9744</v>
      </c>
      <c r="AI201">
        <v>9744</v>
      </c>
      <c r="AJ201">
        <v>9744</v>
      </c>
      <c r="AK201">
        <v>9744</v>
      </c>
      <c r="AL201">
        <v>0</v>
      </c>
      <c r="AM201">
        <v>0</v>
      </c>
      <c r="AN201">
        <v>1</v>
      </c>
      <c r="AO201">
        <v>0</v>
      </c>
      <c r="AP201">
        <v>0</v>
      </c>
      <c r="AQ201">
        <v>1</v>
      </c>
      <c r="AR201" t="s">
        <v>569</v>
      </c>
      <c r="AS201" t="s">
        <v>568</v>
      </c>
      <c r="AT201">
        <v>0</v>
      </c>
      <c r="AU201" t="s">
        <v>305</v>
      </c>
      <c r="AV201" t="s">
        <v>748</v>
      </c>
      <c r="AW201" t="s">
        <v>305</v>
      </c>
      <c r="AX201" s="21"/>
    </row>
    <row r="202" spans="1:50" x14ac:dyDescent="0.25">
      <c r="A202" t="s">
        <v>688</v>
      </c>
      <c r="B202" t="str">
        <f>"012055"</f>
        <v>012055</v>
      </c>
      <c r="C202" t="str">
        <f>"012055"</f>
        <v>012055</v>
      </c>
      <c r="D202" t="s">
        <v>156</v>
      </c>
      <c r="E202" t="str">
        <f>"012055"</f>
        <v>012055</v>
      </c>
      <c r="F202" t="s">
        <v>156</v>
      </c>
      <c r="I202" s="5">
        <v>43811</v>
      </c>
      <c r="J202" s="5">
        <v>43850</v>
      </c>
      <c r="L202" t="str">
        <f>"604200"</f>
        <v>604200</v>
      </c>
      <c r="M202">
        <v>1</v>
      </c>
      <c r="N202">
        <v>1</v>
      </c>
      <c r="O202">
        <v>1</v>
      </c>
      <c r="P202">
        <v>0</v>
      </c>
      <c r="Q202">
        <v>0</v>
      </c>
      <c r="R202">
        <v>0</v>
      </c>
      <c r="S202" t="s">
        <v>724</v>
      </c>
      <c r="T202" t="s">
        <v>336</v>
      </c>
      <c r="U202">
        <v>1600</v>
      </c>
      <c r="W202" t="str">
        <f t="shared" si="36"/>
        <v>600</v>
      </c>
      <c r="X202" t="str">
        <f t="shared" si="37"/>
        <v>600</v>
      </c>
      <c r="Y202" t="s">
        <v>726</v>
      </c>
      <c r="Z202" t="s">
        <v>719</v>
      </c>
      <c r="AA202" t="s">
        <v>156</v>
      </c>
      <c r="AB202" t="s">
        <v>489</v>
      </c>
      <c r="AC202" t="s">
        <v>724</v>
      </c>
      <c r="AD202">
        <v>1600</v>
      </c>
      <c r="AE202">
        <v>1600</v>
      </c>
      <c r="AF202">
        <v>1600</v>
      </c>
      <c r="AG202">
        <v>1600</v>
      </c>
      <c r="AH202">
        <v>1600</v>
      </c>
      <c r="AI202">
        <v>1600</v>
      </c>
      <c r="AJ202">
        <v>1600</v>
      </c>
      <c r="AK202">
        <v>1600</v>
      </c>
      <c r="AL202">
        <v>0</v>
      </c>
      <c r="AM202">
        <v>0</v>
      </c>
      <c r="AN202">
        <v>1</v>
      </c>
      <c r="AO202">
        <v>0</v>
      </c>
      <c r="AP202">
        <v>0</v>
      </c>
      <c r="AQ202">
        <v>1</v>
      </c>
      <c r="AR202" t="s">
        <v>569</v>
      </c>
      <c r="AS202" t="s">
        <v>568</v>
      </c>
      <c r="AT202">
        <v>0</v>
      </c>
      <c r="AU202" t="s">
        <v>323</v>
      </c>
      <c r="AV202" t="s">
        <v>766</v>
      </c>
      <c r="AW202" t="s">
        <v>323</v>
      </c>
      <c r="AX202" s="21"/>
    </row>
    <row r="203" spans="1:50" x14ac:dyDescent="0.25">
      <c r="A203" t="s">
        <v>690</v>
      </c>
      <c r="B203" t="str">
        <f>"010802"</f>
        <v>010802</v>
      </c>
      <c r="C203" t="str">
        <f>"010802"</f>
        <v>010802</v>
      </c>
      <c r="D203" t="s">
        <v>158</v>
      </c>
      <c r="E203" t="str">
        <f>"010802"</f>
        <v>010802</v>
      </c>
      <c r="F203" t="s">
        <v>158</v>
      </c>
      <c r="I203" s="5">
        <v>43843</v>
      </c>
      <c r="J203" s="5">
        <v>43843</v>
      </c>
      <c r="L203" t="str">
        <f>"611300"</f>
        <v>611300</v>
      </c>
      <c r="M203">
        <v>1</v>
      </c>
      <c r="N203">
        <v>1</v>
      </c>
      <c r="O203">
        <v>1</v>
      </c>
      <c r="P203">
        <v>0</v>
      </c>
      <c r="Q203">
        <v>0</v>
      </c>
      <c r="R203">
        <v>0</v>
      </c>
      <c r="S203" t="s">
        <v>724</v>
      </c>
      <c r="T203" t="s">
        <v>336</v>
      </c>
      <c r="U203">
        <v>705.17</v>
      </c>
      <c r="W203" t="str">
        <f t="shared" si="36"/>
        <v>600</v>
      </c>
      <c r="X203" t="str">
        <f t="shared" si="37"/>
        <v>600</v>
      </c>
      <c r="Y203" t="s">
        <v>728</v>
      </c>
      <c r="Z203" t="s">
        <v>722</v>
      </c>
      <c r="AA203" t="s">
        <v>158</v>
      </c>
      <c r="AB203" t="s">
        <v>491</v>
      </c>
      <c r="AC203" t="s">
        <v>724</v>
      </c>
      <c r="AD203">
        <v>705.17</v>
      </c>
      <c r="AE203">
        <v>705.17</v>
      </c>
      <c r="AF203">
        <v>705.17</v>
      </c>
      <c r="AG203">
        <v>705.17</v>
      </c>
      <c r="AH203">
        <v>705.17</v>
      </c>
      <c r="AI203">
        <v>705.17</v>
      </c>
      <c r="AJ203">
        <v>705.17</v>
      </c>
      <c r="AK203">
        <v>705.17</v>
      </c>
      <c r="AL203">
        <v>0</v>
      </c>
      <c r="AM203">
        <v>0</v>
      </c>
      <c r="AN203">
        <v>1</v>
      </c>
      <c r="AO203">
        <v>0</v>
      </c>
      <c r="AP203">
        <v>0</v>
      </c>
      <c r="AQ203">
        <v>1</v>
      </c>
      <c r="AR203" t="s">
        <v>569</v>
      </c>
      <c r="AS203" t="s">
        <v>568</v>
      </c>
      <c r="AT203">
        <v>0</v>
      </c>
      <c r="AU203" t="s">
        <v>312</v>
      </c>
      <c r="AV203" t="s">
        <v>755</v>
      </c>
      <c r="AW203" t="s">
        <v>334</v>
      </c>
      <c r="AX203" s="21"/>
    </row>
    <row r="204" spans="1:50" x14ac:dyDescent="0.25">
      <c r="A204" t="s">
        <v>691</v>
      </c>
      <c r="B204" t="str">
        <f>"011918"</f>
        <v>011918</v>
      </c>
      <c r="C204" t="str">
        <f>"011918"</f>
        <v>011918</v>
      </c>
      <c r="D204" t="s">
        <v>159</v>
      </c>
      <c r="E204" t="str">
        <f>"011918"</f>
        <v>011918</v>
      </c>
      <c r="F204" t="s">
        <v>159</v>
      </c>
      <c r="I204" s="5">
        <v>43844</v>
      </c>
      <c r="J204" s="5">
        <v>43844</v>
      </c>
      <c r="L204" t="str">
        <f t="shared" ref="L204:L215" si="38">"604200"</f>
        <v>604200</v>
      </c>
      <c r="M204">
        <v>11</v>
      </c>
      <c r="N204">
        <v>1</v>
      </c>
      <c r="O204">
        <v>11</v>
      </c>
      <c r="P204">
        <v>0</v>
      </c>
      <c r="Q204">
        <v>0</v>
      </c>
      <c r="R204">
        <v>0</v>
      </c>
      <c r="S204" t="s">
        <v>724</v>
      </c>
      <c r="T204" t="s">
        <v>336</v>
      </c>
      <c r="U204">
        <v>700</v>
      </c>
      <c r="W204" t="str">
        <f t="shared" si="36"/>
        <v>600</v>
      </c>
      <c r="X204" t="str">
        <f t="shared" si="37"/>
        <v>600</v>
      </c>
      <c r="Y204" t="s">
        <v>726</v>
      </c>
      <c r="Z204" t="s">
        <v>719</v>
      </c>
      <c r="AA204" t="s">
        <v>159</v>
      </c>
      <c r="AB204" t="s">
        <v>492</v>
      </c>
      <c r="AC204" t="s">
        <v>724</v>
      </c>
      <c r="AD204">
        <v>7700</v>
      </c>
      <c r="AE204">
        <v>7700</v>
      </c>
      <c r="AF204">
        <v>7700</v>
      </c>
      <c r="AG204">
        <v>7700</v>
      </c>
      <c r="AH204">
        <v>700</v>
      </c>
      <c r="AI204">
        <v>700</v>
      </c>
      <c r="AJ204">
        <v>7700</v>
      </c>
      <c r="AK204">
        <v>7700</v>
      </c>
      <c r="AL204">
        <v>0</v>
      </c>
      <c r="AM204">
        <v>0</v>
      </c>
      <c r="AN204">
        <v>1</v>
      </c>
      <c r="AO204">
        <v>0</v>
      </c>
      <c r="AP204">
        <v>0</v>
      </c>
      <c r="AQ204">
        <v>1</v>
      </c>
      <c r="AR204" t="s">
        <v>569</v>
      </c>
      <c r="AS204" t="s">
        <v>568</v>
      </c>
      <c r="AT204">
        <v>0</v>
      </c>
      <c r="AU204" t="s">
        <v>315</v>
      </c>
      <c r="AV204" t="s">
        <v>758</v>
      </c>
      <c r="AW204" t="s">
        <v>330</v>
      </c>
      <c r="AX204" s="21"/>
    </row>
    <row r="205" spans="1:50" x14ac:dyDescent="0.25">
      <c r="A205" t="s">
        <v>692</v>
      </c>
      <c r="B205" t="str">
        <f t="shared" ref="B205:C215" si="39">"012035"</f>
        <v>012035</v>
      </c>
      <c r="C205" t="str">
        <f t="shared" si="39"/>
        <v>012035</v>
      </c>
      <c r="D205" t="s">
        <v>160</v>
      </c>
      <c r="E205" t="str">
        <f t="shared" ref="E205:E215" si="40">"012035"</f>
        <v>012035</v>
      </c>
      <c r="F205" t="s">
        <v>160</v>
      </c>
      <c r="I205" s="5">
        <v>43845</v>
      </c>
      <c r="J205" s="5">
        <v>43890</v>
      </c>
      <c r="L205" t="str">
        <f t="shared" si="38"/>
        <v>604200</v>
      </c>
      <c r="M205">
        <v>1</v>
      </c>
      <c r="N205">
        <v>1</v>
      </c>
      <c r="O205">
        <v>1</v>
      </c>
      <c r="P205">
        <v>0</v>
      </c>
      <c r="Q205">
        <v>0</v>
      </c>
      <c r="R205">
        <v>0</v>
      </c>
      <c r="S205" t="s">
        <v>724</v>
      </c>
      <c r="T205" t="s">
        <v>336</v>
      </c>
      <c r="U205">
        <v>560</v>
      </c>
      <c r="W205" t="str">
        <f t="shared" si="36"/>
        <v>600</v>
      </c>
      <c r="X205" t="str">
        <f t="shared" si="37"/>
        <v>600</v>
      </c>
      <c r="Y205" t="s">
        <v>725</v>
      </c>
      <c r="Z205" t="s">
        <v>722</v>
      </c>
      <c r="AA205" t="s">
        <v>160</v>
      </c>
      <c r="AB205" t="s">
        <v>493</v>
      </c>
      <c r="AC205" t="s">
        <v>724</v>
      </c>
      <c r="AD205">
        <v>560</v>
      </c>
      <c r="AE205">
        <v>560</v>
      </c>
      <c r="AF205">
        <v>560</v>
      </c>
      <c r="AG205">
        <v>560</v>
      </c>
      <c r="AH205">
        <v>560</v>
      </c>
      <c r="AI205">
        <v>560</v>
      </c>
      <c r="AJ205">
        <v>560</v>
      </c>
      <c r="AK205">
        <v>560</v>
      </c>
      <c r="AL205">
        <v>0</v>
      </c>
      <c r="AM205">
        <v>0</v>
      </c>
      <c r="AN205">
        <v>1</v>
      </c>
      <c r="AO205">
        <v>0</v>
      </c>
      <c r="AP205">
        <v>0</v>
      </c>
      <c r="AQ205">
        <v>1</v>
      </c>
      <c r="AR205" t="s">
        <v>569</v>
      </c>
      <c r="AS205" t="s">
        <v>568</v>
      </c>
      <c r="AT205">
        <v>0</v>
      </c>
      <c r="AU205" t="s">
        <v>323</v>
      </c>
      <c r="AV205" t="s">
        <v>766</v>
      </c>
      <c r="AW205" t="s">
        <v>323</v>
      </c>
      <c r="AX205" s="21"/>
    </row>
    <row r="206" spans="1:50" x14ac:dyDescent="0.25">
      <c r="A206" t="s">
        <v>692</v>
      </c>
      <c r="B206" t="str">
        <f t="shared" si="39"/>
        <v>012035</v>
      </c>
      <c r="C206" t="str">
        <f t="shared" si="39"/>
        <v>012035</v>
      </c>
      <c r="D206" t="s">
        <v>160</v>
      </c>
      <c r="E206" t="str">
        <f t="shared" si="40"/>
        <v>012035</v>
      </c>
      <c r="F206" t="s">
        <v>160</v>
      </c>
      <c r="I206" s="5">
        <v>43845</v>
      </c>
      <c r="J206" s="5">
        <v>43921</v>
      </c>
      <c r="L206" t="str">
        <f t="shared" si="38"/>
        <v>604200</v>
      </c>
      <c r="M206">
        <v>1</v>
      </c>
      <c r="N206">
        <v>1</v>
      </c>
      <c r="O206">
        <v>1</v>
      </c>
      <c r="P206">
        <v>0</v>
      </c>
      <c r="Q206">
        <v>0</v>
      </c>
      <c r="R206">
        <v>0</v>
      </c>
      <c r="S206" t="s">
        <v>724</v>
      </c>
      <c r="T206" t="s">
        <v>336</v>
      </c>
      <c r="U206">
        <v>560</v>
      </c>
      <c r="W206" t="str">
        <f t="shared" si="36"/>
        <v>600</v>
      </c>
      <c r="X206" t="str">
        <f t="shared" si="37"/>
        <v>600</v>
      </c>
      <c r="Y206" t="s">
        <v>725</v>
      </c>
      <c r="Z206" t="s">
        <v>722</v>
      </c>
      <c r="AA206" t="s">
        <v>160</v>
      </c>
      <c r="AB206" t="s">
        <v>494</v>
      </c>
      <c r="AC206" t="s">
        <v>724</v>
      </c>
      <c r="AD206">
        <v>560</v>
      </c>
      <c r="AE206">
        <v>560</v>
      </c>
      <c r="AF206">
        <v>560</v>
      </c>
      <c r="AG206">
        <v>560</v>
      </c>
      <c r="AH206">
        <v>560</v>
      </c>
      <c r="AI206">
        <v>560</v>
      </c>
      <c r="AJ206">
        <v>560</v>
      </c>
      <c r="AK206">
        <v>560</v>
      </c>
      <c r="AL206">
        <v>0</v>
      </c>
      <c r="AM206">
        <v>0</v>
      </c>
      <c r="AN206">
        <v>1</v>
      </c>
      <c r="AO206">
        <v>0</v>
      </c>
      <c r="AP206">
        <v>0</v>
      </c>
      <c r="AQ206">
        <v>1</v>
      </c>
      <c r="AR206" t="s">
        <v>569</v>
      </c>
      <c r="AS206" t="s">
        <v>568</v>
      </c>
      <c r="AT206">
        <v>0</v>
      </c>
      <c r="AU206" t="s">
        <v>323</v>
      </c>
      <c r="AV206" t="s">
        <v>766</v>
      </c>
      <c r="AW206" t="s">
        <v>323</v>
      </c>
      <c r="AX206" s="21"/>
    </row>
    <row r="207" spans="1:50" x14ac:dyDescent="0.25">
      <c r="A207" t="s">
        <v>692</v>
      </c>
      <c r="B207" t="str">
        <f t="shared" si="39"/>
        <v>012035</v>
      </c>
      <c r="C207" t="str">
        <f t="shared" si="39"/>
        <v>012035</v>
      </c>
      <c r="D207" t="s">
        <v>160</v>
      </c>
      <c r="E207" t="str">
        <f t="shared" si="40"/>
        <v>012035</v>
      </c>
      <c r="F207" t="s">
        <v>160</v>
      </c>
      <c r="I207" s="5">
        <v>43845</v>
      </c>
      <c r="J207" s="5">
        <v>43951</v>
      </c>
      <c r="L207" t="str">
        <f t="shared" si="38"/>
        <v>604200</v>
      </c>
      <c r="M207">
        <v>1</v>
      </c>
      <c r="N207">
        <v>1</v>
      </c>
      <c r="O207">
        <v>1</v>
      </c>
      <c r="P207">
        <v>0</v>
      </c>
      <c r="Q207">
        <v>0</v>
      </c>
      <c r="R207">
        <v>0</v>
      </c>
      <c r="S207" t="s">
        <v>724</v>
      </c>
      <c r="T207" t="s">
        <v>336</v>
      </c>
      <c r="U207">
        <v>560</v>
      </c>
      <c r="W207" t="str">
        <f t="shared" si="36"/>
        <v>600</v>
      </c>
      <c r="X207" t="str">
        <f t="shared" si="37"/>
        <v>600</v>
      </c>
      <c r="Y207" t="s">
        <v>725</v>
      </c>
      <c r="Z207" t="s">
        <v>722</v>
      </c>
      <c r="AA207" t="s">
        <v>160</v>
      </c>
      <c r="AB207" t="s">
        <v>495</v>
      </c>
      <c r="AC207" t="s">
        <v>724</v>
      </c>
      <c r="AD207">
        <v>560</v>
      </c>
      <c r="AE207">
        <v>560</v>
      </c>
      <c r="AF207">
        <v>560</v>
      </c>
      <c r="AG207">
        <v>560</v>
      </c>
      <c r="AH207">
        <v>560</v>
      </c>
      <c r="AI207">
        <v>560</v>
      </c>
      <c r="AJ207">
        <v>560</v>
      </c>
      <c r="AK207">
        <v>560</v>
      </c>
      <c r="AL207">
        <v>0</v>
      </c>
      <c r="AM207">
        <v>0</v>
      </c>
      <c r="AN207">
        <v>1</v>
      </c>
      <c r="AO207">
        <v>0</v>
      </c>
      <c r="AP207">
        <v>0</v>
      </c>
      <c r="AQ207">
        <v>1</v>
      </c>
      <c r="AR207" t="s">
        <v>569</v>
      </c>
      <c r="AS207" t="s">
        <v>568</v>
      </c>
      <c r="AT207">
        <v>0</v>
      </c>
      <c r="AU207" t="s">
        <v>323</v>
      </c>
      <c r="AV207" t="s">
        <v>766</v>
      </c>
      <c r="AW207" t="s">
        <v>323</v>
      </c>
      <c r="AX207" s="21"/>
    </row>
    <row r="208" spans="1:50" x14ac:dyDescent="0.25">
      <c r="A208" t="s">
        <v>692</v>
      </c>
      <c r="B208" t="str">
        <f t="shared" si="39"/>
        <v>012035</v>
      </c>
      <c r="C208" t="str">
        <f t="shared" si="39"/>
        <v>012035</v>
      </c>
      <c r="D208" t="s">
        <v>160</v>
      </c>
      <c r="E208" t="str">
        <f t="shared" si="40"/>
        <v>012035</v>
      </c>
      <c r="F208" t="s">
        <v>160</v>
      </c>
      <c r="I208" s="5">
        <v>43845</v>
      </c>
      <c r="J208" s="5">
        <v>43982</v>
      </c>
      <c r="L208" t="str">
        <f t="shared" si="38"/>
        <v>604200</v>
      </c>
      <c r="M208">
        <v>1</v>
      </c>
      <c r="N208">
        <v>1</v>
      </c>
      <c r="O208">
        <v>1</v>
      </c>
      <c r="P208">
        <v>0</v>
      </c>
      <c r="Q208">
        <v>0</v>
      </c>
      <c r="R208">
        <v>0</v>
      </c>
      <c r="S208" t="s">
        <v>724</v>
      </c>
      <c r="T208" t="s">
        <v>336</v>
      </c>
      <c r="U208">
        <v>560</v>
      </c>
      <c r="W208" t="str">
        <f t="shared" si="36"/>
        <v>600</v>
      </c>
      <c r="X208" t="str">
        <f t="shared" si="37"/>
        <v>600</v>
      </c>
      <c r="Y208" t="s">
        <v>725</v>
      </c>
      <c r="Z208" t="s">
        <v>722</v>
      </c>
      <c r="AA208" t="s">
        <v>160</v>
      </c>
      <c r="AB208" t="s">
        <v>496</v>
      </c>
      <c r="AC208" t="s">
        <v>724</v>
      </c>
      <c r="AD208">
        <v>560</v>
      </c>
      <c r="AE208">
        <v>560</v>
      </c>
      <c r="AF208">
        <v>560</v>
      </c>
      <c r="AG208">
        <v>560</v>
      </c>
      <c r="AH208">
        <v>560</v>
      </c>
      <c r="AI208">
        <v>560</v>
      </c>
      <c r="AJ208">
        <v>560</v>
      </c>
      <c r="AK208">
        <v>560</v>
      </c>
      <c r="AL208">
        <v>0</v>
      </c>
      <c r="AM208">
        <v>0</v>
      </c>
      <c r="AN208">
        <v>1</v>
      </c>
      <c r="AO208">
        <v>0</v>
      </c>
      <c r="AP208">
        <v>0</v>
      </c>
      <c r="AQ208">
        <v>1</v>
      </c>
      <c r="AR208" t="s">
        <v>569</v>
      </c>
      <c r="AS208" t="s">
        <v>568</v>
      </c>
      <c r="AT208">
        <v>0</v>
      </c>
      <c r="AU208" t="s">
        <v>323</v>
      </c>
      <c r="AV208" t="s">
        <v>766</v>
      </c>
      <c r="AW208" t="s">
        <v>323</v>
      </c>
      <c r="AX208" s="21"/>
    </row>
    <row r="209" spans="1:50" x14ac:dyDescent="0.25">
      <c r="A209" t="s">
        <v>692</v>
      </c>
      <c r="B209" t="str">
        <f t="shared" si="39"/>
        <v>012035</v>
      </c>
      <c r="C209" t="str">
        <f t="shared" si="39"/>
        <v>012035</v>
      </c>
      <c r="D209" t="s">
        <v>160</v>
      </c>
      <c r="E209" t="str">
        <f t="shared" si="40"/>
        <v>012035</v>
      </c>
      <c r="F209" t="s">
        <v>160</v>
      </c>
      <c r="I209" s="5">
        <v>43845</v>
      </c>
      <c r="J209" s="5">
        <v>44012</v>
      </c>
      <c r="L209" t="str">
        <f t="shared" si="38"/>
        <v>604200</v>
      </c>
      <c r="M209">
        <v>1</v>
      </c>
      <c r="N209">
        <v>1</v>
      </c>
      <c r="O209">
        <v>1</v>
      </c>
      <c r="P209">
        <v>0</v>
      </c>
      <c r="Q209">
        <v>0</v>
      </c>
      <c r="R209">
        <v>0</v>
      </c>
      <c r="S209" t="s">
        <v>724</v>
      </c>
      <c r="T209" t="s">
        <v>336</v>
      </c>
      <c r="U209">
        <v>560</v>
      </c>
      <c r="W209" t="str">
        <f t="shared" si="36"/>
        <v>600</v>
      </c>
      <c r="X209" t="str">
        <f t="shared" si="37"/>
        <v>600</v>
      </c>
      <c r="Y209" t="s">
        <v>725</v>
      </c>
      <c r="Z209" t="s">
        <v>722</v>
      </c>
      <c r="AA209" t="s">
        <v>160</v>
      </c>
      <c r="AB209" t="s">
        <v>497</v>
      </c>
      <c r="AC209" t="s">
        <v>724</v>
      </c>
      <c r="AD209">
        <v>560</v>
      </c>
      <c r="AE209">
        <v>560</v>
      </c>
      <c r="AF209">
        <v>560</v>
      </c>
      <c r="AG209">
        <v>560</v>
      </c>
      <c r="AH209">
        <v>560</v>
      </c>
      <c r="AI209">
        <v>560</v>
      </c>
      <c r="AJ209">
        <v>560</v>
      </c>
      <c r="AK209">
        <v>560</v>
      </c>
      <c r="AL209">
        <v>0</v>
      </c>
      <c r="AM209">
        <v>0</v>
      </c>
      <c r="AN209">
        <v>1</v>
      </c>
      <c r="AO209">
        <v>0</v>
      </c>
      <c r="AP209">
        <v>0</v>
      </c>
      <c r="AQ209">
        <v>1</v>
      </c>
      <c r="AR209" t="s">
        <v>569</v>
      </c>
      <c r="AS209" t="s">
        <v>568</v>
      </c>
      <c r="AT209">
        <v>0</v>
      </c>
      <c r="AU209" t="s">
        <v>323</v>
      </c>
      <c r="AV209" t="s">
        <v>766</v>
      </c>
      <c r="AW209" t="s">
        <v>323</v>
      </c>
      <c r="AX209" s="21"/>
    </row>
    <row r="210" spans="1:50" x14ac:dyDescent="0.25">
      <c r="A210" t="s">
        <v>692</v>
      </c>
      <c r="B210" t="str">
        <f t="shared" si="39"/>
        <v>012035</v>
      </c>
      <c r="C210" t="str">
        <f t="shared" si="39"/>
        <v>012035</v>
      </c>
      <c r="D210" t="s">
        <v>160</v>
      </c>
      <c r="E210" t="str">
        <f t="shared" si="40"/>
        <v>012035</v>
      </c>
      <c r="F210" t="s">
        <v>160</v>
      </c>
      <c r="I210" s="5">
        <v>43845</v>
      </c>
      <c r="J210" s="5">
        <v>44043</v>
      </c>
      <c r="L210" t="str">
        <f t="shared" si="38"/>
        <v>604200</v>
      </c>
      <c r="M210">
        <v>1</v>
      </c>
      <c r="N210">
        <v>1</v>
      </c>
      <c r="O210">
        <v>1</v>
      </c>
      <c r="P210">
        <v>0</v>
      </c>
      <c r="Q210">
        <v>0</v>
      </c>
      <c r="R210">
        <v>0</v>
      </c>
      <c r="S210" t="s">
        <v>724</v>
      </c>
      <c r="T210" t="s">
        <v>336</v>
      </c>
      <c r="U210">
        <v>560</v>
      </c>
      <c r="W210" t="str">
        <f t="shared" si="36"/>
        <v>600</v>
      </c>
      <c r="X210" t="str">
        <f t="shared" si="37"/>
        <v>600</v>
      </c>
      <c r="Y210" t="s">
        <v>725</v>
      </c>
      <c r="Z210" t="s">
        <v>722</v>
      </c>
      <c r="AA210" t="s">
        <v>160</v>
      </c>
      <c r="AB210" t="s">
        <v>498</v>
      </c>
      <c r="AC210" t="s">
        <v>724</v>
      </c>
      <c r="AD210">
        <v>560</v>
      </c>
      <c r="AE210">
        <v>560</v>
      </c>
      <c r="AF210">
        <v>560</v>
      </c>
      <c r="AG210">
        <v>560</v>
      </c>
      <c r="AH210">
        <v>560</v>
      </c>
      <c r="AI210">
        <v>560</v>
      </c>
      <c r="AJ210">
        <v>560</v>
      </c>
      <c r="AK210">
        <v>560</v>
      </c>
      <c r="AL210">
        <v>0</v>
      </c>
      <c r="AM210">
        <v>0</v>
      </c>
      <c r="AN210">
        <v>1</v>
      </c>
      <c r="AO210">
        <v>0</v>
      </c>
      <c r="AP210">
        <v>0</v>
      </c>
      <c r="AQ210">
        <v>1</v>
      </c>
      <c r="AR210" t="s">
        <v>569</v>
      </c>
      <c r="AS210" t="s">
        <v>568</v>
      </c>
      <c r="AT210">
        <v>0</v>
      </c>
      <c r="AU210" t="s">
        <v>323</v>
      </c>
      <c r="AV210" t="s">
        <v>766</v>
      </c>
      <c r="AW210" t="s">
        <v>323</v>
      </c>
      <c r="AX210" s="21"/>
    </row>
    <row r="211" spans="1:50" x14ac:dyDescent="0.25">
      <c r="A211" t="s">
        <v>692</v>
      </c>
      <c r="B211" t="str">
        <f t="shared" si="39"/>
        <v>012035</v>
      </c>
      <c r="C211" t="str">
        <f t="shared" si="39"/>
        <v>012035</v>
      </c>
      <c r="D211" t="s">
        <v>160</v>
      </c>
      <c r="E211" t="str">
        <f t="shared" si="40"/>
        <v>012035</v>
      </c>
      <c r="F211" t="s">
        <v>160</v>
      </c>
      <c r="I211" s="5">
        <v>43845</v>
      </c>
      <c r="J211" s="5">
        <v>44074</v>
      </c>
      <c r="L211" t="str">
        <f t="shared" si="38"/>
        <v>604200</v>
      </c>
      <c r="M211">
        <v>1</v>
      </c>
      <c r="N211">
        <v>1</v>
      </c>
      <c r="O211">
        <v>1</v>
      </c>
      <c r="P211">
        <v>0</v>
      </c>
      <c r="Q211">
        <v>0</v>
      </c>
      <c r="R211">
        <v>0</v>
      </c>
      <c r="S211" t="s">
        <v>724</v>
      </c>
      <c r="T211" t="s">
        <v>336</v>
      </c>
      <c r="U211">
        <v>560</v>
      </c>
      <c r="W211" t="str">
        <f t="shared" si="36"/>
        <v>600</v>
      </c>
      <c r="X211" t="str">
        <f t="shared" si="37"/>
        <v>600</v>
      </c>
      <c r="Y211" t="s">
        <v>725</v>
      </c>
      <c r="Z211" t="s">
        <v>722</v>
      </c>
      <c r="AA211" t="s">
        <v>160</v>
      </c>
      <c r="AB211" t="s">
        <v>499</v>
      </c>
      <c r="AC211" t="s">
        <v>724</v>
      </c>
      <c r="AD211">
        <v>560</v>
      </c>
      <c r="AE211">
        <v>560</v>
      </c>
      <c r="AF211">
        <v>560</v>
      </c>
      <c r="AG211">
        <v>560</v>
      </c>
      <c r="AH211">
        <v>560</v>
      </c>
      <c r="AI211">
        <v>560</v>
      </c>
      <c r="AJ211">
        <v>560</v>
      </c>
      <c r="AK211">
        <v>560</v>
      </c>
      <c r="AL211">
        <v>0</v>
      </c>
      <c r="AM211">
        <v>0</v>
      </c>
      <c r="AN211">
        <v>1</v>
      </c>
      <c r="AO211">
        <v>0</v>
      </c>
      <c r="AP211">
        <v>0</v>
      </c>
      <c r="AQ211">
        <v>1</v>
      </c>
      <c r="AR211" t="s">
        <v>569</v>
      </c>
      <c r="AS211" t="s">
        <v>568</v>
      </c>
      <c r="AT211">
        <v>0</v>
      </c>
      <c r="AU211" t="s">
        <v>323</v>
      </c>
      <c r="AV211" t="s">
        <v>766</v>
      </c>
      <c r="AW211" t="s">
        <v>323</v>
      </c>
      <c r="AX211" s="21"/>
    </row>
    <row r="212" spans="1:50" x14ac:dyDescent="0.25">
      <c r="A212" t="s">
        <v>692</v>
      </c>
      <c r="B212" t="str">
        <f t="shared" si="39"/>
        <v>012035</v>
      </c>
      <c r="C212" t="str">
        <f t="shared" si="39"/>
        <v>012035</v>
      </c>
      <c r="D212" t="s">
        <v>160</v>
      </c>
      <c r="E212" t="str">
        <f t="shared" si="40"/>
        <v>012035</v>
      </c>
      <c r="F212" t="s">
        <v>160</v>
      </c>
      <c r="I212" s="5">
        <v>43845</v>
      </c>
      <c r="J212" s="5">
        <v>44104</v>
      </c>
      <c r="L212" t="str">
        <f t="shared" si="38"/>
        <v>604200</v>
      </c>
      <c r="M212">
        <v>1</v>
      </c>
      <c r="N212">
        <v>1</v>
      </c>
      <c r="O212">
        <v>1</v>
      </c>
      <c r="P212">
        <v>0</v>
      </c>
      <c r="Q212">
        <v>0</v>
      </c>
      <c r="R212">
        <v>0</v>
      </c>
      <c r="S212" t="s">
        <v>724</v>
      </c>
      <c r="T212" t="s">
        <v>336</v>
      </c>
      <c r="U212">
        <v>560</v>
      </c>
      <c r="W212" t="str">
        <f t="shared" si="36"/>
        <v>600</v>
      </c>
      <c r="X212" t="str">
        <f t="shared" si="37"/>
        <v>600</v>
      </c>
      <c r="Y212" t="s">
        <v>725</v>
      </c>
      <c r="Z212" t="s">
        <v>722</v>
      </c>
      <c r="AA212" t="s">
        <v>160</v>
      </c>
      <c r="AB212" t="s">
        <v>500</v>
      </c>
      <c r="AC212" t="s">
        <v>724</v>
      </c>
      <c r="AD212">
        <v>560</v>
      </c>
      <c r="AE212">
        <v>560</v>
      </c>
      <c r="AF212">
        <v>560</v>
      </c>
      <c r="AG212">
        <v>560</v>
      </c>
      <c r="AH212">
        <v>560</v>
      </c>
      <c r="AI212">
        <v>560</v>
      </c>
      <c r="AJ212">
        <v>560</v>
      </c>
      <c r="AK212">
        <v>560</v>
      </c>
      <c r="AL212">
        <v>0</v>
      </c>
      <c r="AM212">
        <v>0</v>
      </c>
      <c r="AN212">
        <v>1</v>
      </c>
      <c r="AO212">
        <v>0</v>
      </c>
      <c r="AP212">
        <v>0</v>
      </c>
      <c r="AQ212">
        <v>1</v>
      </c>
      <c r="AR212" t="s">
        <v>569</v>
      </c>
      <c r="AS212" t="s">
        <v>568</v>
      </c>
      <c r="AT212">
        <v>0</v>
      </c>
      <c r="AU212" t="s">
        <v>323</v>
      </c>
      <c r="AV212" t="s">
        <v>766</v>
      </c>
      <c r="AW212" t="s">
        <v>323</v>
      </c>
      <c r="AX212" s="21"/>
    </row>
    <row r="213" spans="1:50" x14ac:dyDescent="0.25">
      <c r="A213" t="s">
        <v>692</v>
      </c>
      <c r="B213" t="str">
        <f t="shared" si="39"/>
        <v>012035</v>
      </c>
      <c r="C213" t="str">
        <f t="shared" si="39"/>
        <v>012035</v>
      </c>
      <c r="D213" t="s">
        <v>160</v>
      </c>
      <c r="E213" t="str">
        <f t="shared" si="40"/>
        <v>012035</v>
      </c>
      <c r="F213" t="s">
        <v>160</v>
      </c>
      <c r="I213" s="5">
        <v>43845</v>
      </c>
      <c r="J213" s="5">
        <v>44135</v>
      </c>
      <c r="L213" t="str">
        <f t="shared" si="38"/>
        <v>604200</v>
      </c>
      <c r="M213">
        <v>1</v>
      </c>
      <c r="N213">
        <v>1</v>
      </c>
      <c r="O213">
        <v>1</v>
      </c>
      <c r="P213">
        <v>0</v>
      </c>
      <c r="Q213">
        <v>0</v>
      </c>
      <c r="R213">
        <v>0</v>
      </c>
      <c r="S213" t="s">
        <v>724</v>
      </c>
      <c r="T213" t="s">
        <v>336</v>
      </c>
      <c r="U213">
        <v>560</v>
      </c>
      <c r="W213" t="str">
        <f t="shared" si="36"/>
        <v>600</v>
      </c>
      <c r="X213" t="str">
        <f t="shared" si="37"/>
        <v>600</v>
      </c>
      <c r="Y213" t="s">
        <v>725</v>
      </c>
      <c r="Z213" t="s">
        <v>722</v>
      </c>
      <c r="AA213" t="s">
        <v>160</v>
      </c>
      <c r="AB213" t="s">
        <v>501</v>
      </c>
      <c r="AC213" t="s">
        <v>724</v>
      </c>
      <c r="AD213">
        <v>560</v>
      </c>
      <c r="AE213">
        <v>560</v>
      </c>
      <c r="AF213">
        <v>560</v>
      </c>
      <c r="AG213">
        <v>560</v>
      </c>
      <c r="AH213">
        <v>560</v>
      </c>
      <c r="AI213">
        <v>560</v>
      </c>
      <c r="AJ213">
        <v>560</v>
      </c>
      <c r="AK213">
        <v>560</v>
      </c>
      <c r="AL213">
        <v>0</v>
      </c>
      <c r="AM213">
        <v>0</v>
      </c>
      <c r="AN213">
        <v>1</v>
      </c>
      <c r="AO213">
        <v>0</v>
      </c>
      <c r="AP213">
        <v>0</v>
      </c>
      <c r="AQ213">
        <v>1</v>
      </c>
      <c r="AR213" t="s">
        <v>569</v>
      </c>
      <c r="AS213" t="s">
        <v>568</v>
      </c>
      <c r="AT213">
        <v>0</v>
      </c>
      <c r="AU213" t="s">
        <v>323</v>
      </c>
      <c r="AV213" t="s">
        <v>766</v>
      </c>
      <c r="AW213" t="s">
        <v>323</v>
      </c>
      <c r="AX213" s="21"/>
    </row>
    <row r="214" spans="1:50" x14ac:dyDescent="0.25">
      <c r="A214" t="s">
        <v>692</v>
      </c>
      <c r="B214" t="str">
        <f t="shared" si="39"/>
        <v>012035</v>
      </c>
      <c r="C214" t="str">
        <f t="shared" si="39"/>
        <v>012035</v>
      </c>
      <c r="D214" t="s">
        <v>160</v>
      </c>
      <c r="E214" t="str">
        <f t="shared" si="40"/>
        <v>012035</v>
      </c>
      <c r="F214" t="s">
        <v>160</v>
      </c>
      <c r="I214" s="5">
        <v>43845</v>
      </c>
      <c r="J214" s="5">
        <v>44165</v>
      </c>
      <c r="L214" t="str">
        <f t="shared" si="38"/>
        <v>604200</v>
      </c>
      <c r="M214">
        <v>1</v>
      </c>
      <c r="N214">
        <v>1</v>
      </c>
      <c r="O214">
        <v>1</v>
      </c>
      <c r="P214">
        <v>0</v>
      </c>
      <c r="Q214">
        <v>0</v>
      </c>
      <c r="R214">
        <v>0</v>
      </c>
      <c r="S214" t="s">
        <v>724</v>
      </c>
      <c r="T214" t="s">
        <v>336</v>
      </c>
      <c r="U214">
        <v>560</v>
      </c>
      <c r="W214" t="str">
        <f t="shared" si="36"/>
        <v>600</v>
      </c>
      <c r="X214" t="str">
        <f t="shared" si="37"/>
        <v>600</v>
      </c>
      <c r="Y214" t="s">
        <v>725</v>
      </c>
      <c r="Z214" t="s">
        <v>722</v>
      </c>
      <c r="AA214" t="s">
        <v>160</v>
      </c>
      <c r="AB214" t="s">
        <v>502</v>
      </c>
      <c r="AC214" t="s">
        <v>724</v>
      </c>
      <c r="AD214">
        <v>560</v>
      </c>
      <c r="AE214">
        <v>560</v>
      </c>
      <c r="AF214">
        <v>560</v>
      </c>
      <c r="AG214">
        <v>560</v>
      </c>
      <c r="AH214">
        <v>560</v>
      </c>
      <c r="AI214">
        <v>560</v>
      </c>
      <c r="AJ214">
        <v>560</v>
      </c>
      <c r="AK214">
        <v>560</v>
      </c>
      <c r="AL214">
        <v>0</v>
      </c>
      <c r="AM214">
        <v>0</v>
      </c>
      <c r="AN214">
        <v>1</v>
      </c>
      <c r="AO214">
        <v>0</v>
      </c>
      <c r="AP214">
        <v>0</v>
      </c>
      <c r="AQ214">
        <v>1</v>
      </c>
      <c r="AR214" t="s">
        <v>569</v>
      </c>
      <c r="AS214" t="s">
        <v>568</v>
      </c>
      <c r="AT214">
        <v>0</v>
      </c>
      <c r="AU214" t="s">
        <v>323</v>
      </c>
      <c r="AV214" t="s">
        <v>766</v>
      </c>
      <c r="AW214" t="s">
        <v>323</v>
      </c>
      <c r="AX214" s="21"/>
    </row>
    <row r="215" spans="1:50" x14ac:dyDescent="0.25">
      <c r="A215" t="s">
        <v>692</v>
      </c>
      <c r="B215" t="str">
        <f t="shared" si="39"/>
        <v>012035</v>
      </c>
      <c r="C215" t="str">
        <f t="shared" si="39"/>
        <v>012035</v>
      </c>
      <c r="D215" t="s">
        <v>160</v>
      </c>
      <c r="E215" t="str">
        <f t="shared" si="40"/>
        <v>012035</v>
      </c>
      <c r="F215" t="s">
        <v>160</v>
      </c>
      <c r="I215" s="5">
        <v>43845</v>
      </c>
      <c r="J215" s="5">
        <v>44196</v>
      </c>
      <c r="L215" t="str">
        <f t="shared" si="38"/>
        <v>604200</v>
      </c>
      <c r="M215">
        <v>1</v>
      </c>
      <c r="N215">
        <v>1</v>
      </c>
      <c r="O215">
        <v>1</v>
      </c>
      <c r="P215">
        <v>0</v>
      </c>
      <c r="Q215">
        <v>0</v>
      </c>
      <c r="R215">
        <v>0</v>
      </c>
      <c r="S215" t="s">
        <v>724</v>
      </c>
      <c r="T215" t="s">
        <v>336</v>
      </c>
      <c r="U215">
        <v>560</v>
      </c>
      <c r="W215" t="str">
        <f t="shared" si="36"/>
        <v>600</v>
      </c>
      <c r="X215" t="str">
        <f t="shared" si="37"/>
        <v>600</v>
      </c>
      <c r="Y215" t="s">
        <v>725</v>
      </c>
      <c r="Z215" t="s">
        <v>722</v>
      </c>
      <c r="AA215" t="s">
        <v>160</v>
      </c>
      <c r="AB215" t="s">
        <v>503</v>
      </c>
      <c r="AC215" t="s">
        <v>724</v>
      </c>
      <c r="AD215">
        <v>560</v>
      </c>
      <c r="AE215">
        <v>560</v>
      </c>
      <c r="AF215">
        <v>560</v>
      </c>
      <c r="AG215">
        <v>560</v>
      </c>
      <c r="AH215">
        <v>560</v>
      </c>
      <c r="AI215">
        <v>560</v>
      </c>
      <c r="AJ215">
        <v>560</v>
      </c>
      <c r="AK215">
        <v>560</v>
      </c>
      <c r="AL215">
        <v>0</v>
      </c>
      <c r="AM215">
        <v>0</v>
      </c>
      <c r="AN215">
        <v>1</v>
      </c>
      <c r="AO215">
        <v>0</v>
      </c>
      <c r="AP215">
        <v>0</v>
      </c>
      <c r="AQ215">
        <v>1</v>
      </c>
      <c r="AR215" t="s">
        <v>569</v>
      </c>
      <c r="AS215" t="s">
        <v>568</v>
      </c>
      <c r="AT215">
        <v>0</v>
      </c>
      <c r="AU215" t="s">
        <v>323</v>
      </c>
      <c r="AV215" t="s">
        <v>766</v>
      </c>
      <c r="AW215" t="s">
        <v>323</v>
      </c>
      <c r="AX215" s="21"/>
    </row>
    <row r="216" spans="1:50" x14ac:dyDescent="0.25">
      <c r="A216" t="s">
        <v>693</v>
      </c>
      <c r="B216" t="str">
        <f>"010896"</f>
        <v>010896</v>
      </c>
      <c r="C216" t="str">
        <f>"010896"</f>
        <v>010896</v>
      </c>
      <c r="D216" t="s">
        <v>743</v>
      </c>
      <c r="E216" t="str">
        <f>"010896"</f>
        <v>010896</v>
      </c>
      <c r="F216" t="s">
        <v>743</v>
      </c>
      <c r="I216" s="5">
        <v>43845</v>
      </c>
      <c r="J216" s="5">
        <v>43845</v>
      </c>
      <c r="L216" t="str">
        <f>"611400"</f>
        <v>611400</v>
      </c>
      <c r="M216">
        <v>1</v>
      </c>
      <c r="N216">
        <v>1</v>
      </c>
      <c r="O216">
        <v>1</v>
      </c>
      <c r="P216">
        <v>0</v>
      </c>
      <c r="Q216">
        <v>0</v>
      </c>
      <c r="R216">
        <v>0</v>
      </c>
      <c r="S216" t="s">
        <v>724</v>
      </c>
      <c r="T216" t="s">
        <v>336</v>
      </c>
      <c r="U216">
        <v>8740</v>
      </c>
      <c r="W216" t="str">
        <f t="shared" si="36"/>
        <v>600</v>
      </c>
      <c r="X216" t="str">
        <f t="shared" si="37"/>
        <v>600</v>
      </c>
      <c r="Y216" t="s">
        <v>726</v>
      </c>
      <c r="Z216" t="s">
        <v>719</v>
      </c>
      <c r="AA216" t="s">
        <v>161</v>
      </c>
      <c r="AB216" t="s">
        <v>469</v>
      </c>
      <c r="AC216" t="s">
        <v>724</v>
      </c>
      <c r="AD216">
        <v>8740</v>
      </c>
      <c r="AE216">
        <v>8740</v>
      </c>
      <c r="AF216">
        <v>8740</v>
      </c>
      <c r="AG216">
        <v>8740</v>
      </c>
      <c r="AH216">
        <v>8740</v>
      </c>
      <c r="AI216">
        <v>8740</v>
      </c>
      <c r="AJ216">
        <v>8740</v>
      </c>
      <c r="AK216">
        <v>8740</v>
      </c>
      <c r="AL216">
        <v>0</v>
      </c>
      <c r="AM216">
        <v>0</v>
      </c>
      <c r="AN216">
        <v>1</v>
      </c>
      <c r="AO216">
        <v>0</v>
      </c>
      <c r="AP216">
        <v>0</v>
      </c>
      <c r="AQ216">
        <v>1</v>
      </c>
      <c r="AR216" t="s">
        <v>569</v>
      </c>
      <c r="AS216" t="s">
        <v>568</v>
      </c>
      <c r="AT216">
        <v>0</v>
      </c>
      <c r="AU216" t="s">
        <v>306</v>
      </c>
      <c r="AV216" t="s">
        <v>749</v>
      </c>
      <c r="AW216" t="s">
        <v>306</v>
      </c>
      <c r="AX216" s="21"/>
    </row>
    <row r="217" spans="1:50" x14ac:dyDescent="0.25">
      <c r="A217" t="s">
        <v>696</v>
      </c>
      <c r="B217" t="str">
        <f>"012084"</f>
        <v>012084</v>
      </c>
      <c r="C217" t="str">
        <f>"012084"</f>
        <v>012084</v>
      </c>
      <c r="D217" t="s">
        <v>164</v>
      </c>
      <c r="E217" t="str">
        <f>"012084"</f>
        <v>012084</v>
      </c>
      <c r="F217" t="s">
        <v>164</v>
      </c>
      <c r="I217" s="5">
        <v>43850</v>
      </c>
      <c r="J217" s="5">
        <v>43870</v>
      </c>
      <c r="L217" t="str">
        <f>"625600"</f>
        <v>625600</v>
      </c>
      <c r="M217">
        <v>1</v>
      </c>
      <c r="N217">
        <v>1</v>
      </c>
      <c r="O217">
        <v>1</v>
      </c>
      <c r="P217">
        <v>0</v>
      </c>
      <c r="Q217">
        <v>0</v>
      </c>
      <c r="R217">
        <v>0</v>
      </c>
      <c r="S217" t="s">
        <v>724</v>
      </c>
      <c r="T217" t="s">
        <v>336</v>
      </c>
      <c r="U217">
        <v>1828</v>
      </c>
      <c r="W217" t="str">
        <f t="shared" si="36"/>
        <v>600</v>
      </c>
      <c r="X217" t="str">
        <f t="shared" si="37"/>
        <v>600</v>
      </c>
      <c r="Y217" t="s">
        <v>726</v>
      </c>
      <c r="Z217" t="s">
        <v>719</v>
      </c>
      <c r="AA217" t="s">
        <v>164</v>
      </c>
      <c r="AB217" t="s">
        <v>416</v>
      </c>
      <c r="AC217" t="s">
        <v>724</v>
      </c>
      <c r="AD217">
        <v>1828</v>
      </c>
      <c r="AE217">
        <v>1828</v>
      </c>
      <c r="AF217">
        <v>1828</v>
      </c>
      <c r="AG217">
        <v>1828</v>
      </c>
      <c r="AH217">
        <v>1828</v>
      </c>
      <c r="AI217">
        <v>1828</v>
      </c>
      <c r="AJ217">
        <v>1828</v>
      </c>
      <c r="AK217">
        <v>1828</v>
      </c>
      <c r="AL217">
        <v>0</v>
      </c>
      <c r="AM217">
        <v>0</v>
      </c>
      <c r="AN217">
        <v>1</v>
      </c>
      <c r="AO217">
        <v>0</v>
      </c>
      <c r="AP217">
        <v>0</v>
      </c>
      <c r="AQ217">
        <v>1</v>
      </c>
      <c r="AR217" t="s">
        <v>569</v>
      </c>
      <c r="AS217" t="s">
        <v>568</v>
      </c>
      <c r="AT217">
        <v>0</v>
      </c>
      <c r="AU217" t="s">
        <v>323</v>
      </c>
      <c r="AV217" t="s">
        <v>766</v>
      </c>
      <c r="AW217" t="s">
        <v>323</v>
      </c>
      <c r="AX217" s="21"/>
    </row>
    <row r="218" spans="1:50" x14ac:dyDescent="0.25">
      <c r="A218" t="s">
        <v>697</v>
      </c>
      <c r="B218" t="str">
        <f>"012086"</f>
        <v>012086</v>
      </c>
      <c r="C218" t="str">
        <f>"012086"</f>
        <v>012086</v>
      </c>
      <c r="D218" t="s">
        <v>165</v>
      </c>
      <c r="E218" t="str">
        <f>"012086"</f>
        <v>012086</v>
      </c>
      <c r="F218" t="s">
        <v>165</v>
      </c>
      <c r="I218" s="5">
        <v>43850</v>
      </c>
      <c r="J218" s="5">
        <v>43850</v>
      </c>
      <c r="L218" t="str">
        <f>"611400"</f>
        <v>611400</v>
      </c>
      <c r="M218">
        <v>1</v>
      </c>
      <c r="N218">
        <v>1</v>
      </c>
      <c r="O218">
        <v>1</v>
      </c>
      <c r="P218">
        <v>0</v>
      </c>
      <c r="Q218">
        <v>0</v>
      </c>
      <c r="R218">
        <v>0</v>
      </c>
      <c r="S218" t="s">
        <v>724</v>
      </c>
      <c r="T218" t="s">
        <v>336</v>
      </c>
      <c r="U218">
        <v>22115</v>
      </c>
      <c r="W218" t="str">
        <f t="shared" si="36"/>
        <v>600</v>
      </c>
      <c r="X218" t="str">
        <f t="shared" si="37"/>
        <v>600</v>
      </c>
      <c r="Y218" t="s">
        <v>726</v>
      </c>
      <c r="Z218" t="s">
        <v>719</v>
      </c>
      <c r="AA218" t="s">
        <v>165</v>
      </c>
      <c r="AB218" t="s">
        <v>513</v>
      </c>
      <c r="AC218" t="s">
        <v>724</v>
      </c>
      <c r="AD218">
        <v>22115</v>
      </c>
      <c r="AE218">
        <v>22115</v>
      </c>
      <c r="AF218">
        <v>22115</v>
      </c>
      <c r="AG218">
        <v>22115</v>
      </c>
      <c r="AH218">
        <v>22115</v>
      </c>
      <c r="AI218">
        <v>22115</v>
      </c>
      <c r="AJ218">
        <v>22115</v>
      </c>
      <c r="AK218">
        <v>22115</v>
      </c>
      <c r="AL218">
        <v>0</v>
      </c>
      <c r="AM218">
        <v>0</v>
      </c>
      <c r="AN218">
        <v>1</v>
      </c>
      <c r="AO218">
        <v>0</v>
      </c>
      <c r="AP218">
        <v>0</v>
      </c>
      <c r="AQ218">
        <v>1</v>
      </c>
      <c r="AR218" t="s">
        <v>569</v>
      </c>
      <c r="AS218" t="s">
        <v>568</v>
      </c>
      <c r="AT218">
        <v>0</v>
      </c>
      <c r="AU218" t="s">
        <v>304</v>
      </c>
      <c r="AV218" t="s">
        <v>747</v>
      </c>
      <c r="AW218" t="s">
        <v>304</v>
      </c>
      <c r="AX218" s="21"/>
    </row>
    <row r="219" spans="1:50" x14ac:dyDescent="0.25">
      <c r="A219" t="s">
        <v>700</v>
      </c>
      <c r="B219" t="str">
        <f>"011705"</f>
        <v>011705</v>
      </c>
      <c r="C219" t="str">
        <f>"011705"</f>
        <v>011705</v>
      </c>
      <c r="D219" t="s">
        <v>168</v>
      </c>
      <c r="E219" t="str">
        <f>"011705"</f>
        <v>011705</v>
      </c>
      <c r="F219" t="s">
        <v>168</v>
      </c>
      <c r="I219" s="5">
        <v>43852</v>
      </c>
      <c r="J219" s="5">
        <v>43852</v>
      </c>
      <c r="L219" t="str">
        <f>"613510"</f>
        <v>613510</v>
      </c>
      <c r="M219">
        <v>30</v>
      </c>
      <c r="N219">
        <v>1</v>
      </c>
      <c r="O219">
        <v>30</v>
      </c>
      <c r="P219">
        <v>11</v>
      </c>
      <c r="Q219">
        <v>0</v>
      </c>
      <c r="R219">
        <v>0</v>
      </c>
      <c r="S219" t="s">
        <v>724</v>
      </c>
      <c r="T219" t="s">
        <v>336</v>
      </c>
      <c r="U219">
        <v>53.97</v>
      </c>
      <c r="W219" t="str">
        <f t="shared" si="36"/>
        <v>600</v>
      </c>
      <c r="X219" t="str">
        <f t="shared" si="37"/>
        <v>600</v>
      </c>
      <c r="Y219" t="s">
        <v>726</v>
      </c>
      <c r="Z219" t="s">
        <v>719</v>
      </c>
      <c r="AA219" t="s">
        <v>168</v>
      </c>
      <c r="AB219" t="s">
        <v>515</v>
      </c>
      <c r="AC219" t="s">
        <v>724</v>
      </c>
      <c r="AD219">
        <v>1619.1</v>
      </c>
      <c r="AE219">
        <v>1619.1</v>
      </c>
      <c r="AF219">
        <v>1619.1</v>
      </c>
      <c r="AG219">
        <v>1619.1</v>
      </c>
      <c r="AH219">
        <v>53.97</v>
      </c>
      <c r="AI219">
        <v>53.97</v>
      </c>
      <c r="AJ219">
        <v>1619.1</v>
      </c>
      <c r="AK219">
        <v>1619.1</v>
      </c>
      <c r="AL219">
        <v>0</v>
      </c>
      <c r="AM219">
        <v>0</v>
      </c>
      <c r="AN219">
        <v>1</v>
      </c>
      <c r="AO219">
        <v>0</v>
      </c>
      <c r="AP219">
        <v>0</v>
      </c>
      <c r="AQ219">
        <v>1</v>
      </c>
      <c r="AR219" t="s">
        <v>569</v>
      </c>
      <c r="AS219" t="s">
        <v>568</v>
      </c>
      <c r="AT219">
        <v>0</v>
      </c>
      <c r="AU219" t="s">
        <v>305</v>
      </c>
      <c r="AV219" t="s">
        <v>748</v>
      </c>
      <c r="AW219" t="s">
        <v>305</v>
      </c>
      <c r="AX219" s="21"/>
    </row>
    <row r="220" spans="1:50" x14ac:dyDescent="0.25">
      <c r="A220" t="s">
        <v>702</v>
      </c>
      <c r="B220" t="str">
        <f>"010802"</f>
        <v>010802</v>
      </c>
      <c r="C220" t="str">
        <f>"010802"</f>
        <v>010802</v>
      </c>
      <c r="D220" t="s">
        <v>158</v>
      </c>
      <c r="E220" t="str">
        <f>"010802"</f>
        <v>010802</v>
      </c>
      <c r="F220" t="s">
        <v>158</v>
      </c>
      <c r="I220" s="5">
        <v>43852</v>
      </c>
      <c r="J220" s="5">
        <v>43852</v>
      </c>
      <c r="L220" t="str">
        <f>"611300"</f>
        <v>611300</v>
      </c>
      <c r="M220">
        <v>1</v>
      </c>
      <c r="N220">
        <v>1</v>
      </c>
      <c r="O220">
        <v>1</v>
      </c>
      <c r="P220">
        <v>0</v>
      </c>
      <c r="Q220">
        <v>0</v>
      </c>
      <c r="R220">
        <v>0</v>
      </c>
      <c r="S220" t="s">
        <v>724</v>
      </c>
      <c r="T220" t="s">
        <v>336</v>
      </c>
      <c r="U220">
        <v>2770.08</v>
      </c>
      <c r="W220" t="str">
        <f t="shared" si="36"/>
        <v>600</v>
      </c>
      <c r="X220" t="str">
        <f t="shared" si="37"/>
        <v>600</v>
      </c>
      <c r="Y220" t="s">
        <v>728</v>
      </c>
      <c r="Z220" t="s">
        <v>722</v>
      </c>
      <c r="AA220" t="s">
        <v>158</v>
      </c>
      <c r="AB220" t="s">
        <v>491</v>
      </c>
      <c r="AC220" t="s">
        <v>724</v>
      </c>
      <c r="AD220">
        <v>2770.08</v>
      </c>
      <c r="AE220">
        <v>2770.08</v>
      </c>
      <c r="AF220">
        <v>3324.1</v>
      </c>
      <c r="AG220">
        <v>3324.1</v>
      </c>
      <c r="AH220">
        <v>2770.08</v>
      </c>
      <c r="AI220">
        <v>2770.08</v>
      </c>
      <c r="AJ220">
        <v>2770.08</v>
      </c>
      <c r="AK220">
        <v>2770.08</v>
      </c>
      <c r="AL220">
        <v>0</v>
      </c>
      <c r="AM220">
        <v>0</v>
      </c>
      <c r="AN220">
        <v>1</v>
      </c>
      <c r="AO220">
        <v>0</v>
      </c>
      <c r="AP220">
        <v>0</v>
      </c>
      <c r="AQ220">
        <v>1</v>
      </c>
      <c r="AR220" t="s">
        <v>569</v>
      </c>
      <c r="AS220" t="s">
        <v>568</v>
      </c>
      <c r="AT220">
        <v>0</v>
      </c>
      <c r="AU220" t="s">
        <v>326</v>
      </c>
      <c r="AV220" t="s">
        <v>769</v>
      </c>
      <c r="AW220" t="s">
        <v>326</v>
      </c>
      <c r="AX220" s="21"/>
    </row>
    <row r="221" spans="1:50" x14ac:dyDescent="0.25">
      <c r="A221" t="s">
        <v>704</v>
      </c>
      <c r="B221" t="str">
        <f>"011320"</f>
        <v>011320</v>
      </c>
      <c r="C221" t="str">
        <f>"011320"</f>
        <v>011320</v>
      </c>
      <c r="D221" t="s">
        <v>166</v>
      </c>
      <c r="E221" t="str">
        <f>"011320"</f>
        <v>011320</v>
      </c>
      <c r="F221" t="s">
        <v>166</v>
      </c>
      <c r="I221" s="5">
        <v>43852</v>
      </c>
      <c r="J221" s="5">
        <v>43852</v>
      </c>
      <c r="L221" t="str">
        <f>"625600"</f>
        <v>625600</v>
      </c>
      <c r="M221">
        <v>4</v>
      </c>
      <c r="N221">
        <v>1</v>
      </c>
      <c r="O221">
        <v>4</v>
      </c>
      <c r="P221">
        <v>0</v>
      </c>
      <c r="Q221">
        <v>0</v>
      </c>
      <c r="R221">
        <v>0</v>
      </c>
      <c r="S221" t="s">
        <v>724</v>
      </c>
      <c r="T221" t="s">
        <v>336</v>
      </c>
      <c r="U221">
        <v>86.13</v>
      </c>
      <c r="W221" t="str">
        <f t="shared" si="36"/>
        <v>600</v>
      </c>
      <c r="X221" t="str">
        <f t="shared" si="37"/>
        <v>600</v>
      </c>
      <c r="Y221" t="s">
        <v>726</v>
      </c>
      <c r="Z221" t="s">
        <v>719</v>
      </c>
      <c r="AA221" t="s">
        <v>166</v>
      </c>
      <c r="AB221" t="s">
        <v>517</v>
      </c>
      <c r="AC221" t="s">
        <v>724</v>
      </c>
      <c r="AD221">
        <v>344.52</v>
      </c>
      <c r="AE221">
        <v>344.52</v>
      </c>
      <c r="AF221">
        <v>344.52</v>
      </c>
      <c r="AG221">
        <v>344.52</v>
      </c>
      <c r="AH221">
        <v>86.13</v>
      </c>
      <c r="AI221">
        <v>86.13</v>
      </c>
      <c r="AJ221">
        <v>344.52</v>
      </c>
      <c r="AK221">
        <v>344.52</v>
      </c>
      <c r="AL221">
        <v>0</v>
      </c>
      <c r="AM221">
        <v>0</v>
      </c>
      <c r="AN221">
        <v>1</v>
      </c>
      <c r="AO221">
        <v>0</v>
      </c>
      <c r="AP221">
        <v>0</v>
      </c>
      <c r="AQ221">
        <v>1</v>
      </c>
      <c r="AR221" t="s">
        <v>569</v>
      </c>
      <c r="AS221" t="s">
        <v>568</v>
      </c>
      <c r="AT221">
        <v>0</v>
      </c>
      <c r="AU221" t="s">
        <v>312</v>
      </c>
      <c r="AV221" t="s">
        <v>755</v>
      </c>
      <c r="AW221" t="s">
        <v>334</v>
      </c>
      <c r="AX221" s="21"/>
    </row>
    <row r="222" spans="1:50" x14ac:dyDescent="0.25">
      <c r="A222" t="s">
        <v>704</v>
      </c>
      <c r="B222" t="str">
        <f>"011320"</f>
        <v>011320</v>
      </c>
      <c r="C222" t="str">
        <f>"011320"</f>
        <v>011320</v>
      </c>
      <c r="D222" t="s">
        <v>166</v>
      </c>
      <c r="E222" t="str">
        <f>"011320"</f>
        <v>011320</v>
      </c>
      <c r="F222" t="s">
        <v>166</v>
      </c>
      <c r="I222" s="5">
        <v>43852</v>
      </c>
      <c r="J222" s="5">
        <v>43852</v>
      </c>
      <c r="L222" t="str">
        <f>"625600"</f>
        <v>625600</v>
      </c>
      <c r="M222">
        <v>4</v>
      </c>
      <c r="N222">
        <v>1</v>
      </c>
      <c r="O222">
        <v>4</v>
      </c>
      <c r="P222">
        <v>0</v>
      </c>
      <c r="Q222">
        <v>0</v>
      </c>
      <c r="R222">
        <v>0</v>
      </c>
      <c r="S222" t="s">
        <v>724</v>
      </c>
      <c r="T222" t="s">
        <v>336</v>
      </c>
      <c r="U222">
        <v>86.13</v>
      </c>
      <c r="W222" t="str">
        <f t="shared" si="36"/>
        <v>600</v>
      </c>
      <c r="X222" t="str">
        <f t="shared" si="37"/>
        <v>600</v>
      </c>
      <c r="Y222" t="s">
        <v>726</v>
      </c>
      <c r="Z222" t="s">
        <v>719</v>
      </c>
      <c r="AA222" t="s">
        <v>166</v>
      </c>
      <c r="AB222" t="s">
        <v>518</v>
      </c>
      <c r="AC222" t="s">
        <v>724</v>
      </c>
      <c r="AD222">
        <v>344.52</v>
      </c>
      <c r="AE222">
        <v>344.52</v>
      </c>
      <c r="AF222">
        <v>344.52</v>
      </c>
      <c r="AG222">
        <v>344.52</v>
      </c>
      <c r="AH222">
        <v>86.13</v>
      </c>
      <c r="AI222">
        <v>86.13</v>
      </c>
      <c r="AJ222">
        <v>344.52</v>
      </c>
      <c r="AK222">
        <v>344.52</v>
      </c>
      <c r="AL222">
        <v>0</v>
      </c>
      <c r="AM222">
        <v>0</v>
      </c>
      <c r="AN222">
        <v>1</v>
      </c>
      <c r="AO222">
        <v>0</v>
      </c>
      <c r="AP222">
        <v>0</v>
      </c>
      <c r="AQ222">
        <v>1</v>
      </c>
      <c r="AR222" t="s">
        <v>569</v>
      </c>
      <c r="AS222" t="s">
        <v>568</v>
      </c>
      <c r="AT222">
        <v>0</v>
      </c>
      <c r="AU222" t="s">
        <v>312</v>
      </c>
      <c r="AV222" t="s">
        <v>755</v>
      </c>
      <c r="AW222" t="s">
        <v>305</v>
      </c>
      <c r="AX222" s="21"/>
    </row>
    <row r="223" spans="1:50" x14ac:dyDescent="0.25">
      <c r="A223" t="s">
        <v>706</v>
      </c>
      <c r="B223" t="str">
        <f>"010728"</f>
        <v>010728</v>
      </c>
      <c r="C223" t="str">
        <f>"010728"</f>
        <v>010728</v>
      </c>
      <c r="D223" t="s">
        <v>51</v>
      </c>
      <c r="E223" t="str">
        <f>"010728"</f>
        <v>010728</v>
      </c>
      <c r="F223" t="s">
        <v>51</v>
      </c>
      <c r="I223" s="5">
        <v>43853</v>
      </c>
      <c r="J223" s="5">
        <v>43853</v>
      </c>
      <c r="L223" t="str">
        <f>"604200"</f>
        <v>604200</v>
      </c>
      <c r="M223">
        <v>113</v>
      </c>
      <c r="N223">
        <v>1</v>
      </c>
      <c r="O223">
        <v>113</v>
      </c>
      <c r="P223">
        <v>14.5</v>
      </c>
      <c r="Q223">
        <v>0</v>
      </c>
      <c r="R223">
        <v>0</v>
      </c>
      <c r="S223" t="s">
        <v>724</v>
      </c>
      <c r="T223" t="s">
        <v>337</v>
      </c>
      <c r="U223">
        <v>450</v>
      </c>
      <c r="W223" t="str">
        <f t="shared" si="36"/>
        <v>600</v>
      </c>
      <c r="X223" t="str">
        <f t="shared" si="37"/>
        <v>600</v>
      </c>
      <c r="Y223" t="s">
        <v>726</v>
      </c>
      <c r="Z223" t="s">
        <v>719</v>
      </c>
      <c r="AA223" t="s">
        <v>51</v>
      </c>
      <c r="AB223" t="s">
        <v>338</v>
      </c>
      <c r="AC223" t="s">
        <v>724</v>
      </c>
      <c r="AD223">
        <v>50850</v>
      </c>
      <c r="AE223">
        <v>45860.39</v>
      </c>
      <c r="AF223">
        <v>50850</v>
      </c>
      <c r="AG223">
        <v>45860.39</v>
      </c>
      <c r="AH223">
        <v>450</v>
      </c>
      <c r="AI223">
        <v>405.8442</v>
      </c>
      <c r="AJ223">
        <v>50850</v>
      </c>
      <c r="AK223">
        <v>45860.389499999997</v>
      </c>
      <c r="AL223">
        <v>0</v>
      </c>
      <c r="AM223">
        <v>0</v>
      </c>
      <c r="AN223">
        <v>1</v>
      </c>
      <c r="AO223">
        <v>0</v>
      </c>
      <c r="AP223">
        <v>0</v>
      </c>
      <c r="AQ223">
        <v>1</v>
      </c>
      <c r="AR223" t="s">
        <v>569</v>
      </c>
      <c r="AS223" t="s">
        <v>568</v>
      </c>
      <c r="AT223">
        <v>0</v>
      </c>
      <c r="AU223" t="s">
        <v>302</v>
      </c>
      <c r="AV223" t="s">
        <v>745</v>
      </c>
      <c r="AW223" t="s">
        <v>329</v>
      </c>
      <c r="AX223" s="21"/>
    </row>
    <row r="224" spans="1:50" x14ac:dyDescent="0.25">
      <c r="A224" t="s">
        <v>709</v>
      </c>
      <c r="B224" t="str">
        <f>"010946"</f>
        <v>010946</v>
      </c>
      <c r="C224" t="str">
        <f>"010946"</f>
        <v>010946</v>
      </c>
      <c r="D224" t="s">
        <v>80</v>
      </c>
      <c r="E224" t="str">
        <f>"010946"</f>
        <v>010946</v>
      </c>
      <c r="F224" t="s">
        <v>80</v>
      </c>
      <c r="I224" s="5">
        <v>43854</v>
      </c>
      <c r="J224" s="5">
        <v>43854</v>
      </c>
      <c r="L224" t="str">
        <f>"611400"</f>
        <v>611400</v>
      </c>
      <c r="M224">
        <v>10</v>
      </c>
      <c r="N224">
        <v>1</v>
      </c>
      <c r="O224">
        <v>10</v>
      </c>
      <c r="P224">
        <v>0</v>
      </c>
      <c r="Q224">
        <v>0</v>
      </c>
      <c r="R224">
        <v>0</v>
      </c>
      <c r="S224" t="s">
        <v>724</v>
      </c>
      <c r="T224" t="s">
        <v>337</v>
      </c>
      <c r="U224">
        <v>1440</v>
      </c>
      <c r="W224" t="str">
        <f t="shared" si="36"/>
        <v>600</v>
      </c>
      <c r="X224" t="str">
        <f t="shared" si="37"/>
        <v>600</v>
      </c>
      <c r="Y224" t="s">
        <v>726</v>
      </c>
      <c r="Z224" t="s">
        <v>719</v>
      </c>
      <c r="AA224" t="s">
        <v>80</v>
      </c>
      <c r="AB224" t="s">
        <v>524</v>
      </c>
      <c r="AC224" t="s">
        <v>724</v>
      </c>
      <c r="AD224">
        <v>14400</v>
      </c>
      <c r="AE224">
        <v>12983.5</v>
      </c>
      <c r="AF224">
        <v>14400</v>
      </c>
      <c r="AG224">
        <v>12983.5</v>
      </c>
      <c r="AH224">
        <v>1440</v>
      </c>
      <c r="AI224">
        <v>1298.3499999999999</v>
      </c>
      <c r="AJ224">
        <v>14400</v>
      </c>
      <c r="AK224">
        <v>12983.500099999999</v>
      </c>
      <c r="AL224">
        <v>0</v>
      </c>
      <c r="AM224">
        <v>0</v>
      </c>
      <c r="AN224">
        <v>1</v>
      </c>
      <c r="AO224">
        <v>0</v>
      </c>
      <c r="AP224">
        <v>0</v>
      </c>
      <c r="AQ224">
        <v>1</v>
      </c>
      <c r="AR224" t="s">
        <v>569</v>
      </c>
      <c r="AS224" t="s">
        <v>568</v>
      </c>
      <c r="AT224">
        <v>0</v>
      </c>
      <c r="AU224" t="s">
        <v>302</v>
      </c>
      <c r="AV224" t="s">
        <v>745</v>
      </c>
      <c r="AW224" t="s">
        <v>329</v>
      </c>
      <c r="AX224" s="21"/>
    </row>
    <row r="225" spans="1:50" x14ac:dyDescent="0.25">
      <c r="A225" t="s">
        <v>711</v>
      </c>
      <c r="B225" t="str">
        <f>"011889"</f>
        <v>011889</v>
      </c>
      <c r="C225" t="str">
        <f>"011889"</f>
        <v>011889</v>
      </c>
      <c r="D225" t="s">
        <v>171</v>
      </c>
      <c r="E225" t="str">
        <f>"011889"</f>
        <v>011889</v>
      </c>
      <c r="F225" t="s">
        <v>171</v>
      </c>
      <c r="I225" s="5">
        <v>43857</v>
      </c>
      <c r="J225" s="5">
        <v>43857</v>
      </c>
      <c r="L225" t="str">
        <f>"625600"</f>
        <v>625600</v>
      </c>
      <c r="M225">
        <v>15</v>
      </c>
      <c r="N225">
        <v>1</v>
      </c>
      <c r="O225">
        <v>15</v>
      </c>
      <c r="P225">
        <v>0</v>
      </c>
      <c r="Q225">
        <v>0</v>
      </c>
      <c r="R225">
        <v>0</v>
      </c>
      <c r="S225" t="s">
        <v>724</v>
      </c>
      <c r="T225" t="s">
        <v>336</v>
      </c>
      <c r="U225">
        <v>6.1</v>
      </c>
      <c r="W225" t="str">
        <f t="shared" si="36"/>
        <v>600</v>
      </c>
      <c r="X225" t="str">
        <f t="shared" si="37"/>
        <v>600</v>
      </c>
      <c r="Y225" t="s">
        <v>726</v>
      </c>
      <c r="Z225" t="s">
        <v>719</v>
      </c>
      <c r="AA225" t="s">
        <v>171</v>
      </c>
      <c r="AB225" t="s">
        <v>527</v>
      </c>
      <c r="AC225" t="s">
        <v>724</v>
      </c>
      <c r="AD225">
        <v>91.5</v>
      </c>
      <c r="AE225">
        <v>91.5</v>
      </c>
      <c r="AF225">
        <v>91.5</v>
      </c>
      <c r="AG225">
        <v>91.5</v>
      </c>
      <c r="AH225">
        <v>6.1</v>
      </c>
      <c r="AI225">
        <v>6.1</v>
      </c>
      <c r="AJ225">
        <v>91.5</v>
      </c>
      <c r="AK225">
        <v>91.5</v>
      </c>
      <c r="AL225">
        <v>0</v>
      </c>
      <c r="AM225">
        <v>0</v>
      </c>
      <c r="AN225">
        <v>1</v>
      </c>
      <c r="AO225">
        <v>0</v>
      </c>
      <c r="AP225">
        <v>0</v>
      </c>
      <c r="AQ225">
        <v>1</v>
      </c>
      <c r="AR225" t="s">
        <v>569</v>
      </c>
      <c r="AS225" t="s">
        <v>568</v>
      </c>
      <c r="AT225">
        <v>0</v>
      </c>
      <c r="AU225" t="s">
        <v>327</v>
      </c>
      <c r="AV225" t="s">
        <v>770</v>
      </c>
      <c r="AW225" t="s">
        <v>332</v>
      </c>
      <c r="AX225" s="21"/>
    </row>
    <row r="226" spans="1:50" x14ac:dyDescent="0.25">
      <c r="A226" t="s">
        <v>712</v>
      </c>
      <c r="B226" t="str">
        <f>"010789"</f>
        <v>010789</v>
      </c>
      <c r="C226" t="str">
        <f>"010789"</f>
        <v>010789</v>
      </c>
      <c r="D226" t="s">
        <v>172</v>
      </c>
      <c r="E226" t="str">
        <f>"010789"</f>
        <v>010789</v>
      </c>
      <c r="F226" t="s">
        <v>172</v>
      </c>
      <c r="I226" s="5">
        <v>43857</v>
      </c>
      <c r="J226" s="5">
        <v>43857</v>
      </c>
      <c r="L226" t="str">
        <f>"611400"</f>
        <v>611400</v>
      </c>
      <c r="M226">
        <v>1</v>
      </c>
      <c r="N226">
        <v>1</v>
      </c>
      <c r="O226">
        <v>1</v>
      </c>
      <c r="P226">
        <v>0</v>
      </c>
      <c r="Q226">
        <v>0</v>
      </c>
      <c r="R226">
        <v>0</v>
      </c>
      <c r="S226" t="s">
        <v>724</v>
      </c>
      <c r="T226" t="s">
        <v>336</v>
      </c>
      <c r="U226">
        <v>4070.39</v>
      </c>
      <c r="W226" t="str">
        <f t="shared" si="36"/>
        <v>600</v>
      </c>
      <c r="X226" t="str">
        <f t="shared" si="37"/>
        <v>600</v>
      </c>
      <c r="Y226" t="s">
        <v>726</v>
      </c>
      <c r="Z226" t="s">
        <v>723</v>
      </c>
      <c r="AA226" t="s">
        <v>172</v>
      </c>
      <c r="AB226" t="s">
        <v>469</v>
      </c>
      <c r="AC226" t="s">
        <v>724</v>
      </c>
      <c r="AD226">
        <v>4070.39</v>
      </c>
      <c r="AE226">
        <v>4070.39</v>
      </c>
      <c r="AF226">
        <v>4070.39</v>
      </c>
      <c r="AG226">
        <v>4070.39</v>
      </c>
      <c r="AH226">
        <v>4070.39</v>
      </c>
      <c r="AI226">
        <v>4070.39</v>
      </c>
      <c r="AJ226">
        <v>4070.39</v>
      </c>
      <c r="AK226">
        <v>4070.39</v>
      </c>
      <c r="AL226">
        <v>0</v>
      </c>
      <c r="AM226">
        <v>0</v>
      </c>
      <c r="AN226">
        <v>1</v>
      </c>
      <c r="AO226">
        <v>0</v>
      </c>
      <c r="AP226">
        <v>0</v>
      </c>
      <c r="AQ226">
        <v>1</v>
      </c>
      <c r="AR226" t="s">
        <v>569</v>
      </c>
      <c r="AS226" t="s">
        <v>568</v>
      </c>
      <c r="AT226">
        <v>0</v>
      </c>
      <c r="AU226" t="s">
        <v>314</v>
      </c>
      <c r="AV226" t="s">
        <v>757</v>
      </c>
      <c r="AW226" t="s">
        <v>314</v>
      </c>
      <c r="AX226" s="21"/>
    </row>
    <row r="227" spans="1:50" x14ac:dyDescent="0.25">
      <c r="A227" t="s">
        <v>714</v>
      </c>
      <c r="B227" t="str">
        <f>"012107"</f>
        <v>012107</v>
      </c>
      <c r="C227" t="str">
        <f>"012107"</f>
        <v>012107</v>
      </c>
      <c r="D227" t="s">
        <v>173</v>
      </c>
      <c r="E227" t="str">
        <f>"012107"</f>
        <v>012107</v>
      </c>
      <c r="F227" t="s">
        <v>173</v>
      </c>
      <c r="I227" s="5">
        <v>43859</v>
      </c>
      <c r="J227" s="5">
        <v>43859</v>
      </c>
      <c r="L227" t="str">
        <f>"604200"</f>
        <v>604200</v>
      </c>
      <c r="M227">
        <v>1</v>
      </c>
      <c r="N227">
        <v>1</v>
      </c>
      <c r="O227">
        <v>1</v>
      </c>
      <c r="P227">
        <v>0.66</v>
      </c>
      <c r="Q227">
        <v>0</v>
      </c>
      <c r="R227">
        <v>0</v>
      </c>
      <c r="S227" t="s">
        <v>724</v>
      </c>
      <c r="T227" t="s">
        <v>336</v>
      </c>
      <c r="U227">
        <v>1050</v>
      </c>
      <c r="W227" t="str">
        <f t="shared" si="36"/>
        <v>600</v>
      </c>
      <c r="X227" t="str">
        <f t="shared" si="37"/>
        <v>600</v>
      </c>
      <c r="Y227" t="s">
        <v>725</v>
      </c>
      <c r="Z227" t="s">
        <v>719</v>
      </c>
      <c r="AA227" t="s">
        <v>173</v>
      </c>
      <c r="AB227" t="s">
        <v>529</v>
      </c>
      <c r="AC227" t="s">
        <v>724</v>
      </c>
      <c r="AD227">
        <v>1050</v>
      </c>
      <c r="AE227">
        <v>1050</v>
      </c>
      <c r="AF227">
        <v>1050</v>
      </c>
      <c r="AG227">
        <v>1050</v>
      </c>
      <c r="AH227">
        <v>1050</v>
      </c>
      <c r="AI227">
        <v>1050</v>
      </c>
      <c r="AJ227">
        <v>1050</v>
      </c>
      <c r="AK227">
        <v>1050</v>
      </c>
      <c r="AL227">
        <v>0</v>
      </c>
      <c r="AM227">
        <v>0</v>
      </c>
      <c r="AN227">
        <v>1</v>
      </c>
      <c r="AO227">
        <v>0</v>
      </c>
      <c r="AP227">
        <v>0</v>
      </c>
      <c r="AQ227">
        <v>1</v>
      </c>
      <c r="AR227" t="s">
        <v>569</v>
      </c>
      <c r="AS227" t="s">
        <v>568</v>
      </c>
      <c r="AT227">
        <v>0</v>
      </c>
      <c r="AU227" t="s">
        <v>303</v>
      </c>
      <c r="AV227" t="s">
        <v>746</v>
      </c>
      <c r="AW227" t="s">
        <v>333</v>
      </c>
      <c r="AX227" s="21"/>
    </row>
    <row r="228" spans="1:50" x14ac:dyDescent="0.25">
      <c r="A228" t="s">
        <v>715</v>
      </c>
      <c r="B228" t="str">
        <f>"012106"</f>
        <v>012106</v>
      </c>
      <c r="C228" t="str">
        <f>"012106"</f>
        <v>012106</v>
      </c>
      <c r="D228" t="s">
        <v>174</v>
      </c>
      <c r="E228" t="str">
        <f>"012106"</f>
        <v>012106</v>
      </c>
      <c r="F228" t="s">
        <v>174</v>
      </c>
      <c r="I228" s="5">
        <v>43859</v>
      </c>
      <c r="J228" s="5">
        <v>43859</v>
      </c>
      <c r="L228" t="str">
        <f>"604200"</f>
        <v>604200</v>
      </c>
      <c r="M228">
        <v>4</v>
      </c>
      <c r="N228">
        <v>1</v>
      </c>
      <c r="O228">
        <v>4</v>
      </c>
      <c r="P228">
        <v>0</v>
      </c>
      <c r="Q228">
        <v>0</v>
      </c>
      <c r="R228">
        <v>0</v>
      </c>
      <c r="S228" t="s">
        <v>724</v>
      </c>
      <c r="T228" t="s">
        <v>336</v>
      </c>
      <c r="U228">
        <v>256</v>
      </c>
      <c r="W228" t="str">
        <f t="shared" si="36"/>
        <v>600</v>
      </c>
      <c r="X228" t="str">
        <f t="shared" si="37"/>
        <v>600</v>
      </c>
      <c r="Y228" t="s">
        <v>725</v>
      </c>
      <c r="Z228" t="s">
        <v>719</v>
      </c>
      <c r="AA228" t="s">
        <v>174</v>
      </c>
      <c r="AB228" t="s">
        <v>338</v>
      </c>
      <c r="AC228" t="s">
        <v>724</v>
      </c>
      <c r="AD228">
        <v>1024</v>
      </c>
      <c r="AE228">
        <v>1024</v>
      </c>
      <c r="AF228">
        <v>1024</v>
      </c>
      <c r="AG228">
        <v>1024</v>
      </c>
      <c r="AH228">
        <v>256</v>
      </c>
      <c r="AI228">
        <v>256</v>
      </c>
      <c r="AJ228">
        <v>1024</v>
      </c>
      <c r="AK228">
        <v>1024</v>
      </c>
      <c r="AL228">
        <v>0</v>
      </c>
      <c r="AM228">
        <v>0</v>
      </c>
      <c r="AN228">
        <v>1</v>
      </c>
      <c r="AO228">
        <v>0</v>
      </c>
      <c r="AP228">
        <v>0</v>
      </c>
      <c r="AQ228">
        <v>1</v>
      </c>
      <c r="AR228" t="s">
        <v>569</v>
      </c>
      <c r="AS228" t="s">
        <v>568</v>
      </c>
      <c r="AT228">
        <v>0</v>
      </c>
      <c r="AU228" t="s">
        <v>305</v>
      </c>
      <c r="AV228" t="s">
        <v>748</v>
      </c>
      <c r="AW228" t="s">
        <v>320</v>
      </c>
      <c r="AX228" s="21"/>
    </row>
    <row r="229" spans="1:50" x14ac:dyDescent="0.25">
      <c r="A229" t="s">
        <v>715</v>
      </c>
      <c r="B229" t="str">
        <f>"012106"</f>
        <v>012106</v>
      </c>
      <c r="C229" t="str">
        <f>"012106"</f>
        <v>012106</v>
      </c>
      <c r="D229" t="s">
        <v>174</v>
      </c>
      <c r="E229" t="str">
        <f>"012106"</f>
        <v>012106</v>
      </c>
      <c r="F229" t="s">
        <v>174</v>
      </c>
      <c r="I229" s="5">
        <v>43859</v>
      </c>
      <c r="J229" s="5">
        <v>43859</v>
      </c>
      <c r="L229" t="str">
        <f>"604200"</f>
        <v>604200</v>
      </c>
      <c r="M229">
        <v>1</v>
      </c>
      <c r="N229">
        <v>1</v>
      </c>
      <c r="O229">
        <v>1</v>
      </c>
      <c r="P229">
        <v>0</v>
      </c>
      <c r="Q229">
        <v>0</v>
      </c>
      <c r="R229">
        <v>0</v>
      </c>
      <c r="S229" t="s">
        <v>724</v>
      </c>
      <c r="T229" t="s">
        <v>336</v>
      </c>
      <c r="U229">
        <v>1280</v>
      </c>
      <c r="W229" t="str">
        <f t="shared" si="36"/>
        <v>600</v>
      </c>
      <c r="X229" t="str">
        <f t="shared" si="37"/>
        <v>600</v>
      </c>
      <c r="Y229" t="s">
        <v>725</v>
      </c>
      <c r="Z229" t="s">
        <v>719</v>
      </c>
      <c r="AA229" t="s">
        <v>174</v>
      </c>
      <c r="AB229" t="s">
        <v>338</v>
      </c>
      <c r="AC229" t="s">
        <v>724</v>
      </c>
      <c r="AD229">
        <v>1280</v>
      </c>
      <c r="AE229">
        <v>1280</v>
      </c>
      <c r="AF229">
        <v>1280</v>
      </c>
      <c r="AG229">
        <v>1280</v>
      </c>
      <c r="AH229">
        <v>1280</v>
      </c>
      <c r="AI229">
        <v>1280</v>
      </c>
      <c r="AJ229">
        <v>1280</v>
      </c>
      <c r="AK229">
        <v>1280</v>
      </c>
      <c r="AL229">
        <v>0</v>
      </c>
      <c r="AM229">
        <v>0</v>
      </c>
      <c r="AN229">
        <v>1</v>
      </c>
      <c r="AO229">
        <v>0</v>
      </c>
      <c r="AP229">
        <v>0</v>
      </c>
      <c r="AQ229">
        <v>1</v>
      </c>
      <c r="AR229" t="s">
        <v>569</v>
      </c>
      <c r="AS229" t="s">
        <v>568</v>
      </c>
      <c r="AT229">
        <v>0</v>
      </c>
      <c r="AU229" t="s">
        <v>305</v>
      </c>
      <c r="AV229" t="s">
        <v>748</v>
      </c>
      <c r="AW229" t="s">
        <v>320</v>
      </c>
      <c r="AX229" s="21"/>
    </row>
    <row r="230" spans="1:50" x14ac:dyDescent="0.25">
      <c r="A230" t="s">
        <v>717</v>
      </c>
      <c r="B230" t="str">
        <f>"010794"</f>
        <v>010794</v>
      </c>
      <c r="C230" t="str">
        <f>"010794"</f>
        <v>010794</v>
      </c>
      <c r="D230" t="s">
        <v>175</v>
      </c>
      <c r="E230" t="str">
        <f>"010794"</f>
        <v>010794</v>
      </c>
      <c r="F230" t="s">
        <v>175</v>
      </c>
      <c r="I230" s="5">
        <v>43859</v>
      </c>
      <c r="J230" s="5">
        <v>43859</v>
      </c>
      <c r="L230" t="str">
        <f>"604200"</f>
        <v>604200</v>
      </c>
      <c r="M230">
        <v>1</v>
      </c>
      <c r="N230">
        <v>1</v>
      </c>
      <c r="O230">
        <v>1</v>
      </c>
      <c r="P230">
        <v>0</v>
      </c>
      <c r="Q230">
        <v>0</v>
      </c>
      <c r="R230">
        <v>0</v>
      </c>
      <c r="S230" t="s">
        <v>724</v>
      </c>
      <c r="T230" t="s">
        <v>336</v>
      </c>
      <c r="U230">
        <v>820</v>
      </c>
      <c r="W230" t="str">
        <f t="shared" si="36"/>
        <v>600</v>
      </c>
      <c r="X230" t="str">
        <f t="shared" si="37"/>
        <v>600</v>
      </c>
      <c r="Y230" t="s">
        <v>727</v>
      </c>
      <c r="Z230" t="s">
        <v>722</v>
      </c>
      <c r="AA230" t="s">
        <v>175</v>
      </c>
      <c r="AB230" t="s">
        <v>338</v>
      </c>
      <c r="AC230" t="s">
        <v>724</v>
      </c>
      <c r="AD230">
        <v>820</v>
      </c>
      <c r="AE230">
        <v>820</v>
      </c>
      <c r="AF230">
        <v>984</v>
      </c>
      <c r="AG230">
        <v>984</v>
      </c>
      <c r="AH230">
        <v>820</v>
      </c>
      <c r="AI230">
        <v>820</v>
      </c>
      <c r="AJ230">
        <v>820</v>
      </c>
      <c r="AK230">
        <v>820</v>
      </c>
      <c r="AL230">
        <v>0</v>
      </c>
      <c r="AM230">
        <v>0</v>
      </c>
      <c r="AN230">
        <v>1</v>
      </c>
      <c r="AO230">
        <v>0</v>
      </c>
      <c r="AP230">
        <v>0</v>
      </c>
      <c r="AQ230">
        <v>1</v>
      </c>
      <c r="AR230" t="s">
        <v>569</v>
      </c>
      <c r="AS230" t="s">
        <v>568</v>
      </c>
      <c r="AT230">
        <v>0</v>
      </c>
      <c r="AU230" t="s">
        <v>318</v>
      </c>
      <c r="AV230" t="s">
        <v>761</v>
      </c>
      <c r="AW230" t="s">
        <v>318</v>
      </c>
      <c r="AX230" s="21"/>
    </row>
    <row r="231" spans="1:50" x14ac:dyDescent="0.25">
      <c r="A231" t="s">
        <v>887</v>
      </c>
      <c r="B231" t="str">
        <f>"011040"</f>
        <v>011040</v>
      </c>
      <c r="C231" t="str">
        <f>"011040"</f>
        <v>011040</v>
      </c>
      <c r="D231" t="s">
        <v>888</v>
      </c>
      <c r="E231" t="str">
        <f>"011040"</f>
        <v>011040</v>
      </c>
      <c r="F231" t="s">
        <v>888</v>
      </c>
      <c r="I231" s="5">
        <v>43860</v>
      </c>
      <c r="J231" s="5">
        <v>43860</v>
      </c>
      <c r="L231" t="str">
        <f>"218300"</f>
        <v>218300</v>
      </c>
      <c r="M231">
        <v>8</v>
      </c>
      <c r="N231">
        <v>1</v>
      </c>
      <c r="O231">
        <v>8</v>
      </c>
      <c r="P231">
        <v>0</v>
      </c>
      <c r="Q231">
        <v>0</v>
      </c>
      <c r="R231">
        <v>0</v>
      </c>
      <c r="S231" t="s">
        <v>724</v>
      </c>
      <c r="T231" t="s">
        <v>336</v>
      </c>
      <c r="U231">
        <v>151</v>
      </c>
      <c r="W231" t="str">
        <f t="shared" si="36"/>
        <v>600</v>
      </c>
      <c r="X231" t="str">
        <f t="shared" si="37"/>
        <v>600</v>
      </c>
      <c r="Y231" t="s">
        <v>727</v>
      </c>
      <c r="Z231" t="s">
        <v>721</v>
      </c>
      <c r="AA231" t="s">
        <v>888</v>
      </c>
      <c r="AB231" t="s">
        <v>889</v>
      </c>
      <c r="AC231" t="s">
        <v>724</v>
      </c>
      <c r="AD231">
        <v>1208</v>
      </c>
      <c r="AE231">
        <v>1208</v>
      </c>
      <c r="AF231">
        <v>1449.6</v>
      </c>
      <c r="AG231">
        <v>1449.6</v>
      </c>
      <c r="AH231">
        <v>151</v>
      </c>
      <c r="AI231">
        <v>151</v>
      </c>
      <c r="AJ231">
        <v>1208</v>
      </c>
      <c r="AK231">
        <v>1208</v>
      </c>
      <c r="AL231">
        <v>0</v>
      </c>
      <c r="AM231">
        <v>0</v>
      </c>
      <c r="AN231">
        <v>1</v>
      </c>
      <c r="AO231">
        <v>0</v>
      </c>
      <c r="AP231">
        <v>0</v>
      </c>
      <c r="AQ231">
        <v>1</v>
      </c>
      <c r="AR231" t="s">
        <v>569</v>
      </c>
      <c r="AS231" t="s">
        <v>568</v>
      </c>
      <c r="AT231">
        <v>0</v>
      </c>
      <c r="AU231" t="s">
        <v>890</v>
      </c>
      <c r="AV231" t="s">
        <v>891</v>
      </c>
      <c r="AW231" t="s">
        <v>890</v>
      </c>
      <c r="AX231" s="21"/>
    </row>
    <row r="232" spans="1:50" x14ac:dyDescent="0.25">
      <c r="A232" t="s">
        <v>892</v>
      </c>
      <c r="B232" t="str">
        <f>"010779"</f>
        <v>010779</v>
      </c>
      <c r="C232" t="str">
        <f>"010779"</f>
        <v>010779</v>
      </c>
      <c r="D232" t="s">
        <v>893</v>
      </c>
      <c r="E232" t="str">
        <f>"010779"</f>
        <v>010779</v>
      </c>
      <c r="F232" t="s">
        <v>893</v>
      </c>
      <c r="I232" s="5">
        <v>43860</v>
      </c>
      <c r="J232" s="5">
        <v>43860</v>
      </c>
      <c r="L232" t="str">
        <f>"604100"</f>
        <v>604100</v>
      </c>
      <c r="M232">
        <v>1</v>
      </c>
      <c r="N232">
        <v>1</v>
      </c>
      <c r="O232">
        <v>1</v>
      </c>
      <c r="P232">
        <v>0</v>
      </c>
      <c r="Q232">
        <v>0</v>
      </c>
      <c r="R232">
        <v>0</v>
      </c>
      <c r="S232" t="s">
        <v>724</v>
      </c>
      <c r="T232" t="s">
        <v>336</v>
      </c>
      <c r="U232">
        <v>155</v>
      </c>
      <c r="W232" t="str">
        <f t="shared" si="36"/>
        <v>600</v>
      </c>
      <c r="X232" t="str">
        <f t="shared" si="37"/>
        <v>600</v>
      </c>
      <c r="Y232" t="s">
        <v>727</v>
      </c>
      <c r="Z232" t="s">
        <v>722</v>
      </c>
      <c r="AA232" t="s">
        <v>893</v>
      </c>
      <c r="AB232" t="s">
        <v>354</v>
      </c>
      <c r="AC232" t="s">
        <v>724</v>
      </c>
      <c r="AD232">
        <v>155</v>
      </c>
      <c r="AE232">
        <v>155</v>
      </c>
      <c r="AF232">
        <v>186</v>
      </c>
      <c r="AG232">
        <v>186</v>
      </c>
      <c r="AH232">
        <v>155</v>
      </c>
      <c r="AI232">
        <v>155</v>
      </c>
      <c r="AJ232">
        <v>155</v>
      </c>
      <c r="AK232">
        <v>155</v>
      </c>
      <c r="AL232">
        <v>0</v>
      </c>
      <c r="AM232">
        <v>0</v>
      </c>
      <c r="AN232">
        <v>1</v>
      </c>
      <c r="AO232">
        <v>0</v>
      </c>
      <c r="AP232">
        <v>0</v>
      </c>
      <c r="AQ232">
        <v>1</v>
      </c>
      <c r="AR232" t="s">
        <v>569</v>
      </c>
      <c r="AS232" t="s">
        <v>568</v>
      </c>
      <c r="AT232">
        <v>0</v>
      </c>
      <c r="AU232" t="s">
        <v>309</v>
      </c>
      <c r="AV232" t="s">
        <v>752</v>
      </c>
      <c r="AW232" t="s">
        <v>309</v>
      </c>
      <c r="AX232" s="21"/>
    </row>
    <row r="233" spans="1:50" x14ac:dyDescent="0.25">
      <c r="A233" t="s">
        <v>894</v>
      </c>
      <c r="B233" t="str">
        <f>"010991"</f>
        <v>010991</v>
      </c>
      <c r="C233" t="str">
        <f>"010991"</f>
        <v>010991</v>
      </c>
      <c r="D233" t="s">
        <v>895</v>
      </c>
      <c r="E233" t="str">
        <f>"010991"</f>
        <v>010991</v>
      </c>
      <c r="F233" t="s">
        <v>895</v>
      </c>
      <c r="I233" s="5">
        <v>43861</v>
      </c>
      <c r="J233" s="5">
        <v>43861</v>
      </c>
      <c r="L233" t="str">
        <f>"623000"</f>
        <v>623000</v>
      </c>
      <c r="M233">
        <v>1</v>
      </c>
      <c r="N233">
        <v>1</v>
      </c>
      <c r="O233">
        <v>1</v>
      </c>
      <c r="P233">
        <v>0</v>
      </c>
      <c r="Q233">
        <v>0</v>
      </c>
      <c r="R233">
        <v>0</v>
      </c>
      <c r="S233" t="s">
        <v>724</v>
      </c>
      <c r="T233" t="s">
        <v>336</v>
      </c>
      <c r="U233">
        <v>6500</v>
      </c>
      <c r="W233" t="str">
        <f t="shared" si="36"/>
        <v>600</v>
      </c>
      <c r="X233" t="str">
        <f t="shared" si="37"/>
        <v>600</v>
      </c>
      <c r="Y233" t="s">
        <v>727</v>
      </c>
      <c r="Z233" t="s">
        <v>722</v>
      </c>
      <c r="AA233" t="s">
        <v>895</v>
      </c>
      <c r="AB233" t="s">
        <v>512</v>
      </c>
      <c r="AC233" t="s">
        <v>724</v>
      </c>
      <c r="AD233">
        <v>6500</v>
      </c>
      <c r="AE233">
        <v>6500</v>
      </c>
      <c r="AF233">
        <v>7800</v>
      </c>
      <c r="AG233">
        <v>7800</v>
      </c>
      <c r="AH233">
        <v>6500</v>
      </c>
      <c r="AI233">
        <v>6500</v>
      </c>
      <c r="AJ233">
        <v>6500</v>
      </c>
      <c r="AK233">
        <v>6500</v>
      </c>
      <c r="AL233">
        <v>0</v>
      </c>
      <c r="AM233">
        <v>0</v>
      </c>
      <c r="AN233">
        <v>1</v>
      </c>
      <c r="AO233">
        <v>0</v>
      </c>
      <c r="AP233">
        <v>0</v>
      </c>
      <c r="AQ233">
        <v>1</v>
      </c>
      <c r="AR233" t="s">
        <v>569</v>
      </c>
      <c r="AS233" t="s">
        <v>568</v>
      </c>
      <c r="AT233">
        <v>0</v>
      </c>
      <c r="AU233" t="s">
        <v>896</v>
      </c>
      <c r="AV233" t="s">
        <v>897</v>
      </c>
      <c r="AW233" t="s">
        <v>896</v>
      </c>
      <c r="AX233" s="21"/>
    </row>
    <row r="234" spans="1:50" x14ac:dyDescent="0.25">
      <c r="A234" t="s">
        <v>898</v>
      </c>
      <c r="B234" t="str">
        <f>"010994"</f>
        <v>010994</v>
      </c>
      <c r="C234" t="str">
        <f>"010994"</f>
        <v>010994</v>
      </c>
      <c r="D234" t="s">
        <v>899</v>
      </c>
      <c r="E234" t="str">
        <f>"010994"</f>
        <v>010994</v>
      </c>
      <c r="F234" t="s">
        <v>899</v>
      </c>
      <c r="I234" s="5">
        <v>43861</v>
      </c>
      <c r="J234" s="5">
        <v>43861</v>
      </c>
      <c r="L234" t="str">
        <f>"606300"</f>
        <v>606300</v>
      </c>
      <c r="M234">
        <v>12</v>
      </c>
      <c r="N234">
        <v>1</v>
      </c>
      <c r="O234">
        <v>12</v>
      </c>
      <c r="P234">
        <v>0</v>
      </c>
      <c r="Q234">
        <v>0</v>
      </c>
      <c r="R234">
        <v>0</v>
      </c>
      <c r="S234" t="s">
        <v>724</v>
      </c>
      <c r="T234" t="s">
        <v>336</v>
      </c>
      <c r="U234">
        <v>359.9</v>
      </c>
      <c r="W234" t="str">
        <f t="shared" si="36"/>
        <v>600</v>
      </c>
      <c r="X234" t="str">
        <f t="shared" si="37"/>
        <v>600</v>
      </c>
      <c r="Y234" t="s">
        <v>727</v>
      </c>
      <c r="Z234" t="s">
        <v>721</v>
      </c>
      <c r="AA234" t="s">
        <v>899</v>
      </c>
      <c r="AB234" t="s">
        <v>910</v>
      </c>
      <c r="AC234" t="s">
        <v>724</v>
      </c>
      <c r="AD234">
        <v>4318.8</v>
      </c>
      <c r="AE234">
        <v>4318.8</v>
      </c>
      <c r="AF234">
        <v>5182.5600000000004</v>
      </c>
      <c r="AG234">
        <v>5182.5600000000004</v>
      </c>
      <c r="AH234">
        <v>359.9</v>
      </c>
      <c r="AI234">
        <v>359.9</v>
      </c>
      <c r="AJ234">
        <v>4318.8</v>
      </c>
      <c r="AK234">
        <v>4318.8</v>
      </c>
      <c r="AL234">
        <v>0</v>
      </c>
      <c r="AM234">
        <v>0</v>
      </c>
      <c r="AN234">
        <v>1</v>
      </c>
      <c r="AO234">
        <v>0</v>
      </c>
      <c r="AP234">
        <v>0</v>
      </c>
      <c r="AQ234">
        <v>1</v>
      </c>
      <c r="AR234" t="s">
        <v>569</v>
      </c>
      <c r="AS234" t="s">
        <v>568</v>
      </c>
      <c r="AT234">
        <v>0</v>
      </c>
      <c r="AU234" t="s">
        <v>890</v>
      </c>
      <c r="AV234" t="s">
        <v>891</v>
      </c>
      <c r="AW234" t="s">
        <v>890</v>
      </c>
      <c r="AX234" s="21"/>
    </row>
    <row r="235" spans="1:50" x14ac:dyDescent="0.25">
      <c r="A235" t="s">
        <v>900</v>
      </c>
      <c r="B235" t="str">
        <f>"011890"</f>
        <v>011890</v>
      </c>
      <c r="C235" t="str">
        <f>"011890"</f>
        <v>011890</v>
      </c>
      <c r="D235" t="s">
        <v>901</v>
      </c>
      <c r="E235" t="str">
        <f>"011890"</f>
        <v>011890</v>
      </c>
      <c r="F235" t="s">
        <v>901</v>
      </c>
      <c r="I235" s="5">
        <v>43861</v>
      </c>
      <c r="J235" s="5">
        <v>43861</v>
      </c>
      <c r="L235" t="str">
        <f>"625600"</f>
        <v>625600</v>
      </c>
      <c r="M235">
        <v>1</v>
      </c>
      <c r="N235">
        <v>1</v>
      </c>
      <c r="O235">
        <v>1</v>
      </c>
      <c r="P235">
        <v>0</v>
      </c>
      <c r="Q235">
        <v>0</v>
      </c>
      <c r="R235">
        <v>0</v>
      </c>
      <c r="S235" t="s">
        <v>724</v>
      </c>
      <c r="T235" t="s">
        <v>336</v>
      </c>
      <c r="U235">
        <v>7443.16</v>
      </c>
      <c r="W235" t="str">
        <f t="shared" si="36"/>
        <v>600</v>
      </c>
      <c r="X235" t="str">
        <f t="shared" si="37"/>
        <v>600</v>
      </c>
      <c r="Y235" t="s">
        <v>726</v>
      </c>
      <c r="Z235" t="s">
        <v>719</v>
      </c>
      <c r="AA235" t="s">
        <v>901</v>
      </c>
      <c r="AB235" t="s">
        <v>416</v>
      </c>
      <c r="AC235" t="s">
        <v>724</v>
      </c>
      <c r="AD235">
        <v>7443.16</v>
      </c>
      <c r="AE235">
        <v>7443.16</v>
      </c>
      <c r="AF235">
        <v>7443.16</v>
      </c>
      <c r="AG235">
        <v>7443.16</v>
      </c>
      <c r="AH235">
        <v>7443.16</v>
      </c>
      <c r="AI235">
        <v>7443.16</v>
      </c>
      <c r="AJ235">
        <v>7443.16</v>
      </c>
      <c r="AK235">
        <v>7443.16</v>
      </c>
      <c r="AL235">
        <v>0</v>
      </c>
      <c r="AM235">
        <v>0</v>
      </c>
      <c r="AN235">
        <v>1</v>
      </c>
      <c r="AO235">
        <v>0</v>
      </c>
      <c r="AP235">
        <v>0</v>
      </c>
      <c r="AQ235">
        <v>1</v>
      </c>
      <c r="AR235" t="s">
        <v>569</v>
      </c>
      <c r="AS235" t="s">
        <v>568</v>
      </c>
      <c r="AT235">
        <v>0</v>
      </c>
      <c r="AU235" t="s">
        <v>304</v>
      </c>
      <c r="AV235" t="s">
        <v>747</v>
      </c>
      <c r="AW235" t="s">
        <v>304</v>
      </c>
      <c r="AX235" s="21"/>
    </row>
    <row r="236" spans="1:50" x14ac:dyDescent="0.25">
      <c r="A236" t="s">
        <v>902</v>
      </c>
      <c r="B236" t="str">
        <f>"011664"</f>
        <v>011664</v>
      </c>
      <c r="C236" t="str">
        <f>"011664"</f>
        <v>011664</v>
      </c>
      <c r="D236" t="s">
        <v>903</v>
      </c>
      <c r="E236" t="str">
        <f>"011664"</f>
        <v>011664</v>
      </c>
      <c r="F236" t="s">
        <v>903</v>
      </c>
      <c r="I236" s="5">
        <v>43857</v>
      </c>
      <c r="J236" s="5">
        <v>43857</v>
      </c>
      <c r="L236" t="str">
        <f>"623100"</f>
        <v>623100</v>
      </c>
      <c r="M236">
        <v>1</v>
      </c>
      <c r="N236">
        <v>1</v>
      </c>
      <c r="O236">
        <v>1</v>
      </c>
      <c r="P236">
        <v>0</v>
      </c>
      <c r="Q236">
        <v>0</v>
      </c>
      <c r="R236">
        <v>0</v>
      </c>
      <c r="S236" t="s">
        <v>724</v>
      </c>
      <c r="T236" t="s">
        <v>336</v>
      </c>
      <c r="U236">
        <v>90</v>
      </c>
      <c r="W236" t="str">
        <f t="shared" si="36"/>
        <v>600</v>
      </c>
      <c r="X236" t="str">
        <f t="shared" si="37"/>
        <v>600</v>
      </c>
      <c r="Y236" t="s">
        <v>727</v>
      </c>
      <c r="Z236" t="s">
        <v>722</v>
      </c>
      <c r="AA236" t="s">
        <v>904</v>
      </c>
      <c r="AB236" t="s">
        <v>905</v>
      </c>
      <c r="AC236" t="s">
        <v>724</v>
      </c>
      <c r="AD236">
        <v>90</v>
      </c>
      <c r="AE236">
        <v>90</v>
      </c>
      <c r="AF236">
        <v>108</v>
      </c>
      <c r="AG236">
        <v>108</v>
      </c>
      <c r="AH236">
        <v>90</v>
      </c>
      <c r="AI236">
        <v>90</v>
      </c>
      <c r="AJ236">
        <v>90</v>
      </c>
      <c r="AK236">
        <v>90</v>
      </c>
      <c r="AL236">
        <v>0</v>
      </c>
      <c r="AM236">
        <v>0</v>
      </c>
      <c r="AN236">
        <v>1</v>
      </c>
      <c r="AO236">
        <v>0</v>
      </c>
      <c r="AP236">
        <v>0</v>
      </c>
      <c r="AQ236">
        <v>1</v>
      </c>
      <c r="AR236" t="s">
        <v>569</v>
      </c>
      <c r="AS236" t="s">
        <v>568</v>
      </c>
      <c r="AT236">
        <v>0</v>
      </c>
      <c r="AU236" t="s">
        <v>322</v>
      </c>
      <c r="AV236" t="s">
        <v>765</v>
      </c>
      <c r="AW236" t="s">
        <v>322</v>
      </c>
      <c r="AX236" s="21"/>
    </row>
    <row r="237" spans="1:50" x14ac:dyDescent="0.25">
      <c r="A237" s="1"/>
      <c r="B237" s="1"/>
      <c r="C237" s="1"/>
      <c r="E237" s="1"/>
      <c r="G237" s="1"/>
      <c r="I237" s="5"/>
      <c r="J237" s="5"/>
      <c r="K237" s="1"/>
      <c r="L237" s="1"/>
      <c r="M237" s="6"/>
      <c r="N237" s="3"/>
      <c r="O237" s="6"/>
      <c r="P237" s="6"/>
      <c r="Q237" s="6"/>
      <c r="R237" s="6"/>
      <c r="S237" s="1"/>
      <c r="T237" s="1"/>
      <c r="U237" s="2"/>
      <c r="V237" s="1"/>
      <c r="W237" s="1"/>
      <c r="X237" s="1"/>
      <c r="Y237" s="1"/>
      <c r="Z237" s="1"/>
      <c r="AA237" s="1"/>
      <c r="AB237" s="1"/>
      <c r="AC237" s="1"/>
      <c r="AD237" s="4"/>
      <c r="AE237" s="4"/>
      <c r="AF237" s="4"/>
      <c r="AG237" s="4"/>
      <c r="AH237" s="4"/>
      <c r="AI237" s="2"/>
      <c r="AJ237" s="4"/>
      <c r="AK237" s="2"/>
      <c r="AL237" s="4"/>
      <c r="AM237" s="2"/>
      <c r="AN237" s="3"/>
      <c r="AO237" s="2"/>
      <c r="AP237" s="6"/>
      <c r="AQ237" s="1"/>
      <c r="AR237" s="1"/>
      <c r="AS237" s="1"/>
      <c r="AT237" s="6"/>
      <c r="AU237" s="1"/>
      <c r="AW237" s="1"/>
      <c r="AX237" s="1"/>
    </row>
    <row r="238" spans="1:50" x14ac:dyDescent="0.25">
      <c r="A238" s="1"/>
      <c r="B238" s="1"/>
      <c r="C238" s="1"/>
      <c r="E238" s="1"/>
      <c r="G238" s="1"/>
      <c r="I238" s="5"/>
      <c r="J238" s="5"/>
      <c r="K238" s="1"/>
      <c r="L238" s="1"/>
      <c r="M238" s="6"/>
      <c r="N238" s="3"/>
      <c r="O238" s="6"/>
      <c r="P238" s="6"/>
      <c r="Q238" s="6"/>
      <c r="R238" s="6"/>
      <c r="S238" s="1"/>
      <c r="T238" s="1"/>
      <c r="U238" s="2"/>
      <c r="V238" s="1"/>
      <c r="W238" s="1"/>
      <c r="X238" s="1"/>
      <c r="Y238" s="1"/>
      <c r="Z238" s="1"/>
      <c r="AA238" s="1"/>
      <c r="AB238" s="1"/>
      <c r="AC238" s="1"/>
      <c r="AD238" s="4"/>
      <c r="AE238" s="4"/>
      <c r="AF238" s="4"/>
      <c r="AG238" s="4"/>
      <c r="AH238" s="4"/>
      <c r="AI238" s="2"/>
      <c r="AJ238" s="4"/>
      <c r="AK238" s="2"/>
      <c r="AL238" s="4"/>
      <c r="AM238" s="2"/>
      <c r="AN238" s="3"/>
      <c r="AO238" s="2"/>
      <c r="AP238" s="6"/>
      <c r="AQ238" s="1"/>
      <c r="AR238" s="1"/>
      <c r="AS238" s="1"/>
      <c r="AT238" s="6"/>
      <c r="AU238" s="1"/>
      <c r="AW238" s="1"/>
      <c r="AX238" s="1"/>
    </row>
    <row r="240" spans="1:50" x14ac:dyDescent="0.25">
      <c r="A240" t="s">
        <v>772</v>
      </c>
    </row>
    <row r="243" spans="1:51" x14ac:dyDescent="0.25">
      <c r="A243" s="1" t="s">
        <v>1</v>
      </c>
      <c r="B243" s="1" t="s">
        <v>2</v>
      </c>
      <c r="C243" s="1" t="s">
        <v>3</v>
      </c>
      <c r="D243" s="1" t="s">
        <v>4</v>
      </c>
      <c r="E243" s="1" t="s">
        <v>5</v>
      </c>
      <c r="F243" s="1" t="s">
        <v>6</v>
      </c>
      <c r="G243" s="1" t="s">
        <v>7</v>
      </c>
      <c r="H243" s="1" t="s">
        <v>8</v>
      </c>
      <c r="I243" s="1" t="s">
        <v>9</v>
      </c>
      <c r="J243" s="1" t="s">
        <v>10</v>
      </c>
      <c r="K243" s="1" t="s">
        <v>11</v>
      </c>
      <c r="L243" s="1" t="s">
        <v>12</v>
      </c>
      <c r="M243" s="1" t="s">
        <v>13</v>
      </c>
      <c r="N243" s="1" t="s">
        <v>14</v>
      </c>
      <c r="O243" s="1" t="s">
        <v>15</v>
      </c>
      <c r="P243" s="1" t="s">
        <v>16</v>
      </c>
      <c r="Q243" s="1" t="s">
        <v>17</v>
      </c>
      <c r="R243" s="1" t="s">
        <v>18</v>
      </c>
      <c r="S243" s="1" t="s">
        <v>19</v>
      </c>
      <c r="T243" s="1" t="s">
        <v>20</v>
      </c>
      <c r="U243" s="1" t="s">
        <v>21</v>
      </c>
      <c r="V243" s="1" t="s">
        <v>22</v>
      </c>
      <c r="W243" s="1" t="s">
        <v>23</v>
      </c>
      <c r="X243" s="1" t="s">
        <v>24</v>
      </c>
      <c r="Y243" s="1" t="s">
        <v>25</v>
      </c>
      <c r="Z243" s="1" t="s">
        <v>26</v>
      </c>
      <c r="AA243" s="1" t="s">
        <v>27</v>
      </c>
      <c r="AB243" s="1" t="s">
        <v>28</v>
      </c>
      <c r="AC243" s="1" t="s">
        <v>29</v>
      </c>
      <c r="AD243" s="1" t="s">
        <v>30</v>
      </c>
      <c r="AE243" s="1" t="s">
        <v>31</v>
      </c>
      <c r="AF243" s="1" t="s">
        <v>32</v>
      </c>
      <c r="AG243" s="1" t="s">
        <v>33</v>
      </c>
      <c r="AH243" s="1" t="s">
        <v>34</v>
      </c>
      <c r="AI243" s="1" t="s">
        <v>35</v>
      </c>
      <c r="AJ243" s="1" t="s">
        <v>36</v>
      </c>
      <c r="AK243" s="1" t="s">
        <v>37</v>
      </c>
      <c r="AL243" s="1" t="s">
        <v>38</v>
      </c>
      <c r="AM243" s="1" t="s">
        <v>39</v>
      </c>
      <c r="AN243" s="1" t="s">
        <v>40</v>
      </c>
      <c r="AO243" s="1" t="s">
        <v>41</v>
      </c>
      <c r="AP243" s="1" t="s">
        <v>42</v>
      </c>
      <c r="AQ243" s="1" t="s">
        <v>43</v>
      </c>
      <c r="AR243" s="1" t="s">
        <v>44</v>
      </c>
      <c r="AS243" s="1" t="s">
        <v>45</v>
      </c>
      <c r="AT243" s="1" t="s">
        <v>46</v>
      </c>
      <c r="AU243" s="1" t="s">
        <v>47</v>
      </c>
      <c r="AV243" s="1" t="s">
        <v>48</v>
      </c>
      <c r="AW243" s="1" t="s">
        <v>49</v>
      </c>
      <c r="AX243" t="s">
        <v>773</v>
      </c>
      <c r="AY243" t="s">
        <v>886</v>
      </c>
    </row>
    <row r="244" spans="1:51" x14ac:dyDescent="0.25">
      <c r="A244" s="1" t="s">
        <v>571</v>
      </c>
      <c r="B244" s="1" t="s">
        <v>176</v>
      </c>
      <c r="C244" s="1" t="s">
        <v>176</v>
      </c>
      <c r="D244" t="s">
        <v>50</v>
      </c>
      <c r="E244" s="1" t="s">
        <v>176</v>
      </c>
      <c r="F244" t="s">
        <v>50</v>
      </c>
      <c r="G244" s="1" t="s">
        <v>0</v>
      </c>
      <c r="I244" s="5">
        <v>43501</v>
      </c>
      <c r="J244" s="5">
        <v>43501</v>
      </c>
      <c r="K244" s="1" t="s">
        <v>0</v>
      </c>
      <c r="L244" s="1" t="s">
        <v>536</v>
      </c>
      <c r="M244" s="6">
        <v>1</v>
      </c>
      <c r="N244" s="3">
        <v>1</v>
      </c>
      <c r="O244" s="6">
        <v>1</v>
      </c>
      <c r="P244" s="6">
        <v>0.9</v>
      </c>
      <c r="Q244" s="6"/>
      <c r="R244" s="6">
        <v>0.8</v>
      </c>
      <c r="S244" s="1" t="s">
        <v>724</v>
      </c>
      <c r="T244" s="1" t="s">
        <v>336</v>
      </c>
      <c r="U244" s="2">
        <v>24000</v>
      </c>
      <c r="V244" s="1" t="s">
        <v>0</v>
      </c>
      <c r="W244" s="1" t="s">
        <v>570</v>
      </c>
      <c r="X244" s="1" t="s">
        <v>570</v>
      </c>
      <c r="Y244" s="1" t="s">
        <v>725</v>
      </c>
      <c r="Z244" s="1" t="s">
        <v>719</v>
      </c>
      <c r="AA244" s="1" t="s">
        <v>50</v>
      </c>
      <c r="AB244" s="1" t="s">
        <v>338</v>
      </c>
      <c r="AC244" s="1" t="s">
        <v>724</v>
      </c>
      <c r="AD244" s="4">
        <v>24000</v>
      </c>
      <c r="AE244" s="4">
        <v>24000</v>
      </c>
      <c r="AF244" s="4">
        <v>24000</v>
      </c>
      <c r="AG244" s="4">
        <v>24000</v>
      </c>
      <c r="AH244" s="4">
        <v>24000</v>
      </c>
      <c r="AI244" s="2">
        <v>24000</v>
      </c>
      <c r="AJ244" s="4">
        <v>24000</v>
      </c>
      <c r="AK244" s="2">
        <v>24000</v>
      </c>
      <c r="AL244" s="4">
        <v>19200</v>
      </c>
      <c r="AM244" s="2">
        <v>19200</v>
      </c>
      <c r="AN244" s="3">
        <v>1</v>
      </c>
      <c r="AO244" s="2"/>
      <c r="AP244" s="6"/>
      <c r="AQ244" s="1" t="s">
        <v>567</v>
      </c>
      <c r="AR244" s="1" t="s">
        <v>569</v>
      </c>
      <c r="AS244" s="1" t="s">
        <v>568</v>
      </c>
      <c r="AT244" s="6"/>
      <c r="AU244" s="1" t="s">
        <v>301</v>
      </c>
      <c r="AV244" t="s">
        <v>744</v>
      </c>
      <c r="AW244" s="1" t="s">
        <v>301</v>
      </c>
      <c r="AX244" s="9" t="s">
        <v>915</v>
      </c>
      <c r="AY244" s="1"/>
    </row>
    <row r="245" spans="1:51" x14ac:dyDescent="0.25">
      <c r="A245" s="1" t="s">
        <v>572</v>
      </c>
      <c r="B245" s="1" t="s">
        <v>177</v>
      </c>
      <c r="C245" s="1" t="s">
        <v>177</v>
      </c>
      <c r="D245" t="s">
        <v>51</v>
      </c>
      <c r="E245" s="1" t="s">
        <v>177</v>
      </c>
      <c r="F245" t="s">
        <v>51</v>
      </c>
      <c r="G245" s="1" t="s">
        <v>0</v>
      </c>
      <c r="I245" s="5">
        <v>43507</v>
      </c>
      <c r="J245" s="5">
        <v>43507</v>
      </c>
      <c r="K245" s="1" t="s">
        <v>0</v>
      </c>
      <c r="L245" s="1" t="s">
        <v>536</v>
      </c>
      <c r="M245" s="6">
        <v>180</v>
      </c>
      <c r="N245" s="3">
        <v>1</v>
      </c>
      <c r="O245" s="6">
        <v>180</v>
      </c>
      <c r="P245" s="6">
        <v>162.5</v>
      </c>
      <c r="Q245" s="6"/>
      <c r="R245" s="6">
        <v>162.5</v>
      </c>
      <c r="S245" s="1" t="s">
        <v>724</v>
      </c>
      <c r="T245" s="1" t="s">
        <v>336</v>
      </c>
      <c r="U245" s="2">
        <v>400</v>
      </c>
      <c r="V245" s="1" t="s">
        <v>0</v>
      </c>
      <c r="W245" s="1" t="s">
        <v>570</v>
      </c>
      <c r="X245" s="1" t="s">
        <v>570</v>
      </c>
      <c r="Y245" s="1" t="s">
        <v>726</v>
      </c>
      <c r="Z245" s="1" t="s">
        <v>719</v>
      </c>
      <c r="AA245" s="1" t="s">
        <v>51</v>
      </c>
      <c r="AB245" s="1" t="s">
        <v>339</v>
      </c>
      <c r="AC245" s="1" t="s">
        <v>724</v>
      </c>
      <c r="AD245" s="4">
        <v>72000</v>
      </c>
      <c r="AE245" s="4">
        <v>72000</v>
      </c>
      <c r="AF245" s="4">
        <v>72000</v>
      </c>
      <c r="AG245" s="4">
        <v>72000</v>
      </c>
      <c r="AH245" s="4">
        <v>400</v>
      </c>
      <c r="AI245" s="2">
        <v>400</v>
      </c>
      <c r="AJ245" s="4">
        <v>72000</v>
      </c>
      <c r="AK245" s="2">
        <v>72000</v>
      </c>
      <c r="AL245" s="4">
        <v>65150.000800000002</v>
      </c>
      <c r="AM245" s="2">
        <v>65150.000800000002</v>
      </c>
      <c r="AN245" s="3">
        <v>1</v>
      </c>
      <c r="AO245" s="2"/>
      <c r="AP245" s="6"/>
      <c r="AQ245" s="1" t="s">
        <v>567</v>
      </c>
      <c r="AR245" s="1" t="s">
        <v>569</v>
      </c>
      <c r="AS245" s="1" t="s">
        <v>568</v>
      </c>
      <c r="AT245" s="6"/>
      <c r="AU245" s="1" t="s">
        <v>302</v>
      </c>
      <c r="AV245" t="s">
        <v>745</v>
      </c>
      <c r="AW245" s="1" t="s">
        <v>329</v>
      </c>
      <c r="AX245" s="1" t="s">
        <v>916</v>
      </c>
      <c r="AY245" s="1"/>
    </row>
    <row r="246" spans="1:51" x14ac:dyDescent="0.25">
      <c r="A246" s="1" t="s">
        <v>573</v>
      </c>
      <c r="B246" s="1" t="s">
        <v>178</v>
      </c>
      <c r="C246" s="1" t="s">
        <v>178</v>
      </c>
      <c r="D246" t="s">
        <v>52</v>
      </c>
      <c r="E246" s="1" t="s">
        <v>178</v>
      </c>
      <c r="F246" t="s">
        <v>52</v>
      </c>
      <c r="G246" s="1" t="s">
        <v>0</v>
      </c>
      <c r="I246" s="5">
        <v>43510</v>
      </c>
      <c r="J246" s="5">
        <v>43510</v>
      </c>
      <c r="K246" s="1" t="s">
        <v>0</v>
      </c>
      <c r="L246" s="1" t="s">
        <v>536</v>
      </c>
      <c r="M246" s="6">
        <v>239</v>
      </c>
      <c r="N246" s="3">
        <v>1</v>
      </c>
      <c r="O246" s="6">
        <v>239</v>
      </c>
      <c r="P246" s="6">
        <v>128</v>
      </c>
      <c r="Q246" s="6"/>
      <c r="R246" s="6">
        <v>128</v>
      </c>
      <c r="S246" s="1" t="s">
        <v>724</v>
      </c>
      <c r="T246" s="1" t="s">
        <v>336</v>
      </c>
      <c r="U246" s="2">
        <v>275</v>
      </c>
      <c r="V246" s="1" t="s">
        <v>0</v>
      </c>
      <c r="W246" s="1" t="s">
        <v>570</v>
      </c>
      <c r="X246" s="1" t="s">
        <v>570</v>
      </c>
      <c r="Y246" s="1" t="s">
        <v>727</v>
      </c>
      <c r="Z246" s="1" t="s">
        <v>720</v>
      </c>
      <c r="AA246" s="1" t="s">
        <v>52</v>
      </c>
      <c r="AB246" s="1" t="s">
        <v>340</v>
      </c>
      <c r="AC246" s="1" t="s">
        <v>724</v>
      </c>
      <c r="AD246" s="4">
        <v>65725</v>
      </c>
      <c r="AE246" s="4">
        <v>65725</v>
      </c>
      <c r="AF246" s="4">
        <v>78870</v>
      </c>
      <c r="AG246" s="4">
        <v>78870</v>
      </c>
      <c r="AH246" s="4">
        <v>275</v>
      </c>
      <c r="AI246" s="2">
        <v>275</v>
      </c>
      <c r="AJ246" s="4">
        <v>65725</v>
      </c>
      <c r="AK246" s="2">
        <v>65725</v>
      </c>
      <c r="AL246" s="4">
        <v>35200</v>
      </c>
      <c r="AM246" s="2">
        <v>35200</v>
      </c>
      <c r="AN246" s="3">
        <v>1</v>
      </c>
      <c r="AO246" s="2"/>
      <c r="AP246" s="6"/>
      <c r="AQ246" s="1" t="s">
        <v>567</v>
      </c>
      <c r="AR246" s="1" t="s">
        <v>569</v>
      </c>
      <c r="AS246" s="1" t="s">
        <v>568</v>
      </c>
      <c r="AT246" s="6"/>
      <c r="AU246" s="1" t="s">
        <v>302</v>
      </c>
      <c r="AV246" t="s">
        <v>745</v>
      </c>
      <c r="AW246" s="1" t="s">
        <v>330</v>
      </c>
      <c r="AX246" s="1" t="s">
        <v>917</v>
      </c>
      <c r="AY246" s="1"/>
    </row>
    <row r="247" spans="1:51" x14ac:dyDescent="0.25">
      <c r="A247" s="1" t="s">
        <v>574</v>
      </c>
      <c r="B247" s="1" t="s">
        <v>179</v>
      </c>
      <c r="C247" s="1" t="s">
        <v>179</v>
      </c>
      <c r="D247" t="s">
        <v>53</v>
      </c>
      <c r="E247" s="1" t="s">
        <v>179</v>
      </c>
      <c r="F247" t="s">
        <v>53</v>
      </c>
      <c r="G247" s="1" t="s">
        <v>0</v>
      </c>
      <c r="I247" s="5">
        <v>43523</v>
      </c>
      <c r="J247" s="5">
        <v>43523</v>
      </c>
      <c r="K247" s="1" t="s">
        <v>0</v>
      </c>
      <c r="L247" s="1" t="s">
        <v>536</v>
      </c>
      <c r="M247" s="6">
        <v>58</v>
      </c>
      <c r="N247" s="3">
        <v>1</v>
      </c>
      <c r="O247" s="6">
        <v>58</v>
      </c>
      <c r="P247" s="6">
        <v>17</v>
      </c>
      <c r="Q247" s="6"/>
      <c r="R247" s="6">
        <v>12</v>
      </c>
      <c r="S247" s="1" t="s">
        <v>724</v>
      </c>
      <c r="T247" s="1" t="s">
        <v>336</v>
      </c>
      <c r="U247" s="2">
        <v>450</v>
      </c>
      <c r="V247" s="1" t="s">
        <v>0</v>
      </c>
      <c r="W247" s="1" t="s">
        <v>570</v>
      </c>
      <c r="X247" s="1" t="s">
        <v>570</v>
      </c>
      <c r="Y247" s="1" t="s">
        <v>728</v>
      </c>
      <c r="Z247" s="1" t="s">
        <v>721</v>
      </c>
      <c r="AA247" s="1" t="s">
        <v>53</v>
      </c>
      <c r="AB247" s="1" t="s">
        <v>341</v>
      </c>
      <c r="AC247" s="1" t="s">
        <v>724</v>
      </c>
      <c r="AD247" s="4">
        <v>26100</v>
      </c>
      <c r="AE247" s="4">
        <v>26100</v>
      </c>
      <c r="AF247" s="4">
        <v>26100</v>
      </c>
      <c r="AG247" s="4">
        <v>26100</v>
      </c>
      <c r="AH247" s="4">
        <v>450</v>
      </c>
      <c r="AI247" s="2">
        <v>450</v>
      </c>
      <c r="AJ247" s="4">
        <v>26100</v>
      </c>
      <c r="AK247" s="2">
        <v>26100</v>
      </c>
      <c r="AL247" s="4">
        <v>5400</v>
      </c>
      <c r="AM247" s="2">
        <v>5400</v>
      </c>
      <c r="AN247" s="3">
        <v>1</v>
      </c>
      <c r="AO247" s="2"/>
      <c r="AP247" s="6"/>
      <c r="AQ247" s="1" t="s">
        <v>567</v>
      </c>
      <c r="AR247" s="1" t="s">
        <v>569</v>
      </c>
      <c r="AS247" s="1" t="s">
        <v>568</v>
      </c>
      <c r="AT247" s="6"/>
      <c r="AU247" s="1" t="s">
        <v>302</v>
      </c>
      <c r="AV247" t="s">
        <v>745</v>
      </c>
      <c r="AW247" s="1" t="s">
        <v>330</v>
      </c>
      <c r="AX247" s="1" t="s">
        <v>918</v>
      </c>
      <c r="AY247" s="1"/>
    </row>
    <row r="248" spans="1:51" x14ac:dyDescent="0.25">
      <c r="A248" s="1" t="s">
        <v>575</v>
      </c>
      <c r="B248" s="1" t="s">
        <v>180</v>
      </c>
      <c r="C248" s="1" t="s">
        <v>180</v>
      </c>
      <c r="D248" t="s">
        <v>54</v>
      </c>
      <c r="E248" s="1" t="s">
        <v>180</v>
      </c>
      <c r="F248" t="s">
        <v>54</v>
      </c>
      <c r="G248" s="1" t="s">
        <v>0</v>
      </c>
      <c r="I248" s="5">
        <v>43523</v>
      </c>
      <c r="J248" s="5">
        <v>43523</v>
      </c>
      <c r="K248" s="1" t="s">
        <v>0</v>
      </c>
      <c r="L248" s="1" t="s">
        <v>536</v>
      </c>
      <c r="M248" s="6">
        <v>66</v>
      </c>
      <c r="N248" s="3">
        <v>1</v>
      </c>
      <c r="O248" s="6">
        <v>66</v>
      </c>
      <c r="P248" s="6">
        <v>33</v>
      </c>
      <c r="Q248" s="6"/>
      <c r="R248" s="6">
        <v>27</v>
      </c>
      <c r="S248" s="1" t="s">
        <v>724</v>
      </c>
      <c r="T248" s="1" t="s">
        <v>336</v>
      </c>
      <c r="U248" s="2">
        <v>450</v>
      </c>
      <c r="V248" s="1" t="s">
        <v>0</v>
      </c>
      <c r="W248" s="1" t="s">
        <v>570</v>
      </c>
      <c r="X248" s="1" t="s">
        <v>570</v>
      </c>
      <c r="Y248" s="1" t="s">
        <v>728</v>
      </c>
      <c r="Z248" s="1" t="s">
        <v>721</v>
      </c>
      <c r="AA248" s="1" t="s">
        <v>54</v>
      </c>
      <c r="AB248" s="1" t="s">
        <v>342</v>
      </c>
      <c r="AC248" s="1" t="s">
        <v>724</v>
      </c>
      <c r="AD248" s="4">
        <v>29700</v>
      </c>
      <c r="AE248" s="4">
        <v>29700</v>
      </c>
      <c r="AF248" s="4">
        <v>29700</v>
      </c>
      <c r="AG248" s="4">
        <v>29700</v>
      </c>
      <c r="AH248" s="4">
        <v>450</v>
      </c>
      <c r="AI248" s="2">
        <v>450</v>
      </c>
      <c r="AJ248" s="4">
        <v>29700</v>
      </c>
      <c r="AK248" s="2">
        <v>29700</v>
      </c>
      <c r="AL248" s="4">
        <v>12150</v>
      </c>
      <c r="AM248" s="2">
        <v>12150</v>
      </c>
      <c r="AN248" s="3">
        <v>1</v>
      </c>
      <c r="AO248" s="2"/>
      <c r="AP248" s="6"/>
      <c r="AQ248" s="1" t="s">
        <v>567</v>
      </c>
      <c r="AR248" s="1" t="s">
        <v>569</v>
      </c>
      <c r="AS248" s="1" t="s">
        <v>568</v>
      </c>
      <c r="AT248" s="6"/>
      <c r="AU248" s="1" t="s">
        <v>302</v>
      </c>
      <c r="AV248" t="s">
        <v>745</v>
      </c>
      <c r="AW248" s="1" t="s">
        <v>330</v>
      </c>
      <c r="AX248" s="1" t="s">
        <v>919</v>
      </c>
      <c r="AY248" s="1"/>
    </row>
    <row r="249" spans="1:51" x14ac:dyDescent="0.25">
      <c r="A249" s="1" t="s">
        <v>576</v>
      </c>
      <c r="B249" s="1" t="s">
        <v>181</v>
      </c>
      <c r="C249" s="1" t="s">
        <v>181</v>
      </c>
      <c r="D249" t="s">
        <v>55</v>
      </c>
      <c r="E249" s="1" t="s">
        <v>181</v>
      </c>
      <c r="F249" t="s">
        <v>55</v>
      </c>
      <c r="G249" s="1" t="s">
        <v>0</v>
      </c>
      <c r="I249" s="5">
        <v>43528</v>
      </c>
      <c r="J249" s="5">
        <v>43528</v>
      </c>
      <c r="K249" s="1" t="s">
        <v>0</v>
      </c>
      <c r="L249" s="1" t="s">
        <v>537</v>
      </c>
      <c r="M249" s="6">
        <v>1</v>
      </c>
      <c r="N249" s="3">
        <v>1</v>
      </c>
      <c r="O249" s="6">
        <v>1</v>
      </c>
      <c r="P249" s="6">
        <v>0.31900000000000001</v>
      </c>
      <c r="Q249" s="6"/>
      <c r="R249" s="6"/>
      <c r="S249" s="1" t="s">
        <v>724</v>
      </c>
      <c r="T249" s="1" t="s">
        <v>336</v>
      </c>
      <c r="U249" s="2">
        <v>74640</v>
      </c>
      <c r="V249" s="1" t="s">
        <v>0</v>
      </c>
      <c r="W249" s="1" t="s">
        <v>570</v>
      </c>
      <c r="X249" s="1" t="s">
        <v>570</v>
      </c>
      <c r="Y249" s="1" t="s">
        <v>726</v>
      </c>
      <c r="Z249" s="1" t="s">
        <v>719</v>
      </c>
      <c r="AA249" s="1" t="s">
        <v>55</v>
      </c>
      <c r="AB249" s="1" t="s">
        <v>343</v>
      </c>
      <c r="AC249" s="1" t="s">
        <v>724</v>
      </c>
      <c r="AD249" s="4">
        <v>74640</v>
      </c>
      <c r="AE249" s="4">
        <v>74640</v>
      </c>
      <c r="AF249" s="4">
        <v>74640</v>
      </c>
      <c r="AG249" s="4">
        <v>74640</v>
      </c>
      <c r="AH249" s="4">
        <v>74640</v>
      </c>
      <c r="AI249" s="2">
        <v>74640</v>
      </c>
      <c r="AJ249" s="4">
        <v>74640</v>
      </c>
      <c r="AK249" s="2">
        <v>74640</v>
      </c>
      <c r="AL249" s="4"/>
      <c r="AM249" s="2"/>
      <c r="AN249" s="3">
        <v>1</v>
      </c>
      <c r="AO249" s="2"/>
      <c r="AP249" s="6"/>
      <c r="AQ249" s="1" t="s">
        <v>567</v>
      </c>
      <c r="AR249" s="1" t="s">
        <v>569</v>
      </c>
      <c r="AS249" s="1" t="s">
        <v>568</v>
      </c>
      <c r="AT249" s="6"/>
      <c r="AU249" s="1" t="s">
        <v>303</v>
      </c>
      <c r="AV249" t="s">
        <v>746</v>
      </c>
      <c r="AW249" s="1" t="s">
        <v>303</v>
      </c>
      <c r="AX249" s="1" t="s">
        <v>920</v>
      </c>
      <c r="AY249" s="1"/>
    </row>
    <row r="250" spans="1:51" x14ac:dyDescent="0.25">
      <c r="A250" s="1" t="s">
        <v>577</v>
      </c>
      <c r="B250" s="1" t="s">
        <v>182</v>
      </c>
      <c r="C250" s="1" t="s">
        <v>182</v>
      </c>
      <c r="D250" t="s">
        <v>56</v>
      </c>
      <c r="E250" s="1" t="s">
        <v>182</v>
      </c>
      <c r="F250" t="s">
        <v>56</v>
      </c>
      <c r="G250" s="1" t="s">
        <v>0</v>
      </c>
      <c r="I250" s="5">
        <v>43564</v>
      </c>
      <c r="J250" s="5">
        <v>43564</v>
      </c>
      <c r="K250" s="1" t="s">
        <v>0</v>
      </c>
      <c r="L250" s="1" t="s">
        <v>536</v>
      </c>
      <c r="M250" s="6">
        <v>168</v>
      </c>
      <c r="N250" s="3">
        <v>1</v>
      </c>
      <c r="O250" s="6">
        <v>168</v>
      </c>
      <c r="P250" s="6">
        <v>75</v>
      </c>
      <c r="Q250" s="6"/>
      <c r="R250" s="6">
        <v>75</v>
      </c>
      <c r="S250" s="1" t="s">
        <v>724</v>
      </c>
      <c r="T250" s="1" t="s">
        <v>336</v>
      </c>
      <c r="U250" s="2">
        <v>101.15</v>
      </c>
      <c r="V250" s="1" t="s">
        <v>0</v>
      </c>
      <c r="W250" s="1" t="s">
        <v>570</v>
      </c>
      <c r="X250" s="1" t="s">
        <v>570</v>
      </c>
      <c r="Y250" s="1" t="s">
        <v>726</v>
      </c>
      <c r="Z250" s="1" t="s">
        <v>719</v>
      </c>
      <c r="AA250" s="1" t="s">
        <v>56</v>
      </c>
      <c r="AB250" s="1" t="s">
        <v>338</v>
      </c>
      <c r="AC250" s="1" t="s">
        <v>724</v>
      </c>
      <c r="AD250" s="4">
        <v>16993.2</v>
      </c>
      <c r="AE250" s="4">
        <v>16993.2</v>
      </c>
      <c r="AF250" s="4">
        <v>16993.2</v>
      </c>
      <c r="AG250" s="4">
        <v>16993.2</v>
      </c>
      <c r="AH250" s="4">
        <v>101.15</v>
      </c>
      <c r="AI250" s="2">
        <v>101.15</v>
      </c>
      <c r="AJ250" s="4">
        <v>16993.2</v>
      </c>
      <c r="AK250" s="2">
        <v>16993.2</v>
      </c>
      <c r="AL250" s="4">
        <v>8793.4251999999997</v>
      </c>
      <c r="AM250" s="2">
        <v>8793.4251999999997</v>
      </c>
      <c r="AN250" s="3">
        <v>1</v>
      </c>
      <c r="AO250" s="2"/>
      <c r="AP250" s="6"/>
      <c r="AQ250" s="1" t="s">
        <v>567</v>
      </c>
      <c r="AR250" s="1" t="s">
        <v>569</v>
      </c>
      <c r="AS250" s="1" t="s">
        <v>568</v>
      </c>
      <c r="AT250" s="6"/>
      <c r="AU250" s="1" t="s">
        <v>304</v>
      </c>
      <c r="AV250" t="s">
        <v>747</v>
      </c>
      <c r="AW250" s="1" t="s">
        <v>304</v>
      </c>
      <c r="AX250" s="1" t="s">
        <v>921</v>
      </c>
      <c r="AY250" s="1"/>
    </row>
    <row r="251" spans="1:51" x14ac:dyDescent="0.25">
      <c r="A251" s="1" t="s">
        <v>577</v>
      </c>
      <c r="B251" s="1" t="s">
        <v>182</v>
      </c>
      <c r="C251" s="1" t="s">
        <v>182</v>
      </c>
      <c r="D251" t="s">
        <v>56</v>
      </c>
      <c r="E251" s="1" t="s">
        <v>182</v>
      </c>
      <c r="F251" t="s">
        <v>56</v>
      </c>
      <c r="G251" s="1" t="s">
        <v>0</v>
      </c>
      <c r="I251" s="5">
        <v>43564</v>
      </c>
      <c r="J251" s="5">
        <v>43564</v>
      </c>
      <c r="K251" s="1" t="s">
        <v>0</v>
      </c>
      <c r="L251" s="1" t="s">
        <v>538</v>
      </c>
      <c r="M251" s="6">
        <v>18.5</v>
      </c>
      <c r="N251" s="3">
        <v>1</v>
      </c>
      <c r="O251" s="6">
        <v>18.5</v>
      </c>
      <c r="P251" s="6">
        <v>2.8159999999999998</v>
      </c>
      <c r="Q251" s="6"/>
      <c r="R251" s="6">
        <v>2.8159999999999998</v>
      </c>
      <c r="S251" s="1" t="s">
        <v>724</v>
      </c>
      <c r="T251" s="1" t="s">
        <v>336</v>
      </c>
      <c r="U251" s="2">
        <v>200</v>
      </c>
      <c r="V251" s="1" t="s">
        <v>0</v>
      </c>
      <c r="W251" s="1" t="s">
        <v>570</v>
      </c>
      <c r="X251" s="1" t="s">
        <v>570</v>
      </c>
      <c r="Y251" s="1" t="s">
        <v>726</v>
      </c>
      <c r="Z251" s="1" t="s">
        <v>719</v>
      </c>
      <c r="AA251" s="1" t="s">
        <v>56</v>
      </c>
      <c r="AB251" s="1" t="s">
        <v>344</v>
      </c>
      <c r="AC251" s="1" t="s">
        <v>724</v>
      </c>
      <c r="AD251" s="4">
        <v>3700</v>
      </c>
      <c r="AE251" s="4">
        <v>3700</v>
      </c>
      <c r="AF251" s="4">
        <v>3700</v>
      </c>
      <c r="AG251" s="4">
        <v>3700</v>
      </c>
      <c r="AH251" s="4">
        <v>200</v>
      </c>
      <c r="AI251" s="2">
        <v>200</v>
      </c>
      <c r="AJ251" s="4">
        <v>3700</v>
      </c>
      <c r="AK251" s="2">
        <v>3700</v>
      </c>
      <c r="AL251" s="4">
        <v>567.72</v>
      </c>
      <c r="AM251" s="2">
        <v>567.72</v>
      </c>
      <c r="AN251" s="3">
        <v>1</v>
      </c>
      <c r="AO251" s="2"/>
      <c r="AP251" s="6"/>
      <c r="AQ251" s="1" t="s">
        <v>567</v>
      </c>
      <c r="AR251" s="1" t="s">
        <v>569</v>
      </c>
      <c r="AS251" s="1" t="s">
        <v>568</v>
      </c>
      <c r="AT251" s="6"/>
      <c r="AU251" s="1" t="s">
        <v>304</v>
      </c>
      <c r="AV251" t="s">
        <v>747</v>
      </c>
      <c r="AW251" s="1" t="s">
        <v>304</v>
      </c>
      <c r="AX251" s="1" t="s">
        <v>922</v>
      </c>
      <c r="AY251" s="1"/>
    </row>
    <row r="252" spans="1:51" x14ac:dyDescent="0.25">
      <c r="A252" s="1" t="s">
        <v>577</v>
      </c>
      <c r="B252" s="1" t="s">
        <v>182</v>
      </c>
      <c r="C252" s="1" t="s">
        <v>182</v>
      </c>
      <c r="D252" t="s">
        <v>56</v>
      </c>
      <c r="E252" s="1" t="s">
        <v>182</v>
      </c>
      <c r="F252" t="s">
        <v>56</v>
      </c>
      <c r="G252" s="1" t="s">
        <v>0</v>
      </c>
      <c r="I252" s="5">
        <v>43564</v>
      </c>
      <c r="J252" s="5">
        <v>43564</v>
      </c>
      <c r="K252" s="1" t="s">
        <v>0</v>
      </c>
      <c r="L252" s="1" t="s">
        <v>539</v>
      </c>
      <c r="M252" s="6">
        <v>18.5</v>
      </c>
      <c r="N252" s="3">
        <v>1</v>
      </c>
      <c r="O252" s="6">
        <v>18.5</v>
      </c>
      <c r="P252" s="6">
        <v>9</v>
      </c>
      <c r="Q252" s="6"/>
      <c r="R252" s="6">
        <v>9</v>
      </c>
      <c r="S252" s="1" t="s">
        <v>724</v>
      </c>
      <c r="T252" s="1" t="s">
        <v>336</v>
      </c>
      <c r="U252" s="2">
        <v>90</v>
      </c>
      <c r="V252" s="1" t="s">
        <v>0</v>
      </c>
      <c r="W252" s="1" t="s">
        <v>570</v>
      </c>
      <c r="X252" s="1" t="s">
        <v>570</v>
      </c>
      <c r="Y252" s="1" t="s">
        <v>726</v>
      </c>
      <c r="Z252" s="1" t="s">
        <v>719</v>
      </c>
      <c r="AA252" s="1" t="s">
        <v>56</v>
      </c>
      <c r="AB252" s="1" t="s">
        <v>345</v>
      </c>
      <c r="AC252" s="1" t="s">
        <v>724</v>
      </c>
      <c r="AD252" s="4">
        <v>1665</v>
      </c>
      <c r="AE252" s="4">
        <v>1665</v>
      </c>
      <c r="AF252" s="4">
        <v>1665</v>
      </c>
      <c r="AG252" s="4">
        <v>1665</v>
      </c>
      <c r="AH252" s="4">
        <v>90</v>
      </c>
      <c r="AI252" s="2">
        <v>90</v>
      </c>
      <c r="AJ252" s="4">
        <v>1665</v>
      </c>
      <c r="AK252" s="2">
        <v>1665</v>
      </c>
      <c r="AL252" s="4">
        <v>882.13</v>
      </c>
      <c r="AM252" s="2">
        <v>882.13</v>
      </c>
      <c r="AN252" s="3">
        <v>1</v>
      </c>
      <c r="AO252" s="2"/>
      <c r="AP252" s="6"/>
      <c r="AQ252" s="1" t="s">
        <v>567</v>
      </c>
      <c r="AR252" s="1" t="s">
        <v>569</v>
      </c>
      <c r="AS252" s="1" t="s">
        <v>568</v>
      </c>
      <c r="AT252" s="6"/>
      <c r="AU252" s="1" t="s">
        <v>304</v>
      </c>
      <c r="AV252" t="s">
        <v>747</v>
      </c>
      <c r="AW252" s="1" t="s">
        <v>304</v>
      </c>
      <c r="AX252" s="1" t="s">
        <v>923</v>
      </c>
      <c r="AY252" s="1"/>
    </row>
    <row r="253" spans="1:51" x14ac:dyDescent="0.25">
      <c r="A253" s="1" t="s">
        <v>578</v>
      </c>
      <c r="B253" s="1" t="s">
        <v>183</v>
      </c>
      <c r="C253" s="1" t="s">
        <v>183</v>
      </c>
      <c r="D253" t="s">
        <v>57</v>
      </c>
      <c r="E253" s="1" t="s">
        <v>183</v>
      </c>
      <c r="F253" t="s">
        <v>57</v>
      </c>
      <c r="G253" s="1" t="s">
        <v>0</v>
      </c>
      <c r="I253" s="5">
        <v>43580</v>
      </c>
      <c r="J253" s="5">
        <v>43580</v>
      </c>
      <c r="K253" s="1" t="s">
        <v>0</v>
      </c>
      <c r="L253" s="1" t="s">
        <v>536</v>
      </c>
      <c r="M253" s="6">
        <v>7</v>
      </c>
      <c r="N253" s="3">
        <v>1</v>
      </c>
      <c r="O253" s="6">
        <v>7</v>
      </c>
      <c r="P253" s="6">
        <v>5</v>
      </c>
      <c r="Q253" s="6"/>
      <c r="R253" s="6">
        <v>2</v>
      </c>
      <c r="S253" s="1" t="s">
        <v>724</v>
      </c>
      <c r="T253" s="1" t="s">
        <v>336</v>
      </c>
      <c r="U253" s="2">
        <v>550</v>
      </c>
      <c r="V253" s="1" t="s">
        <v>0</v>
      </c>
      <c r="W253" s="1" t="s">
        <v>570</v>
      </c>
      <c r="X253" s="1" t="s">
        <v>570</v>
      </c>
      <c r="Y253" s="1" t="s">
        <v>728</v>
      </c>
      <c r="Z253" s="1" t="s">
        <v>721</v>
      </c>
      <c r="AA253" s="1" t="s">
        <v>57</v>
      </c>
      <c r="AB253" s="1" t="s">
        <v>346</v>
      </c>
      <c r="AC253" s="1" t="s">
        <v>724</v>
      </c>
      <c r="AD253" s="4">
        <v>3850</v>
      </c>
      <c r="AE253" s="4">
        <v>3850</v>
      </c>
      <c r="AF253" s="4">
        <v>3850</v>
      </c>
      <c r="AG253" s="4">
        <v>3850</v>
      </c>
      <c r="AH253" s="4">
        <v>550</v>
      </c>
      <c r="AI253" s="2">
        <v>550</v>
      </c>
      <c r="AJ253" s="4">
        <v>3850</v>
      </c>
      <c r="AK253" s="2">
        <v>3850</v>
      </c>
      <c r="AL253" s="4">
        <v>1000</v>
      </c>
      <c r="AM253" s="2">
        <v>1000</v>
      </c>
      <c r="AN253" s="3">
        <v>1</v>
      </c>
      <c r="AO253" s="2"/>
      <c r="AP253" s="6"/>
      <c r="AQ253" s="1" t="s">
        <v>567</v>
      </c>
      <c r="AR253" s="1" t="s">
        <v>569</v>
      </c>
      <c r="AS253" s="1" t="s">
        <v>568</v>
      </c>
      <c r="AT253" s="6"/>
      <c r="AU253" s="1" t="s">
        <v>302</v>
      </c>
      <c r="AV253" t="s">
        <v>745</v>
      </c>
      <c r="AW253" s="1" t="s">
        <v>329</v>
      </c>
      <c r="AX253" s="1"/>
      <c r="AY253" s="1"/>
    </row>
    <row r="254" spans="1:51" x14ac:dyDescent="0.25">
      <c r="A254" s="1" t="s">
        <v>579</v>
      </c>
      <c r="B254" s="1" t="s">
        <v>184</v>
      </c>
      <c r="C254" s="1" t="s">
        <v>184</v>
      </c>
      <c r="D254" t="s">
        <v>58</v>
      </c>
      <c r="E254" s="1" t="s">
        <v>184</v>
      </c>
      <c r="F254" t="s">
        <v>58</v>
      </c>
      <c r="G254" s="1" t="s">
        <v>0</v>
      </c>
      <c r="I254" s="5">
        <v>43599</v>
      </c>
      <c r="J254" s="5">
        <v>43599</v>
      </c>
      <c r="K254" s="1" t="s">
        <v>0</v>
      </c>
      <c r="L254" s="1" t="s">
        <v>536</v>
      </c>
      <c r="M254" s="6">
        <v>12</v>
      </c>
      <c r="N254" s="3">
        <v>1</v>
      </c>
      <c r="O254" s="6">
        <v>12</v>
      </c>
      <c r="P254" s="6">
        <v>4.6449999999999996</v>
      </c>
      <c r="Q254" s="6"/>
      <c r="R254" s="6">
        <v>4.6449999999999996</v>
      </c>
      <c r="S254" s="1" t="s">
        <v>724</v>
      </c>
      <c r="T254" s="1" t="s">
        <v>336</v>
      </c>
      <c r="U254" s="2">
        <v>960</v>
      </c>
      <c r="V254" s="1" t="s">
        <v>0</v>
      </c>
      <c r="W254" s="1" t="s">
        <v>570</v>
      </c>
      <c r="X254" s="1" t="s">
        <v>570</v>
      </c>
      <c r="Y254" s="1" t="s">
        <v>726</v>
      </c>
      <c r="Z254" s="1" t="s">
        <v>719</v>
      </c>
      <c r="AA254" s="1" t="s">
        <v>58</v>
      </c>
      <c r="AB254" s="1" t="s">
        <v>347</v>
      </c>
      <c r="AC254" s="1" t="s">
        <v>724</v>
      </c>
      <c r="AD254" s="4">
        <v>11520</v>
      </c>
      <c r="AE254" s="4">
        <v>11520</v>
      </c>
      <c r="AF254" s="4">
        <v>11520</v>
      </c>
      <c r="AG254" s="4">
        <v>11520</v>
      </c>
      <c r="AH254" s="4">
        <v>960</v>
      </c>
      <c r="AI254" s="2">
        <v>960</v>
      </c>
      <c r="AJ254" s="4">
        <v>11520</v>
      </c>
      <c r="AK254" s="2">
        <v>11520</v>
      </c>
      <c r="AL254" s="4">
        <v>5384.04</v>
      </c>
      <c r="AM254" s="2">
        <v>5384.04</v>
      </c>
      <c r="AN254" s="3">
        <v>1</v>
      </c>
      <c r="AO254" s="2"/>
      <c r="AP254" s="6"/>
      <c r="AQ254" s="1" t="s">
        <v>567</v>
      </c>
      <c r="AR254" s="1" t="s">
        <v>569</v>
      </c>
      <c r="AS254" s="1" t="s">
        <v>568</v>
      </c>
      <c r="AT254" s="6"/>
      <c r="AU254" s="1" t="s">
        <v>305</v>
      </c>
      <c r="AV254" t="s">
        <v>748</v>
      </c>
      <c r="AW254" s="1" t="s">
        <v>305</v>
      </c>
      <c r="AX254" s="9" t="s">
        <v>808</v>
      </c>
      <c r="AY254" s="1"/>
    </row>
    <row r="255" spans="1:51" x14ac:dyDescent="0.25">
      <c r="A255" s="1" t="s">
        <v>579</v>
      </c>
      <c r="B255" s="1" t="s">
        <v>184</v>
      </c>
      <c r="C255" s="1" t="s">
        <v>184</v>
      </c>
      <c r="D255" t="s">
        <v>58</v>
      </c>
      <c r="E255" s="1" t="s">
        <v>184</v>
      </c>
      <c r="F255" t="s">
        <v>58</v>
      </c>
      <c r="G255" s="1" t="s">
        <v>0</v>
      </c>
      <c r="I255" s="5">
        <v>43599</v>
      </c>
      <c r="J255" s="5">
        <v>43599</v>
      </c>
      <c r="K255" s="1" t="s">
        <v>0</v>
      </c>
      <c r="L255" s="1" t="s">
        <v>536</v>
      </c>
      <c r="M255" s="6">
        <v>12</v>
      </c>
      <c r="N255" s="3">
        <v>1</v>
      </c>
      <c r="O255" s="6">
        <v>12</v>
      </c>
      <c r="P255" s="6">
        <v>5</v>
      </c>
      <c r="Q255" s="6"/>
      <c r="R255" s="6">
        <v>5</v>
      </c>
      <c r="S255" s="1" t="s">
        <v>724</v>
      </c>
      <c r="T255" s="1" t="s">
        <v>336</v>
      </c>
      <c r="U255" s="2">
        <v>1670</v>
      </c>
      <c r="V255" s="1" t="s">
        <v>0</v>
      </c>
      <c r="W255" s="1" t="s">
        <v>570</v>
      </c>
      <c r="X255" s="1" t="s">
        <v>570</v>
      </c>
      <c r="Y255" s="1" t="s">
        <v>726</v>
      </c>
      <c r="Z255" s="1" t="s">
        <v>719</v>
      </c>
      <c r="AA255" s="1" t="s">
        <v>58</v>
      </c>
      <c r="AB255" s="1" t="s">
        <v>348</v>
      </c>
      <c r="AC255" s="1" t="s">
        <v>724</v>
      </c>
      <c r="AD255" s="4">
        <v>20040</v>
      </c>
      <c r="AE255" s="4">
        <v>20040</v>
      </c>
      <c r="AF255" s="4">
        <v>20040</v>
      </c>
      <c r="AG255" s="4">
        <v>20040</v>
      </c>
      <c r="AH255" s="4">
        <v>1670</v>
      </c>
      <c r="AI255" s="2">
        <v>1670</v>
      </c>
      <c r="AJ255" s="4">
        <v>20040</v>
      </c>
      <c r="AK255" s="2">
        <v>20040</v>
      </c>
      <c r="AL255" s="4">
        <v>8109.32</v>
      </c>
      <c r="AM255" s="2">
        <v>8109.32</v>
      </c>
      <c r="AN255" s="3">
        <v>1</v>
      </c>
      <c r="AO255" s="2"/>
      <c r="AP255" s="6"/>
      <c r="AQ255" s="1" t="s">
        <v>567</v>
      </c>
      <c r="AR255" s="1" t="s">
        <v>569</v>
      </c>
      <c r="AS255" s="1" t="s">
        <v>568</v>
      </c>
      <c r="AT255" s="6"/>
      <c r="AU255" s="1" t="s">
        <v>305</v>
      </c>
      <c r="AV255" t="s">
        <v>748</v>
      </c>
      <c r="AW255" s="1" t="s">
        <v>305</v>
      </c>
      <c r="AX255" s="9" t="s">
        <v>808</v>
      </c>
      <c r="AY255" s="1"/>
    </row>
    <row r="256" spans="1:51" x14ac:dyDescent="0.25">
      <c r="A256" s="1" t="s">
        <v>580</v>
      </c>
      <c r="B256" s="1" t="s">
        <v>185</v>
      </c>
      <c r="C256" s="1" t="s">
        <v>185</v>
      </c>
      <c r="D256" t="s">
        <v>59</v>
      </c>
      <c r="E256" s="1" t="s">
        <v>185</v>
      </c>
      <c r="F256" t="s">
        <v>59</v>
      </c>
      <c r="G256" s="1" t="s">
        <v>0</v>
      </c>
      <c r="I256" s="5">
        <v>43600</v>
      </c>
      <c r="J256" s="5">
        <v>43600</v>
      </c>
      <c r="K256" s="1" t="s">
        <v>0</v>
      </c>
      <c r="L256" s="1" t="s">
        <v>536</v>
      </c>
      <c r="M256" s="6">
        <v>12</v>
      </c>
      <c r="N256" s="3">
        <v>1</v>
      </c>
      <c r="O256" s="6">
        <v>12</v>
      </c>
      <c r="P256" s="6">
        <v>3.86</v>
      </c>
      <c r="Q256" s="6"/>
      <c r="R256" s="6">
        <v>3.86</v>
      </c>
      <c r="S256" s="1" t="s">
        <v>724</v>
      </c>
      <c r="T256" s="1" t="s">
        <v>336</v>
      </c>
      <c r="U256" s="2">
        <v>1775</v>
      </c>
      <c r="V256" s="1" t="s">
        <v>0</v>
      </c>
      <c r="W256" s="1" t="s">
        <v>570</v>
      </c>
      <c r="X256" s="1" t="s">
        <v>570</v>
      </c>
      <c r="Y256" s="1" t="s">
        <v>726</v>
      </c>
      <c r="Z256" s="1" t="s">
        <v>719</v>
      </c>
      <c r="AA256" s="1" t="s">
        <v>59</v>
      </c>
      <c r="AB256" s="1" t="s">
        <v>349</v>
      </c>
      <c r="AC256" s="1" t="s">
        <v>724</v>
      </c>
      <c r="AD256" s="4">
        <v>21300</v>
      </c>
      <c r="AE256" s="4">
        <v>21300</v>
      </c>
      <c r="AF256" s="4">
        <v>21300</v>
      </c>
      <c r="AG256" s="4">
        <v>21300</v>
      </c>
      <c r="AH256" s="4">
        <v>1775</v>
      </c>
      <c r="AI256" s="2">
        <v>1775</v>
      </c>
      <c r="AJ256" s="4">
        <v>21300</v>
      </c>
      <c r="AK256" s="2">
        <v>21300</v>
      </c>
      <c r="AL256" s="4">
        <v>8905.91</v>
      </c>
      <c r="AM256" s="2">
        <v>8905.91</v>
      </c>
      <c r="AN256" s="3">
        <v>1</v>
      </c>
      <c r="AO256" s="2"/>
      <c r="AP256" s="6"/>
      <c r="AQ256" s="1" t="s">
        <v>567</v>
      </c>
      <c r="AR256" s="1" t="s">
        <v>569</v>
      </c>
      <c r="AS256" s="1" t="s">
        <v>568</v>
      </c>
      <c r="AT256" s="6"/>
      <c r="AU256" s="1" t="s">
        <v>305</v>
      </c>
      <c r="AV256" t="s">
        <v>748</v>
      </c>
      <c r="AW256" s="1" t="s">
        <v>305</v>
      </c>
      <c r="AX256" s="9" t="s">
        <v>809</v>
      </c>
      <c r="AY256" s="1"/>
    </row>
    <row r="257" spans="1:51" x14ac:dyDescent="0.25">
      <c r="A257" s="1" t="s">
        <v>580</v>
      </c>
      <c r="B257" s="1" t="s">
        <v>185</v>
      </c>
      <c r="C257" s="1" t="s">
        <v>185</v>
      </c>
      <c r="D257" t="s">
        <v>59</v>
      </c>
      <c r="E257" s="1" t="s">
        <v>185</v>
      </c>
      <c r="F257" t="s">
        <v>59</v>
      </c>
      <c r="G257" s="1" t="s">
        <v>0</v>
      </c>
      <c r="I257" s="5">
        <v>43600</v>
      </c>
      <c r="J257" s="5">
        <v>43600</v>
      </c>
      <c r="K257" s="1" t="s">
        <v>0</v>
      </c>
      <c r="L257" s="1" t="s">
        <v>536</v>
      </c>
      <c r="M257" s="6">
        <v>12</v>
      </c>
      <c r="N257" s="3">
        <v>1</v>
      </c>
      <c r="O257" s="6">
        <v>12</v>
      </c>
      <c r="P257" s="6">
        <v>3.86</v>
      </c>
      <c r="Q257" s="6"/>
      <c r="R257" s="6">
        <v>3.86</v>
      </c>
      <c r="S257" s="1" t="s">
        <v>724</v>
      </c>
      <c r="T257" s="1" t="s">
        <v>336</v>
      </c>
      <c r="U257" s="2">
        <v>1927</v>
      </c>
      <c r="V257" s="1" t="s">
        <v>0</v>
      </c>
      <c r="W257" s="1" t="s">
        <v>570</v>
      </c>
      <c r="X257" s="1" t="s">
        <v>570</v>
      </c>
      <c r="Y257" s="1" t="s">
        <v>726</v>
      </c>
      <c r="Z257" s="1" t="s">
        <v>719</v>
      </c>
      <c r="AA257" s="1" t="s">
        <v>59</v>
      </c>
      <c r="AB257" s="1" t="s">
        <v>350</v>
      </c>
      <c r="AC257" s="1" t="s">
        <v>724</v>
      </c>
      <c r="AD257" s="4">
        <v>23124</v>
      </c>
      <c r="AE257" s="4">
        <v>23124</v>
      </c>
      <c r="AF257" s="4">
        <v>23124</v>
      </c>
      <c r="AG257" s="4">
        <v>23124</v>
      </c>
      <c r="AH257" s="4">
        <v>1927</v>
      </c>
      <c r="AI257" s="2">
        <v>1927</v>
      </c>
      <c r="AJ257" s="4">
        <v>23124</v>
      </c>
      <c r="AK257" s="2">
        <v>23124</v>
      </c>
      <c r="AL257" s="4">
        <v>10898.23</v>
      </c>
      <c r="AM257" s="2">
        <v>10898.23</v>
      </c>
      <c r="AN257" s="3">
        <v>1</v>
      </c>
      <c r="AO257" s="2"/>
      <c r="AP257" s="6"/>
      <c r="AQ257" s="1" t="s">
        <v>567</v>
      </c>
      <c r="AR257" s="1" t="s">
        <v>569</v>
      </c>
      <c r="AS257" s="1" t="s">
        <v>568</v>
      </c>
      <c r="AT257" s="6"/>
      <c r="AU257" s="1" t="s">
        <v>305</v>
      </c>
      <c r="AV257" t="s">
        <v>748</v>
      </c>
      <c r="AW257" s="1" t="s">
        <v>305</v>
      </c>
      <c r="AX257" s="9" t="s">
        <v>809</v>
      </c>
      <c r="AY257" s="1"/>
    </row>
    <row r="258" spans="1:51" x14ac:dyDescent="0.25">
      <c r="A258" s="1" t="s">
        <v>581</v>
      </c>
      <c r="B258" s="1" t="s">
        <v>186</v>
      </c>
      <c r="C258" s="1" t="s">
        <v>186</v>
      </c>
      <c r="D258" t="s">
        <v>60</v>
      </c>
      <c r="E258" s="1" t="s">
        <v>186</v>
      </c>
      <c r="F258" t="s">
        <v>60</v>
      </c>
      <c r="G258" s="1" t="s">
        <v>0</v>
      </c>
      <c r="I258" s="5">
        <v>43600</v>
      </c>
      <c r="J258" s="5">
        <v>43600</v>
      </c>
      <c r="K258" s="1" t="s">
        <v>0</v>
      </c>
      <c r="L258" s="1" t="s">
        <v>540</v>
      </c>
      <c r="M258" s="6">
        <v>12</v>
      </c>
      <c r="N258" s="3">
        <v>1</v>
      </c>
      <c r="O258" s="6">
        <v>12</v>
      </c>
      <c r="P258" s="6">
        <v>9</v>
      </c>
      <c r="Q258" s="6"/>
      <c r="R258" s="6">
        <v>5</v>
      </c>
      <c r="S258" s="1" t="s">
        <v>724</v>
      </c>
      <c r="T258" s="1" t="s">
        <v>336</v>
      </c>
      <c r="U258" s="2">
        <v>381.12</v>
      </c>
      <c r="V258" s="1" t="s">
        <v>0</v>
      </c>
      <c r="W258" s="1" t="s">
        <v>570</v>
      </c>
      <c r="X258" s="1" t="s">
        <v>570</v>
      </c>
      <c r="Y258" s="1" t="s">
        <v>726</v>
      </c>
      <c r="Z258" s="1" t="s">
        <v>719</v>
      </c>
      <c r="AA258" s="1" t="s">
        <v>60</v>
      </c>
      <c r="AB258" s="1" t="s">
        <v>351</v>
      </c>
      <c r="AC258" s="1" t="s">
        <v>724</v>
      </c>
      <c r="AD258" s="4">
        <v>4573.4399999999996</v>
      </c>
      <c r="AE258" s="4">
        <v>4573.4399999999996</v>
      </c>
      <c r="AF258" s="4">
        <v>4573.4399999999996</v>
      </c>
      <c r="AG258" s="4">
        <v>4573.4399999999996</v>
      </c>
      <c r="AH258" s="4">
        <v>381.12</v>
      </c>
      <c r="AI258" s="2">
        <v>381.12</v>
      </c>
      <c r="AJ258" s="4">
        <v>4573.4399999999996</v>
      </c>
      <c r="AK258" s="2">
        <v>4573.4399999999996</v>
      </c>
      <c r="AL258" s="4">
        <v>3430.3099000000002</v>
      </c>
      <c r="AM258" s="2">
        <v>3430.3099000000002</v>
      </c>
      <c r="AN258" s="3">
        <v>1</v>
      </c>
      <c r="AO258" s="2"/>
      <c r="AP258" s="6"/>
      <c r="AQ258" s="1" t="s">
        <v>567</v>
      </c>
      <c r="AR258" s="1" t="s">
        <v>569</v>
      </c>
      <c r="AS258" s="1" t="s">
        <v>568</v>
      </c>
      <c r="AT258" s="6"/>
      <c r="AU258" s="1" t="s">
        <v>305</v>
      </c>
      <c r="AV258" t="s">
        <v>748</v>
      </c>
      <c r="AW258" s="1" t="s">
        <v>305</v>
      </c>
      <c r="AX258" s="9" t="s">
        <v>861</v>
      </c>
      <c r="AY258" s="1"/>
    </row>
    <row r="259" spans="1:51" x14ac:dyDescent="0.25">
      <c r="A259" s="1" t="s">
        <v>582</v>
      </c>
      <c r="B259" s="1" t="s">
        <v>187</v>
      </c>
      <c r="C259" s="1" t="s">
        <v>187</v>
      </c>
      <c r="D259" t="s">
        <v>61</v>
      </c>
      <c r="E259" s="1" t="s">
        <v>187</v>
      </c>
      <c r="F259" t="s">
        <v>61</v>
      </c>
      <c r="G259" s="1" t="s">
        <v>0</v>
      </c>
      <c r="I259" s="5">
        <v>43601</v>
      </c>
      <c r="J259" s="5">
        <v>43601</v>
      </c>
      <c r="K259" s="1" t="s">
        <v>0</v>
      </c>
      <c r="L259" s="1" t="s">
        <v>541</v>
      </c>
      <c r="M259" s="6">
        <v>1</v>
      </c>
      <c r="N259" s="3">
        <v>1</v>
      </c>
      <c r="O259" s="6">
        <v>1</v>
      </c>
      <c r="P259" s="6">
        <v>0.52400000000000002</v>
      </c>
      <c r="Q259" s="6"/>
      <c r="R259" s="6">
        <v>0.52400000000000002</v>
      </c>
      <c r="S259" s="1" t="s">
        <v>724</v>
      </c>
      <c r="T259" s="1" t="s">
        <v>336</v>
      </c>
      <c r="U259" s="2">
        <v>29420</v>
      </c>
      <c r="V259" s="1" t="s">
        <v>0</v>
      </c>
      <c r="W259" s="1" t="s">
        <v>570</v>
      </c>
      <c r="X259" s="1" t="s">
        <v>570</v>
      </c>
      <c r="Y259" s="1" t="s">
        <v>726</v>
      </c>
      <c r="Z259" s="1" t="s">
        <v>719</v>
      </c>
      <c r="AA259" s="1" t="s">
        <v>61</v>
      </c>
      <c r="AB259" s="1" t="s">
        <v>352</v>
      </c>
      <c r="AC259" s="1" t="s">
        <v>724</v>
      </c>
      <c r="AD259" s="4">
        <v>29420</v>
      </c>
      <c r="AE259" s="4">
        <v>29420</v>
      </c>
      <c r="AF259" s="4">
        <v>29420</v>
      </c>
      <c r="AG259" s="4">
        <v>29420</v>
      </c>
      <c r="AH259" s="4">
        <v>29420</v>
      </c>
      <c r="AI259" s="2">
        <v>29420</v>
      </c>
      <c r="AJ259" s="4">
        <v>29420</v>
      </c>
      <c r="AK259" s="2">
        <v>29420</v>
      </c>
      <c r="AL259" s="4">
        <v>15413.06</v>
      </c>
      <c r="AM259" s="2">
        <v>15413.06</v>
      </c>
      <c r="AN259" s="3">
        <v>1</v>
      </c>
      <c r="AO259" s="2"/>
      <c r="AP259" s="6"/>
      <c r="AQ259" s="1" t="s">
        <v>567</v>
      </c>
      <c r="AR259" s="1" t="s">
        <v>569</v>
      </c>
      <c r="AS259" s="1" t="s">
        <v>568</v>
      </c>
      <c r="AT259" s="6"/>
      <c r="AU259" s="1" t="s">
        <v>306</v>
      </c>
      <c r="AV259" t="s">
        <v>749</v>
      </c>
      <c r="AW259" s="1" t="s">
        <v>329</v>
      </c>
      <c r="AX259" s="9" t="s">
        <v>857</v>
      </c>
      <c r="AY259" s="1"/>
    </row>
    <row r="260" spans="1:51" x14ac:dyDescent="0.25">
      <c r="A260" s="1" t="s">
        <v>583</v>
      </c>
      <c r="B260" s="1" t="s">
        <v>188</v>
      </c>
      <c r="C260" s="1" t="s">
        <v>188</v>
      </c>
      <c r="D260" t="s">
        <v>62</v>
      </c>
      <c r="E260" s="1" t="s">
        <v>188</v>
      </c>
      <c r="F260" t="s">
        <v>62</v>
      </c>
      <c r="G260" s="1" t="s">
        <v>0</v>
      </c>
      <c r="I260" s="5">
        <v>43607</v>
      </c>
      <c r="J260" s="5">
        <v>43607</v>
      </c>
      <c r="K260" s="1" t="s">
        <v>0</v>
      </c>
      <c r="L260" s="1" t="s">
        <v>536</v>
      </c>
      <c r="M260" s="6">
        <v>1</v>
      </c>
      <c r="N260" s="3">
        <v>1</v>
      </c>
      <c r="O260" s="6">
        <v>1</v>
      </c>
      <c r="P260" s="6">
        <v>0.95499999999999996</v>
      </c>
      <c r="Q260" s="6"/>
      <c r="R260" s="6">
        <v>0.85499999999999998</v>
      </c>
      <c r="S260" s="1" t="s">
        <v>724</v>
      </c>
      <c r="T260" s="1" t="s">
        <v>336</v>
      </c>
      <c r="U260" s="2">
        <v>22000</v>
      </c>
      <c r="V260" s="1" t="s">
        <v>0</v>
      </c>
      <c r="W260" s="1" t="s">
        <v>570</v>
      </c>
      <c r="X260" s="1" t="s">
        <v>570</v>
      </c>
      <c r="Y260" s="1" t="s">
        <v>729</v>
      </c>
      <c r="Z260" s="1" t="s">
        <v>722</v>
      </c>
      <c r="AA260" s="1" t="s">
        <v>62</v>
      </c>
      <c r="AB260" s="1" t="s">
        <v>353</v>
      </c>
      <c r="AC260" s="1" t="s">
        <v>724</v>
      </c>
      <c r="AD260" s="4">
        <v>22000</v>
      </c>
      <c r="AE260" s="4">
        <v>22000</v>
      </c>
      <c r="AF260" s="4">
        <v>22000</v>
      </c>
      <c r="AG260" s="4">
        <v>22000</v>
      </c>
      <c r="AH260" s="4">
        <v>22000</v>
      </c>
      <c r="AI260" s="2">
        <v>22000</v>
      </c>
      <c r="AJ260" s="4">
        <v>22000</v>
      </c>
      <c r="AK260" s="2">
        <v>22000</v>
      </c>
      <c r="AL260" s="4">
        <v>25500</v>
      </c>
      <c r="AM260" s="2">
        <v>25500</v>
      </c>
      <c r="AN260" s="3">
        <v>1</v>
      </c>
      <c r="AO260" s="2"/>
      <c r="AP260" s="6"/>
      <c r="AQ260" s="1" t="s">
        <v>567</v>
      </c>
      <c r="AR260" s="1" t="s">
        <v>569</v>
      </c>
      <c r="AS260" s="1" t="s">
        <v>568</v>
      </c>
      <c r="AT260" s="6"/>
      <c r="AU260" s="1" t="s">
        <v>304</v>
      </c>
      <c r="AV260" t="s">
        <v>747</v>
      </c>
      <c r="AW260" s="1" t="s">
        <v>304</v>
      </c>
      <c r="AX260" s="1" t="s">
        <v>811</v>
      </c>
      <c r="AY260" s="1"/>
    </row>
    <row r="261" spans="1:51" x14ac:dyDescent="0.25">
      <c r="A261" s="1" t="s">
        <v>584</v>
      </c>
      <c r="B261" s="1" t="s">
        <v>189</v>
      </c>
      <c r="C261" s="1" t="s">
        <v>189</v>
      </c>
      <c r="D261" t="s">
        <v>63</v>
      </c>
      <c r="E261" s="1" t="s">
        <v>189</v>
      </c>
      <c r="F261" t="s">
        <v>63</v>
      </c>
      <c r="G261" s="1" t="s">
        <v>0</v>
      </c>
      <c r="I261" s="5">
        <v>43612</v>
      </c>
      <c r="J261" s="5">
        <v>43612</v>
      </c>
      <c r="K261" s="1" t="s">
        <v>0</v>
      </c>
      <c r="L261" s="1" t="s">
        <v>542</v>
      </c>
      <c r="M261" s="6">
        <v>1</v>
      </c>
      <c r="N261" s="3">
        <v>1</v>
      </c>
      <c r="O261" s="6">
        <v>1</v>
      </c>
      <c r="P261" s="6">
        <v>0.25</v>
      </c>
      <c r="Q261" s="6"/>
      <c r="R261" s="6">
        <v>1.125</v>
      </c>
      <c r="S261" s="1" t="s">
        <v>724</v>
      </c>
      <c r="T261" s="1" t="s">
        <v>336</v>
      </c>
      <c r="U261" s="2">
        <v>369411</v>
      </c>
      <c r="V261" s="1" t="s">
        <v>0</v>
      </c>
      <c r="W261" s="1" t="s">
        <v>570</v>
      </c>
      <c r="X261" s="1" t="s">
        <v>570</v>
      </c>
      <c r="Y261" s="1" t="s">
        <v>727</v>
      </c>
      <c r="Z261" s="1" t="s">
        <v>721</v>
      </c>
      <c r="AA261" s="1" t="s">
        <v>63</v>
      </c>
      <c r="AB261" s="1" t="s">
        <v>354</v>
      </c>
      <c r="AC261" s="1" t="s">
        <v>724</v>
      </c>
      <c r="AD261" s="4">
        <v>369411</v>
      </c>
      <c r="AE261" s="4">
        <v>369411</v>
      </c>
      <c r="AF261" s="4">
        <v>443293.2</v>
      </c>
      <c r="AG261" s="4">
        <v>443293.2</v>
      </c>
      <c r="AH261" s="4">
        <v>369411</v>
      </c>
      <c r="AI261" s="2">
        <v>369411</v>
      </c>
      <c r="AJ261" s="4">
        <v>369411</v>
      </c>
      <c r="AK261" s="2">
        <v>369411</v>
      </c>
      <c r="AL261" s="4">
        <v>66377.262000000002</v>
      </c>
      <c r="AM261" s="2">
        <v>66377.262000000002</v>
      </c>
      <c r="AN261" s="3">
        <v>1</v>
      </c>
      <c r="AO261" s="2"/>
      <c r="AP261" s="6"/>
      <c r="AQ261" s="1" t="s">
        <v>567</v>
      </c>
      <c r="AR261" s="1" t="s">
        <v>569</v>
      </c>
      <c r="AS261" s="1" t="s">
        <v>568</v>
      </c>
      <c r="AT261" s="6"/>
      <c r="AU261" s="1" t="s">
        <v>305</v>
      </c>
      <c r="AV261" t="s">
        <v>748</v>
      </c>
      <c r="AW261" s="1" t="s">
        <v>308</v>
      </c>
      <c r="AX261" s="9" t="s">
        <v>912</v>
      </c>
      <c r="AY261" s="1"/>
    </row>
    <row r="262" spans="1:51" x14ac:dyDescent="0.25">
      <c r="A262" s="1" t="s">
        <v>584</v>
      </c>
      <c r="B262" s="1" t="s">
        <v>189</v>
      </c>
      <c r="C262" s="1" t="s">
        <v>189</v>
      </c>
      <c r="D262" t="s">
        <v>63</v>
      </c>
      <c r="E262" s="1" t="s">
        <v>189</v>
      </c>
      <c r="F262" t="s">
        <v>63</v>
      </c>
      <c r="G262" s="1" t="s">
        <v>0</v>
      </c>
      <c r="I262" s="5">
        <v>43612</v>
      </c>
      <c r="J262" s="5">
        <v>43612</v>
      </c>
      <c r="K262" s="1" t="s">
        <v>0</v>
      </c>
      <c r="L262" s="1" t="s">
        <v>542</v>
      </c>
      <c r="M262" s="6">
        <v>1</v>
      </c>
      <c r="N262" s="3">
        <v>1</v>
      </c>
      <c r="O262" s="6">
        <v>1</v>
      </c>
      <c r="P262" s="6">
        <v>0.25</v>
      </c>
      <c r="Q262" s="6"/>
      <c r="R262" s="6">
        <v>0.20399999999999999</v>
      </c>
      <c r="S262" s="1" t="s">
        <v>724</v>
      </c>
      <c r="T262" s="1" t="s">
        <v>336</v>
      </c>
      <c r="U262" s="2">
        <v>216200</v>
      </c>
      <c r="V262" s="1" t="s">
        <v>0</v>
      </c>
      <c r="W262" s="1" t="s">
        <v>570</v>
      </c>
      <c r="X262" s="1" t="s">
        <v>570</v>
      </c>
      <c r="Y262" s="1" t="s">
        <v>727</v>
      </c>
      <c r="Z262" s="1" t="s">
        <v>721</v>
      </c>
      <c r="AA262" s="1" t="s">
        <v>63</v>
      </c>
      <c r="AB262" s="1" t="s">
        <v>354</v>
      </c>
      <c r="AC262" s="1" t="s">
        <v>724</v>
      </c>
      <c r="AD262" s="4">
        <v>216200</v>
      </c>
      <c r="AE262" s="4">
        <v>216200</v>
      </c>
      <c r="AF262" s="4">
        <v>259440</v>
      </c>
      <c r="AG262" s="4">
        <v>259440</v>
      </c>
      <c r="AH262" s="4">
        <v>216200</v>
      </c>
      <c r="AI262" s="2">
        <v>216200</v>
      </c>
      <c r="AJ262" s="4">
        <v>216200</v>
      </c>
      <c r="AK262" s="2">
        <v>216200</v>
      </c>
      <c r="AL262" s="4">
        <v>51862.93</v>
      </c>
      <c r="AM262" s="2">
        <v>51862.93</v>
      </c>
      <c r="AN262" s="3">
        <v>1</v>
      </c>
      <c r="AO262" s="2"/>
      <c r="AP262" s="6"/>
      <c r="AQ262" s="1" t="s">
        <v>567</v>
      </c>
      <c r="AR262" s="1" t="s">
        <v>569</v>
      </c>
      <c r="AS262" s="1" t="s">
        <v>568</v>
      </c>
      <c r="AT262" s="6"/>
      <c r="AU262" s="1" t="s">
        <v>305</v>
      </c>
      <c r="AV262" t="s">
        <v>748</v>
      </c>
      <c r="AW262" s="1" t="s">
        <v>308</v>
      </c>
      <c r="AX262" s="9" t="s">
        <v>912</v>
      </c>
      <c r="AY262" s="1"/>
    </row>
    <row r="263" spans="1:51" x14ac:dyDescent="0.25">
      <c r="A263" s="1" t="s">
        <v>584</v>
      </c>
      <c r="B263" s="1" t="s">
        <v>189</v>
      </c>
      <c r="C263" s="1" t="s">
        <v>189</v>
      </c>
      <c r="D263" t="s">
        <v>63</v>
      </c>
      <c r="E263" s="1" t="s">
        <v>189</v>
      </c>
      <c r="F263" t="s">
        <v>63</v>
      </c>
      <c r="G263" s="1" t="s">
        <v>0</v>
      </c>
      <c r="I263" s="5">
        <v>43612</v>
      </c>
      <c r="J263" s="5">
        <v>43612</v>
      </c>
      <c r="K263" s="1" t="s">
        <v>0</v>
      </c>
      <c r="L263" s="1" t="s">
        <v>542</v>
      </c>
      <c r="M263" s="6">
        <v>1</v>
      </c>
      <c r="N263" s="3">
        <v>1</v>
      </c>
      <c r="O263" s="6">
        <v>1</v>
      </c>
      <c r="P263" s="6">
        <v>0.313</v>
      </c>
      <c r="Q263" s="6"/>
      <c r="R263" s="6">
        <v>0.29399999999999998</v>
      </c>
      <c r="S263" s="1" t="s">
        <v>724</v>
      </c>
      <c r="T263" s="1" t="s">
        <v>336</v>
      </c>
      <c r="U263" s="2">
        <v>237541</v>
      </c>
      <c r="V263" s="1" t="s">
        <v>0</v>
      </c>
      <c r="W263" s="1" t="s">
        <v>570</v>
      </c>
      <c r="X263" s="1" t="s">
        <v>570</v>
      </c>
      <c r="Y263" s="1" t="s">
        <v>727</v>
      </c>
      <c r="Z263" s="1" t="s">
        <v>721</v>
      </c>
      <c r="AA263" s="1" t="s">
        <v>63</v>
      </c>
      <c r="AB263" s="1" t="s">
        <v>354</v>
      </c>
      <c r="AC263" s="1" t="s">
        <v>724</v>
      </c>
      <c r="AD263" s="4">
        <v>237541</v>
      </c>
      <c r="AE263" s="4">
        <v>237541</v>
      </c>
      <c r="AF263" s="4">
        <v>285049.2</v>
      </c>
      <c r="AG263" s="4">
        <v>285049.2</v>
      </c>
      <c r="AH263" s="4">
        <v>237541</v>
      </c>
      <c r="AI263" s="2">
        <v>237541</v>
      </c>
      <c r="AJ263" s="4">
        <v>237541</v>
      </c>
      <c r="AK263" s="2">
        <v>237541</v>
      </c>
      <c r="AL263" s="4">
        <v>63530.531000000003</v>
      </c>
      <c r="AM263" s="2">
        <v>63530.531000000003</v>
      </c>
      <c r="AN263" s="3">
        <v>1</v>
      </c>
      <c r="AO263" s="2"/>
      <c r="AP263" s="6"/>
      <c r="AQ263" s="1" t="s">
        <v>567</v>
      </c>
      <c r="AR263" s="1" t="s">
        <v>569</v>
      </c>
      <c r="AS263" s="1" t="s">
        <v>568</v>
      </c>
      <c r="AT263" s="6"/>
      <c r="AU263" s="1" t="s">
        <v>305</v>
      </c>
      <c r="AV263" t="s">
        <v>748</v>
      </c>
      <c r="AW263" s="1" t="s">
        <v>308</v>
      </c>
      <c r="AX263" s="9" t="s">
        <v>912</v>
      </c>
      <c r="AY263" s="1"/>
    </row>
    <row r="264" spans="1:51" x14ac:dyDescent="0.25">
      <c r="A264" s="1" t="s">
        <v>584</v>
      </c>
      <c r="B264" s="1" t="s">
        <v>189</v>
      </c>
      <c r="C264" s="1" t="s">
        <v>189</v>
      </c>
      <c r="D264" t="s">
        <v>63</v>
      </c>
      <c r="E264" s="1" t="s">
        <v>189</v>
      </c>
      <c r="F264" t="s">
        <v>63</v>
      </c>
      <c r="G264" s="1" t="s">
        <v>0</v>
      </c>
      <c r="I264" s="5">
        <v>43612</v>
      </c>
      <c r="J264" s="5">
        <v>43612</v>
      </c>
      <c r="K264" s="1" t="s">
        <v>0</v>
      </c>
      <c r="L264" s="1" t="s">
        <v>542</v>
      </c>
      <c r="M264" s="6">
        <v>1</v>
      </c>
      <c r="N264" s="3">
        <v>1</v>
      </c>
      <c r="O264" s="6">
        <v>1</v>
      </c>
      <c r="P264" s="6">
        <v>0.30399999999999999</v>
      </c>
      <c r="Q264" s="6"/>
      <c r="R264" s="6">
        <v>0.30399999999999999</v>
      </c>
      <c r="S264" s="1" t="s">
        <v>724</v>
      </c>
      <c r="T264" s="1" t="s">
        <v>336</v>
      </c>
      <c r="U264" s="2">
        <v>277541</v>
      </c>
      <c r="V264" s="1" t="s">
        <v>0</v>
      </c>
      <c r="W264" s="1" t="s">
        <v>570</v>
      </c>
      <c r="X264" s="1" t="s">
        <v>570</v>
      </c>
      <c r="Y264" s="1" t="s">
        <v>727</v>
      </c>
      <c r="Z264" s="1" t="s">
        <v>721</v>
      </c>
      <c r="AA264" s="1" t="s">
        <v>63</v>
      </c>
      <c r="AB264" s="1" t="s">
        <v>354</v>
      </c>
      <c r="AC264" s="1" t="s">
        <v>724</v>
      </c>
      <c r="AD264" s="4">
        <v>277541</v>
      </c>
      <c r="AE264" s="4">
        <v>277541</v>
      </c>
      <c r="AF264" s="4">
        <v>333049.2</v>
      </c>
      <c r="AG264" s="4">
        <v>333049.2</v>
      </c>
      <c r="AH264" s="4">
        <v>277541</v>
      </c>
      <c r="AI264" s="2">
        <v>277541</v>
      </c>
      <c r="AJ264" s="4">
        <v>277541</v>
      </c>
      <c r="AK264" s="2">
        <v>277541</v>
      </c>
      <c r="AL264" s="4">
        <v>97990.255999999994</v>
      </c>
      <c r="AM264" s="2">
        <v>97990.255999999994</v>
      </c>
      <c r="AN264" s="3">
        <v>1</v>
      </c>
      <c r="AO264" s="2"/>
      <c r="AP264" s="6"/>
      <c r="AQ264" s="1" t="s">
        <v>567</v>
      </c>
      <c r="AR264" s="1" t="s">
        <v>569</v>
      </c>
      <c r="AS264" s="1" t="s">
        <v>568</v>
      </c>
      <c r="AT264" s="6"/>
      <c r="AU264" s="1" t="s">
        <v>305</v>
      </c>
      <c r="AV264" t="s">
        <v>748</v>
      </c>
      <c r="AW264" s="1" t="s">
        <v>308</v>
      </c>
      <c r="AX264" s="9" t="s">
        <v>912</v>
      </c>
      <c r="AY264" s="1"/>
    </row>
    <row r="265" spans="1:51" x14ac:dyDescent="0.25">
      <c r="A265" s="1" t="s">
        <v>585</v>
      </c>
      <c r="B265" s="1" t="s">
        <v>190</v>
      </c>
      <c r="C265" s="1" t="s">
        <v>190</v>
      </c>
      <c r="D265" t="s">
        <v>64</v>
      </c>
      <c r="E265" s="1" t="s">
        <v>190</v>
      </c>
      <c r="F265" t="s">
        <v>64</v>
      </c>
      <c r="G265" s="1" t="s">
        <v>0</v>
      </c>
      <c r="I265" s="5">
        <v>43612</v>
      </c>
      <c r="J265" s="5">
        <v>43612</v>
      </c>
      <c r="K265" s="1" t="s">
        <v>0</v>
      </c>
      <c r="L265" s="1" t="s">
        <v>542</v>
      </c>
      <c r="M265" s="6">
        <v>1</v>
      </c>
      <c r="N265" s="3">
        <v>1</v>
      </c>
      <c r="O265" s="6">
        <v>1</v>
      </c>
      <c r="P265" s="6">
        <v>0.99099999999999999</v>
      </c>
      <c r="Q265" s="6"/>
      <c r="R265" s="6">
        <v>0.99099999999999999</v>
      </c>
      <c r="S265" s="1" t="s">
        <v>724</v>
      </c>
      <c r="T265" s="1" t="s">
        <v>336</v>
      </c>
      <c r="U265" s="2">
        <v>555254</v>
      </c>
      <c r="V265" s="1" t="s">
        <v>0</v>
      </c>
      <c r="W265" s="1" t="s">
        <v>570</v>
      </c>
      <c r="X265" s="1" t="s">
        <v>570</v>
      </c>
      <c r="Y265" s="1" t="s">
        <v>729</v>
      </c>
      <c r="Z265" s="1" t="s">
        <v>722</v>
      </c>
      <c r="AA265" s="1" t="s">
        <v>64</v>
      </c>
      <c r="AB265" s="1" t="s">
        <v>354</v>
      </c>
      <c r="AC265" s="1" t="s">
        <v>724</v>
      </c>
      <c r="AD265" s="4">
        <v>555254</v>
      </c>
      <c r="AE265" s="4">
        <v>555254</v>
      </c>
      <c r="AF265" s="4">
        <v>555254</v>
      </c>
      <c r="AG265" s="4">
        <v>555254</v>
      </c>
      <c r="AH265" s="4">
        <v>555254</v>
      </c>
      <c r="AI265" s="2">
        <v>555254</v>
      </c>
      <c r="AJ265" s="4">
        <v>555254</v>
      </c>
      <c r="AK265" s="2">
        <v>555254</v>
      </c>
      <c r="AL265" s="4">
        <v>550156.01199999999</v>
      </c>
      <c r="AM265" s="2">
        <v>550156.01199999999</v>
      </c>
      <c r="AN265" s="3">
        <v>1</v>
      </c>
      <c r="AO265" s="2"/>
      <c r="AP265" s="6"/>
      <c r="AQ265" s="1" t="s">
        <v>567</v>
      </c>
      <c r="AR265" s="1" t="s">
        <v>569</v>
      </c>
      <c r="AS265" s="1" t="s">
        <v>568</v>
      </c>
      <c r="AT265" s="6"/>
      <c r="AU265" s="1" t="s">
        <v>305</v>
      </c>
      <c r="AV265" t="s">
        <v>748</v>
      </c>
      <c r="AW265" s="1" t="s">
        <v>308</v>
      </c>
      <c r="AX265" s="9" t="s">
        <v>913</v>
      </c>
      <c r="AY265" s="1"/>
    </row>
    <row r="266" spans="1:51" x14ac:dyDescent="0.25">
      <c r="A266" s="1" t="s">
        <v>585</v>
      </c>
      <c r="B266" s="1" t="s">
        <v>190</v>
      </c>
      <c r="C266" s="1" t="s">
        <v>190</v>
      </c>
      <c r="D266" t="s">
        <v>64</v>
      </c>
      <c r="E266" s="1" t="s">
        <v>190</v>
      </c>
      <c r="F266" t="s">
        <v>64</v>
      </c>
      <c r="G266" s="1" t="s">
        <v>0</v>
      </c>
      <c r="I266" s="5">
        <v>43612</v>
      </c>
      <c r="J266" s="5">
        <v>43612</v>
      </c>
      <c r="K266" s="1" t="s">
        <v>0</v>
      </c>
      <c r="L266" s="1" t="s">
        <v>542</v>
      </c>
      <c r="M266" s="6">
        <v>1</v>
      </c>
      <c r="N266" s="3">
        <v>1</v>
      </c>
      <c r="O266" s="6">
        <v>1</v>
      </c>
      <c r="P266" s="6"/>
      <c r="Q266" s="6"/>
      <c r="R266" s="6"/>
      <c r="S266" s="1" t="s">
        <v>724</v>
      </c>
      <c r="T266" s="1" t="s">
        <v>336</v>
      </c>
      <c r="U266" s="2">
        <v>555254</v>
      </c>
      <c r="V266" s="1" t="s">
        <v>0</v>
      </c>
      <c r="W266" s="1" t="s">
        <v>570</v>
      </c>
      <c r="X266" s="1" t="s">
        <v>570</v>
      </c>
      <c r="Y266" s="1" t="s">
        <v>729</v>
      </c>
      <c r="Z266" s="1" t="s">
        <v>722</v>
      </c>
      <c r="AA266" s="1" t="s">
        <v>64</v>
      </c>
      <c r="AB266" s="1" t="s">
        <v>354</v>
      </c>
      <c r="AC266" s="1" t="s">
        <v>724</v>
      </c>
      <c r="AD266" s="4">
        <v>555254</v>
      </c>
      <c r="AE266" s="4">
        <v>555254</v>
      </c>
      <c r="AF266" s="4">
        <v>555254</v>
      </c>
      <c r="AG266" s="4">
        <v>555254</v>
      </c>
      <c r="AH266" s="4">
        <v>555254</v>
      </c>
      <c r="AI266" s="2">
        <v>555254</v>
      </c>
      <c r="AJ266" s="4">
        <v>555254</v>
      </c>
      <c r="AK266" s="2">
        <v>555254</v>
      </c>
      <c r="AL266" s="4"/>
      <c r="AM266" s="2"/>
      <c r="AN266" s="3">
        <v>1</v>
      </c>
      <c r="AO266" s="2"/>
      <c r="AP266" s="6"/>
      <c r="AQ266" s="1" t="s">
        <v>567</v>
      </c>
      <c r="AR266" s="1" t="s">
        <v>569</v>
      </c>
      <c r="AS266" s="1" t="s">
        <v>568</v>
      </c>
      <c r="AT266" s="6"/>
      <c r="AU266" s="1" t="s">
        <v>305</v>
      </c>
      <c r="AV266" t="s">
        <v>748</v>
      </c>
      <c r="AW266" s="1" t="s">
        <v>308</v>
      </c>
      <c r="AX266" s="9" t="s">
        <v>913</v>
      </c>
      <c r="AY266" s="1"/>
    </row>
    <row r="267" spans="1:51" x14ac:dyDescent="0.25">
      <c r="A267" s="1" t="s">
        <v>586</v>
      </c>
      <c r="B267" s="1" t="s">
        <v>191</v>
      </c>
      <c r="C267" s="1" t="s">
        <v>191</v>
      </c>
      <c r="D267" t="s">
        <v>65</v>
      </c>
      <c r="E267" s="1" t="s">
        <v>191</v>
      </c>
      <c r="F267" t="s">
        <v>65</v>
      </c>
      <c r="G267" s="1" t="s">
        <v>0</v>
      </c>
      <c r="I267" s="5">
        <v>43623</v>
      </c>
      <c r="J267" s="5">
        <v>43623</v>
      </c>
      <c r="K267" s="1" t="s">
        <v>0</v>
      </c>
      <c r="L267" s="1" t="s">
        <v>536</v>
      </c>
      <c r="M267" s="6">
        <v>1</v>
      </c>
      <c r="N267" s="3">
        <v>1</v>
      </c>
      <c r="O267" s="6">
        <v>1</v>
      </c>
      <c r="P267" s="6">
        <v>0.71</v>
      </c>
      <c r="Q267" s="6"/>
      <c r="R267" s="6">
        <v>0.42</v>
      </c>
      <c r="S267" s="1" t="s">
        <v>724</v>
      </c>
      <c r="T267" s="1" t="s">
        <v>336</v>
      </c>
      <c r="U267" s="2">
        <v>4100</v>
      </c>
      <c r="V267" s="1" t="s">
        <v>0</v>
      </c>
      <c r="W267" s="1" t="s">
        <v>570</v>
      </c>
      <c r="X267" s="1" t="s">
        <v>570</v>
      </c>
      <c r="Y267" s="1" t="s">
        <v>726</v>
      </c>
      <c r="Z267" s="1" t="s">
        <v>719</v>
      </c>
      <c r="AA267" s="1" t="s">
        <v>65</v>
      </c>
      <c r="AB267" s="1" t="s">
        <v>355</v>
      </c>
      <c r="AC267" s="1" t="s">
        <v>724</v>
      </c>
      <c r="AD267" s="4">
        <v>4100</v>
      </c>
      <c r="AE267" s="4">
        <v>4100</v>
      </c>
      <c r="AF267" s="4">
        <v>4100</v>
      </c>
      <c r="AG267" s="4">
        <v>4100</v>
      </c>
      <c r="AH267" s="4">
        <v>4100</v>
      </c>
      <c r="AI267" s="2">
        <v>4100</v>
      </c>
      <c r="AJ267" s="4">
        <v>4100</v>
      </c>
      <c r="AK267" s="2">
        <v>4100</v>
      </c>
      <c r="AL267" s="4">
        <v>1700</v>
      </c>
      <c r="AM267" s="2">
        <v>1700</v>
      </c>
      <c r="AN267" s="3">
        <v>1</v>
      </c>
      <c r="AO267" s="2"/>
      <c r="AP267" s="6"/>
      <c r="AQ267" s="1" t="s">
        <v>567</v>
      </c>
      <c r="AR267" s="1" t="s">
        <v>569</v>
      </c>
      <c r="AS267" s="1" t="s">
        <v>568</v>
      </c>
      <c r="AT267" s="6"/>
      <c r="AU267" s="1" t="s">
        <v>307</v>
      </c>
      <c r="AV267" t="s">
        <v>750</v>
      </c>
      <c r="AW267" s="1" t="s">
        <v>307</v>
      </c>
      <c r="AX267" s="9" t="s">
        <v>833</v>
      </c>
      <c r="AY267" s="1"/>
    </row>
    <row r="268" spans="1:51" x14ac:dyDescent="0.25">
      <c r="A268" s="1" t="s">
        <v>587</v>
      </c>
      <c r="B268" s="1" t="s">
        <v>192</v>
      </c>
      <c r="C268" s="1" t="s">
        <v>192</v>
      </c>
      <c r="D268" t="s">
        <v>730</v>
      </c>
      <c r="E268" s="1" t="s">
        <v>192</v>
      </c>
      <c r="F268" t="s">
        <v>730</v>
      </c>
      <c r="G268" s="1" t="s">
        <v>0</v>
      </c>
      <c r="I268" s="5">
        <v>43623</v>
      </c>
      <c r="J268" s="5">
        <v>43623</v>
      </c>
      <c r="K268" s="1" t="s">
        <v>0</v>
      </c>
      <c r="L268" s="1" t="s">
        <v>536</v>
      </c>
      <c r="M268" s="6">
        <v>12</v>
      </c>
      <c r="N268" s="3">
        <v>1</v>
      </c>
      <c r="O268" s="6">
        <v>12</v>
      </c>
      <c r="P268" s="6">
        <v>6.67</v>
      </c>
      <c r="Q268" s="6"/>
      <c r="R268" s="6">
        <v>6.67</v>
      </c>
      <c r="S268" s="1" t="s">
        <v>724</v>
      </c>
      <c r="T268" s="1" t="s">
        <v>336</v>
      </c>
      <c r="U268" s="2">
        <v>582.84</v>
      </c>
      <c r="V268" s="1" t="s">
        <v>0</v>
      </c>
      <c r="W268" s="1" t="s">
        <v>570</v>
      </c>
      <c r="X268" s="1" t="s">
        <v>570</v>
      </c>
      <c r="Y268" s="1" t="s">
        <v>726</v>
      </c>
      <c r="Z268" s="1" t="s">
        <v>719</v>
      </c>
      <c r="AA268" s="1" t="s">
        <v>66</v>
      </c>
      <c r="AB268" s="1" t="s">
        <v>356</v>
      </c>
      <c r="AC268" s="1" t="s">
        <v>724</v>
      </c>
      <c r="AD268" s="4">
        <v>6994.08</v>
      </c>
      <c r="AE268" s="4">
        <v>6994.08</v>
      </c>
      <c r="AF268" s="4">
        <v>6994.08</v>
      </c>
      <c r="AG268" s="4">
        <v>6994.08</v>
      </c>
      <c r="AH268" s="4">
        <v>582.84</v>
      </c>
      <c r="AI268" s="2">
        <v>582.84</v>
      </c>
      <c r="AJ268" s="4">
        <v>6994.08</v>
      </c>
      <c r="AK268" s="2">
        <v>6994.08</v>
      </c>
      <c r="AL268" s="4">
        <v>3879.36</v>
      </c>
      <c r="AM268" s="2">
        <v>3879.36</v>
      </c>
      <c r="AN268" s="3">
        <v>1</v>
      </c>
      <c r="AO268" s="2"/>
      <c r="AP268" s="6"/>
      <c r="AQ268" s="1" t="s">
        <v>567</v>
      </c>
      <c r="AR268" s="1" t="s">
        <v>569</v>
      </c>
      <c r="AS268" s="1" t="s">
        <v>568</v>
      </c>
      <c r="AT268" s="6"/>
      <c r="AU268" s="1" t="s">
        <v>305</v>
      </c>
      <c r="AV268" t="s">
        <v>748</v>
      </c>
      <c r="AW268" s="1" t="s">
        <v>305</v>
      </c>
      <c r="AX268" s="9" t="s">
        <v>810</v>
      </c>
      <c r="AY268" s="1"/>
    </row>
    <row r="269" spans="1:51" x14ac:dyDescent="0.25">
      <c r="A269" s="1" t="s">
        <v>587</v>
      </c>
      <c r="B269" s="1" t="s">
        <v>192</v>
      </c>
      <c r="C269" s="1" t="s">
        <v>192</v>
      </c>
      <c r="D269" t="s">
        <v>730</v>
      </c>
      <c r="E269" s="1" t="s">
        <v>192</v>
      </c>
      <c r="F269" t="s">
        <v>730</v>
      </c>
      <c r="G269" s="1" t="s">
        <v>0</v>
      </c>
      <c r="I269" s="5">
        <v>43623</v>
      </c>
      <c r="J269" s="5">
        <v>43623</v>
      </c>
      <c r="K269" s="1" t="s">
        <v>0</v>
      </c>
      <c r="L269" s="1" t="s">
        <v>543</v>
      </c>
      <c r="M269" s="6">
        <v>12</v>
      </c>
      <c r="N269" s="3">
        <v>1</v>
      </c>
      <c r="O269" s="6">
        <v>12</v>
      </c>
      <c r="P269" s="6">
        <v>7</v>
      </c>
      <c r="Q269" s="6"/>
      <c r="R269" s="6">
        <v>7</v>
      </c>
      <c r="S269" s="1" t="s">
        <v>724</v>
      </c>
      <c r="T269" s="1" t="s">
        <v>336</v>
      </c>
      <c r="U269" s="2">
        <v>17.989999999999998</v>
      </c>
      <c r="V269" s="1" t="s">
        <v>0</v>
      </c>
      <c r="W269" s="1" t="s">
        <v>570</v>
      </c>
      <c r="X269" s="1" t="s">
        <v>570</v>
      </c>
      <c r="Y269" s="1" t="s">
        <v>726</v>
      </c>
      <c r="Z269" s="1" t="s">
        <v>719</v>
      </c>
      <c r="AA269" s="1" t="s">
        <v>66</v>
      </c>
      <c r="AB269" s="1" t="s">
        <v>357</v>
      </c>
      <c r="AC269" s="1" t="s">
        <v>724</v>
      </c>
      <c r="AD269" s="4">
        <v>215.88</v>
      </c>
      <c r="AE269" s="4">
        <v>215.88</v>
      </c>
      <c r="AF269" s="4">
        <v>215.88</v>
      </c>
      <c r="AG269" s="4">
        <v>215.88</v>
      </c>
      <c r="AH269" s="4">
        <v>17.989999999999998</v>
      </c>
      <c r="AI269" s="2">
        <v>17.989999999999998</v>
      </c>
      <c r="AJ269" s="4">
        <v>215.88</v>
      </c>
      <c r="AK269" s="2">
        <v>215.88</v>
      </c>
      <c r="AL269" s="4">
        <v>126.1767</v>
      </c>
      <c r="AM269" s="2">
        <v>126.1767</v>
      </c>
      <c r="AN269" s="3">
        <v>1</v>
      </c>
      <c r="AO269" s="2"/>
      <c r="AP269" s="6"/>
      <c r="AQ269" s="1" t="s">
        <v>567</v>
      </c>
      <c r="AR269" s="1" t="s">
        <v>569</v>
      </c>
      <c r="AS269" s="1" t="s">
        <v>568</v>
      </c>
      <c r="AT269" s="6"/>
      <c r="AU269" s="1" t="s">
        <v>305</v>
      </c>
      <c r="AV269" t="s">
        <v>748</v>
      </c>
      <c r="AW269" s="1" t="s">
        <v>305</v>
      </c>
      <c r="AX269" s="9" t="s">
        <v>810</v>
      </c>
      <c r="AY269" s="1"/>
    </row>
    <row r="270" spans="1:51" x14ac:dyDescent="0.25">
      <c r="A270" s="1" t="s">
        <v>588</v>
      </c>
      <c r="B270" s="1" t="s">
        <v>193</v>
      </c>
      <c r="C270" s="1" t="s">
        <v>193</v>
      </c>
      <c r="D270" t="s">
        <v>731</v>
      </c>
      <c r="E270" s="1" t="s">
        <v>193</v>
      </c>
      <c r="F270" t="s">
        <v>731</v>
      </c>
      <c r="G270" s="1" t="s">
        <v>0</v>
      </c>
      <c r="I270" s="5">
        <v>43634</v>
      </c>
      <c r="J270" s="5">
        <v>43640</v>
      </c>
      <c r="K270" s="1" t="s">
        <v>0</v>
      </c>
      <c r="L270" s="1" t="s">
        <v>536</v>
      </c>
      <c r="M270" s="6">
        <v>104</v>
      </c>
      <c r="N270" s="3">
        <v>1</v>
      </c>
      <c r="O270" s="6">
        <v>104</v>
      </c>
      <c r="P270" s="6">
        <v>41.5</v>
      </c>
      <c r="Q270" s="6"/>
      <c r="R270" s="6">
        <v>41.5</v>
      </c>
      <c r="S270" s="1" t="s">
        <v>724</v>
      </c>
      <c r="T270" s="1" t="s">
        <v>336</v>
      </c>
      <c r="U270" s="2">
        <v>250</v>
      </c>
      <c r="V270" s="1" t="s">
        <v>0</v>
      </c>
      <c r="W270" s="1" t="s">
        <v>570</v>
      </c>
      <c r="X270" s="1" t="s">
        <v>570</v>
      </c>
      <c r="Y270" s="1" t="s">
        <v>726</v>
      </c>
      <c r="Z270" s="1" t="s">
        <v>719</v>
      </c>
      <c r="AA270" s="1" t="s">
        <v>67</v>
      </c>
      <c r="AB270" s="1" t="s">
        <v>338</v>
      </c>
      <c r="AC270" s="1" t="s">
        <v>724</v>
      </c>
      <c r="AD270" s="4">
        <v>26000</v>
      </c>
      <c r="AE270" s="4">
        <v>26000</v>
      </c>
      <c r="AF270" s="4">
        <v>26000</v>
      </c>
      <c r="AG270" s="4">
        <v>26000</v>
      </c>
      <c r="AH270" s="4">
        <v>250</v>
      </c>
      <c r="AI270" s="2">
        <v>250</v>
      </c>
      <c r="AJ270" s="4">
        <v>26000</v>
      </c>
      <c r="AK270" s="2">
        <v>26000</v>
      </c>
      <c r="AL270" s="4">
        <v>10400.0002</v>
      </c>
      <c r="AM270" s="2">
        <v>10400.0002</v>
      </c>
      <c r="AN270" s="3">
        <v>1</v>
      </c>
      <c r="AO270" s="2"/>
      <c r="AP270" s="6"/>
      <c r="AQ270" s="1" t="s">
        <v>567</v>
      </c>
      <c r="AR270" s="1" t="s">
        <v>569</v>
      </c>
      <c r="AS270" s="1" t="s">
        <v>568</v>
      </c>
      <c r="AT270" s="6"/>
      <c r="AU270" s="1" t="s">
        <v>308</v>
      </c>
      <c r="AV270" t="s">
        <v>751</v>
      </c>
      <c r="AW270" s="1" t="s">
        <v>308</v>
      </c>
      <c r="AX270" s="1" t="s">
        <v>813</v>
      </c>
      <c r="AY270" s="1"/>
    </row>
    <row r="271" spans="1:51" x14ac:dyDescent="0.25">
      <c r="A271" s="1" t="s">
        <v>588</v>
      </c>
      <c r="B271" s="1" t="s">
        <v>193</v>
      </c>
      <c r="C271" s="1" t="s">
        <v>193</v>
      </c>
      <c r="D271" t="s">
        <v>731</v>
      </c>
      <c r="E271" s="1" t="s">
        <v>193</v>
      </c>
      <c r="F271" t="s">
        <v>731</v>
      </c>
      <c r="G271" s="1" t="s">
        <v>0</v>
      </c>
      <c r="I271" s="5">
        <v>43634</v>
      </c>
      <c r="J271" s="5">
        <v>43640</v>
      </c>
      <c r="K271" s="1" t="s">
        <v>0</v>
      </c>
      <c r="L271" s="1" t="s">
        <v>544</v>
      </c>
      <c r="M271" s="6">
        <v>42</v>
      </c>
      <c r="N271" s="3">
        <v>1</v>
      </c>
      <c r="O271" s="6">
        <v>42</v>
      </c>
      <c r="P271" s="6">
        <v>2</v>
      </c>
      <c r="Q271" s="6"/>
      <c r="R271" s="6"/>
      <c r="S271" s="1" t="s">
        <v>724</v>
      </c>
      <c r="T271" s="1" t="s">
        <v>336</v>
      </c>
      <c r="U271" s="2">
        <v>90</v>
      </c>
      <c r="V271" s="1" t="s">
        <v>0</v>
      </c>
      <c r="W271" s="1" t="s">
        <v>570</v>
      </c>
      <c r="X271" s="1" t="s">
        <v>570</v>
      </c>
      <c r="Y271" s="1" t="s">
        <v>726</v>
      </c>
      <c r="Z271" s="1" t="s">
        <v>719</v>
      </c>
      <c r="AA271" s="1" t="s">
        <v>67</v>
      </c>
      <c r="AB271" s="1" t="s">
        <v>358</v>
      </c>
      <c r="AC271" s="1" t="s">
        <v>724</v>
      </c>
      <c r="AD271" s="4">
        <v>3780</v>
      </c>
      <c r="AE271" s="4">
        <v>3780</v>
      </c>
      <c r="AF271" s="4">
        <v>3780</v>
      </c>
      <c r="AG271" s="4">
        <v>3780</v>
      </c>
      <c r="AH271" s="4">
        <v>90</v>
      </c>
      <c r="AI271" s="2">
        <v>90</v>
      </c>
      <c r="AJ271" s="4">
        <v>3780</v>
      </c>
      <c r="AK271" s="2">
        <v>3780</v>
      </c>
      <c r="AL271" s="4"/>
      <c r="AM271" s="2"/>
      <c r="AN271" s="3">
        <v>1</v>
      </c>
      <c r="AO271" s="2"/>
      <c r="AP271" s="6"/>
      <c r="AQ271" s="1" t="s">
        <v>567</v>
      </c>
      <c r="AR271" s="1" t="s">
        <v>569</v>
      </c>
      <c r="AS271" s="1" t="s">
        <v>568</v>
      </c>
      <c r="AT271" s="6"/>
      <c r="AU271" s="1" t="s">
        <v>308</v>
      </c>
      <c r="AV271" t="s">
        <v>751</v>
      </c>
      <c r="AW271" s="1" t="s">
        <v>308</v>
      </c>
      <c r="AX271" s="1" t="s">
        <v>813</v>
      </c>
      <c r="AY271" s="1"/>
    </row>
    <row r="272" spans="1:51" x14ac:dyDescent="0.25">
      <c r="A272" s="1" t="s">
        <v>589</v>
      </c>
      <c r="B272" s="1" t="s">
        <v>194</v>
      </c>
      <c r="C272" s="1" t="s">
        <v>194</v>
      </c>
      <c r="D272" t="s">
        <v>732</v>
      </c>
      <c r="E272" s="1" t="s">
        <v>194</v>
      </c>
      <c r="F272" t="s">
        <v>732</v>
      </c>
      <c r="G272" s="1" t="s">
        <v>0</v>
      </c>
      <c r="I272" s="5">
        <v>43637</v>
      </c>
      <c r="J272" s="5">
        <v>43637</v>
      </c>
      <c r="K272" s="1" t="s">
        <v>0</v>
      </c>
      <c r="L272" s="1" t="s">
        <v>536</v>
      </c>
      <c r="M272" s="6">
        <v>120</v>
      </c>
      <c r="N272" s="3">
        <v>1</v>
      </c>
      <c r="O272" s="6">
        <v>120</v>
      </c>
      <c r="P272" s="6">
        <v>59</v>
      </c>
      <c r="Q272" s="6"/>
      <c r="R272" s="6">
        <v>53</v>
      </c>
      <c r="S272" s="1" t="s">
        <v>724</v>
      </c>
      <c r="T272" s="1" t="s">
        <v>336</v>
      </c>
      <c r="U272" s="2">
        <v>93.81</v>
      </c>
      <c r="V272" s="1" t="s">
        <v>0</v>
      </c>
      <c r="W272" s="1" t="s">
        <v>570</v>
      </c>
      <c r="X272" s="1" t="s">
        <v>570</v>
      </c>
      <c r="Y272" s="1" t="s">
        <v>726</v>
      </c>
      <c r="Z272" s="1" t="s">
        <v>719</v>
      </c>
      <c r="AA272" s="1" t="s">
        <v>68</v>
      </c>
      <c r="AB272" s="1" t="s">
        <v>359</v>
      </c>
      <c r="AC272" s="1" t="s">
        <v>724</v>
      </c>
      <c r="AD272" s="4">
        <v>11257.2</v>
      </c>
      <c r="AE272" s="4">
        <v>11257.2</v>
      </c>
      <c r="AF272" s="4">
        <v>11257.2</v>
      </c>
      <c r="AG272" s="4">
        <v>11257.2</v>
      </c>
      <c r="AH272" s="4">
        <v>93.81</v>
      </c>
      <c r="AI272" s="2">
        <v>93.81</v>
      </c>
      <c r="AJ272" s="4">
        <v>11257.2</v>
      </c>
      <c r="AK272" s="2">
        <v>11257.2</v>
      </c>
      <c r="AL272" s="4">
        <v>4971.9002</v>
      </c>
      <c r="AM272" s="2">
        <v>4971.9002</v>
      </c>
      <c r="AN272" s="3">
        <v>1</v>
      </c>
      <c r="AO272" s="2"/>
      <c r="AP272" s="6"/>
      <c r="AQ272" s="1" t="s">
        <v>567</v>
      </c>
      <c r="AR272" s="1" t="s">
        <v>569</v>
      </c>
      <c r="AS272" s="1" t="s">
        <v>568</v>
      </c>
      <c r="AT272" s="6"/>
      <c r="AU272" s="1" t="s">
        <v>304</v>
      </c>
      <c r="AV272" t="s">
        <v>747</v>
      </c>
      <c r="AW272" s="1" t="s">
        <v>304</v>
      </c>
      <c r="AX272" s="1" t="s">
        <v>818</v>
      </c>
      <c r="AY272" s="1"/>
    </row>
    <row r="273" spans="1:51" x14ac:dyDescent="0.25">
      <c r="A273" s="1" t="s">
        <v>590</v>
      </c>
      <c r="B273" s="1" t="s">
        <v>189</v>
      </c>
      <c r="C273" s="1" t="s">
        <v>189</v>
      </c>
      <c r="D273" t="s">
        <v>63</v>
      </c>
      <c r="E273" s="1" t="s">
        <v>189</v>
      </c>
      <c r="F273" t="s">
        <v>63</v>
      </c>
      <c r="G273" s="1" t="s">
        <v>0</v>
      </c>
      <c r="I273" s="5">
        <v>43655</v>
      </c>
      <c r="J273" s="5">
        <v>43655</v>
      </c>
      <c r="K273" s="1" t="s">
        <v>0</v>
      </c>
      <c r="L273" s="1" t="s">
        <v>536</v>
      </c>
      <c r="M273" s="6">
        <v>1</v>
      </c>
      <c r="N273" s="3">
        <v>1</v>
      </c>
      <c r="O273" s="6">
        <v>1</v>
      </c>
      <c r="P273" s="6"/>
      <c r="Q273" s="6"/>
      <c r="R273" s="6"/>
      <c r="S273" s="1" t="s">
        <v>724</v>
      </c>
      <c r="T273" s="1" t="s">
        <v>336</v>
      </c>
      <c r="U273" s="2">
        <v>7700</v>
      </c>
      <c r="V273" s="1" t="s">
        <v>0</v>
      </c>
      <c r="W273" s="1" t="s">
        <v>570</v>
      </c>
      <c r="X273" s="1" t="s">
        <v>570</v>
      </c>
      <c r="Y273" s="1" t="s">
        <v>727</v>
      </c>
      <c r="Z273" s="1" t="s">
        <v>721</v>
      </c>
      <c r="AA273" s="1" t="s">
        <v>63</v>
      </c>
      <c r="AB273" s="1" t="s">
        <v>338</v>
      </c>
      <c r="AC273" s="1" t="s">
        <v>724</v>
      </c>
      <c r="AD273" s="4">
        <v>7700</v>
      </c>
      <c r="AE273" s="4">
        <v>7700</v>
      </c>
      <c r="AF273" s="4">
        <v>9240</v>
      </c>
      <c r="AG273" s="4">
        <v>9240</v>
      </c>
      <c r="AH273" s="4">
        <v>7700</v>
      </c>
      <c r="AI273" s="2">
        <v>7700</v>
      </c>
      <c r="AJ273" s="4">
        <v>7700</v>
      </c>
      <c r="AK273" s="2">
        <v>7700</v>
      </c>
      <c r="AL273" s="4"/>
      <c r="AM273" s="2"/>
      <c r="AN273" s="3">
        <v>1</v>
      </c>
      <c r="AO273" s="2"/>
      <c r="AP273" s="6"/>
      <c r="AQ273" s="1" t="s">
        <v>567</v>
      </c>
      <c r="AR273" s="1" t="s">
        <v>569</v>
      </c>
      <c r="AS273" s="1" t="s">
        <v>568</v>
      </c>
      <c r="AT273" s="6"/>
      <c r="AU273" s="1" t="s">
        <v>309</v>
      </c>
      <c r="AV273" t="s">
        <v>752</v>
      </c>
      <c r="AW273" s="1" t="s">
        <v>309</v>
      </c>
      <c r="AX273" s="1" t="s">
        <v>804</v>
      </c>
      <c r="AY273" s="1"/>
    </row>
    <row r="274" spans="1:51" x14ac:dyDescent="0.25">
      <c r="A274" s="1" t="s">
        <v>591</v>
      </c>
      <c r="B274" s="1" t="s">
        <v>195</v>
      </c>
      <c r="C274" s="1" t="s">
        <v>195</v>
      </c>
      <c r="D274" t="s">
        <v>69</v>
      </c>
      <c r="E274" s="1" t="s">
        <v>195</v>
      </c>
      <c r="F274" t="s">
        <v>69</v>
      </c>
      <c r="G274" s="1" t="s">
        <v>0</v>
      </c>
      <c r="I274" s="5">
        <v>43656</v>
      </c>
      <c r="J274" s="5">
        <v>43656</v>
      </c>
      <c r="K274" s="1" t="s">
        <v>0</v>
      </c>
      <c r="L274" s="1" t="s">
        <v>536</v>
      </c>
      <c r="M274" s="6">
        <v>1</v>
      </c>
      <c r="N274" s="3">
        <v>1</v>
      </c>
      <c r="O274" s="6">
        <v>1</v>
      </c>
      <c r="P274" s="6">
        <v>0.4</v>
      </c>
      <c r="Q274" s="6"/>
      <c r="R274" s="6"/>
      <c r="S274" s="1" t="s">
        <v>724</v>
      </c>
      <c r="T274" s="1" t="s">
        <v>336</v>
      </c>
      <c r="U274" s="2">
        <v>7500</v>
      </c>
      <c r="V274" s="1" t="s">
        <v>0</v>
      </c>
      <c r="W274" s="1" t="s">
        <v>570</v>
      </c>
      <c r="X274" s="1" t="s">
        <v>570</v>
      </c>
      <c r="Y274" s="1" t="s">
        <v>727</v>
      </c>
      <c r="Z274" s="1" t="s">
        <v>720</v>
      </c>
      <c r="AA274" s="1" t="s">
        <v>69</v>
      </c>
      <c r="AB274" s="1" t="s">
        <v>360</v>
      </c>
      <c r="AC274" s="1" t="s">
        <v>724</v>
      </c>
      <c r="AD274" s="4">
        <v>7500</v>
      </c>
      <c r="AE274" s="4">
        <v>7500</v>
      </c>
      <c r="AF274" s="4">
        <v>9000</v>
      </c>
      <c r="AG274" s="4">
        <v>9000</v>
      </c>
      <c r="AH274" s="4">
        <v>7500</v>
      </c>
      <c r="AI274" s="2">
        <v>7500</v>
      </c>
      <c r="AJ274" s="4">
        <v>7500</v>
      </c>
      <c r="AK274" s="2">
        <v>7500</v>
      </c>
      <c r="AL274" s="4"/>
      <c r="AM274" s="2"/>
      <c r="AN274" s="3">
        <v>1</v>
      </c>
      <c r="AO274" s="2"/>
      <c r="AP274" s="6"/>
      <c r="AQ274" s="1" t="s">
        <v>567</v>
      </c>
      <c r="AR274" s="1" t="s">
        <v>569</v>
      </c>
      <c r="AS274" s="1" t="s">
        <v>568</v>
      </c>
      <c r="AT274" s="6"/>
      <c r="AU274" s="1" t="s">
        <v>306</v>
      </c>
      <c r="AV274" t="s">
        <v>749</v>
      </c>
      <c r="AW274" s="1" t="s">
        <v>329</v>
      </c>
      <c r="AX274" s="11" t="s">
        <v>858</v>
      </c>
      <c r="AY274" s="1"/>
    </row>
    <row r="275" spans="1:51" x14ac:dyDescent="0.25">
      <c r="A275" s="1" t="s">
        <v>591</v>
      </c>
      <c r="B275" s="1" t="s">
        <v>195</v>
      </c>
      <c r="C275" s="1" t="s">
        <v>195</v>
      </c>
      <c r="D275" t="s">
        <v>69</v>
      </c>
      <c r="E275" s="1" t="s">
        <v>195</v>
      </c>
      <c r="F275" t="s">
        <v>69</v>
      </c>
      <c r="G275" s="1" t="s">
        <v>0</v>
      </c>
      <c r="I275" s="5">
        <v>43656</v>
      </c>
      <c r="J275" s="5">
        <v>43656</v>
      </c>
      <c r="K275" s="1" t="s">
        <v>0</v>
      </c>
      <c r="L275" s="1" t="s">
        <v>545</v>
      </c>
      <c r="M275" s="6">
        <v>1</v>
      </c>
      <c r="N275" s="3">
        <v>1</v>
      </c>
      <c r="O275" s="6">
        <v>1</v>
      </c>
      <c r="P275" s="6">
        <v>0.4</v>
      </c>
      <c r="Q275" s="6"/>
      <c r="R275" s="6"/>
      <c r="S275" s="1" t="s">
        <v>724</v>
      </c>
      <c r="T275" s="1" t="s">
        <v>336</v>
      </c>
      <c r="U275" s="2">
        <v>2450</v>
      </c>
      <c r="V275" s="1" t="s">
        <v>0</v>
      </c>
      <c r="W275" s="1" t="s">
        <v>570</v>
      </c>
      <c r="X275" s="1" t="s">
        <v>570</v>
      </c>
      <c r="Y275" s="1" t="s">
        <v>727</v>
      </c>
      <c r="Z275" s="1" t="s">
        <v>720</v>
      </c>
      <c r="AA275" s="1" t="s">
        <v>69</v>
      </c>
      <c r="AB275" s="1" t="s">
        <v>361</v>
      </c>
      <c r="AC275" s="1" t="s">
        <v>724</v>
      </c>
      <c r="AD275" s="4">
        <v>2450</v>
      </c>
      <c r="AE275" s="4">
        <v>2450</v>
      </c>
      <c r="AF275" s="4">
        <v>2940</v>
      </c>
      <c r="AG275" s="4">
        <v>2940</v>
      </c>
      <c r="AH275" s="4">
        <v>2450</v>
      </c>
      <c r="AI275" s="2">
        <v>2450</v>
      </c>
      <c r="AJ275" s="4">
        <v>2450</v>
      </c>
      <c r="AK275" s="2">
        <v>2450</v>
      </c>
      <c r="AL275" s="4"/>
      <c r="AM275" s="2"/>
      <c r="AN275" s="3">
        <v>1</v>
      </c>
      <c r="AO275" s="2"/>
      <c r="AP275" s="6"/>
      <c r="AQ275" s="1" t="s">
        <v>567</v>
      </c>
      <c r="AR275" s="1" t="s">
        <v>569</v>
      </c>
      <c r="AS275" s="1" t="s">
        <v>568</v>
      </c>
      <c r="AT275" s="6"/>
      <c r="AU275" s="1" t="s">
        <v>306</v>
      </c>
      <c r="AV275" t="s">
        <v>749</v>
      </c>
      <c r="AW275" s="1" t="s">
        <v>329</v>
      </c>
      <c r="AX275" s="11" t="s">
        <v>858</v>
      </c>
      <c r="AY275" s="1"/>
    </row>
    <row r="276" spans="1:51" x14ac:dyDescent="0.25">
      <c r="A276" s="1" t="s">
        <v>591</v>
      </c>
      <c r="B276" s="1" t="s">
        <v>195</v>
      </c>
      <c r="C276" s="1" t="s">
        <v>195</v>
      </c>
      <c r="D276" t="s">
        <v>69</v>
      </c>
      <c r="E276" s="1" t="s">
        <v>195</v>
      </c>
      <c r="F276" t="s">
        <v>69</v>
      </c>
      <c r="G276" s="1" t="s">
        <v>0</v>
      </c>
      <c r="I276" s="5">
        <v>43656</v>
      </c>
      <c r="J276" s="5">
        <v>43656</v>
      </c>
      <c r="K276" s="1" t="s">
        <v>0</v>
      </c>
      <c r="L276" s="1" t="s">
        <v>546</v>
      </c>
      <c r="M276" s="6">
        <v>1</v>
      </c>
      <c r="N276" s="3">
        <v>1</v>
      </c>
      <c r="O276" s="6">
        <v>1</v>
      </c>
      <c r="P276" s="6">
        <v>0.4</v>
      </c>
      <c r="Q276" s="6"/>
      <c r="R276" s="6"/>
      <c r="S276" s="1" t="s">
        <v>724</v>
      </c>
      <c r="T276" s="1" t="s">
        <v>336</v>
      </c>
      <c r="U276" s="2">
        <v>270</v>
      </c>
      <c r="V276" s="1" t="s">
        <v>0</v>
      </c>
      <c r="W276" s="1" t="s">
        <v>570</v>
      </c>
      <c r="X276" s="1" t="s">
        <v>570</v>
      </c>
      <c r="Y276" s="1" t="s">
        <v>727</v>
      </c>
      <c r="Z276" s="1" t="s">
        <v>720</v>
      </c>
      <c r="AA276" s="1" t="s">
        <v>69</v>
      </c>
      <c r="AB276" s="1" t="s">
        <v>362</v>
      </c>
      <c r="AC276" s="1" t="s">
        <v>724</v>
      </c>
      <c r="AD276" s="4">
        <v>270</v>
      </c>
      <c r="AE276" s="4">
        <v>270</v>
      </c>
      <c r="AF276" s="4">
        <v>324</v>
      </c>
      <c r="AG276" s="4">
        <v>324</v>
      </c>
      <c r="AH276" s="4">
        <v>270</v>
      </c>
      <c r="AI276" s="2">
        <v>270</v>
      </c>
      <c r="AJ276" s="4">
        <v>270</v>
      </c>
      <c r="AK276" s="2">
        <v>270</v>
      </c>
      <c r="AL276" s="4"/>
      <c r="AM276" s="2"/>
      <c r="AN276" s="3">
        <v>1</v>
      </c>
      <c r="AO276" s="2"/>
      <c r="AP276" s="6"/>
      <c r="AQ276" s="1" t="s">
        <v>567</v>
      </c>
      <c r="AR276" s="1" t="s">
        <v>569</v>
      </c>
      <c r="AS276" s="1" t="s">
        <v>568</v>
      </c>
      <c r="AT276" s="6"/>
      <c r="AU276" s="1" t="s">
        <v>306</v>
      </c>
      <c r="AV276" t="s">
        <v>749</v>
      </c>
      <c r="AW276" s="1" t="s">
        <v>329</v>
      </c>
      <c r="AX276" s="11" t="s">
        <v>858</v>
      </c>
      <c r="AY276" s="1"/>
    </row>
    <row r="277" spans="1:51" x14ac:dyDescent="0.25">
      <c r="A277" s="1" t="s">
        <v>591</v>
      </c>
      <c r="B277" s="1" t="s">
        <v>195</v>
      </c>
      <c r="C277" s="1" t="s">
        <v>195</v>
      </c>
      <c r="D277" t="s">
        <v>69</v>
      </c>
      <c r="E277" s="1" t="s">
        <v>195</v>
      </c>
      <c r="F277" t="s">
        <v>69</v>
      </c>
      <c r="G277" s="1" t="s">
        <v>0</v>
      </c>
      <c r="I277" s="5">
        <v>43656</v>
      </c>
      <c r="J277" s="5">
        <v>43656</v>
      </c>
      <c r="K277" s="1" t="s">
        <v>0</v>
      </c>
      <c r="L277" s="1" t="s">
        <v>545</v>
      </c>
      <c r="M277" s="6">
        <v>1</v>
      </c>
      <c r="N277" s="3">
        <v>1</v>
      </c>
      <c r="O277" s="6">
        <v>1</v>
      </c>
      <c r="P277" s="6">
        <v>0.4</v>
      </c>
      <c r="Q277" s="6"/>
      <c r="R277" s="6"/>
      <c r="S277" s="1" t="s">
        <v>724</v>
      </c>
      <c r="T277" s="1" t="s">
        <v>336</v>
      </c>
      <c r="U277" s="2">
        <v>2250</v>
      </c>
      <c r="V277" s="1" t="s">
        <v>0</v>
      </c>
      <c r="W277" s="1" t="s">
        <v>570</v>
      </c>
      <c r="X277" s="1" t="s">
        <v>570</v>
      </c>
      <c r="Y277" s="1" t="s">
        <v>727</v>
      </c>
      <c r="Z277" s="1" t="s">
        <v>720</v>
      </c>
      <c r="AA277" s="1" t="s">
        <v>69</v>
      </c>
      <c r="AB277" s="1" t="s">
        <v>363</v>
      </c>
      <c r="AC277" s="1" t="s">
        <v>724</v>
      </c>
      <c r="AD277" s="4">
        <v>2250</v>
      </c>
      <c r="AE277" s="4">
        <v>2250</v>
      </c>
      <c r="AF277" s="4">
        <v>2700</v>
      </c>
      <c r="AG277" s="4">
        <v>2700</v>
      </c>
      <c r="AH277" s="4">
        <v>2250</v>
      </c>
      <c r="AI277" s="2">
        <v>2250</v>
      </c>
      <c r="AJ277" s="4">
        <v>2250</v>
      </c>
      <c r="AK277" s="2">
        <v>2250</v>
      </c>
      <c r="AL277" s="4"/>
      <c r="AM277" s="2"/>
      <c r="AN277" s="3">
        <v>1</v>
      </c>
      <c r="AO277" s="2"/>
      <c r="AP277" s="6"/>
      <c r="AQ277" s="1" t="s">
        <v>567</v>
      </c>
      <c r="AR277" s="1" t="s">
        <v>569</v>
      </c>
      <c r="AS277" s="1" t="s">
        <v>568</v>
      </c>
      <c r="AT277" s="6"/>
      <c r="AU277" s="1" t="s">
        <v>306</v>
      </c>
      <c r="AV277" t="s">
        <v>749</v>
      </c>
      <c r="AW277" s="1" t="s">
        <v>329</v>
      </c>
      <c r="AX277" s="11" t="s">
        <v>858</v>
      </c>
      <c r="AY277" s="1"/>
    </row>
    <row r="278" spans="1:51" x14ac:dyDescent="0.25">
      <c r="A278" s="1" t="s">
        <v>591</v>
      </c>
      <c r="B278" s="1" t="s">
        <v>195</v>
      </c>
      <c r="C278" s="1" t="s">
        <v>195</v>
      </c>
      <c r="D278" t="s">
        <v>69</v>
      </c>
      <c r="E278" s="1" t="s">
        <v>195</v>
      </c>
      <c r="F278" t="s">
        <v>69</v>
      </c>
      <c r="G278" s="1" t="s">
        <v>0</v>
      </c>
      <c r="I278" s="5">
        <v>43656</v>
      </c>
      <c r="J278" s="5">
        <v>43656</v>
      </c>
      <c r="K278" s="1" t="s">
        <v>0</v>
      </c>
      <c r="L278" s="1" t="s">
        <v>547</v>
      </c>
      <c r="M278" s="6">
        <v>1</v>
      </c>
      <c r="N278" s="3">
        <v>1</v>
      </c>
      <c r="O278" s="6">
        <v>1</v>
      </c>
      <c r="P278" s="6">
        <v>0.4</v>
      </c>
      <c r="Q278" s="6"/>
      <c r="R278" s="6"/>
      <c r="S278" s="1" t="s">
        <v>724</v>
      </c>
      <c r="T278" s="1" t="s">
        <v>336</v>
      </c>
      <c r="U278" s="2">
        <v>2500</v>
      </c>
      <c r="V278" s="1" t="s">
        <v>0</v>
      </c>
      <c r="W278" s="1" t="s">
        <v>570</v>
      </c>
      <c r="X278" s="1" t="s">
        <v>570</v>
      </c>
      <c r="Y278" s="1" t="s">
        <v>727</v>
      </c>
      <c r="Z278" s="1" t="s">
        <v>720</v>
      </c>
      <c r="AA278" s="1" t="s">
        <v>69</v>
      </c>
      <c r="AB278" s="1" t="s">
        <v>364</v>
      </c>
      <c r="AC278" s="1" t="s">
        <v>724</v>
      </c>
      <c r="AD278" s="4">
        <v>2500</v>
      </c>
      <c r="AE278" s="4">
        <v>2500</v>
      </c>
      <c r="AF278" s="4">
        <v>3000</v>
      </c>
      <c r="AG278" s="4">
        <v>3000</v>
      </c>
      <c r="AH278" s="4">
        <v>2500</v>
      </c>
      <c r="AI278" s="2">
        <v>2500</v>
      </c>
      <c r="AJ278" s="4">
        <v>2500</v>
      </c>
      <c r="AK278" s="2">
        <v>2500</v>
      </c>
      <c r="AL278" s="4"/>
      <c r="AM278" s="2"/>
      <c r="AN278" s="3">
        <v>1</v>
      </c>
      <c r="AO278" s="2"/>
      <c r="AP278" s="6"/>
      <c r="AQ278" s="1" t="s">
        <v>567</v>
      </c>
      <c r="AR278" s="1" t="s">
        <v>569</v>
      </c>
      <c r="AS278" s="1" t="s">
        <v>568</v>
      </c>
      <c r="AT278" s="6"/>
      <c r="AU278" s="1" t="s">
        <v>306</v>
      </c>
      <c r="AV278" t="s">
        <v>749</v>
      </c>
      <c r="AW278" s="1" t="s">
        <v>329</v>
      </c>
      <c r="AX278" s="11" t="s">
        <v>858</v>
      </c>
      <c r="AY278" s="1"/>
    </row>
    <row r="279" spans="1:51" x14ac:dyDescent="0.25">
      <c r="A279" s="1" t="s">
        <v>592</v>
      </c>
      <c r="B279" s="1" t="s">
        <v>196</v>
      </c>
      <c r="C279" s="1" t="s">
        <v>196</v>
      </c>
      <c r="D279" t="s">
        <v>70</v>
      </c>
      <c r="E279" s="1" t="s">
        <v>196</v>
      </c>
      <c r="F279" t="s">
        <v>70</v>
      </c>
      <c r="G279" s="1" t="s">
        <v>0</v>
      </c>
      <c r="I279" s="5">
        <v>43647</v>
      </c>
      <c r="J279" s="5">
        <v>43861</v>
      </c>
      <c r="K279" s="1" t="s">
        <v>0</v>
      </c>
      <c r="L279" s="1" t="s">
        <v>548</v>
      </c>
      <c r="M279" s="6">
        <v>1</v>
      </c>
      <c r="N279" s="3">
        <v>1</v>
      </c>
      <c r="O279" s="6">
        <v>1</v>
      </c>
      <c r="P279" s="6"/>
      <c r="Q279" s="6"/>
      <c r="R279" s="6"/>
      <c r="S279" s="1" t="s">
        <v>724</v>
      </c>
      <c r="T279" s="1" t="s">
        <v>336</v>
      </c>
      <c r="U279" s="2">
        <v>1101.3699999999999</v>
      </c>
      <c r="V279" s="1" t="s">
        <v>0</v>
      </c>
      <c r="W279" s="1" t="s">
        <v>570</v>
      </c>
      <c r="X279" s="1" t="s">
        <v>570</v>
      </c>
      <c r="Y279" s="1" t="s">
        <v>726</v>
      </c>
      <c r="Z279" s="1" t="s">
        <v>722</v>
      </c>
      <c r="AA279" s="1" t="s">
        <v>70</v>
      </c>
      <c r="AB279" s="1" t="s">
        <v>365</v>
      </c>
      <c r="AC279" s="1" t="s">
        <v>724</v>
      </c>
      <c r="AD279" s="4">
        <v>1101.3699999999999</v>
      </c>
      <c r="AE279" s="4">
        <v>1101.3699999999999</v>
      </c>
      <c r="AF279" s="4">
        <v>1101.3699999999999</v>
      </c>
      <c r="AG279" s="4">
        <v>1101.3699999999999</v>
      </c>
      <c r="AH279" s="4">
        <v>1101.3699999999999</v>
      </c>
      <c r="AI279" s="2">
        <v>1101.3699999999999</v>
      </c>
      <c r="AJ279" s="4">
        <v>1101.3699999999999</v>
      </c>
      <c r="AK279" s="2">
        <v>1101.3699999999999</v>
      </c>
      <c r="AL279" s="4"/>
      <c r="AM279" s="2"/>
      <c r="AN279" s="3">
        <v>1</v>
      </c>
      <c r="AO279" s="2"/>
      <c r="AP279" s="6"/>
      <c r="AQ279" s="1" t="s">
        <v>567</v>
      </c>
      <c r="AR279" s="1" t="s">
        <v>569</v>
      </c>
      <c r="AS279" s="1" t="s">
        <v>568</v>
      </c>
      <c r="AT279" s="6"/>
      <c r="AU279" s="1" t="s">
        <v>305</v>
      </c>
      <c r="AV279" t="s">
        <v>748</v>
      </c>
      <c r="AW279" s="1" t="s">
        <v>305</v>
      </c>
      <c r="AX279" s="9" t="s">
        <v>810</v>
      </c>
      <c r="AY279" s="1"/>
    </row>
    <row r="280" spans="1:51" x14ac:dyDescent="0.25">
      <c r="A280" s="1" t="s">
        <v>592</v>
      </c>
      <c r="B280" s="1" t="s">
        <v>196</v>
      </c>
      <c r="C280" s="1" t="s">
        <v>196</v>
      </c>
      <c r="D280" t="s">
        <v>70</v>
      </c>
      <c r="E280" s="1" t="s">
        <v>196</v>
      </c>
      <c r="F280" t="s">
        <v>70</v>
      </c>
      <c r="G280" s="1" t="s">
        <v>0</v>
      </c>
      <c r="I280" s="5">
        <v>43647</v>
      </c>
      <c r="J280" s="5">
        <v>43890</v>
      </c>
      <c r="K280" s="1" t="s">
        <v>0</v>
      </c>
      <c r="L280" s="1" t="s">
        <v>548</v>
      </c>
      <c r="M280" s="6">
        <v>1</v>
      </c>
      <c r="N280" s="3">
        <v>1</v>
      </c>
      <c r="O280" s="6">
        <v>1</v>
      </c>
      <c r="P280" s="6"/>
      <c r="Q280" s="6"/>
      <c r="R280" s="6"/>
      <c r="S280" s="1" t="s">
        <v>724</v>
      </c>
      <c r="T280" s="1" t="s">
        <v>336</v>
      </c>
      <c r="U280" s="2">
        <v>1101.3699999999999</v>
      </c>
      <c r="V280" s="1" t="s">
        <v>0</v>
      </c>
      <c r="W280" s="1" t="s">
        <v>570</v>
      </c>
      <c r="X280" s="1" t="s">
        <v>570</v>
      </c>
      <c r="Y280" s="1" t="s">
        <v>726</v>
      </c>
      <c r="Z280" s="1" t="s">
        <v>722</v>
      </c>
      <c r="AA280" s="1" t="s">
        <v>70</v>
      </c>
      <c r="AB280" s="1" t="s">
        <v>366</v>
      </c>
      <c r="AC280" s="1" t="s">
        <v>724</v>
      </c>
      <c r="AD280" s="4">
        <v>1101.3699999999999</v>
      </c>
      <c r="AE280" s="4">
        <v>1101.3699999999999</v>
      </c>
      <c r="AF280" s="4">
        <v>1101.3699999999999</v>
      </c>
      <c r="AG280" s="4">
        <v>1101.3699999999999</v>
      </c>
      <c r="AH280" s="4">
        <v>1101.3699999999999</v>
      </c>
      <c r="AI280" s="2">
        <v>1101.3699999999999</v>
      </c>
      <c r="AJ280" s="4">
        <v>1101.3699999999999</v>
      </c>
      <c r="AK280" s="2">
        <v>1101.3699999999999</v>
      </c>
      <c r="AL280" s="4"/>
      <c r="AM280" s="2"/>
      <c r="AN280" s="3">
        <v>1</v>
      </c>
      <c r="AO280" s="2"/>
      <c r="AP280" s="6"/>
      <c r="AQ280" s="1" t="s">
        <v>567</v>
      </c>
      <c r="AR280" s="1" t="s">
        <v>569</v>
      </c>
      <c r="AS280" s="1" t="s">
        <v>568</v>
      </c>
      <c r="AT280" s="6"/>
      <c r="AU280" s="1" t="s">
        <v>305</v>
      </c>
      <c r="AV280" t="s">
        <v>748</v>
      </c>
      <c r="AW280" s="1" t="s">
        <v>305</v>
      </c>
      <c r="AX280" s="9" t="s">
        <v>810</v>
      </c>
      <c r="AY280" s="1"/>
    </row>
    <row r="281" spans="1:51" x14ac:dyDescent="0.25">
      <c r="A281" s="1" t="s">
        <v>592</v>
      </c>
      <c r="B281" s="1" t="s">
        <v>196</v>
      </c>
      <c r="C281" s="1" t="s">
        <v>196</v>
      </c>
      <c r="D281" t="s">
        <v>70</v>
      </c>
      <c r="E281" s="1" t="s">
        <v>196</v>
      </c>
      <c r="F281" t="s">
        <v>70</v>
      </c>
      <c r="G281" s="1" t="s">
        <v>0</v>
      </c>
      <c r="I281" s="5">
        <v>43647</v>
      </c>
      <c r="J281" s="5">
        <v>43921</v>
      </c>
      <c r="K281" s="1" t="s">
        <v>0</v>
      </c>
      <c r="L281" s="1" t="s">
        <v>548</v>
      </c>
      <c r="M281" s="6">
        <v>1</v>
      </c>
      <c r="N281" s="3">
        <v>1</v>
      </c>
      <c r="O281" s="6">
        <v>1</v>
      </c>
      <c r="P281" s="6"/>
      <c r="Q281" s="6"/>
      <c r="R281" s="6"/>
      <c r="S281" s="1" t="s">
        <v>724</v>
      </c>
      <c r="T281" s="1" t="s">
        <v>336</v>
      </c>
      <c r="U281" s="2">
        <v>1101.3699999999999</v>
      </c>
      <c r="V281" s="1" t="s">
        <v>0</v>
      </c>
      <c r="W281" s="1" t="s">
        <v>570</v>
      </c>
      <c r="X281" s="1" t="s">
        <v>570</v>
      </c>
      <c r="Y281" s="1" t="s">
        <v>726</v>
      </c>
      <c r="Z281" s="1" t="s">
        <v>722</v>
      </c>
      <c r="AA281" s="1" t="s">
        <v>70</v>
      </c>
      <c r="AB281" s="1" t="s">
        <v>367</v>
      </c>
      <c r="AC281" s="1" t="s">
        <v>724</v>
      </c>
      <c r="AD281" s="4">
        <v>1101.3699999999999</v>
      </c>
      <c r="AE281" s="4">
        <v>1101.3699999999999</v>
      </c>
      <c r="AF281" s="4">
        <v>1101.3699999999999</v>
      </c>
      <c r="AG281" s="4">
        <v>1101.3699999999999</v>
      </c>
      <c r="AH281" s="4">
        <v>1101.3699999999999</v>
      </c>
      <c r="AI281" s="2">
        <v>1101.3699999999999</v>
      </c>
      <c r="AJ281" s="4">
        <v>1101.3699999999999</v>
      </c>
      <c r="AK281" s="2">
        <v>1101.3699999999999</v>
      </c>
      <c r="AL281" s="4"/>
      <c r="AM281" s="2"/>
      <c r="AN281" s="3">
        <v>1</v>
      </c>
      <c r="AO281" s="2"/>
      <c r="AP281" s="6"/>
      <c r="AQ281" s="1" t="s">
        <v>567</v>
      </c>
      <c r="AR281" s="1" t="s">
        <v>569</v>
      </c>
      <c r="AS281" s="1" t="s">
        <v>568</v>
      </c>
      <c r="AT281" s="6"/>
      <c r="AU281" s="1" t="s">
        <v>305</v>
      </c>
      <c r="AV281" t="s">
        <v>748</v>
      </c>
      <c r="AW281" s="1" t="s">
        <v>305</v>
      </c>
      <c r="AX281" s="9" t="s">
        <v>810</v>
      </c>
      <c r="AY281" s="1"/>
    </row>
    <row r="282" spans="1:51" x14ac:dyDescent="0.25">
      <c r="A282" s="1" t="s">
        <v>592</v>
      </c>
      <c r="B282" s="1" t="s">
        <v>196</v>
      </c>
      <c r="C282" s="1" t="s">
        <v>196</v>
      </c>
      <c r="D282" t="s">
        <v>70</v>
      </c>
      <c r="E282" s="1" t="s">
        <v>196</v>
      </c>
      <c r="F282" t="s">
        <v>70</v>
      </c>
      <c r="G282" s="1" t="s">
        <v>0</v>
      </c>
      <c r="I282" s="5">
        <v>43647</v>
      </c>
      <c r="J282" s="5">
        <v>43951</v>
      </c>
      <c r="K282" s="1" t="s">
        <v>0</v>
      </c>
      <c r="L282" s="1" t="s">
        <v>548</v>
      </c>
      <c r="M282" s="6">
        <v>1</v>
      </c>
      <c r="N282" s="3">
        <v>1</v>
      </c>
      <c r="O282" s="6">
        <v>1</v>
      </c>
      <c r="P282" s="6"/>
      <c r="Q282" s="6"/>
      <c r="R282" s="6"/>
      <c r="S282" s="1" t="s">
        <v>724</v>
      </c>
      <c r="T282" s="1" t="s">
        <v>336</v>
      </c>
      <c r="U282" s="2">
        <v>1101.3699999999999</v>
      </c>
      <c r="V282" s="1" t="s">
        <v>0</v>
      </c>
      <c r="W282" s="1" t="s">
        <v>570</v>
      </c>
      <c r="X282" s="1" t="s">
        <v>570</v>
      </c>
      <c r="Y282" s="1" t="s">
        <v>726</v>
      </c>
      <c r="Z282" s="1" t="s">
        <v>722</v>
      </c>
      <c r="AA282" s="1" t="s">
        <v>70</v>
      </c>
      <c r="AB282" s="1" t="s">
        <v>368</v>
      </c>
      <c r="AC282" s="1" t="s">
        <v>724</v>
      </c>
      <c r="AD282" s="4">
        <v>1101.3699999999999</v>
      </c>
      <c r="AE282" s="4">
        <v>1101.3699999999999</v>
      </c>
      <c r="AF282" s="4">
        <v>1101.3699999999999</v>
      </c>
      <c r="AG282" s="4">
        <v>1101.3699999999999</v>
      </c>
      <c r="AH282" s="4">
        <v>1101.3699999999999</v>
      </c>
      <c r="AI282" s="2">
        <v>1101.3699999999999</v>
      </c>
      <c r="AJ282" s="4">
        <v>1101.3699999999999</v>
      </c>
      <c r="AK282" s="2">
        <v>1101.3699999999999</v>
      </c>
      <c r="AL282" s="4"/>
      <c r="AM282" s="2"/>
      <c r="AN282" s="3">
        <v>1</v>
      </c>
      <c r="AO282" s="2"/>
      <c r="AP282" s="6"/>
      <c r="AQ282" s="1" t="s">
        <v>567</v>
      </c>
      <c r="AR282" s="1" t="s">
        <v>569</v>
      </c>
      <c r="AS282" s="1" t="s">
        <v>568</v>
      </c>
      <c r="AT282" s="6"/>
      <c r="AU282" s="1" t="s">
        <v>305</v>
      </c>
      <c r="AV282" t="s">
        <v>748</v>
      </c>
      <c r="AW282" s="1" t="s">
        <v>305</v>
      </c>
      <c r="AX282" s="9" t="s">
        <v>810</v>
      </c>
      <c r="AY282" s="1"/>
    </row>
    <row r="283" spans="1:51" x14ac:dyDescent="0.25">
      <c r="A283" s="1" t="s">
        <v>592</v>
      </c>
      <c r="B283" s="1" t="s">
        <v>196</v>
      </c>
      <c r="C283" s="1" t="s">
        <v>196</v>
      </c>
      <c r="D283" t="s">
        <v>70</v>
      </c>
      <c r="E283" s="1" t="s">
        <v>196</v>
      </c>
      <c r="F283" t="s">
        <v>70</v>
      </c>
      <c r="G283" s="1" t="s">
        <v>0</v>
      </c>
      <c r="I283" s="5">
        <v>43647</v>
      </c>
      <c r="J283" s="5">
        <v>43982</v>
      </c>
      <c r="K283" s="1" t="s">
        <v>0</v>
      </c>
      <c r="L283" s="1" t="s">
        <v>548</v>
      </c>
      <c r="M283" s="6">
        <v>1</v>
      </c>
      <c r="N283" s="3">
        <v>1</v>
      </c>
      <c r="O283" s="6">
        <v>1</v>
      </c>
      <c r="P283" s="6"/>
      <c r="Q283" s="6"/>
      <c r="R283" s="6"/>
      <c r="S283" s="1" t="s">
        <v>724</v>
      </c>
      <c r="T283" s="1" t="s">
        <v>336</v>
      </c>
      <c r="U283" s="2">
        <v>1101.3699999999999</v>
      </c>
      <c r="V283" s="1" t="s">
        <v>0</v>
      </c>
      <c r="W283" s="1" t="s">
        <v>570</v>
      </c>
      <c r="X283" s="1" t="s">
        <v>570</v>
      </c>
      <c r="Y283" s="1" t="s">
        <v>726</v>
      </c>
      <c r="Z283" s="1" t="s">
        <v>722</v>
      </c>
      <c r="AA283" s="1" t="s">
        <v>70</v>
      </c>
      <c r="AB283" s="1" t="s">
        <v>369</v>
      </c>
      <c r="AC283" s="1" t="s">
        <v>724</v>
      </c>
      <c r="AD283" s="4">
        <v>1101.3699999999999</v>
      </c>
      <c r="AE283" s="4">
        <v>1101.3699999999999</v>
      </c>
      <c r="AF283" s="4">
        <v>1101.3699999999999</v>
      </c>
      <c r="AG283" s="4">
        <v>1101.3699999999999</v>
      </c>
      <c r="AH283" s="4">
        <v>1101.3699999999999</v>
      </c>
      <c r="AI283" s="2">
        <v>1101.3699999999999</v>
      </c>
      <c r="AJ283" s="4">
        <v>1101.3699999999999</v>
      </c>
      <c r="AK283" s="2">
        <v>1101.3699999999999</v>
      </c>
      <c r="AL283" s="4"/>
      <c r="AM283" s="2"/>
      <c r="AN283" s="3">
        <v>1</v>
      </c>
      <c r="AO283" s="2"/>
      <c r="AP283" s="6"/>
      <c r="AQ283" s="1" t="s">
        <v>567</v>
      </c>
      <c r="AR283" s="1" t="s">
        <v>569</v>
      </c>
      <c r="AS283" s="1" t="s">
        <v>568</v>
      </c>
      <c r="AT283" s="6"/>
      <c r="AU283" s="1" t="s">
        <v>305</v>
      </c>
      <c r="AV283" t="s">
        <v>748</v>
      </c>
      <c r="AW283" s="1" t="s">
        <v>305</v>
      </c>
      <c r="AX283" s="9" t="s">
        <v>810</v>
      </c>
      <c r="AY283" s="1"/>
    </row>
    <row r="284" spans="1:51" x14ac:dyDescent="0.25">
      <c r="A284" s="1" t="s">
        <v>592</v>
      </c>
      <c r="B284" s="1" t="s">
        <v>196</v>
      </c>
      <c r="C284" s="1" t="s">
        <v>196</v>
      </c>
      <c r="D284" t="s">
        <v>70</v>
      </c>
      <c r="E284" s="1" t="s">
        <v>196</v>
      </c>
      <c r="F284" t="s">
        <v>70</v>
      </c>
      <c r="G284" s="1" t="s">
        <v>0</v>
      </c>
      <c r="I284" s="5">
        <v>43647</v>
      </c>
      <c r="J284" s="5">
        <v>44012</v>
      </c>
      <c r="K284" s="1" t="s">
        <v>0</v>
      </c>
      <c r="L284" s="1" t="s">
        <v>548</v>
      </c>
      <c r="M284" s="6">
        <v>1</v>
      </c>
      <c r="N284" s="3">
        <v>1</v>
      </c>
      <c r="O284" s="6">
        <v>1</v>
      </c>
      <c r="P284" s="6"/>
      <c r="Q284" s="6"/>
      <c r="R284" s="6"/>
      <c r="S284" s="1" t="s">
        <v>724</v>
      </c>
      <c r="T284" s="1" t="s">
        <v>336</v>
      </c>
      <c r="U284" s="2">
        <v>1101.3699999999999</v>
      </c>
      <c r="V284" s="1" t="s">
        <v>0</v>
      </c>
      <c r="W284" s="1" t="s">
        <v>570</v>
      </c>
      <c r="X284" s="1" t="s">
        <v>570</v>
      </c>
      <c r="Y284" s="1" t="s">
        <v>726</v>
      </c>
      <c r="Z284" s="1" t="s">
        <v>722</v>
      </c>
      <c r="AA284" s="1" t="s">
        <v>70</v>
      </c>
      <c r="AB284" s="1" t="s">
        <v>370</v>
      </c>
      <c r="AC284" s="1" t="s">
        <v>724</v>
      </c>
      <c r="AD284" s="4">
        <v>1101.3699999999999</v>
      </c>
      <c r="AE284" s="4">
        <v>1101.3699999999999</v>
      </c>
      <c r="AF284" s="4">
        <v>1101.3699999999999</v>
      </c>
      <c r="AG284" s="4">
        <v>1101.3699999999999</v>
      </c>
      <c r="AH284" s="4">
        <v>1101.3699999999999</v>
      </c>
      <c r="AI284" s="2">
        <v>1101.3699999999999</v>
      </c>
      <c r="AJ284" s="4">
        <v>1101.3699999999999</v>
      </c>
      <c r="AK284" s="2">
        <v>1101.3699999999999</v>
      </c>
      <c r="AL284" s="4"/>
      <c r="AM284" s="2"/>
      <c r="AN284" s="3">
        <v>1</v>
      </c>
      <c r="AO284" s="2"/>
      <c r="AP284" s="6"/>
      <c r="AQ284" s="1" t="s">
        <v>567</v>
      </c>
      <c r="AR284" s="1" t="s">
        <v>569</v>
      </c>
      <c r="AS284" s="1" t="s">
        <v>568</v>
      </c>
      <c r="AT284" s="6"/>
      <c r="AU284" s="1" t="s">
        <v>305</v>
      </c>
      <c r="AV284" t="s">
        <v>748</v>
      </c>
      <c r="AW284" s="1" t="s">
        <v>305</v>
      </c>
      <c r="AX284" s="9" t="s">
        <v>810</v>
      </c>
      <c r="AY284" s="1"/>
    </row>
    <row r="285" spans="1:51" x14ac:dyDescent="0.25">
      <c r="A285" s="1" t="s">
        <v>592</v>
      </c>
      <c r="B285" s="1" t="s">
        <v>196</v>
      </c>
      <c r="C285" s="1" t="s">
        <v>196</v>
      </c>
      <c r="D285" t="s">
        <v>70</v>
      </c>
      <c r="E285" s="1" t="s">
        <v>196</v>
      </c>
      <c r="F285" t="s">
        <v>70</v>
      </c>
      <c r="G285" s="1" t="s">
        <v>0</v>
      </c>
      <c r="I285" s="5">
        <v>43647</v>
      </c>
      <c r="J285" s="5">
        <v>44043</v>
      </c>
      <c r="K285" s="1" t="s">
        <v>0</v>
      </c>
      <c r="L285" s="1" t="s">
        <v>548</v>
      </c>
      <c r="M285" s="6">
        <v>1</v>
      </c>
      <c r="N285" s="3">
        <v>1</v>
      </c>
      <c r="O285" s="6">
        <v>1</v>
      </c>
      <c r="P285" s="6"/>
      <c r="Q285" s="6"/>
      <c r="R285" s="6"/>
      <c r="S285" s="1" t="s">
        <v>724</v>
      </c>
      <c r="T285" s="1" t="s">
        <v>336</v>
      </c>
      <c r="U285" s="2">
        <v>1101.3699999999999</v>
      </c>
      <c r="V285" s="1" t="s">
        <v>0</v>
      </c>
      <c r="W285" s="1" t="s">
        <v>570</v>
      </c>
      <c r="X285" s="1" t="s">
        <v>570</v>
      </c>
      <c r="Y285" s="1" t="s">
        <v>726</v>
      </c>
      <c r="Z285" s="1" t="s">
        <v>722</v>
      </c>
      <c r="AA285" s="1" t="s">
        <v>70</v>
      </c>
      <c r="AB285" s="1" t="s">
        <v>371</v>
      </c>
      <c r="AC285" s="1" t="s">
        <v>724</v>
      </c>
      <c r="AD285" s="4">
        <v>1101.3699999999999</v>
      </c>
      <c r="AE285" s="4">
        <v>1101.3699999999999</v>
      </c>
      <c r="AF285" s="4">
        <v>1101.3699999999999</v>
      </c>
      <c r="AG285" s="4">
        <v>1101.3699999999999</v>
      </c>
      <c r="AH285" s="4">
        <v>1101.3699999999999</v>
      </c>
      <c r="AI285" s="2">
        <v>1101.3699999999999</v>
      </c>
      <c r="AJ285" s="4">
        <v>1101.3699999999999</v>
      </c>
      <c r="AK285" s="2">
        <v>1101.3699999999999</v>
      </c>
      <c r="AL285" s="4"/>
      <c r="AM285" s="2"/>
      <c r="AN285" s="3">
        <v>1</v>
      </c>
      <c r="AO285" s="2"/>
      <c r="AP285" s="6"/>
      <c r="AQ285" s="1" t="s">
        <v>567</v>
      </c>
      <c r="AR285" s="1" t="s">
        <v>569</v>
      </c>
      <c r="AS285" s="1" t="s">
        <v>568</v>
      </c>
      <c r="AT285" s="6"/>
      <c r="AU285" s="1" t="s">
        <v>305</v>
      </c>
      <c r="AV285" t="s">
        <v>748</v>
      </c>
      <c r="AW285" s="1" t="s">
        <v>305</v>
      </c>
      <c r="AX285" s="9" t="s">
        <v>810</v>
      </c>
      <c r="AY285" s="1"/>
    </row>
    <row r="286" spans="1:51" x14ac:dyDescent="0.25">
      <c r="A286" s="1" t="s">
        <v>592</v>
      </c>
      <c r="B286" s="1" t="s">
        <v>196</v>
      </c>
      <c r="C286" s="1" t="s">
        <v>196</v>
      </c>
      <c r="D286" t="s">
        <v>70</v>
      </c>
      <c r="E286" s="1" t="s">
        <v>196</v>
      </c>
      <c r="F286" t="s">
        <v>70</v>
      </c>
      <c r="G286" s="1" t="s">
        <v>0</v>
      </c>
      <c r="I286" s="5">
        <v>43647</v>
      </c>
      <c r="J286" s="5">
        <v>44074</v>
      </c>
      <c r="K286" s="1" t="s">
        <v>0</v>
      </c>
      <c r="L286" s="1" t="s">
        <v>548</v>
      </c>
      <c r="M286" s="6">
        <v>1</v>
      </c>
      <c r="N286" s="3">
        <v>1</v>
      </c>
      <c r="O286" s="6">
        <v>1</v>
      </c>
      <c r="P286" s="6"/>
      <c r="Q286" s="6"/>
      <c r="R286" s="6"/>
      <c r="S286" s="1" t="s">
        <v>724</v>
      </c>
      <c r="T286" s="1" t="s">
        <v>336</v>
      </c>
      <c r="U286" s="2">
        <v>1101.3699999999999</v>
      </c>
      <c r="V286" s="1" t="s">
        <v>0</v>
      </c>
      <c r="W286" s="1" t="s">
        <v>570</v>
      </c>
      <c r="X286" s="1" t="s">
        <v>570</v>
      </c>
      <c r="Y286" s="1" t="s">
        <v>726</v>
      </c>
      <c r="Z286" s="1" t="s">
        <v>722</v>
      </c>
      <c r="AA286" s="1" t="s">
        <v>70</v>
      </c>
      <c r="AB286" s="1" t="s">
        <v>372</v>
      </c>
      <c r="AC286" s="1" t="s">
        <v>724</v>
      </c>
      <c r="AD286" s="4">
        <v>1101.3699999999999</v>
      </c>
      <c r="AE286" s="4">
        <v>1101.3699999999999</v>
      </c>
      <c r="AF286" s="4">
        <v>1101.3699999999999</v>
      </c>
      <c r="AG286" s="4">
        <v>1101.3699999999999</v>
      </c>
      <c r="AH286" s="4">
        <v>1101.3699999999999</v>
      </c>
      <c r="AI286" s="2">
        <v>1101.3699999999999</v>
      </c>
      <c r="AJ286" s="4">
        <v>1101.3699999999999</v>
      </c>
      <c r="AK286" s="2">
        <v>1101.3699999999999</v>
      </c>
      <c r="AL286" s="4"/>
      <c r="AM286" s="2"/>
      <c r="AN286" s="3">
        <v>1</v>
      </c>
      <c r="AO286" s="2"/>
      <c r="AP286" s="6"/>
      <c r="AQ286" s="1" t="s">
        <v>567</v>
      </c>
      <c r="AR286" s="1" t="s">
        <v>569</v>
      </c>
      <c r="AS286" s="1" t="s">
        <v>568</v>
      </c>
      <c r="AT286" s="6"/>
      <c r="AU286" s="1" t="s">
        <v>305</v>
      </c>
      <c r="AV286" t="s">
        <v>748</v>
      </c>
      <c r="AW286" s="1" t="s">
        <v>305</v>
      </c>
      <c r="AX286" s="9" t="s">
        <v>810</v>
      </c>
      <c r="AY286" s="1"/>
    </row>
    <row r="287" spans="1:51" x14ac:dyDescent="0.25">
      <c r="A287" s="1" t="s">
        <v>592</v>
      </c>
      <c r="B287" s="1" t="s">
        <v>196</v>
      </c>
      <c r="C287" s="1" t="s">
        <v>196</v>
      </c>
      <c r="D287" t="s">
        <v>70</v>
      </c>
      <c r="E287" s="1" t="s">
        <v>196</v>
      </c>
      <c r="F287" t="s">
        <v>70</v>
      </c>
      <c r="G287" s="1" t="s">
        <v>0</v>
      </c>
      <c r="I287" s="5">
        <v>43647</v>
      </c>
      <c r="J287" s="5">
        <v>44104</v>
      </c>
      <c r="K287" s="1" t="s">
        <v>0</v>
      </c>
      <c r="L287" s="1" t="s">
        <v>548</v>
      </c>
      <c r="M287" s="6">
        <v>1</v>
      </c>
      <c r="N287" s="3">
        <v>1</v>
      </c>
      <c r="O287" s="6">
        <v>1</v>
      </c>
      <c r="P287" s="6"/>
      <c r="Q287" s="6"/>
      <c r="R287" s="6"/>
      <c r="S287" s="1" t="s">
        <v>724</v>
      </c>
      <c r="T287" s="1" t="s">
        <v>336</v>
      </c>
      <c r="U287" s="2">
        <v>1101.3699999999999</v>
      </c>
      <c r="V287" s="1" t="s">
        <v>0</v>
      </c>
      <c r="W287" s="1" t="s">
        <v>570</v>
      </c>
      <c r="X287" s="1" t="s">
        <v>570</v>
      </c>
      <c r="Y287" s="1" t="s">
        <v>726</v>
      </c>
      <c r="Z287" s="1" t="s">
        <v>722</v>
      </c>
      <c r="AA287" s="1" t="s">
        <v>70</v>
      </c>
      <c r="AB287" s="1" t="s">
        <v>373</v>
      </c>
      <c r="AC287" s="1" t="s">
        <v>724</v>
      </c>
      <c r="AD287" s="4">
        <v>1101.3699999999999</v>
      </c>
      <c r="AE287" s="4">
        <v>1101.3699999999999</v>
      </c>
      <c r="AF287" s="4">
        <v>1101.3699999999999</v>
      </c>
      <c r="AG287" s="4">
        <v>1101.3699999999999</v>
      </c>
      <c r="AH287" s="4">
        <v>1101.3699999999999</v>
      </c>
      <c r="AI287" s="2">
        <v>1101.3699999999999</v>
      </c>
      <c r="AJ287" s="4">
        <v>1101.3699999999999</v>
      </c>
      <c r="AK287" s="2">
        <v>1101.3699999999999</v>
      </c>
      <c r="AL287" s="4"/>
      <c r="AM287" s="2"/>
      <c r="AN287" s="3">
        <v>1</v>
      </c>
      <c r="AO287" s="2"/>
      <c r="AP287" s="6"/>
      <c r="AQ287" s="1" t="s">
        <v>567</v>
      </c>
      <c r="AR287" s="1" t="s">
        <v>569</v>
      </c>
      <c r="AS287" s="1" t="s">
        <v>568</v>
      </c>
      <c r="AT287" s="6"/>
      <c r="AU287" s="1" t="s">
        <v>305</v>
      </c>
      <c r="AV287" t="s">
        <v>748</v>
      </c>
      <c r="AW287" s="1" t="s">
        <v>305</v>
      </c>
      <c r="AX287" s="9" t="s">
        <v>810</v>
      </c>
      <c r="AY287" s="1"/>
    </row>
    <row r="288" spans="1:51" x14ac:dyDescent="0.25">
      <c r="A288" s="1" t="s">
        <v>592</v>
      </c>
      <c r="B288" s="1" t="s">
        <v>196</v>
      </c>
      <c r="C288" s="1" t="s">
        <v>196</v>
      </c>
      <c r="D288" t="s">
        <v>70</v>
      </c>
      <c r="E288" s="1" t="s">
        <v>196</v>
      </c>
      <c r="F288" t="s">
        <v>70</v>
      </c>
      <c r="G288" s="1" t="s">
        <v>0</v>
      </c>
      <c r="I288" s="5">
        <v>43647</v>
      </c>
      <c r="J288" s="5">
        <v>44135</v>
      </c>
      <c r="K288" s="1" t="s">
        <v>0</v>
      </c>
      <c r="L288" s="1" t="s">
        <v>548</v>
      </c>
      <c r="M288" s="6">
        <v>1</v>
      </c>
      <c r="N288" s="3">
        <v>1</v>
      </c>
      <c r="O288" s="6">
        <v>1</v>
      </c>
      <c r="P288" s="6"/>
      <c r="Q288" s="6"/>
      <c r="R288" s="6"/>
      <c r="S288" s="1" t="s">
        <v>724</v>
      </c>
      <c r="T288" s="1" t="s">
        <v>336</v>
      </c>
      <c r="U288" s="2">
        <v>1101.3699999999999</v>
      </c>
      <c r="V288" s="1" t="s">
        <v>0</v>
      </c>
      <c r="W288" s="1" t="s">
        <v>570</v>
      </c>
      <c r="X288" s="1" t="s">
        <v>570</v>
      </c>
      <c r="Y288" s="1" t="s">
        <v>726</v>
      </c>
      <c r="Z288" s="1" t="s">
        <v>722</v>
      </c>
      <c r="AA288" s="1" t="s">
        <v>70</v>
      </c>
      <c r="AB288" s="1" t="s">
        <v>374</v>
      </c>
      <c r="AC288" s="1" t="s">
        <v>724</v>
      </c>
      <c r="AD288" s="4">
        <v>1101.3699999999999</v>
      </c>
      <c r="AE288" s="4">
        <v>1101.3699999999999</v>
      </c>
      <c r="AF288" s="4">
        <v>1101.3699999999999</v>
      </c>
      <c r="AG288" s="4">
        <v>1101.3699999999999</v>
      </c>
      <c r="AH288" s="4">
        <v>1101.3699999999999</v>
      </c>
      <c r="AI288" s="2">
        <v>1101.3699999999999</v>
      </c>
      <c r="AJ288" s="4">
        <v>1101.3699999999999</v>
      </c>
      <c r="AK288" s="2">
        <v>1101.3699999999999</v>
      </c>
      <c r="AL288" s="4"/>
      <c r="AM288" s="2"/>
      <c r="AN288" s="3">
        <v>1</v>
      </c>
      <c r="AO288" s="2"/>
      <c r="AP288" s="6"/>
      <c r="AQ288" s="1" t="s">
        <v>567</v>
      </c>
      <c r="AR288" s="1" t="s">
        <v>569</v>
      </c>
      <c r="AS288" s="1" t="s">
        <v>568</v>
      </c>
      <c r="AT288" s="6"/>
      <c r="AU288" s="1" t="s">
        <v>305</v>
      </c>
      <c r="AV288" t="s">
        <v>748</v>
      </c>
      <c r="AW288" s="1" t="s">
        <v>305</v>
      </c>
      <c r="AX288" s="9" t="s">
        <v>810</v>
      </c>
      <c r="AY288" s="1"/>
    </row>
    <row r="289" spans="1:51" x14ac:dyDescent="0.25">
      <c r="A289" s="1" t="s">
        <v>592</v>
      </c>
      <c r="B289" s="1" t="s">
        <v>196</v>
      </c>
      <c r="C289" s="1" t="s">
        <v>196</v>
      </c>
      <c r="D289" t="s">
        <v>70</v>
      </c>
      <c r="E289" s="1" t="s">
        <v>196</v>
      </c>
      <c r="F289" t="s">
        <v>70</v>
      </c>
      <c r="G289" s="1" t="s">
        <v>0</v>
      </c>
      <c r="I289" s="5">
        <v>43647</v>
      </c>
      <c r="J289" s="5">
        <v>44165</v>
      </c>
      <c r="K289" s="1" t="s">
        <v>0</v>
      </c>
      <c r="L289" s="1" t="s">
        <v>548</v>
      </c>
      <c r="M289" s="6">
        <v>1</v>
      </c>
      <c r="N289" s="3">
        <v>1</v>
      </c>
      <c r="O289" s="6">
        <v>1</v>
      </c>
      <c r="P289" s="6"/>
      <c r="Q289" s="6"/>
      <c r="R289" s="6"/>
      <c r="S289" s="1" t="s">
        <v>724</v>
      </c>
      <c r="T289" s="1" t="s">
        <v>336</v>
      </c>
      <c r="U289" s="2">
        <v>1101.3699999999999</v>
      </c>
      <c r="V289" s="1" t="s">
        <v>0</v>
      </c>
      <c r="W289" s="1" t="s">
        <v>570</v>
      </c>
      <c r="X289" s="1" t="s">
        <v>570</v>
      </c>
      <c r="Y289" s="1" t="s">
        <v>726</v>
      </c>
      <c r="Z289" s="1" t="s">
        <v>722</v>
      </c>
      <c r="AA289" s="1" t="s">
        <v>70</v>
      </c>
      <c r="AB289" s="1" t="s">
        <v>375</v>
      </c>
      <c r="AC289" s="1" t="s">
        <v>724</v>
      </c>
      <c r="AD289" s="4">
        <v>1101.3699999999999</v>
      </c>
      <c r="AE289" s="4">
        <v>1101.3699999999999</v>
      </c>
      <c r="AF289" s="4">
        <v>1101.3699999999999</v>
      </c>
      <c r="AG289" s="4">
        <v>1101.3699999999999</v>
      </c>
      <c r="AH289" s="4">
        <v>1101.3699999999999</v>
      </c>
      <c r="AI289" s="2">
        <v>1101.3699999999999</v>
      </c>
      <c r="AJ289" s="4">
        <v>1101.3699999999999</v>
      </c>
      <c r="AK289" s="2">
        <v>1101.3699999999999</v>
      </c>
      <c r="AL289" s="4"/>
      <c r="AM289" s="2"/>
      <c r="AN289" s="3">
        <v>1</v>
      </c>
      <c r="AO289" s="2"/>
      <c r="AP289" s="6"/>
      <c r="AQ289" s="1" t="s">
        <v>567</v>
      </c>
      <c r="AR289" s="1" t="s">
        <v>569</v>
      </c>
      <c r="AS289" s="1" t="s">
        <v>568</v>
      </c>
      <c r="AT289" s="6"/>
      <c r="AU289" s="1" t="s">
        <v>305</v>
      </c>
      <c r="AV289" t="s">
        <v>748</v>
      </c>
      <c r="AW289" s="1" t="s">
        <v>305</v>
      </c>
      <c r="AX289" s="9" t="s">
        <v>810</v>
      </c>
      <c r="AY289" s="1"/>
    </row>
    <row r="290" spans="1:51" x14ac:dyDescent="0.25">
      <c r="A290" s="1" t="s">
        <v>592</v>
      </c>
      <c r="B290" s="1" t="s">
        <v>196</v>
      </c>
      <c r="C290" s="1" t="s">
        <v>196</v>
      </c>
      <c r="D290" t="s">
        <v>70</v>
      </c>
      <c r="E290" s="1" t="s">
        <v>196</v>
      </c>
      <c r="F290" t="s">
        <v>70</v>
      </c>
      <c r="G290" s="1" t="s">
        <v>0</v>
      </c>
      <c r="I290" s="5">
        <v>43647</v>
      </c>
      <c r="J290" s="5">
        <v>44196</v>
      </c>
      <c r="K290" s="1" t="s">
        <v>0</v>
      </c>
      <c r="L290" s="1" t="s">
        <v>548</v>
      </c>
      <c r="M290" s="6">
        <v>1</v>
      </c>
      <c r="N290" s="3">
        <v>1</v>
      </c>
      <c r="O290" s="6">
        <v>1</v>
      </c>
      <c r="P290" s="6"/>
      <c r="Q290" s="6"/>
      <c r="R290" s="6"/>
      <c r="S290" s="1" t="s">
        <v>724</v>
      </c>
      <c r="T290" s="1" t="s">
        <v>336</v>
      </c>
      <c r="U290" s="2">
        <v>1101.3699999999999</v>
      </c>
      <c r="V290" s="1" t="s">
        <v>0</v>
      </c>
      <c r="W290" s="1" t="s">
        <v>570</v>
      </c>
      <c r="X290" s="1" t="s">
        <v>570</v>
      </c>
      <c r="Y290" s="1" t="s">
        <v>726</v>
      </c>
      <c r="Z290" s="1" t="s">
        <v>722</v>
      </c>
      <c r="AA290" s="1" t="s">
        <v>70</v>
      </c>
      <c r="AB290" s="1" t="s">
        <v>376</v>
      </c>
      <c r="AC290" s="1" t="s">
        <v>724</v>
      </c>
      <c r="AD290" s="4">
        <v>1101.3699999999999</v>
      </c>
      <c r="AE290" s="4">
        <v>1101.3699999999999</v>
      </c>
      <c r="AF290" s="4">
        <v>1101.3699999999999</v>
      </c>
      <c r="AG290" s="4">
        <v>1101.3699999999999</v>
      </c>
      <c r="AH290" s="4">
        <v>1101.3699999999999</v>
      </c>
      <c r="AI290" s="2">
        <v>1101.3699999999999</v>
      </c>
      <c r="AJ290" s="4">
        <v>1101.3699999999999</v>
      </c>
      <c r="AK290" s="2">
        <v>1101.3699999999999</v>
      </c>
      <c r="AL290" s="4"/>
      <c r="AM290" s="2"/>
      <c r="AN290" s="3">
        <v>1</v>
      </c>
      <c r="AO290" s="2"/>
      <c r="AP290" s="6"/>
      <c r="AQ290" s="1" t="s">
        <v>567</v>
      </c>
      <c r="AR290" s="1" t="s">
        <v>569</v>
      </c>
      <c r="AS290" s="1" t="s">
        <v>568</v>
      </c>
      <c r="AT290" s="6"/>
      <c r="AU290" s="1" t="s">
        <v>305</v>
      </c>
      <c r="AV290" t="s">
        <v>748</v>
      </c>
      <c r="AW290" s="1" t="s">
        <v>305</v>
      </c>
      <c r="AX290" s="9" t="s">
        <v>810</v>
      </c>
      <c r="AY290" s="1"/>
    </row>
    <row r="291" spans="1:51" x14ac:dyDescent="0.25">
      <c r="A291" s="1" t="s">
        <v>593</v>
      </c>
      <c r="B291" s="1" t="s">
        <v>197</v>
      </c>
      <c r="C291" s="1" t="s">
        <v>197</v>
      </c>
      <c r="D291" t="s">
        <v>71</v>
      </c>
      <c r="E291" s="1" t="s">
        <v>197</v>
      </c>
      <c r="F291" t="s">
        <v>71</v>
      </c>
      <c r="G291" s="1" t="s">
        <v>0</v>
      </c>
      <c r="I291" s="5">
        <v>43665</v>
      </c>
      <c r="J291" s="5">
        <v>43665</v>
      </c>
      <c r="K291" s="1" t="s">
        <v>0</v>
      </c>
      <c r="L291" s="1" t="s">
        <v>536</v>
      </c>
      <c r="M291" s="6">
        <v>1</v>
      </c>
      <c r="N291" s="3">
        <v>1</v>
      </c>
      <c r="O291" s="6">
        <v>1</v>
      </c>
      <c r="P291" s="6">
        <v>0.92900000000000005</v>
      </c>
      <c r="Q291" s="6"/>
      <c r="R291" s="6">
        <v>0.85</v>
      </c>
      <c r="S291" s="1" t="s">
        <v>724</v>
      </c>
      <c r="T291" s="1" t="s">
        <v>336</v>
      </c>
      <c r="U291" s="2">
        <v>3800</v>
      </c>
      <c r="V291" s="1" t="s">
        <v>0</v>
      </c>
      <c r="W291" s="1" t="s">
        <v>570</v>
      </c>
      <c r="X291" s="1" t="s">
        <v>570</v>
      </c>
      <c r="Y291" s="1" t="s">
        <v>727</v>
      </c>
      <c r="Z291" s="1" t="s">
        <v>723</v>
      </c>
      <c r="AA291" s="1" t="s">
        <v>71</v>
      </c>
      <c r="AB291" s="1" t="s">
        <v>377</v>
      </c>
      <c r="AC291" s="1" t="s">
        <v>724</v>
      </c>
      <c r="AD291" s="4">
        <v>3800</v>
      </c>
      <c r="AE291" s="4">
        <v>3800</v>
      </c>
      <c r="AF291" s="4">
        <v>4560</v>
      </c>
      <c r="AG291" s="4">
        <v>4560</v>
      </c>
      <c r="AH291" s="4">
        <v>3800</v>
      </c>
      <c r="AI291" s="2">
        <v>3800</v>
      </c>
      <c r="AJ291" s="4">
        <v>3800</v>
      </c>
      <c r="AK291" s="2">
        <v>3800</v>
      </c>
      <c r="AL291" s="4">
        <v>3200</v>
      </c>
      <c r="AM291" s="2">
        <v>3200</v>
      </c>
      <c r="AN291" s="3">
        <v>1</v>
      </c>
      <c r="AO291" s="2"/>
      <c r="AP291" s="6"/>
      <c r="AQ291" s="1" t="s">
        <v>567</v>
      </c>
      <c r="AR291" s="1" t="s">
        <v>569</v>
      </c>
      <c r="AS291" s="1" t="s">
        <v>568</v>
      </c>
      <c r="AT291" s="6"/>
      <c r="AU291" s="1" t="s">
        <v>307</v>
      </c>
      <c r="AV291" t="s">
        <v>750</v>
      </c>
      <c r="AW291" s="1" t="s">
        <v>319</v>
      </c>
      <c r="AX291" s="9" t="s">
        <v>833</v>
      </c>
      <c r="AY291" s="1"/>
    </row>
    <row r="292" spans="1:51" x14ac:dyDescent="0.25">
      <c r="A292" s="1" t="s">
        <v>593</v>
      </c>
      <c r="B292" s="1" t="s">
        <v>197</v>
      </c>
      <c r="C292" s="1" t="s">
        <v>197</v>
      </c>
      <c r="D292" t="s">
        <v>71</v>
      </c>
      <c r="E292" s="1" t="s">
        <v>197</v>
      </c>
      <c r="F292" t="s">
        <v>71</v>
      </c>
      <c r="G292" s="1" t="s">
        <v>0</v>
      </c>
      <c r="I292" s="5">
        <v>43665</v>
      </c>
      <c r="J292" s="5">
        <v>43665</v>
      </c>
      <c r="K292" s="1" t="s">
        <v>0</v>
      </c>
      <c r="L292" s="1" t="s">
        <v>536</v>
      </c>
      <c r="M292" s="6">
        <v>1</v>
      </c>
      <c r="N292" s="3">
        <v>1</v>
      </c>
      <c r="O292" s="6">
        <v>1</v>
      </c>
      <c r="P292" s="6">
        <v>0.75</v>
      </c>
      <c r="Q292" s="6"/>
      <c r="R292" s="6">
        <v>0.5</v>
      </c>
      <c r="S292" s="1" t="s">
        <v>724</v>
      </c>
      <c r="T292" s="1" t="s">
        <v>336</v>
      </c>
      <c r="U292" s="2">
        <v>6800</v>
      </c>
      <c r="V292" s="1" t="s">
        <v>0</v>
      </c>
      <c r="W292" s="1" t="s">
        <v>570</v>
      </c>
      <c r="X292" s="1" t="s">
        <v>570</v>
      </c>
      <c r="Y292" s="1" t="s">
        <v>727</v>
      </c>
      <c r="Z292" s="1" t="s">
        <v>723</v>
      </c>
      <c r="AA292" s="1" t="s">
        <v>71</v>
      </c>
      <c r="AB292" s="1" t="s">
        <v>378</v>
      </c>
      <c r="AC292" s="1" t="s">
        <v>724</v>
      </c>
      <c r="AD292" s="4">
        <v>6800</v>
      </c>
      <c r="AE292" s="4">
        <v>6800</v>
      </c>
      <c r="AF292" s="4">
        <v>8160</v>
      </c>
      <c r="AG292" s="4">
        <v>8160</v>
      </c>
      <c r="AH292" s="4">
        <v>6800</v>
      </c>
      <c r="AI292" s="2">
        <v>6800</v>
      </c>
      <c r="AJ292" s="4">
        <v>6800</v>
      </c>
      <c r="AK292" s="2">
        <v>6800</v>
      </c>
      <c r="AL292" s="4">
        <v>3400</v>
      </c>
      <c r="AM292" s="2">
        <v>3400</v>
      </c>
      <c r="AN292" s="3">
        <v>1</v>
      </c>
      <c r="AO292" s="2"/>
      <c r="AP292" s="6"/>
      <c r="AQ292" s="1" t="s">
        <v>567</v>
      </c>
      <c r="AR292" s="1" t="s">
        <v>569</v>
      </c>
      <c r="AS292" s="1" t="s">
        <v>568</v>
      </c>
      <c r="AT292" s="6"/>
      <c r="AU292" s="1" t="s">
        <v>307</v>
      </c>
      <c r="AV292" t="s">
        <v>750</v>
      </c>
      <c r="AW292" s="1" t="s">
        <v>319</v>
      </c>
      <c r="AX292" s="9" t="s">
        <v>833</v>
      </c>
      <c r="AY292" s="1"/>
    </row>
    <row r="293" spans="1:51" x14ac:dyDescent="0.25">
      <c r="A293" s="1" t="s">
        <v>594</v>
      </c>
      <c r="B293" s="1" t="s">
        <v>198</v>
      </c>
      <c r="C293" s="1" t="s">
        <v>198</v>
      </c>
      <c r="D293" t="s">
        <v>72</v>
      </c>
      <c r="E293" s="1" t="s">
        <v>198</v>
      </c>
      <c r="F293" t="s">
        <v>72</v>
      </c>
      <c r="G293" s="1" t="s">
        <v>0</v>
      </c>
      <c r="I293" s="5">
        <v>43671</v>
      </c>
      <c r="J293" s="5">
        <v>43671</v>
      </c>
      <c r="K293" s="1" t="s">
        <v>0</v>
      </c>
      <c r="L293" s="1" t="s">
        <v>536</v>
      </c>
      <c r="M293" s="6">
        <v>260</v>
      </c>
      <c r="N293" s="3">
        <v>1</v>
      </c>
      <c r="O293" s="6">
        <v>260</v>
      </c>
      <c r="P293" s="6">
        <v>95</v>
      </c>
      <c r="Q293" s="6"/>
      <c r="R293" s="6">
        <v>95</v>
      </c>
      <c r="S293" s="1" t="s">
        <v>724</v>
      </c>
      <c r="T293" s="1" t="s">
        <v>336</v>
      </c>
      <c r="U293" s="2">
        <v>100</v>
      </c>
      <c r="V293" s="1" t="s">
        <v>0</v>
      </c>
      <c r="W293" s="1" t="s">
        <v>570</v>
      </c>
      <c r="X293" s="1" t="s">
        <v>570</v>
      </c>
      <c r="Y293" s="1" t="s">
        <v>726</v>
      </c>
      <c r="Z293" s="1" t="s">
        <v>719</v>
      </c>
      <c r="AA293" s="1" t="s">
        <v>72</v>
      </c>
      <c r="AB293" s="1" t="s">
        <v>379</v>
      </c>
      <c r="AC293" s="1" t="s">
        <v>724</v>
      </c>
      <c r="AD293" s="4">
        <v>26000</v>
      </c>
      <c r="AE293" s="4">
        <v>26000</v>
      </c>
      <c r="AF293" s="4">
        <v>26000</v>
      </c>
      <c r="AG293" s="4">
        <v>26000</v>
      </c>
      <c r="AH293" s="4">
        <v>100</v>
      </c>
      <c r="AI293" s="2">
        <v>100</v>
      </c>
      <c r="AJ293" s="4">
        <v>26000</v>
      </c>
      <c r="AK293" s="2">
        <v>26000</v>
      </c>
      <c r="AL293" s="4">
        <v>9500</v>
      </c>
      <c r="AM293" s="2">
        <v>9500</v>
      </c>
      <c r="AN293" s="3">
        <v>1</v>
      </c>
      <c r="AO293" s="2"/>
      <c r="AP293" s="6"/>
      <c r="AQ293" s="1" t="s">
        <v>567</v>
      </c>
      <c r="AR293" s="1" t="s">
        <v>569</v>
      </c>
      <c r="AS293" s="1" t="s">
        <v>568</v>
      </c>
      <c r="AT293" s="6"/>
      <c r="AU293" s="1" t="s">
        <v>310</v>
      </c>
      <c r="AV293" t="s">
        <v>753</v>
      </c>
      <c r="AW293" s="1" t="s">
        <v>329</v>
      </c>
      <c r="AX293" s="9" t="s">
        <v>879</v>
      </c>
      <c r="AY293" s="1"/>
    </row>
    <row r="294" spans="1:51" x14ac:dyDescent="0.25">
      <c r="A294" s="1" t="s">
        <v>595</v>
      </c>
      <c r="B294" s="1" t="s">
        <v>199</v>
      </c>
      <c r="C294" s="1" t="s">
        <v>199</v>
      </c>
      <c r="D294" t="s">
        <v>73</v>
      </c>
      <c r="E294" s="1" t="s">
        <v>199</v>
      </c>
      <c r="F294" t="s">
        <v>73</v>
      </c>
      <c r="G294" s="1" t="s">
        <v>0</v>
      </c>
      <c r="I294" s="5">
        <v>43671</v>
      </c>
      <c r="J294" s="5">
        <v>43671</v>
      </c>
      <c r="K294" s="1" t="s">
        <v>0</v>
      </c>
      <c r="L294" s="1" t="s">
        <v>541</v>
      </c>
      <c r="M294" s="6">
        <v>1</v>
      </c>
      <c r="N294" s="3">
        <v>1</v>
      </c>
      <c r="O294" s="6">
        <v>1</v>
      </c>
      <c r="P294" s="6">
        <v>0.28000000000000003</v>
      </c>
      <c r="Q294" s="6"/>
      <c r="R294" s="6"/>
      <c r="S294" s="1" t="s">
        <v>724</v>
      </c>
      <c r="T294" s="1" t="s">
        <v>336</v>
      </c>
      <c r="U294" s="2">
        <v>5600</v>
      </c>
      <c r="V294" s="1" t="s">
        <v>0</v>
      </c>
      <c r="W294" s="1" t="s">
        <v>570</v>
      </c>
      <c r="X294" s="1" t="s">
        <v>570</v>
      </c>
      <c r="Y294" s="1" t="s">
        <v>726</v>
      </c>
      <c r="Z294" s="1" t="s">
        <v>719</v>
      </c>
      <c r="AA294" s="1" t="s">
        <v>73</v>
      </c>
      <c r="AB294" s="1" t="s">
        <v>380</v>
      </c>
      <c r="AC294" s="1" t="s">
        <v>724</v>
      </c>
      <c r="AD294" s="4">
        <v>5600</v>
      </c>
      <c r="AE294" s="4">
        <v>5600</v>
      </c>
      <c r="AF294" s="4">
        <v>5600</v>
      </c>
      <c r="AG294" s="4">
        <v>5600</v>
      </c>
      <c r="AH294" s="4">
        <v>5600</v>
      </c>
      <c r="AI294" s="2">
        <v>5600</v>
      </c>
      <c r="AJ294" s="4">
        <v>5600</v>
      </c>
      <c r="AK294" s="2">
        <v>5600</v>
      </c>
      <c r="AL294" s="4"/>
      <c r="AM294" s="2"/>
      <c r="AN294" s="3">
        <v>1</v>
      </c>
      <c r="AO294" s="2"/>
      <c r="AP294" s="6"/>
      <c r="AQ294" s="1" t="s">
        <v>567</v>
      </c>
      <c r="AR294" s="1" t="s">
        <v>569</v>
      </c>
      <c r="AS294" s="1" t="s">
        <v>568</v>
      </c>
      <c r="AT294" s="6"/>
      <c r="AU294" s="1" t="s">
        <v>311</v>
      </c>
      <c r="AV294" t="s">
        <v>754</v>
      </c>
      <c r="AW294" s="1" t="s">
        <v>319</v>
      </c>
      <c r="AX294" s="9" t="s">
        <v>783</v>
      </c>
      <c r="AY294" s="1"/>
    </row>
    <row r="295" spans="1:51" x14ac:dyDescent="0.25">
      <c r="A295" s="1" t="s">
        <v>596</v>
      </c>
      <c r="B295" s="1" t="s">
        <v>200</v>
      </c>
      <c r="C295" s="1" t="s">
        <v>200</v>
      </c>
      <c r="D295" t="s">
        <v>733</v>
      </c>
      <c r="E295" s="1" t="s">
        <v>200</v>
      </c>
      <c r="F295" t="s">
        <v>733</v>
      </c>
      <c r="G295" s="1" t="s">
        <v>0</v>
      </c>
      <c r="I295" s="5">
        <v>43671</v>
      </c>
      <c r="J295" s="5">
        <v>43671</v>
      </c>
      <c r="K295" s="1" t="s">
        <v>0</v>
      </c>
      <c r="L295" s="1" t="s">
        <v>541</v>
      </c>
      <c r="M295" s="6">
        <v>1</v>
      </c>
      <c r="N295" s="3">
        <v>1</v>
      </c>
      <c r="O295" s="6">
        <v>1</v>
      </c>
      <c r="P295" s="6">
        <v>0.23</v>
      </c>
      <c r="Q295" s="6"/>
      <c r="R295" s="6"/>
      <c r="S295" s="1" t="s">
        <v>724</v>
      </c>
      <c r="T295" s="1" t="s">
        <v>336</v>
      </c>
      <c r="U295" s="2">
        <v>1950</v>
      </c>
      <c r="V295" s="1" t="s">
        <v>0</v>
      </c>
      <c r="W295" s="1" t="s">
        <v>570</v>
      </c>
      <c r="X295" s="1" t="s">
        <v>570</v>
      </c>
      <c r="Y295" s="1" t="s">
        <v>726</v>
      </c>
      <c r="Z295" s="1" t="s">
        <v>719</v>
      </c>
      <c r="AA295" s="1" t="s">
        <v>74</v>
      </c>
      <c r="AB295" s="1" t="s">
        <v>380</v>
      </c>
      <c r="AC295" s="1" t="s">
        <v>724</v>
      </c>
      <c r="AD295" s="4">
        <v>1950</v>
      </c>
      <c r="AE295" s="4">
        <v>1950</v>
      </c>
      <c r="AF295" s="4">
        <v>1950</v>
      </c>
      <c r="AG295" s="4">
        <v>1950</v>
      </c>
      <c r="AH295" s="4">
        <v>1950</v>
      </c>
      <c r="AI295" s="2">
        <v>1950</v>
      </c>
      <c r="AJ295" s="4">
        <v>1950</v>
      </c>
      <c r="AK295" s="2">
        <v>1950</v>
      </c>
      <c r="AL295" s="4"/>
      <c r="AM295" s="2"/>
      <c r="AN295" s="3">
        <v>1</v>
      </c>
      <c r="AO295" s="2"/>
      <c r="AP295" s="6"/>
      <c r="AQ295" s="1" t="s">
        <v>567</v>
      </c>
      <c r="AR295" s="1" t="s">
        <v>569</v>
      </c>
      <c r="AS295" s="1" t="s">
        <v>568</v>
      </c>
      <c r="AT295" s="6"/>
      <c r="AU295" s="1" t="s">
        <v>311</v>
      </c>
      <c r="AV295" t="s">
        <v>754</v>
      </c>
      <c r="AW295" s="1" t="s">
        <v>319</v>
      </c>
      <c r="AX295" s="9" t="s">
        <v>783</v>
      </c>
      <c r="AY295" s="1"/>
    </row>
    <row r="296" spans="1:51" x14ac:dyDescent="0.25">
      <c r="A296" s="1" t="s">
        <v>597</v>
      </c>
      <c r="B296" s="1" t="s">
        <v>201</v>
      </c>
      <c r="C296" s="1" t="s">
        <v>201</v>
      </c>
      <c r="D296" t="s">
        <v>75</v>
      </c>
      <c r="E296" s="1" t="s">
        <v>201</v>
      </c>
      <c r="F296" t="s">
        <v>75</v>
      </c>
      <c r="G296" s="1" t="s">
        <v>0</v>
      </c>
      <c r="I296" s="5">
        <v>43671</v>
      </c>
      <c r="J296" s="5">
        <v>43671</v>
      </c>
      <c r="K296" s="1" t="s">
        <v>0</v>
      </c>
      <c r="L296" s="1" t="s">
        <v>536</v>
      </c>
      <c r="M296" s="6">
        <v>20</v>
      </c>
      <c r="N296" s="3">
        <v>1</v>
      </c>
      <c r="O296" s="6">
        <v>20</v>
      </c>
      <c r="P296" s="6">
        <v>12</v>
      </c>
      <c r="Q296" s="6"/>
      <c r="R296" s="6">
        <v>12</v>
      </c>
      <c r="S296" s="1" t="s">
        <v>724</v>
      </c>
      <c r="T296" s="1" t="s">
        <v>336</v>
      </c>
      <c r="U296" s="2">
        <v>400</v>
      </c>
      <c r="V296" s="1" t="s">
        <v>0</v>
      </c>
      <c r="W296" s="1" t="s">
        <v>570</v>
      </c>
      <c r="X296" s="1" t="s">
        <v>570</v>
      </c>
      <c r="Y296" s="1" t="s">
        <v>726</v>
      </c>
      <c r="Z296" s="1" t="s">
        <v>719</v>
      </c>
      <c r="AA296" s="1" t="s">
        <v>75</v>
      </c>
      <c r="AB296" s="1" t="s">
        <v>381</v>
      </c>
      <c r="AC296" s="1" t="s">
        <v>724</v>
      </c>
      <c r="AD296" s="4">
        <v>8000</v>
      </c>
      <c r="AE296" s="4">
        <v>8000</v>
      </c>
      <c r="AF296" s="4">
        <v>8000</v>
      </c>
      <c r="AG296" s="4">
        <v>8000</v>
      </c>
      <c r="AH296" s="4">
        <v>400</v>
      </c>
      <c r="AI296" s="2">
        <v>400</v>
      </c>
      <c r="AJ296" s="4">
        <v>8000</v>
      </c>
      <c r="AK296" s="2">
        <v>8000</v>
      </c>
      <c r="AL296" s="4">
        <v>4800</v>
      </c>
      <c r="AM296" s="2">
        <v>4800</v>
      </c>
      <c r="AN296" s="3">
        <v>1</v>
      </c>
      <c r="AO296" s="2"/>
      <c r="AP296" s="6"/>
      <c r="AQ296" s="1" t="s">
        <v>567</v>
      </c>
      <c r="AR296" s="1" t="s">
        <v>569</v>
      </c>
      <c r="AS296" s="1" t="s">
        <v>568</v>
      </c>
      <c r="AT296" s="6"/>
      <c r="AU296" s="1" t="s">
        <v>302</v>
      </c>
      <c r="AV296" t="s">
        <v>745</v>
      </c>
      <c r="AW296" s="1" t="s">
        <v>329</v>
      </c>
      <c r="AX296" s="1" t="s">
        <v>799</v>
      </c>
      <c r="AY296" s="1"/>
    </row>
    <row r="297" spans="1:51" x14ac:dyDescent="0.25">
      <c r="A297" s="1" t="s">
        <v>598</v>
      </c>
      <c r="B297" s="1" t="s">
        <v>202</v>
      </c>
      <c r="C297" s="1" t="s">
        <v>202</v>
      </c>
      <c r="D297" t="s">
        <v>76</v>
      </c>
      <c r="E297" s="1" t="s">
        <v>202</v>
      </c>
      <c r="F297" t="s">
        <v>76</v>
      </c>
      <c r="G297" s="1" t="s">
        <v>0</v>
      </c>
      <c r="I297" s="5">
        <v>43671</v>
      </c>
      <c r="J297" s="5">
        <v>43872</v>
      </c>
      <c r="K297" s="1" t="s">
        <v>0</v>
      </c>
      <c r="L297" s="1" t="s">
        <v>542</v>
      </c>
      <c r="M297" s="6">
        <v>1</v>
      </c>
      <c r="N297" s="3">
        <v>1</v>
      </c>
      <c r="O297" s="6">
        <v>1</v>
      </c>
      <c r="P297" s="6">
        <v>0.83499999999999996</v>
      </c>
      <c r="Q297" s="6"/>
      <c r="R297" s="6"/>
      <c r="S297" s="1" t="s">
        <v>724</v>
      </c>
      <c r="T297" s="1" t="s">
        <v>336</v>
      </c>
      <c r="U297" s="2">
        <v>76687.78</v>
      </c>
      <c r="V297" s="1" t="s">
        <v>0</v>
      </c>
      <c r="W297" s="1" t="s">
        <v>570</v>
      </c>
      <c r="X297" s="1" t="s">
        <v>570</v>
      </c>
      <c r="Y297" s="1" t="s">
        <v>726</v>
      </c>
      <c r="Z297" s="1" t="s">
        <v>719</v>
      </c>
      <c r="AA297" s="1" t="s">
        <v>76</v>
      </c>
      <c r="AB297" s="1" t="s">
        <v>382</v>
      </c>
      <c r="AC297" s="1" t="s">
        <v>724</v>
      </c>
      <c r="AD297" s="4">
        <v>76687.78</v>
      </c>
      <c r="AE297" s="4">
        <v>76687.78</v>
      </c>
      <c r="AF297" s="4">
        <v>76687.78</v>
      </c>
      <c r="AG297" s="4">
        <v>76687.78</v>
      </c>
      <c r="AH297" s="4">
        <v>76687.78</v>
      </c>
      <c r="AI297" s="2">
        <v>76687.78</v>
      </c>
      <c r="AJ297" s="4">
        <v>76687.78</v>
      </c>
      <c r="AK297" s="2">
        <v>76687.78</v>
      </c>
      <c r="AL297" s="4"/>
      <c r="AM297" s="2"/>
      <c r="AN297" s="3">
        <v>1</v>
      </c>
      <c r="AO297" s="2"/>
      <c r="AP297" s="6"/>
      <c r="AQ297" s="1" t="s">
        <v>567</v>
      </c>
      <c r="AR297" s="1" t="s">
        <v>569</v>
      </c>
      <c r="AS297" s="1" t="s">
        <v>568</v>
      </c>
      <c r="AT297" s="6"/>
      <c r="AU297" s="1" t="s">
        <v>312</v>
      </c>
      <c r="AV297" t="s">
        <v>755</v>
      </c>
      <c r="AW297" s="1" t="s">
        <v>305</v>
      </c>
      <c r="AX297" s="9" t="s">
        <v>784</v>
      </c>
      <c r="AY297" s="1"/>
    </row>
    <row r="298" spans="1:51" x14ac:dyDescent="0.25">
      <c r="A298" s="1" t="s">
        <v>598</v>
      </c>
      <c r="B298" s="1" t="s">
        <v>202</v>
      </c>
      <c r="C298" s="1" t="s">
        <v>202</v>
      </c>
      <c r="D298" t="s">
        <v>76</v>
      </c>
      <c r="E298" s="1" t="s">
        <v>202</v>
      </c>
      <c r="F298" t="s">
        <v>76</v>
      </c>
      <c r="G298" s="1" t="s">
        <v>0</v>
      </c>
      <c r="I298" s="5">
        <v>43671</v>
      </c>
      <c r="J298" s="5">
        <v>44054</v>
      </c>
      <c r="K298" s="1" t="s">
        <v>0</v>
      </c>
      <c r="L298" s="1" t="s">
        <v>542</v>
      </c>
      <c r="M298" s="6">
        <v>1</v>
      </c>
      <c r="N298" s="3">
        <v>1</v>
      </c>
      <c r="O298" s="6">
        <v>1</v>
      </c>
      <c r="P298" s="6"/>
      <c r="Q298" s="6"/>
      <c r="R298" s="6"/>
      <c r="S298" s="1" t="s">
        <v>724</v>
      </c>
      <c r="T298" s="1" t="s">
        <v>336</v>
      </c>
      <c r="U298" s="2">
        <v>76687.78</v>
      </c>
      <c r="V298" s="1" t="s">
        <v>0</v>
      </c>
      <c r="W298" s="1" t="s">
        <v>570</v>
      </c>
      <c r="X298" s="1" t="s">
        <v>570</v>
      </c>
      <c r="Y298" s="1" t="s">
        <v>726</v>
      </c>
      <c r="Z298" s="1" t="s">
        <v>719</v>
      </c>
      <c r="AA298" s="1" t="s">
        <v>76</v>
      </c>
      <c r="AB298" s="1" t="s">
        <v>383</v>
      </c>
      <c r="AC298" s="1" t="s">
        <v>724</v>
      </c>
      <c r="AD298" s="4">
        <v>76687.78</v>
      </c>
      <c r="AE298" s="4">
        <v>76687.78</v>
      </c>
      <c r="AF298" s="4">
        <v>76687.78</v>
      </c>
      <c r="AG298" s="4">
        <v>76687.78</v>
      </c>
      <c r="AH298" s="4">
        <v>76687.78</v>
      </c>
      <c r="AI298" s="2">
        <v>76687.78</v>
      </c>
      <c r="AJ298" s="4">
        <v>76687.78</v>
      </c>
      <c r="AK298" s="2">
        <v>76687.78</v>
      </c>
      <c r="AL298" s="4"/>
      <c r="AM298" s="2"/>
      <c r="AN298" s="3">
        <v>1</v>
      </c>
      <c r="AO298" s="2"/>
      <c r="AP298" s="6"/>
      <c r="AQ298" s="1" t="s">
        <v>567</v>
      </c>
      <c r="AR298" s="1" t="s">
        <v>569</v>
      </c>
      <c r="AS298" s="1" t="s">
        <v>568</v>
      </c>
      <c r="AT298" s="6"/>
      <c r="AU298" s="1" t="s">
        <v>312</v>
      </c>
      <c r="AV298" t="s">
        <v>755</v>
      </c>
      <c r="AW298" s="1" t="s">
        <v>305</v>
      </c>
      <c r="AX298" s="9" t="s">
        <v>784</v>
      </c>
      <c r="AY298" s="1"/>
    </row>
    <row r="299" spans="1:51" x14ac:dyDescent="0.25">
      <c r="A299" s="1" t="s">
        <v>598</v>
      </c>
      <c r="B299" s="1" t="s">
        <v>202</v>
      </c>
      <c r="C299" s="1" t="s">
        <v>202</v>
      </c>
      <c r="D299" t="s">
        <v>76</v>
      </c>
      <c r="E299" s="1" t="s">
        <v>202</v>
      </c>
      <c r="F299" t="s">
        <v>76</v>
      </c>
      <c r="G299" s="1" t="s">
        <v>0</v>
      </c>
      <c r="I299" s="5">
        <v>43671</v>
      </c>
      <c r="J299" s="5">
        <v>44238</v>
      </c>
      <c r="K299" s="1" t="s">
        <v>0</v>
      </c>
      <c r="L299" s="1" t="s">
        <v>542</v>
      </c>
      <c r="M299" s="6">
        <v>1</v>
      </c>
      <c r="N299" s="3">
        <v>1</v>
      </c>
      <c r="O299" s="6">
        <v>1</v>
      </c>
      <c r="P299" s="6"/>
      <c r="Q299" s="6"/>
      <c r="R299" s="6"/>
      <c r="S299" s="1" t="s">
        <v>724</v>
      </c>
      <c r="T299" s="1" t="s">
        <v>336</v>
      </c>
      <c r="U299" s="2">
        <v>60127.66</v>
      </c>
      <c r="V299" s="1" t="s">
        <v>0</v>
      </c>
      <c r="W299" s="1" t="s">
        <v>570</v>
      </c>
      <c r="X299" s="1" t="s">
        <v>570</v>
      </c>
      <c r="Y299" s="1" t="s">
        <v>726</v>
      </c>
      <c r="Z299" s="1" t="s">
        <v>719</v>
      </c>
      <c r="AA299" s="1" t="s">
        <v>76</v>
      </c>
      <c r="AB299" s="1" t="s">
        <v>384</v>
      </c>
      <c r="AC299" s="1" t="s">
        <v>724</v>
      </c>
      <c r="AD299" s="4">
        <v>60127.66</v>
      </c>
      <c r="AE299" s="4">
        <v>60127.66</v>
      </c>
      <c r="AF299" s="4">
        <v>60127.66</v>
      </c>
      <c r="AG299" s="4">
        <v>60127.66</v>
      </c>
      <c r="AH299" s="4">
        <v>60127.66</v>
      </c>
      <c r="AI299" s="2">
        <v>60127.66</v>
      </c>
      <c r="AJ299" s="4">
        <v>60127.66</v>
      </c>
      <c r="AK299" s="2">
        <v>60127.66</v>
      </c>
      <c r="AL299" s="4"/>
      <c r="AM299" s="2"/>
      <c r="AN299" s="3">
        <v>1</v>
      </c>
      <c r="AO299" s="2"/>
      <c r="AP299" s="6"/>
      <c r="AQ299" s="1" t="s">
        <v>567</v>
      </c>
      <c r="AR299" s="1" t="s">
        <v>569</v>
      </c>
      <c r="AS299" s="1" t="s">
        <v>568</v>
      </c>
      <c r="AT299" s="6"/>
      <c r="AU299" s="1" t="s">
        <v>312</v>
      </c>
      <c r="AV299" t="s">
        <v>755</v>
      </c>
      <c r="AW299" s="1" t="s">
        <v>305</v>
      </c>
      <c r="AX299" s="9" t="s">
        <v>784</v>
      </c>
      <c r="AY299" s="1"/>
    </row>
    <row r="300" spans="1:51" x14ac:dyDescent="0.25">
      <c r="A300" s="1" t="s">
        <v>598</v>
      </c>
      <c r="B300" s="1" t="s">
        <v>202</v>
      </c>
      <c r="C300" s="1" t="s">
        <v>202</v>
      </c>
      <c r="D300" t="s">
        <v>76</v>
      </c>
      <c r="E300" s="1" t="s">
        <v>202</v>
      </c>
      <c r="F300" t="s">
        <v>76</v>
      </c>
      <c r="G300" s="1" t="s">
        <v>0</v>
      </c>
      <c r="I300" s="5">
        <v>43671</v>
      </c>
      <c r="J300" s="5">
        <v>44419</v>
      </c>
      <c r="K300" s="1" t="s">
        <v>0</v>
      </c>
      <c r="L300" s="1" t="s">
        <v>542</v>
      </c>
      <c r="M300" s="6">
        <v>1</v>
      </c>
      <c r="N300" s="3">
        <v>1</v>
      </c>
      <c r="O300" s="6">
        <v>1</v>
      </c>
      <c r="P300" s="6"/>
      <c r="Q300" s="6"/>
      <c r="R300" s="6"/>
      <c r="S300" s="1" t="s">
        <v>724</v>
      </c>
      <c r="T300" s="1" t="s">
        <v>336</v>
      </c>
      <c r="U300" s="2">
        <v>60127.66</v>
      </c>
      <c r="V300" s="1" t="s">
        <v>0</v>
      </c>
      <c r="W300" s="1" t="s">
        <v>570</v>
      </c>
      <c r="X300" s="1" t="s">
        <v>570</v>
      </c>
      <c r="Y300" s="1" t="s">
        <v>726</v>
      </c>
      <c r="Z300" s="1" t="s">
        <v>719</v>
      </c>
      <c r="AA300" s="1" t="s">
        <v>76</v>
      </c>
      <c r="AB300" s="1" t="s">
        <v>385</v>
      </c>
      <c r="AC300" s="1" t="s">
        <v>724</v>
      </c>
      <c r="AD300" s="4">
        <v>60127.66</v>
      </c>
      <c r="AE300" s="4">
        <v>60127.66</v>
      </c>
      <c r="AF300" s="4">
        <v>60127.66</v>
      </c>
      <c r="AG300" s="4">
        <v>60127.66</v>
      </c>
      <c r="AH300" s="4">
        <v>60127.66</v>
      </c>
      <c r="AI300" s="2">
        <v>60127.66</v>
      </c>
      <c r="AJ300" s="4">
        <v>60127.66</v>
      </c>
      <c r="AK300" s="2">
        <v>60127.66</v>
      </c>
      <c r="AL300" s="4"/>
      <c r="AM300" s="2"/>
      <c r="AN300" s="3">
        <v>1</v>
      </c>
      <c r="AO300" s="2"/>
      <c r="AP300" s="6"/>
      <c r="AQ300" s="1" t="s">
        <v>567</v>
      </c>
      <c r="AR300" s="1" t="s">
        <v>569</v>
      </c>
      <c r="AS300" s="1" t="s">
        <v>568</v>
      </c>
      <c r="AT300" s="6"/>
      <c r="AU300" s="1" t="s">
        <v>312</v>
      </c>
      <c r="AV300" t="s">
        <v>755</v>
      </c>
      <c r="AW300" s="1" t="s">
        <v>305</v>
      </c>
      <c r="AX300" s="9" t="s">
        <v>784</v>
      </c>
      <c r="AY300" s="1"/>
    </row>
    <row r="301" spans="1:51" x14ac:dyDescent="0.25">
      <c r="A301" s="1" t="s">
        <v>599</v>
      </c>
      <c r="B301" s="1" t="s">
        <v>203</v>
      </c>
      <c r="C301" s="1" t="s">
        <v>203</v>
      </c>
      <c r="D301" t="s">
        <v>77</v>
      </c>
      <c r="E301" s="1" t="s">
        <v>203</v>
      </c>
      <c r="F301" t="s">
        <v>77</v>
      </c>
      <c r="G301" s="1" t="s">
        <v>0</v>
      </c>
      <c r="I301" s="5">
        <v>43677</v>
      </c>
      <c r="J301" s="5">
        <v>43677</v>
      </c>
      <c r="K301" s="1" t="s">
        <v>0</v>
      </c>
      <c r="L301" s="1" t="s">
        <v>549</v>
      </c>
      <c r="M301" s="6">
        <v>1</v>
      </c>
      <c r="N301" s="3">
        <v>1</v>
      </c>
      <c r="O301" s="6">
        <v>1</v>
      </c>
      <c r="P301" s="6"/>
      <c r="Q301" s="6"/>
      <c r="R301" s="6"/>
      <c r="S301" s="1" t="s">
        <v>724</v>
      </c>
      <c r="T301" s="1" t="s">
        <v>336</v>
      </c>
      <c r="U301" s="2">
        <v>10465</v>
      </c>
      <c r="V301" s="1" t="s">
        <v>0</v>
      </c>
      <c r="W301" s="1" t="s">
        <v>570</v>
      </c>
      <c r="X301" s="1" t="s">
        <v>570</v>
      </c>
      <c r="Y301" s="1" t="s">
        <v>727</v>
      </c>
      <c r="Z301" s="1" t="s">
        <v>722</v>
      </c>
      <c r="AA301" s="1" t="s">
        <v>77</v>
      </c>
      <c r="AB301" s="1" t="s">
        <v>386</v>
      </c>
      <c r="AC301" s="1" t="s">
        <v>724</v>
      </c>
      <c r="AD301" s="4">
        <v>10465</v>
      </c>
      <c r="AE301" s="4">
        <v>10465</v>
      </c>
      <c r="AF301" s="4">
        <v>12558</v>
      </c>
      <c r="AG301" s="4">
        <v>12558</v>
      </c>
      <c r="AH301" s="4">
        <v>10465</v>
      </c>
      <c r="AI301" s="2">
        <v>10465</v>
      </c>
      <c r="AJ301" s="4">
        <v>10465</v>
      </c>
      <c r="AK301" s="2">
        <v>10465</v>
      </c>
      <c r="AL301" s="4"/>
      <c r="AM301" s="2"/>
      <c r="AN301" s="3">
        <v>1</v>
      </c>
      <c r="AO301" s="2"/>
      <c r="AP301" s="6"/>
      <c r="AQ301" s="1" t="s">
        <v>567</v>
      </c>
      <c r="AR301" s="1" t="s">
        <v>569</v>
      </c>
      <c r="AS301" s="1" t="s">
        <v>568</v>
      </c>
      <c r="AT301" s="6"/>
      <c r="AU301" s="1" t="s">
        <v>313</v>
      </c>
      <c r="AV301" t="s">
        <v>756</v>
      </c>
      <c r="AW301" s="1" t="s">
        <v>313</v>
      </c>
      <c r="AX301" s="1" t="s">
        <v>785</v>
      </c>
      <c r="AY301" s="1"/>
    </row>
    <row r="302" spans="1:51" x14ac:dyDescent="0.25">
      <c r="A302" s="1" t="s">
        <v>600</v>
      </c>
      <c r="B302" s="1" t="s">
        <v>203</v>
      </c>
      <c r="C302" s="1" t="s">
        <v>203</v>
      </c>
      <c r="D302" t="s">
        <v>77</v>
      </c>
      <c r="E302" s="1" t="s">
        <v>203</v>
      </c>
      <c r="F302" t="s">
        <v>77</v>
      </c>
      <c r="G302" s="1" t="s">
        <v>0</v>
      </c>
      <c r="I302" s="5">
        <v>43677</v>
      </c>
      <c r="J302" s="5">
        <v>43677</v>
      </c>
      <c r="K302" s="1" t="s">
        <v>0</v>
      </c>
      <c r="L302" s="1" t="s">
        <v>540</v>
      </c>
      <c r="M302" s="6">
        <v>1</v>
      </c>
      <c r="N302" s="3">
        <v>1</v>
      </c>
      <c r="O302" s="6">
        <v>1</v>
      </c>
      <c r="P302" s="6">
        <v>0.54300000000000004</v>
      </c>
      <c r="Q302" s="6"/>
      <c r="R302" s="6">
        <v>0.54300000000000004</v>
      </c>
      <c r="S302" s="1" t="s">
        <v>724</v>
      </c>
      <c r="T302" s="1" t="s">
        <v>336</v>
      </c>
      <c r="U302" s="2">
        <v>14490</v>
      </c>
      <c r="V302" s="1" t="s">
        <v>0</v>
      </c>
      <c r="W302" s="1" t="s">
        <v>570</v>
      </c>
      <c r="X302" s="1" t="s">
        <v>570</v>
      </c>
      <c r="Y302" s="1" t="s">
        <v>727</v>
      </c>
      <c r="Z302" s="1" t="s">
        <v>722</v>
      </c>
      <c r="AA302" s="1" t="s">
        <v>77</v>
      </c>
      <c r="AB302" s="1" t="s">
        <v>387</v>
      </c>
      <c r="AC302" s="1" t="s">
        <v>724</v>
      </c>
      <c r="AD302" s="4">
        <v>14490</v>
      </c>
      <c r="AE302" s="4">
        <v>14490</v>
      </c>
      <c r="AF302" s="4">
        <v>17388</v>
      </c>
      <c r="AG302" s="4">
        <v>17388</v>
      </c>
      <c r="AH302" s="4">
        <v>14490</v>
      </c>
      <c r="AI302" s="2">
        <v>14490</v>
      </c>
      <c r="AJ302" s="4">
        <v>14490</v>
      </c>
      <c r="AK302" s="2">
        <v>14490</v>
      </c>
      <c r="AL302" s="4">
        <v>7875</v>
      </c>
      <c r="AM302" s="2">
        <v>7875</v>
      </c>
      <c r="AN302" s="3">
        <v>1</v>
      </c>
      <c r="AO302" s="2"/>
      <c r="AP302" s="6"/>
      <c r="AQ302" s="1" t="s">
        <v>567</v>
      </c>
      <c r="AR302" s="1" t="s">
        <v>569</v>
      </c>
      <c r="AS302" s="1" t="s">
        <v>568</v>
      </c>
      <c r="AT302" s="6"/>
      <c r="AU302" s="1" t="s">
        <v>313</v>
      </c>
      <c r="AV302" t="s">
        <v>756</v>
      </c>
      <c r="AW302" s="1" t="s">
        <v>313</v>
      </c>
      <c r="AX302" s="1" t="s">
        <v>786</v>
      </c>
      <c r="AY302" s="1"/>
    </row>
    <row r="303" spans="1:51" x14ac:dyDescent="0.25">
      <c r="A303" s="1" t="s">
        <v>601</v>
      </c>
      <c r="B303" s="1" t="s">
        <v>204</v>
      </c>
      <c r="C303" s="1" t="s">
        <v>204</v>
      </c>
      <c r="D303" t="s">
        <v>78</v>
      </c>
      <c r="E303" s="1" t="s">
        <v>204</v>
      </c>
      <c r="F303" t="s">
        <v>78</v>
      </c>
      <c r="G303" s="1" t="s">
        <v>0</v>
      </c>
      <c r="I303" s="5">
        <v>43677</v>
      </c>
      <c r="J303" s="5">
        <v>43861</v>
      </c>
      <c r="K303" s="1" t="s">
        <v>0</v>
      </c>
      <c r="L303" s="1" t="s">
        <v>542</v>
      </c>
      <c r="M303" s="6">
        <v>1</v>
      </c>
      <c r="N303" s="3">
        <v>1</v>
      </c>
      <c r="O303" s="6">
        <v>1</v>
      </c>
      <c r="P303" s="6">
        <v>0.1</v>
      </c>
      <c r="Q303" s="6"/>
      <c r="R303" s="6"/>
      <c r="S303" s="1" t="s">
        <v>724</v>
      </c>
      <c r="T303" s="1" t="s">
        <v>336</v>
      </c>
      <c r="U303" s="2">
        <v>99516</v>
      </c>
      <c r="V303" s="1" t="s">
        <v>0</v>
      </c>
      <c r="W303" s="1" t="s">
        <v>570</v>
      </c>
      <c r="X303" s="1" t="s">
        <v>570</v>
      </c>
      <c r="Y303" s="1" t="s">
        <v>726</v>
      </c>
      <c r="Z303" s="1" t="s">
        <v>719</v>
      </c>
      <c r="AA303" s="1" t="s">
        <v>78</v>
      </c>
      <c r="AB303" s="1" t="s">
        <v>354</v>
      </c>
      <c r="AC303" s="1" t="s">
        <v>724</v>
      </c>
      <c r="AD303" s="4">
        <v>99516</v>
      </c>
      <c r="AE303" s="4">
        <v>99516</v>
      </c>
      <c r="AF303" s="4">
        <v>99516</v>
      </c>
      <c r="AG303" s="4">
        <v>99516</v>
      </c>
      <c r="AH303" s="4">
        <v>99516</v>
      </c>
      <c r="AI303" s="2">
        <v>99516</v>
      </c>
      <c r="AJ303" s="4">
        <v>99516</v>
      </c>
      <c r="AK303" s="2">
        <v>99516</v>
      </c>
      <c r="AL303" s="4"/>
      <c r="AM303" s="2"/>
      <c r="AN303" s="3">
        <v>1</v>
      </c>
      <c r="AO303" s="2"/>
      <c r="AP303" s="6"/>
      <c r="AQ303" s="1" t="s">
        <v>567</v>
      </c>
      <c r="AR303" s="1" t="s">
        <v>569</v>
      </c>
      <c r="AS303" s="1" t="s">
        <v>568</v>
      </c>
      <c r="AT303" s="6"/>
      <c r="AU303" s="1" t="s">
        <v>305</v>
      </c>
      <c r="AV303" t="s">
        <v>748</v>
      </c>
      <c r="AW303" s="1" t="s">
        <v>308</v>
      </c>
      <c r="AX303" s="12" t="s">
        <v>863</v>
      </c>
      <c r="AY303" s="1"/>
    </row>
    <row r="304" spans="1:51" x14ac:dyDescent="0.25">
      <c r="A304" s="1" t="s">
        <v>601</v>
      </c>
      <c r="B304" s="1" t="s">
        <v>204</v>
      </c>
      <c r="C304" s="1" t="s">
        <v>204</v>
      </c>
      <c r="D304" t="s">
        <v>78</v>
      </c>
      <c r="E304" s="1" t="s">
        <v>204</v>
      </c>
      <c r="F304" t="s">
        <v>78</v>
      </c>
      <c r="G304" s="1" t="s">
        <v>0</v>
      </c>
      <c r="I304" s="5">
        <v>43677</v>
      </c>
      <c r="J304" s="5">
        <v>44043</v>
      </c>
      <c r="K304" s="1" t="s">
        <v>0</v>
      </c>
      <c r="L304" s="1" t="s">
        <v>542</v>
      </c>
      <c r="M304" s="6">
        <v>1</v>
      </c>
      <c r="N304" s="3">
        <v>1</v>
      </c>
      <c r="O304" s="6">
        <v>1</v>
      </c>
      <c r="P304" s="6"/>
      <c r="Q304" s="6"/>
      <c r="R304" s="6"/>
      <c r="S304" s="1" t="s">
        <v>724</v>
      </c>
      <c r="T304" s="1" t="s">
        <v>336</v>
      </c>
      <c r="U304" s="2">
        <v>49997</v>
      </c>
      <c r="V304" s="1" t="s">
        <v>0</v>
      </c>
      <c r="W304" s="1" t="s">
        <v>570</v>
      </c>
      <c r="X304" s="1" t="s">
        <v>570</v>
      </c>
      <c r="Y304" s="1" t="s">
        <v>726</v>
      </c>
      <c r="Z304" s="1" t="s">
        <v>719</v>
      </c>
      <c r="AA304" s="1" t="s">
        <v>78</v>
      </c>
      <c r="AB304" s="1" t="s">
        <v>354</v>
      </c>
      <c r="AC304" s="1" t="s">
        <v>724</v>
      </c>
      <c r="AD304" s="4">
        <v>49997</v>
      </c>
      <c r="AE304" s="4">
        <v>49997</v>
      </c>
      <c r="AF304" s="4">
        <v>49997</v>
      </c>
      <c r="AG304" s="4">
        <v>49997</v>
      </c>
      <c r="AH304" s="4">
        <v>49997</v>
      </c>
      <c r="AI304" s="2">
        <v>49997</v>
      </c>
      <c r="AJ304" s="4">
        <v>49997</v>
      </c>
      <c r="AK304" s="2">
        <v>49997</v>
      </c>
      <c r="AL304" s="4"/>
      <c r="AM304" s="2"/>
      <c r="AN304" s="3">
        <v>1</v>
      </c>
      <c r="AO304" s="2"/>
      <c r="AP304" s="6"/>
      <c r="AQ304" s="1" t="s">
        <v>567</v>
      </c>
      <c r="AR304" s="1" t="s">
        <v>569</v>
      </c>
      <c r="AS304" s="1" t="s">
        <v>568</v>
      </c>
      <c r="AT304" s="6"/>
      <c r="AU304" s="1" t="s">
        <v>305</v>
      </c>
      <c r="AV304" t="s">
        <v>748</v>
      </c>
      <c r="AW304" s="1" t="s">
        <v>308</v>
      </c>
      <c r="AX304" s="12" t="s">
        <v>863</v>
      </c>
      <c r="AY304" s="1"/>
    </row>
    <row r="305" spans="1:51" x14ac:dyDescent="0.25">
      <c r="A305" s="1" t="s">
        <v>601</v>
      </c>
      <c r="B305" s="1" t="s">
        <v>204</v>
      </c>
      <c r="C305" s="1" t="s">
        <v>204</v>
      </c>
      <c r="D305" t="s">
        <v>78</v>
      </c>
      <c r="E305" s="1" t="s">
        <v>204</v>
      </c>
      <c r="F305" t="s">
        <v>78</v>
      </c>
      <c r="G305" s="1" t="s">
        <v>0</v>
      </c>
      <c r="I305" s="5">
        <v>43677</v>
      </c>
      <c r="J305" s="5">
        <v>44196</v>
      </c>
      <c r="K305" s="1" t="s">
        <v>0</v>
      </c>
      <c r="L305" s="1" t="s">
        <v>542</v>
      </c>
      <c r="M305" s="6">
        <v>1</v>
      </c>
      <c r="N305" s="3">
        <v>1</v>
      </c>
      <c r="O305" s="6">
        <v>1</v>
      </c>
      <c r="P305" s="6"/>
      <c r="Q305" s="6"/>
      <c r="R305" s="6"/>
      <c r="S305" s="1" t="s">
        <v>724</v>
      </c>
      <c r="T305" s="1" t="s">
        <v>336</v>
      </c>
      <c r="U305" s="2">
        <v>49997</v>
      </c>
      <c r="V305" s="1" t="s">
        <v>0</v>
      </c>
      <c r="W305" s="1" t="s">
        <v>570</v>
      </c>
      <c r="X305" s="1" t="s">
        <v>570</v>
      </c>
      <c r="Y305" s="1" t="s">
        <v>726</v>
      </c>
      <c r="Z305" s="1" t="s">
        <v>719</v>
      </c>
      <c r="AA305" s="1" t="s">
        <v>78</v>
      </c>
      <c r="AB305" s="1" t="s">
        <v>354</v>
      </c>
      <c r="AC305" s="1" t="s">
        <v>724</v>
      </c>
      <c r="AD305" s="4">
        <v>49997</v>
      </c>
      <c r="AE305" s="4">
        <v>49997</v>
      </c>
      <c r="AF305" s="4">
        <v>49997</v>
      </c>
      <c r="AG305" s="4">
        <v>49997</v>
      </c>
      <c r="AH305" s="4">
        <v>49997</v>
      </c>
      <c r="AI305" s="2">
        <v>49997</v>
      </c>
      <c r="AJ305" s="4">
        <v>49997</v>
      </c>
      <c r="AK305" s="2">
        <v>49997</v>
      </c>
      <c r="AL305" s="4"/>
      <c r="AM305" s="2"/>
      <c r="AN305" s="3">
        <v>1</v>
      </c>
      <c r="AO305" s="2"/>
      <c r="AP305" s="6"/>
      <c r="AQ305" s="1" t="s">
        <v>567</v>
      </c>
      <c r="AR305" s="1" t="s">
        <v>569</v>
      </c>
      <c r="AS305" s="1" t="s">
        <v>568</v>
      </c>
      <c r="AT305" s="6"/>
      <c r="AU305" s="1" t="s">
        <v>305</v>
      </c>
      <c r="AV305" t="s">
        <v>748</v>
      </c>
      <c r="AW305" s="1" t="s">
        <v>308</v>
      </c>
      <c r="AX305" s="12" t="s">
        <v>863</v>
      </c>
      <c r="AY305" s="1"/>
    </row>
    <row r="306" spans="1:51" x14ac:dyDescent="0.25">
      <c r="A306" s="1" t="s">
        <v>601</v>
      </c>
      <c r="B306" s="1" t="s">
        <v>204</v>
      </c>
      <c r="C306" s="1" t="s">
        <v>204</v>
      </c>
      <c r="D306" t="s">
        <v>78</v>
      </c>
      <c r="E306" s="1" t="s">
        <v>204</v>
      </c>
      <c r="F306" t="s">
        <v>78</v>
      </c>
      <c r="G306" s="1" t="s">
        <v>0</v>
      </c>
      <c r="I306" s="5">
        <v>43677</v>
      </c>
      <c r="J306" s="5">
        <v>44408</v>
      </c>
      <c r="K306" s="1" t="s">
        <v>0</v>
      </c>
      <c r="L306" s="1" t="s">
        <v>542</v>
      </c>
      <c r="M306" s="6">
        <v>1</v>
      </c>
      <c r="N306" s="3">
        <v>1</v>
      </c>
      <c r="O306" s="6">
        <v>1</v>
      </c>
      <c r="P306" s="6"/>
      <c r="Q306" s="6"/>
      <c r="R306" s="6"/>
      <c r="S306" s="1" t="s">
        <v>724</v>
      </c>
      <c r="T306" s="1" t="s">
        <v>336</v>
      </c>
      <c r="U306" s="2">
        <v>49997</v>
      </c>
      <c r="V306" s="1" t="s">
        <v>0</v>
      </c>
      <c r="W306" s="1" t="s">
        <v>570</v>
      </c>
      <c r="X306" s="1" t="s">
        <v>570</v>
      </c>
      <c r="Y306" s="1" t="s">
        <v>726</v>
      </c>
      <c r="Z306" s="1" t="s">
        <v>719</v>
      </c>
      <c r="AA306" s="1" t="s">
        <v>78</v>
      </c>
      <c r="AB306" s="1" t="s">
        <v>354</v>
      </c>
      <c r="AC306" s="1" t="s">
        <v>724</v>
      </c>
      <c r="AD306" s="4">
        <v>49997</v>
      </c>
      <c r="AE306" s="4">
        <v>49997</v>
      </c>
      <c r="AF306" s="4">
        <v>49997</v>
      </c>
      <c r="AG306" s="4">
        <v>49997</v>
      </c>
      <c r="AH306" s="4">
        <v>49997</v>
      </c>
      <c r="AI306" s="2">
        <v>49997</v>
      </c>
      <c r="AJ306" s="4">
        <v>49997</v>
      </c>
      <c r="AK306" s="2">
        <v>49997</v>
      </c>
      <c r="AL306" s="4"/>
      <c r="AM306" s="2"/>
      <c r="AN306" s="3">
        <v>1</v>
      </c>
      <c r="AO306" s="2"/>
      <c r="AP306" s="6"/>
      <c r="AQ306" s="1" t="s">
        <v>567</v>
      </c>
      <c r="AR306" s="1" t="s">
        <v>569</v>
      </c>
      <c r="AS306" s="1" t="s">
        <v>568</v>
      </c>
      <c r="AT306" s="6"/>
      <c r="AU306" s="1" t="s">
        <v>305</v>
      </c>
      <c r="AV306" t="s">
        <v>748</v>
      </c>
      <c r="AW306" s="1" t="s">
        <v>308</v>
      </c>
      <c r="AX306" s="12" t="s">
        <v>863</v>
      </c>
      <c r="AY306" s="1"/>
    </row>
    <row r="307" spans="1:51" x14ac:dyDescent="0.25">
      <c r="A307" s="1" t="s">
        <v>602</v>
      </c>
      <c r="B307" s="1" t="s">
        <v>205</v>
      </c>
      <c r="C307" s="1" t="s">
        <v>205</v>
      </c>
      <c r="D307" t="s">
        <v>79</v>
      </c>
      <c r="E307" s="1" t="s">
        <v>205</v>
      </c>
      <c r="F307" t="s">
        <v>79</v>
      </c>
      <c r="G307" s="1" t="s">
        <v>0</v>
      </c>
      <c r="I307" s="5">
        <v>43679</v>
      </c>
      <c r="J307" s="5">
        <v>43679</v>
      </c>
      <c r="K307" s="1" t="s">
        <v>0</v>
      </c>
      <c r="L307" s="1" t="s">
        <v>536</v>
      </c>
      <c r="M307" s="6">
        <v>120</v>
      </c>
      <c r="N307" s="3">
        <v>1</v>
      </c>
      <c r="O307" s="6">
        <v>120</v>
      </c>
      <c r="P307" s="6">
        <v>53.5</v>
      </c>
      <c r="Q307" s="6"/>
      <c r="R307" s="6">
        <v>46</v>
      </c>
      <c r="S307" s="1" t="s">
        <v>724</v>
      </c>
      <c r="T307" s="1" t="s">
        <v>336</v>
      </c>
      <c r="U307" s="2">
        <v>109.03</v>
      </c>
      <c r="V307" s="1" t="s">
        <v>0</v>
      </c>
      <c r="W307" s="1" t="s">
        <v>570</v>
      </c>
      <c r="X307" s="1" t="s">
        <v>570</v>
      </c>
      <c r="Y307" s="1" t="s">
        <v>726</v>
      </c>
      <c r="Z307" s="1" t="s">
        <v>719</v>
      </c>
      <c r="AA307" s="1" t="s">
        <v>79</v>
      </c>
      <c r="AB307" s="1" t="s">
        <v>388</v>
      </c>
      <c r="AC307" s="1" t="s">
        <v>724</v>
      </c>
      <c r="AD307" s="4">
        <v>13083.6</v>
      </c>
      <c r="AE307" s="4">
        <v>13083.6</v>
      </c>
      <c r="AF307" s="4">
        <v>13083.6</v>
      </c>
      <c r="AG307" s="4">
        <v>13083.6</v>
      </c>
      <c r="AH307" s="4">
        <v>109.03</v>
      </c>
      <c r="AI307" s="2">
        <v>109.03</v>
      </c>
      <c r="AJ307" s="4">
        <v>13083.6</v>
      </c>
      <c r="AK307" s="2">
        <v>13083.6</v>
      </c>
      <c r="AL307" s="4">
        <v>6091.8543</v>
      </c>
      <c r="AM307" s="2">
        <v>6091.8543</v>
      </c>
      <c r="AN307" s="3">
        <v>1</v>
      </c>
      <c r="AO307" s="2"/>
      <c r="AP307" s="6"/>
      <c r="AQ307" s="1" t="s">
        <v>567</v>
      </c>
      <c r="AR307" s="1" t="s">
        <v>569</v>
      </c>
      <c r="AS307" s="1" t="s">
        <v>568</v>
      </c>
      <c r="AT307" s="6"/>
      <c r="AU307" s="1" t="s">
        <v>304</v>
      </c>
      <c r="AV307" t="s">
        <v>747</v>
      </c>
      <c r="AW307" s="1" t="s">
        <v>304</v>
      </c>
      <c r="AX307" s="1" t="s">
        <v>811</v>
      </c>
      <c r="AY307" s="1"/>
    </row>
    <row r="308" spans="1:51" x14ac:dyDescent="0.25">
      <c r="A308" s="1" t="s">
        <v>602</v>
      </c>
      <c r="B308" s="1" t="s">
        <v>205</v>
      </c>
      <c r="C308" s="1" t="s">
        <v>205</v>
      </c>
      <c r="D308" t="s">
        <v>79</v>
      </c>
      <c r="E308" s="1" t="s">
        <v>205</v>
      </c>
      <c r="F308" t="s">
        <v>79</v>
      </c>
      <c r="G308" s="1" t="s">
        <v>0</v>
      </c>
      <c r="I308" s="5">
        <v>43679</v>
      </c>
      <c r="J308" s="5">
        <v>43679</v>
      </c>
      <c r="K308" s="1" t="s">
        <v>0</v>
      </c>
      <c r="L308" s="1" t="s">
        <v>538</v>
      </c>
      <c r="M308" s="6">
        <v>12</v>
      </c>
      <c r="N308" s="3">
        <v>1</v>
      </c>
      <c r="O308" s="6">
        <v>12</v>
      </c>
      <c r="P308" s="6">
        <v>3.665</v>
      </c>
      <c r="Q308" s="6"/>
      <c r="R308" s="6">
        <v>2.665</v>
      </c>
      <c r="S308" s="1" t="s">
        <v>724</v>
      </c>
      <c r="T308" s="1" t="s">
        <v>336</v>
      </c>
      <c r="U308" s="2">
        <v>200</v>
      </c>
      <c r="V308" s="1" t="s">
        <v>0</v>
      </c>
      <c r="W308" s="1" t="s">
        <v>570</v>
      </c>
      <c r="X308" s="1" t="s">
        <v>570</v>
      </c>
      <c r="Y308" s="1" t="s">
        <v>726</v>
      </c>
      <c r="Z308" s="1" t="s">
        <v>719</v>
      </c>
      <c r="AA308" s="1" t="s">
        <v>79</v>
      </c>
      <c r="AB308" s="1" t="s">
        <v>389</v>
      </c>
      <c r="AC308" s="1" t="s">
        <v>724</v>
      </c>
      <c r="AD308" s="4">
        <v>2400</v>
      </c>
      <c r="AE308" s="4">
        <v>2400</v>
      </c>
      <c r="AF308" s="4">
        <v>2400</v>
      </c>
      <c r="AG308" s="4">
        <v>2400</v>
      </c>
      <c r="AH308" s="4">
        <v>200</v>
      </c>
      <c r="AI308" s="2">
        <v>200</v>
      </c>
      <c r="AJ308" s="4">
        <v>2400</v>
      </c>
      <c r="AK308" s="2">
        <v>2400</v>
      </c>
      <c r="AL308" s="4">
        <v>533</v>
      </c>
      <c r="AM308" s="2">
        <v>533</v>
      </c>
      <c r="AN308" s="3">
        <v>1</v>
      </c>
      <c r="AO308" s="2"/>
      <c r="AP308" s="6"/>
      <c r="AQ308" s="1" t="s">
        <v>567</v>
      </c>
      <c r="AR308" s="1" t="s">
        <v>569</v>
      </c>
      <c r="AS308" s="1" t="s">
        <v>568</v>
      </c>
      <c r="AT308" s="6"/>
      <c r="AU308" s="1" t="s">
        <v>304</v>
      </c>
      <c r="AV308" t="s">
        <v>747</v>
      </c>
      <c r="AW308" s="1" t="s">
        <v>304</v>
      </c>
      <c r="AX308" s="1" t="s">
        <v>811</v>
      </c>
      <c r="AY308" s="1"/>
    </row>
    <row r="309" spans="1:51" x14ac:dyDescent="0.25">
      <c r="A309" s="1" t="s">
        <v>602</v>
      </c>
      <c r="B309" s="1" t="s">
        <v>205</v>
      </c>
      <c r="C309" s="1" t="s">
        <v>205</v>
      </c>
      <c r="D309" t="s">
        <v>79</v>
      </c>
      <c r="E309" s="1" t="s">
        <v>205</v>
      </c>
      <c r="F309" t="s">
        <v>79</v>
      </c>
      <c r="G309" s="1" t="s">
        <v>0</v>
      </c>
      <c r="I309" s="5">
        <v>43679</v>
      </c>
      <c r="J309" s="5">
        <v>43679</v>
      </c>
      <c r="K309" s="1" t="s">
        <v>0</v>
      </c>
      <c r="L309" s="1" t="s">
        <v>539</v>
      </c>
      <c r="M309" s="6">
        <v>12</v>
      </c>
      <c r="N309" s="3">
        <v>1</v>
      </c>
      <c r="O309" s="6">
        <v>12</v>
      </c>
      <c r="P309" s="6">
        <v>5</v>
      </c>
      <c r="Q309" s="6"/>
      <c r="R309" s="6">
        <v>4</v>
      </c>
      <c r="S309" s="1" t="s">
        <v>724</v>
      </c>
      <c r="T309" s="1" t="s">
        <v>336</v>
      </c>
      <c r="U309" s="2">
        <v>114.34</v>
      </c>
      <c r="V309" s="1" t="s">
        <v>0</v>
      </c>
      <c r="W309" s="1" t="s">
        <v>570</v>
      </c>
      <c r="X309" s="1" t="s">
        <v>570</v>
      </c>
      <c r="Y309" s="1" t="s">
        <v>726</v>
      </c>
      <c r="Z309" s="1" t="s">
        <v>719</v>
      </c>
      <c r="AA309" s="1" t="s">
        <v>79</v>
      </c>
      <c r="AB309" s="1" t="s">
        <v>390</v>
      </c>
      <c r="AC309" s="1" t="s">
        <v>724</v>
      </c>
      <c r="AD309" s="4">
        <v>1372.08</v>
      </c>
      <c r="AE309" s="4">
        <v>1372.08</v>
      </c>
      <c r="AF309" s="4">
        <v>1372.08</v>
      </c>
      <c r="AG309" s="4">
        <v>1372.08</v>
      </c>
      <c r="AH309" s="4">
        <v>114.34</v>
      </c>
      <c r="AI309" s="2">
        <v>114.34</v>
      </c>
      <c r="AJ309" s="4">
        <v>1372.08</v>
      </c>
      <c r="AK309" s="2">
        <v>1372.08</v>
      </c>
      <c r="AL309" s="4">
        <v>460.46</v>
      </c>
      <c r="AM309" s="2">
        <v>460.46</v>
      </c>
      <c r="AN309" s="3">
        <v>1</v>
      </c>
      <c r="AO309" s="2"/>
      <c r="AP309" s="6"/>
      <c r="AQ309" s="1" t="s">
        <v>567</v>
      </c>
      <c r="AR309" s="1" t="s">
        <v>569</v>
      </c>
      <c r="AS309" s="1" t="s">
        <v>568</v>
      </c>
      <c r="AT309" s="6"/>
      <c r="AU309" s="1" t="s">
        <v>304</v>
      </c>
      <c r="AV309" t="s">
        <v>747</v>
      </c>
      <c r="AW309" s="1" t="s">
        <v>304</v>
      </c>
      <c r="AX309" s="1" t="s">
        <v>811</v>
      </c>
      <c r="AY309" s="1"/>
    </row>
    <row r="310" spans="1:51" x14ac:dyDescent="0.25">
      <c r="A310" s="1" t="s">
        <v>603</v>
      </c>
      <c r="B310" s="1" t="s">
        <v>206</v>
      </c>
      <c r="C310" s="1" t="s">
        <v>206</v>
      </c>
      <c r="D310" t="s">
        <v>80</v>
      </c>
      <c r="E310" s="1" t="s">
        <v>206</v>
      </c>
      <c r="F310" t="s">
        <v>80</v>
      </c>
      <c r="G310" s="1" t="s">
        <v>0</v>
      </c>
      <c r="I310" s="5">
        <v>43703</v>
      </c>
      <c r="J310" s="5">
        <v>43703</v>
      </c>
      <c r="K310" s="1" t="s">
        <v>0</v>
      </c>
      <c r="L310" s="1" t="s">
        <v>536</v>
      </c>
      <c r="M310" s="6">
        <v>42</v>
      </c>
      <c r="N310" s="3">
        <v>1</v>
      </c>
      <c r="O310" s="6">
        <v>42</v>
      </c>
      <c r="P310" s="6">
        <v>12</v>
      </c>
      <c r="Q310" s="6"/>
      <c r="R310" s="6">
        <v>12</v>
      </c>
      <c r="S310" s="1" t="s">
        <v>724</v>
      </c>
      <c r="T310" s="1" t="s">
        <v>336</v>
      </c>
      <c r="U310" s="2">
        <v>400</v>
      </c>
      <c r="V310" s="1" t="s">
        <v>0</v>
      </c>
      <c r="W310" s="1" t="s">
        <v>570</v>
      </c>
      <c r="X310" s="1" t="s">
        <v>570</v>
      </c>
      <c r="Y310" s="1" t="s">
        <v>726</v>
      </c>
      <c r="Z310" s="1" t="s">
        <v>719</v>
      </c>
      <c r="AA310" s="1" t="s">
        <v>80</v>
      </c>
      <c r="AB310" s="1" t="s">
        <v>391</v>
      </c>
      <c r="AC310" s="1" t="s">
        <v>724</v>
      </c>
      <c r="AD310" s="4">
        <v>16800</v>
      </c>
      <c r="AE310" s="4">
        <v>16800</v>
      </c>
      <c r="AF310" s="4">
        <v>16800</v>
      </c>
      <c r="AG310" s="4">
        <v>16800</v>
      </c>
      <c r="AH310" s="4">
        <v>400</v>
      </c>
      <c r="AI310" s="2">
        <v>400</v>
      </c>
      <c r="AJ310" s="4">
        <v>16800</v>
      </c>
      <c r="AK310" s="2">
        <v>16800</v>
      </c>
      <c r="AL310" s="4">
        <v>4800</v>
      </c>
      <c r="AM310" s="2">
        <v>4800</v>
      </c>
      <c r="AN310" s="3">
        <v>1</v>
      </c>
      <c r="AO310" s="2"/>
      <c r="AP310" s="6"/>
      <c r="AQ310" s="1" t="s">
        <v>567</v>
      </c>
      <c r="AR310" s="1" t="s">
        <v>569</v>
      </c>
      <c r="AS310" s="1" t="s">
        <v>568</v>
      </c>
      <c r="AT310" s="6"/>
      <c r="AU310" s="1" t="s">
        <v>302</v>
      </c>
      <c r="AV310" t="s">
        <v>745</v>
      </c>
      <c r="AW310" s="1" t="s">
        <v>329</v>
      </c>
      <c r="AX310" s="1" t="s">
        <v>800</v>
      </c>
      <c r="AY310" s="1"/>
    </row>
    <row r="311" spans="1:51" x14ac:dyDescent="0.25">
      <c r="A311" s="1" t="s">
        <v>604</v>
      </c>
      <c r="B311" s="1" t="s">
        <v>207</v>
      </c>
      <c r="C311" s="1" t="s">
        <v>207</v>
      </c>
      <c r="D311" t="s">
        <v>81</v>
      </c>
      <c r="E311" s="1" t="s">
        <v>207</v>
      </c>
      <c r="F311" t="s">
        <v>81</v>
      </c>
      <c r="G311" s="1" t="s">
        <v>0</v>
      </c>
      <c r="I311" s="5">
        <v>43705</v>
      </c>
      <c r="J311" s="5">
        <v>43705</v>
      </c>
      <c r="K311" s="1" t="s">
        <v>0</v>
      </c>
      <c r="L311" s="1" t="s">
        <v>536</v>
      </c>
      <c r="M311" s="6">
        <v>1</v>
      </c>
      <c r="N311" s="3">
        <v>1</v>
      </c>
      <c r="O311" s="6">
        <v>1</v>
      </c>
      <c r="P311" s="6">
        <v>0.49399999999999999</v>
      </c>
      <c r="Q311" s="6"/>
      <c r="R311" s="6">
        <v>0.124</v>
      </c>
      <c r="S311" s="1" t="s">
        <v>724</v>
      </c>
      <c r="T311" s="1" t="s">
        <v>336</v>
      </c>
      <c r="U311" s="2">
        <v>156643.43</v>
      </c>
      <c r="V311" s="1" t="s">
        <v>0</v>
      </c>
      <c r="W311" s="1" t="s">
        <v>570</v>
      </c>
      <c r="X311" s="1" t="s">
        <v>570</v>
      </c>
      <c r="Y311" s="1" t="s">
        <v>729</v>
      </c>
      <c r="Z311" s="1" t="s">
        <v>719</v>
      </c>
      <c r="AA311" s="1" t="s">
        <v>81</v>
      </c>
      <c r="AB311" s="1" t="s">
        <v>338</v>
      </c>
      <c r="AC311" s="1" t="s">
        <v>724</v>
      </c>
      <c r="AD311" s="4">
        <v>156643.43</v>
      </c>
      <c r="AE311" s="4">
        <v>156643.43</v>
      </c>
      <c r="AF311" s="4">
        <v>156643.43</v>
      </c>
      <c r="AG311" s="4">
        <v>156643.43</v>
      </c>
      <c r="AH311" s="4">
        <v>156643.43</v>
      </c>
      <c r="AI311" s="2">
        <v>156643.43</v>
      </c>
      <c r="AJ311" s="4">
        <v>156643.43</v>
      </c>
      <c r="AK311" s="2">
        <v>156643.43</v>
      </c>
      <c r="AL311" s="4">
        <v>19432.41</v>
      </c>
      <c r="AM311" s="2">
        <v>19432.41</v>
      </c>
      <c r="AN311" s="3">
        <v>1</v>
      </c>
      <c r="AO311" s="2"/>
      <c r="AP311" s="6"/>
      <c r="AQ311" s="1" t="s">
        <v>567</v>
      </c>
      <c r="AR311" s="1" t="s">
        <v>569</v>
      </c>
      <c r="AS311" s="1" t="s">
        <v>568</v>
      </c>
      <c r="AT311" s="6"/>
      <c r="AU311" s="1" t="s">
        <v>302</v>
      </c>
      <c r="AV311" t="s">
        <v>745</v>
      </c>
      <c r="AW311" s="1" t="s">
        <v>320</v>
      </c>
      <c r="AX311" s="1" t="s">
        <v>801</v>
      </c>
      <c r="AY311" s="1"/>
    </row>
    <row r="312" spans="1:51" x14ac:dyDescent="0.25">
      <c r="A312" s="1" t="s">
        <v>605</v>
      </c>
      <c r="B312" s="1" t="s">
        <v>208</v>
      </c>
      <c r="C312" s="1" t="s">
        <v>208</v>
      </c>
      <c r="D312" t="s">
        <v>82</v>
      </c>
      <c r="E312" s="1" t="s">
        <v>208</v>
      </c>
      <c r="F312" t="s">
        <v>82</v>
      </c>
      <c r="G312" s="1" t="s">
        <v>0</v>
      </c>
      <c r="I312" s="5">
        <v>43705</v>
      </c>
      <c r="J312" s="5">
        <v>43705</v>
      </c>
      <c r="K312" s="1" t="s">
        <v>0</v>
      </c>
      <c r="L312" s="1" t="s">
        <v>537</v>
      </c>
      <c r="M312" s="6">
        <v>1</v>
      </c>
      <c r="N312" s="3">
        <v>1</v>
      </c>
      <c r="O312" s="6">
        <v>1</v>
      </c>
      <c r="P312" s="6">
        <v>0.192</v>
      </c>
      <c r="Q312" s="6"/>
      <c r="R312" s="6"/>
      <c r="S312" s="1" t="s">
        <v>724</v>
      </c>
      <c r="T312" s="1" t="s">
        <v>336</v>
      </c>
      <c r="U312" s="2">
        <v>76923</v>
      </c>
      <c r="V312" s="1" t="s">
        <v>0</v>
      </c>
      <c r="W312" s="1" t="s">
        <v>570</v>
      </c>
      <c r="X312" s="1" t="s">
        <v>570</v>
      </c>
      <c r="Y312" s="1" t="s">
        <v>726</v>
      </c>
      <c r="Z312" s="1" t="s">
        <v>719</v>
      </c>
      <c r="AA312" s="1" t="s">
        <v>82</v>
      </c>
      <c r="AB312" s="1" t="s">
        <v>392</v>
      </c>
      <c r="AC312" s="1" t="s">
        <v>724</v>
      </c>
      <c r="AD312" s="4">
        <v>76923</v>
      </c>
      <c r="AE312" s="4">
        <v>76923</v>
      </c>
      <c r="AF312" s="4">
        <v>76923</v>
      </c>
      <c r="AG312" s="4">
        <v>76923</v>
      </c>
      <c r="AH312" s="4">
        <v>76923</v>
      </c>
      <c r="AI312" s="2">
        <v>76923</v>
      </c>
      <c r="AJ312" s="4">
        <v>76923</v>
      </c>
      <c r="AK312" s="2">
        <v>76923</v>
      </c>
      <c r="AL312" s="4"/>
      <c r="AM312" s="2"/>
      <c r="AN312" s="3">
        <v>1</v>
      </c>
      <c r="AO312" s="2"/>
      <c r="AP312" s="6"/>
      <c r="AQ312" s="1" t="s">
        <v>567</v>
      </c>
      <c r="AR312" s="1" t="s">
        <v>569</v>
      </c>
      <c r="AS312" s="1" t="s">
        <v>568</v>
      </c>
      <c r="AT312" s="6"/>
      <c r="AU312" s="1" t="s">
        <v>303</v>
      </c>
      <c r="AV312" t="s">
        <v>746</v>
      </c>
      <c r="AW312" s="1" t="s">
        <v>303</v>
      </c>
      <c r="AX312" s="1" t="s">
        <v>838</v>
      </c>
      <c r="AY312" s="1"/>
    </row>
    <row r="313" spans="1:51" x14ac:dyDescent="0.25">
      <c r="A313" s="1" t="s">
        <v>606</v>
      </c>
      <c r="B313" s="1" t="s">
        <v>209</v>
      </c>
      <c r="C313" s="1" t="s">
        <v>209</v>
      </c>
      <c r="D313" t="s">
        <v>734</v>
      </c>
      <c r="E313" s="1" t="s">
        <v>209</v>
      </c>
      <c r="F313" t="s">
        <v>734</v>
      </c>
      <c r="G313" s="1" t="s">
        <v>0</v>
      </c>
      <c r="I313" s="5">
        <v>43705</v>
      </c>
      <c r="J313" s="5">
        <v>43705</v>
      </c>
      <c r="K313" s="1" t="s">
        <v>0</v>
      </c>
      <c r="L313" s="1" t="s">
        <v>537</v>
      </c>
      <c r="M313" s="6">
        <v>1</v>
      </c>
      <c r="N313" s="3">
        <v>1</v>
      </c>
      <c r="O313" s="6">
        <v>1</v>
      </c>
      <c r="P313" s="6">
        <v>0.23799999999999999</v>
      </c>
      <c r="Q313" s="6"/>
      <c r="R313" s="6"/>
      <c r="S313" s="1" t="s">
        <v>724</v>
      </c>
      <c r="T313" s="1" t="s">
        <v>336</v>
      </c>
      <c r="U313" s="2">
        <v>73456</v>
      </c>
      <c r="V313" s="1" t="s">
        <v>0</v>
      </c>
      <c r="W313" s="1" t="s">
        <v>570</v>
      </c>
      <c r="X313" s="1" t="s">
        <v>570</v>
      </c>
      <c r="Y313" s="1" t="s">
        <v>726</v>
      </c>
      <c r="Z313" s="1" t="s">
        <v>719</v>
      </c>
      <c r="AA313" s="1" t="s">
        <v>83</v>
      </c>
      <c r="AB313" s="1" t="s">
        <v>393</v>
      </c>
      <c r="AC313" s="1" t="s">
        <v>724</v>
      </c>
      <c r="AD313" s="4">
        <v>73456</v>
      </c>
      <c r="AE313" s="4">
        <v>73456</v>
      </c>
      <c r="AF313" s="4">
        <v>73456</v>
      </c>
      <c r="AG313" s="4">
        <v>73456</v>
      </c>
      <c r="AH313" s="4">
        <v>73456</v>
      </c>
      <c r="AI313" s="2">
        <v>73456</v>
      </c>
      <c r="AJ313" s="4">
        <v>73456</v>
      </c>
      <c r="AK313" s="2">
        <v>73456</v>
      </c>
      <c r="AL313" s="4"/>
      <c r="AM313" s="2"/>
      <c r="AN313" s="3">
        <v>1</v>
      </c>
      <c r="AO313" s="2"/>
      <c r="AP313" s="6"/>
      <c r="AQ313" s="1" t="s">
        <v>567</v>
      </c>
      <c r="AR313" s="1" t="s">
        <v>569</v>
      </c>
      <c r="AS313" s="1" t="s">
        <v>568</v>
      </c>
      <c r="AT313" s="6"/>
      <c r="AU313" s="1" t="s">
        <v>303</v>
      </c>
      <c r="AV313" t="s">
        <v>746</v>
      </c>
      <c r="AW313" s="1" t="s">
        <v>303</v>
      </c>
      <c r="AX313" s="1" t="s">
        <v>839</v>
      </c>
      <c r="AY313" s="1"/>
    </row>
    <row r="314" spans="1:51" x14ac:dyDescent="0.25">
      <c r="A314" s="1" t="s">
        <v>607</v>
      </c>
      <c r="B314" s="1" t="s">
        <v>210</v>
      </c>
      <c r="C314" s="1" t="s">
        <v>210</v>
      </c>
      <c r="D314" t="s">
        <v>735</v>
      </c>
      <c r="E314" s="1" t="s">
        <v>210</v>
      </c>
      <c r="F314" t="s">
        <v>735</v>
      </c>
      <c r="G314" s="1" t="s">
        <v>0</v>
      </c>
      <c r="I314" s="5">
        <v>43705</v>
      </c>
      <c r="J314" s="5">
        <v>43705</v>
      </c>
      <c r="K314" s="1" t="s">
        <v>0</v>
      </c>
      <c r="L314" s="1" t="s">
        <v>537</v>
      </c>
      <c r="M314" s="6">
        <v>1</v>
      </c>
      <c r="N314" s="3">
        <v>1</v>
      </c>
      <c r="O314" s="6">
        <v>1</v>
      </c>
      <c r="P314" s="6">
        <v>0.32500000000000001</v>
      </c>
      <c r="Q314" s="6"/>
      <c r="R314" s="6"/>
      <c r="S314" s="1" t="s">
        <v>724</v>
      </c>
      <c r="T314" s="1" t="s">
        <v>336</v>
      </c>
      <c r="U314" s="2">
        <v>75847</v>
      </c>
      <c r="V314" s="1" t="s">
        <v>0</v>
      </c>
      <c r="W314" s="1" t="s">
        <v>570</v>
      </c>
      <c r="X314" s="1" t="s">
        <v>570</v>
      </c>
      <c r="Y314" s="1" t="s">
        <v>726</v>
      </c>
      <c r="Z314" s="1" t="s">
        <v>719</v>
      </c>
      <c r="AA314" s="1" t="s">
        <v>84</v>
      </c>
      <c r="AB314" s="1" t="s">
        <v>394</v>
      </c>
      <c r="AC314" s="1" t="s">
        <v>724</v>
      </c>
      <c r="AD314" s="4">
        <v>75847</v>
      </c>
      <c r="AE314" s="4">
        <v>75847</v>
      </c>
      <c r="AF314" s="4">
        <v>75847</v>
      </c>
      <c r="AG314" s="4">
        <v>75847</v>
      </c>
      <c r="AH314" s="4">
        <v>75847</v>
      </c>
      <c r="AI314" s="2">
        <v>75847</v>
      </c>
      <c r="AJ314" s="4">
        <v>75847</v>
      </c>
      <c r="AK314" s="2">
        <v>75847</v>
      </c>
      <c r="AL314" s="4"/>
      <c r="AM314" s="2"/>
      <c r="AN314" s="3">
        <v>1</v>
      </c>
      <c r="AO314" s="2"/>
      <c r="AP314" s="6"/>
      <c r="AQ314" s="1" t="s">
        <v>567</v>
      </c>
      <c r="AR314" s="1" t="s">
        <v>569</v>
      </c>
      <c r="AS314" s="1" t="s">
        <v>568</v>
      </c>
      <c r="AT314" s="6"/>
      <c r="AU314" s="1" t="s">
        <v>303</v>
      </c>
      <c r="AV314" t="s">
        <v>746</v>
      </c>
      <c r="AW314" s="1" t="s">
        <v>303</v>
      </c>
      <c r="AX314" s="1" t="s">
        <v>840</v>
      </c>
      <c r="AY314" s="1"/>
    </row>
    <row r="315" spans="1:51" x14ac:dyDescent="0.25">
      <c r="A315" s="1" t="s">
        <v>608</v>
      </c>
      <c r="B315" s="1" t="s">
        <v>211</v>
      </c>
      <c r="C315" s="1" t="s">
        <v>211</v>
      </c>
      <c r="D315" t="s">
        <v>85</v>
      </c>
      <c r="E315" s="1" t="s">
        <v>211</v>
      </c>
      <c r="F315" t="s">
        <v>85</v>
      </c>
      <c r="G315" s="1" t="s">
        <v>0</v>
      </c>
      <c r="I315" s="5">
        <v>43705</v>
      </c>
      <c r="J315" s="5">
        <v>43705</v>
      </c>
      <c r="K315" s="1" t="s">
        <v>0</v>
      </c>
      <c r="L315" s="1" t="s">
        <v>537</v>
      </c>
      <c r="M315" s="6">
        <v>1</v>
      </c>
      <c r="N315" s="3">
        <v>1</v>
      </c>
      <c r="O315" s="6">
        <v>1</v>
      </c>
      <c r="P315" s="6">
        <v>0.316</v>
      </c>
      <c r="Q315" s="6"/>
      <c r="R315" s="6"/>
      <c r="S315" s="1" t="s">
        <v>724</v>
      </c>
      <c r="T315" s="1" t="s">
        <v>336</v>
      </c>
      <c r="U315" s="2">
        <v>76923</v>
      </c>
      <c r="V315" s="1" t="s">
        <v>0</v>
      </c>
      <c r="W315" s="1" t="s">
        <v>570</v>
      </c>
      <c r="X315" s="1" t="s">
        <v>570</v>
      </c>
      <c r="Y315" s="1" t="s">
        <v>726</v>
      </c>
      <c r="Z315" s="1" t="s">
        <v>719</v>
      </c>
      <c r="AA315" s="1" t="s">
        <v>85</v>
      </c>
      <c r="AB315" s="1" t="s">
        <v>395</v>
      </c>
      <c r="AC315" s="1" t="s">
        <v>724</v>
      </c>
      <c r="AD315" s="4">
        <v>76923</v>
      </c>
      <c r="AE315" s="4">
        <v>76923</v>
      </c>
      <c r="AF315" s="4">
        <v>76923</v>
      </c>
      <c r="AG315" s="4">
        <v>76923</v>
      </c>
      <c r="AH315" s="4">
        <v>76923</v>
      </c>
      <c r="AI315" s="2">
        <v>76923</v>
      </c>
      <c r="AJ315" s="4">
        <v>76923</v>
      </c>
      <c r="AK315" s="2">
        <v>76923</v>
      </c>
      <c r="AL315" s="4"/>
      <c r="AM315" s="2"/>
      <c r="AN315" s="3">
        <v>1</v>
      </c>
      <c r="AO315" s="2"/>
      <c r="AP315" s="6"/>
      <c r="AQ315" s="1" t="s">
        <v>567</v>
      </c>
      <c r="AR315" s="1" t="s">
        <v>569</v>
      </c>
      <c r="AS315" s="1" t="s">
        <v>568</v>
      </c>
      <c r="AT315" s="6"/>
      <c r="AU315" s="1" t="s">
        <v>303</v>
      </c>
      <c r="AV315" t="s">
        <v>746</v>
      </c>
      <c r="AW315" s="1" t="s">
        <v>303</v>
      </c>
      <c r="AX315" s="1" t="s">
        <v>841</v>
      </c>
      <c r="AY315" s="1"/>
    </row>
    <row r="316" spans="1:51" x14ac:dyDescent="0.25">
      <c r="A316" s="1" t="s">
        <v>609</v>
      </c>
      <c r="B316" s="1" t="s">
        <v>212</v>
      </c>
      <c r="C316" s="1" t="s">
        <v>212</v>
      </c>
      <c r="D316" t="s">
        <v>86</v>
      </c>
      <c r="E316" s="1" t="s">
        <v>212</v>
      </c>
      <c r="F316" t="s">
        <v>86</v>
      </c>
      <c r="G316" s="1" t="s">
        <v>0</v>
      </c>
      <c r="I316" s="5">
        <v>43705</v>
      </c>
      <c r="J316" s="5">
        <v>43705</v>
      </c>
      <c r="K316" s="1" t="s">
        <v>0</v>
      </c>
      <c r="L316" s="1" t="s">
        <v>537</v>
      </c>
      <c r="M316" s="6">
        <v>1</v>
      </c>
      <c r="N316" s="3">
        <v>1</v>
      </c>
      <c r="O316" s="6">
        <v>1</v>
      </c>
      <c r="P316" s="6">
        <v>0.126</v>
      </c>
      <c r="Q316" s="6"/>
      <c r="R316" s="6"/>
      <c r="S316" s="1" t="s">
        <v>724</v>
      </c>
      <c r="T316" s="1" t="s">
        <v>336</v>
      </c>
      <c r="U316" s="2">
        <v>74140</v>
      </c>
      <c r="V316" s="1" t="s">
        <v>0</v>
      </c>
      <c r="W316" s="1" t="s">
        <v>570</v>
      </c>
      <c r="X316" s="1" t="s">
        <v>570</v>
      </c>
      <c r="Y316" s="1" t="s">
        <v>726</v>
      </c>
      <c r="Z316" s="1" t="s">
        <v>719</v>
      </c>
      <c r="AA316" s="1" t="s">
        <v>86</v>
      </c>
      <c r="AB316" s="1" t="s">
        <v>396</v>
      </c>
      <c r="AC316" s="1" t="s">
        <v>724</v>
      </c>
      <c r="AD316" s="4">
        <v>74140</v>
      </c>
      <c r="AE316" s="4">
        <v>74140</v>
      </c>
      <c r="AF316" s="4">
        <v>74140</v>
      </c>
      <c r="AG316" s="4">
        <v>74140</v>
      </c>
      <c r="AH316" s="4">
        <v>74140</v>
      </c>
      <c r="AI316" s="2">
        <v>74140</v>
      </c>
      <c r="AJ316" s="4">
        <v>74140</v>
      </c>
      <c r="AK316" s="2">
        <v>74140</v>
      </c>
      <c r="AL316" s="4"/>
      <c r="AM316" s="2"/>
      <c r="AN316" s="3">
        <v>1</v>
      </c>
      <c r="AO316" s="2"/>
      <c r="AP316" s="6"/>
      <c r="AQ316" s="1" t="s">
        <v>567</v>
      </c>
      <c r="AR316" s="1" t="s">
        <v>569</v>
      </c>
      <c r="AS316" s="1" t="s">
        <v>568</v>
      </c>
      <c r="AT316" s="6"/>
      <c r="AU316" s="1" t="s">
        <v>303</v>
      </c>
      <c r="AV316" t="s">
        <v>746</v>
      </c>
      <c r="AW316" s="1" t="s">
        <v>303</v>
      </c>
      <c r="AX316" s="1" t="s">
        <v>842</v>
      </c>
      <c r="AY316" s="1"/>
    </row>
    <row r="317" spans="1:51" x14ac:dyDescent="0.25">
      <c r="A317" s="1" t="s">
        <v>610</v>
      </c>
      <c r="B317" s="1" t="s">
        <v>213</v>
      </c>
      <c r="C317" s="1" t="s">
        <v>213</v>
      </c>
      <c r="D317" t="s">
        <v>87</v>
      </c>
      <c r="E317" s="1" t="s">
        <v>213</v>
      </c>
      <c r="F317" t="s">
        <v>87</v>
      </c>
      <c r="G317" s="1" t="s">
        <v>0</v>
      </c>
      <c r="I317" s="5">
        <v>43705</v>
      </c>
      <c r="J317" s="5">
        <v>43705</v>
      </c>
      <c r="K317" s="1" t="s">
        <v>0</v>
      </c>
      <c r="L317" s="1" t="s">
        <v>537</v>
      </c>
      <c r="M317" s="6">
        <v>1</v>
      </c>
      <c r="N317" s="3">
        <v>1</v>
      </c>
      <c r="O317" s="6">
        <v>1</v>
      </c>
      <c r="P317" s="6">
        <v>0.44800000000000001</v>
      </c>
      <c r="Q317" s="6"/>
      <c r="R317" s="6"/>
      <c r="S317" s="1" t="s">
        <v>724</v>
      </c>
      <c r="T317" s="1" t="s">
        <v>336</v>
      </c>
      <c r="U317" s="2">
        <v>76858</v>
      </c>
      <c r="V317" s="1" t="s">
        <v>0</v>
      </c>
      <c r="W317" s="1" t="s">
        <v>570</v>
      </c>
      <c r="X317" s="1" t="s">
        <v>570</v>
      </c>
      <c r="Y317" s="1" t="s">
        <v>726</v>
      </c>
      <c r="Z317" s="1" t="s">
        <v>719</v>
      </c>
      <c r="AA317" s="1" t="s">
        <v>87</v>
      </c>
      <c r="AB317" s="1" t="s">
        <v>397</v>
      </c>
      <c r="AC317" s="1" t="s">
        <v>724</v>
      </c>
      <c r="AD317" s="4">
        <v>76858</v>
      </c>
      <c r="AE317" s="4">
        <v>76858</v>
      </c>
      <c r="AF317" s="4">
        <v>76858</v>
      </c>
      <c r="AG317" s="4">
        <v>76858</v>
      </c>
      <c r="AH317" s="4">
        <v>76858</v>
      </c>
      <c r="AI317" s="2">
        <v>76858</v>
      </c>
      <c r="AJ317" s="4">
        <v>76858</v>
      </c>
      <c r="AK317" s="2">
        <v>76858</v>
      </c>
      <c r="AL317" s="4"/>
      <c r="AM317" s="2"/>
      <c r="AN317" s="3">
        <v>1</v>
      </c>
      <c r="AO317" s="2"/>
      <c r="AP317" s="6"/>
      <c r="AQ317" s="1" t="s">
        <v>567</v>
      </c>
      <c r="AR317" s="1" t="s">
        <v>569</v>
      </c>
      <c r="AS317" s="1" t="s">
        <v>568</v>
      </c>
      <c r="AT317" s="6"/>
      <c r="AU317" s="1" t="s">
        <v>303</v>
      </c>
      <c r="AV317" t="s">
        <v>746</v>
      </c>
      <c r="AW317" s="1" t="s">
        <v>303</v>
      </c>
      <c r="AX317" s="1" t="s">
        <v>843</v>
      </c>
      <c r="AY317" s="1"/>
    </row>
    <row r="318" spans="1:51" x14ac:dyDescent="0.25">
      <c r="A318" s="1" t="s">
        <v>611</v>
      </c>
      <c r="B318" s="1" t="s">
        <v>214</v>
      </c>
      <c r="C318" s="1" t="s">
        <v>214</v>
      </c>
      <c r="D318" t="s">
        <v>88</v>
      </c>
      <c r="E318" s="1" t="s">
        <v>214</v>
      </c>
      <c r="F318" t="s">
        <v>88</v>
      </c>
      <c r="G318" s="1" t="s">
        <v>0</v>
      </c>
      <c r="I318" s="5">
        <v>43705</v>
      </c>
      <c r="J318" s="5">
        <v>43705</v>
      </c>
      <c r="K318" s="1" t="s">
        <v>0</v>
      </c>
      <c r="L318" s="1" t="s">
        <v>537</v>
      </c>
      <c r="M318" s="6">
        <v>1</v>
      </c>
      <c r="N318" s="3">
        <v>1</v>
      </c>
      <c r="O318" s="6">
        <v>1</v>
      </c>
      <c r="P318" s="6">
        <v>0.10199999999999999</v>
      </c>
      <c r="Q318" s="6"/>
      <c r="R318" s="6"/>
      <c r="S318" s="1" t="s">
        <v>724</v>
      </c>
      <c r="T318" s="1" t="s">
        <v>336</v>
      </c>
      <c r="U318" s="2">
        <v>76923</v>
      </c>
      <c r="V318" s="1" t="s">
        <v>0</v>
      </c>
      <c r="W318" s="1" t="s">
        <v>570</v>
      </c>
      <c r="X318" s="1" t="s">
        <v>570</v>
      </c>
      <c r="Y318" s="1" t="s">
        <v>726</v>
      </c>
      <c r="Z318" s="1" t="s">
        <v>719</v>
      </c>
      <c r="AA318" s="1" t="s">
        <v>88</v>
      </c>
      <c r="AB318" s="1" t="s">
        <v>398</v>
      </c>
      <c r="AC318" s="1" t="s">
        <v>724</v>
      </c>
      <c r="AD318" s="4">
        <v>76923</v>
      </c>
      <c r="AE318" s="4">
        <v>76923</v>
      </c>
      <c r="AF318" s="4">
        <v>76923</v>
      </c>
      <c r="AG318" s="4">
        <v>76923</v>
      </c>
      <c r="AH318" s="4">
        <v>76923</v>
      </c>
      <c r="AI318" s="2">
        <v>76923</v>
      </c>
      <c r="AJ318" s="4">
        <v>76923</v>
      </c>
      <c r="AK318" s="2">
        <v>76923</v>
      </c>
      <c r="AL318" s="4"/>
      <c r="AM318" s="2"/>
      <c r="AN318" s="3">
        <v>1</v>
      </c>
      <c r="AO318" s="2"/>
      <c r="AP318" s="6"/>
      <c r="AQ318" s="1" t="s">
        <v>567</v>
      </c>
      <c r="AR318" s="1" t="s">
        <v>569</v>
      </c>
      <c r="AS318" s="1" t="s">
        <v>568</v>
      </c>
      <c r="AT318" s="6"/>
      <c r="AU318" s="1" t="s">
        <v>303</v>
      </c>
      <c r="AV318" t="s">
        <v>746</v>
      </c>
      <c r="AW318" s="1" t="s">
        <v>303</v>
      </c>
      <c r="AX318" s="1" t="s">
        <v>844</v>
      </c>
      <c r="AY318" s="1"/>
    </row>
    <row r="319" spans="1:51" x14ac:dyDescent="0.25">
      <c r="A319" s="1" t="s">
        <v>612</v>
      </c>
      <c r="B319" s="1" t="s">
        <v>215</v>
      </c>
      <c r="C319" s="1" t="s">
        <v>215</v>
      </c>
      <c r="D319" t="s">
        <v>89</v>
      </c>
      <c r="E319" s="1" t="s">
        <v>215</v>
      </c>
      <c r="F319" t="s">
        <v>89</v>
      </c>
      <c r="G319" s="1" t="s">
        <v>0</v>
      </c>
      <c r="I319" s="5">
        <v>43705</v>
      </c>
      <c r="J319" s="5">
        <v>43705</v>
      </c>
      <c r="K319" s="1" t="s">
        <v>0</v>
      </c>
      <c r="L319" s="1" t="s">
        <v>537</v>
      </c>
      <c r="M319" s="6">
        <v>1</v>
      </c>
      <c r="N319" s="3">
        <v>1</v>
      </c>
      <c r="O319" s="6">
        <v>1</v>
      </c>
      <c r="P319" s="6">
        <v>0.32800000000000001</v>
      </c>
      <c r="Q319" s="6"/>
      <c r="R319" s="6"/>
      <c r="S319" s="1" t="s">
        <v>724</v>
      </c>
      <c r="T319" s="1" t="s">
        <v>336</v>
      </c>
      <c r="U319" s="2">
        <v>76184</v>
      </c>
      <c r="V319" s="1" t="s">
        <v>0</v>
      </c>
      <c r="W319" s="1" t="s">
        <v>570</v>
      </c>
      <c r="X319" s="1" t="s">
        <v>570</v>
      </c>
      <c r="Y319" s="1" t="s">
        <v>726</v>
      </c>
      <c r="Z319" s="1" t="s">
        <v>719</v>
      </c>
      <c r="AA319" s="1" t="s">
        <v>89</v>
      </c>
      <c r="AB319" s="1" t="s">
        <v>399</v>
      </c>
      <c r="AC319" s="1" t="s">
        <v>724</v>
      </c>
      <c r="AD319" s="4">
        <v>76184</v>
      </c>
      <c r="AE319" s="4">
        <v>76184</v>
      </c>
      <c r="AF319" s="4">
        <v>76184</v>
      </c>
      <c r="AG319" s="4">
        <v>76184</v>
      </c>
      <c r="AH319" s="4">
        <v>76184</v>
      </c>
      <c r="AI319" s="2">
        <v>76184</v>
      </c>
      <c r="AJ319" s="4">
        <v>76184</v>
      </c>
      <c r="AK319" s="2">
        <v>76184</v>
      </c>
      <c r="AL319" s="4"/>
      <c r="AM319" s="2"/>
      <c r="AN319" s="3">
        <v>1</v>
      </c>
      <c r="AO319" s="2"/>
      <c r="AP319" s="6"/>
      <c r="AQ319" s="1" t="s">
        <v>567</v>
      </c>
      <c r="AR319" s="1" t="s">
        <v>569</v>
      </c>
      <c r="AS319" s="1" t="s">
        <v>568</v>
      </c>
      <c r="AT319" s="6"/>
      <c r="AU319" s="1" t="s">
        <v>303</v>
      </c>
      <c r="AV319" t="s">
        <v>746</v>
      </c>
      <c r="AW319" s="1" t="s">
        <v>303</v>
      </c>
      <c r="AX319" s="1" t="s">
        <v>845</v>
      </c>
      <c r="AY319" s="1"/>
    </row>
    <row r="320" spans="1:51" x14ac:dyDescent="0.25">
      <c r="A320" s="1" t="s">
        <v>613</v>
      </c>
      <c r="B320" s="1" t="s">
        <v>216</v>
      </c>
      <c r="C320" s="1" t="s">
        <v>216</v>
      </c>
      <c r="D320" t="s">
        <v>90</v>
      </c>
      <c r="E320" s="1" t="s">
        <v>216</v>
      </c>
      <c r="F320" t="s">
        <v>90</v>
      </c>
      <c r="G320" s="1" t="s">
        <v>0</v>
      </c>
      <c r="I320" s="5">
        <v>43705</v>
      </c>
      <c r="J320" s="5">
        <v>43705</v>
      </c>
      <c r="K320" s="1" t="s">
        <v>0</v>
      </c>
      <c r="L320" s="1" t="s">
        <v>537</v>
      </c>
      <c r="M320" s="6">
        <v>1</v>
      </c>
      <c r="N320" s="3">
        <v>1</v>
      </c>
      <c r="O320" s="6">
        <v>1</v>
      </c>
      <c r="P320" s="6">
        <v>0.13700000000000001</v>
      </c>
      <c r="Q320" s="6"/>
      <c r="R320" s="6"/>
      <c r="S320" s="1" t="s">
        <v>724</v>
      </c>
      <c r="T320" s="1" t="s">
        <v>336</v>
      </c>
      <c r="U320" s="2">
        <v>76923</v>
      </c>
      <c r="V320" s="1" t="s">
        <v>0</v>
      </c>
      <c r="W320" s="1" t="s">
        <v>570</v>
      </c>
      <c r="X320" s="1" t="s">
        <v>570</v>
      </c>
      <c r="Y320" s="1" t="s">
        <v>726</v>
      </c>
      <c r="Z320" s="1" t="s">
        <v>719</v>
      </c>
      <c r="AA320" s="1" t="s">
        <v>90</v>
      </c>
      <c r="AB320" s="1" t="s">
        <v>400</v>
      </c>
      <c r="AC320" s="1" t="s">
        <v>724</v>
      </c>
      <c r="AD320" s="4">
        <v>76923</v>
      </c>
      <c r="AE320" s="4">
        <v>76923</v>
      </c>
      <c r="AF320" s="4">
        <v>76923</v>
      </c>
      <c r="AG320" s="4">
        <v>76923</v>
      </c>
      <c r="AH320" s="4">
        <v>76923</v>
      </c>
      <c r="AI320" s="2">
        <v>76923</v>
      </c>
      <c r="AJ320" s="4">
        <v>76923</v>
      </c>
      <c r="AK320" s="2">
        <v>76923</v>
      </c>
      <c r="AL320" s="4"/>
      <c r="AM320" s="2"/>
      <c r="AN320" s="3">
        <v>1</v>
      </c>
      <c r="AO320" s="2"/>
      <c r="AP320" s="6"/>
      <c r="AQ320" s="1" t="s">
        <v>567</v>
      </c>
      <c r="AR320" s="1" t="s">
        <v>569</v>
      </c>
      <c r="AS320" s="1" t="s">
        <v>568</v>
      </c>
      <c r="AT320" s="6"/>
      <c r="AU320" s="1" t="s">
        <v>303</v>
      </c>
      <c r="AV320" t="s">
        <v>746</v>
      </c>
      <c r="AW320" s="1" t="s">
        <v>303</v>
      </c>
      <c r="AX320" s="1" t="s">
        <v>846</v>
      </c>
      <c r="AY320" s="1"/>
    </row>
    <row r="321" spans="1:51" x14ac:dyDescent="0.25">
      <c r="A321" s="1" t="s">
        <v>614</v>
      </c>
      <c r="B321" s="1" t="s">
        <v>217</v>
      </c>
      <c r="C321" s="1" t="s">
        <v>217</v>
      </c>
      <c r="D321" t="s">
        <v>736</v>
      </c>
      <c r="E321" s="1" t="s">
        <v>217</v>
      </c>
      <c r="F321" t="s">
        <v>736</v>
      </c>
      <c r="G321" s="1" t="s">
        <v>0</v>
      </c>
      <c r="I321" s="5">
        <v>43705</v>
      </c>
      <c r="J321" s="5">
        <v>43705</v>
      </c>
      <c r="K321" s="1" t="s">
        <v>0</v>
      </c>
      <c r="L321" s="1" t="s">
        <v>537</v>
      </c>
      <c r="M321" s="6">
        <v>1</v>
      </c>
      <c r="N321" s="3">
        <v>1</v>
      </c>
      <c r="O321" s="6">
        <v>1</v>
      </c>
      <c r="P321" s="6">
        <v>0.58299999999999996</v>
      </c>
      <c r="Q321" s="6"/>
      <c r="R321" s="6"/>
      <c r="S321" s="1" t="s">
        <v>724</v>
      </c>
      <c r="T321" s="1" t="s">
        <v>336</v>
      </c>
      <c r="U321" s="2">
        <v>62477</v>
      </c>
      <c r="V321" s="1" t="s">
        <v>0</v>
      </c>
      <c r="W321" s="1" t="s">
        <v>570</v>
      </c>
      <c r="X321" s="1" t="s">
        <v>570</v>
      </c>
      <c r="Y321" s="1" t="s">
        <v>729</v>
      </c>
      <c r="Z321" s="1" t="s">
        <v>722</v>
      </c>
      <c r="AA321" s="1" t="s">
        <v>91</v>
      </c>
      <c r="AB321" s="1" t="s">
        <v>401</v>
      </c>
      <c r="AC321" s="1" t="s">
        <v>724</v>
      </c>
      <c r="AD321" s="4">
        <v>62477</v>
      </c>
      <c r="AE321" s="4">
        <v>62477</v>
      </c>
      <c r="AF321" s="4">
        <v>62477</v>
      </c>
      <c r="AG321" s="4">
        <v>62477</v>
      </c>
      <c r="AH321" s="4">
        <v>62477</v>
      </c>
      <c r="AI321" s="2">
        <v>62477</v>
      </c>
      <c r="AJ321" s="4">
        <v>62477</v>
      </c>
      <c r="AK321" s="2">
        <v>62477</v>
      </c>
      <c r="AL321" s="4"/>
      <c r="AM321" s="2"/>
      <c r="AN321" s="3">
        <v>1</v>
      </c>
      <c r="AO321" s="2"/>
      <c r="AP321" s="6"/>
      <c r="AQ321" s="1" t="s">
        <v>567</v>
      </c>
      <c r="AR321" s="1" t="s">
        <v>569</v>
      </c>
      <c r="AS321" s="1" t="s">
        <v>568</v>
      </c>
      <c r="AT321" s="6"/>
      <c r="AU321" s="1" t="s">
        <v>303</v>
      </c>
      <c r="AV321" t="s">
        <v>746</v>
      </c>
      <c r="AW321" s="1" t="s">
        <v>303</v>
      </c>
      <c r="AX321" s="1" t="s">
        <v>847</v>
      </c>
      <c r="AY321" s="1"/>
    </row>
    <row r="322" spans="1:51" x14ac:dyDescent="0.25">
      <c r="A322" s="1" t="s">
        <v>615</v>
      </c>
      <c r="B322" s="1" t="s">
        <v>218</v>
      </c>
      <c r="C322" s="1" t="s">
        <v>218</v>
      </c>
      <c r="D322" t="s">
        <v>92</v>
      </c>
      <c r="E322" s="1" t="s">
        <v>218</v>
      </c>
      <c r="F322" t="s">
        <v>92</v>
      </c>
      <c r="G322" s="1" t="s">
        <v>0</v>
      </c>
      <c r="I322" s="5">
        <v>43705</v>
      </c>
      <c r="J322" s="5">
        <v>43705</v>
      </c>
      <c r="K322" s="1" t="s">
        <v>0</v>
      </c>
      <c r="L322" s="1" t="s">
        <v>537</v>
      </c>
      <c r="M322" s="6">
        <v>1</v>
      </c>
      <c r="N322" s="3">
        <v>1</v>
      </c>
      <c r="O322" s="6">
        <v>1</v>
      </c>
      <c r="P322" s="6">
        <v>0.34300000000000003</v>
      </c>
      <c r="Q322" s="6"/>
      <c r="R322" s="6"/>
      <c r="S322" s="1" t="s">
        <v>724</v>
      </c>
      <c r="T322" s="1" t="s">
        <v>336</v>
      </c>
      <c r="U322" s="2">
        <v>62491</v>
      </c>
      <c r="V322" s="1" t="s">
        <v>0</v>
      </c>
      <c r="W322" s="1" t="s">
        <v>570</v>
      </c>
      <c r="X322" s="1" t="s">
        <v>570</v>
      </c>
      <c r="Y322" s="1" t="s">
        <v>729</v>
      </c>
      <c r="Z322" s="1" t="s">
        <v>722</v>
      </c>
      <c r="AA322" s="1" t="s">
        <v>92</v>
      </c>
      <c r="AB322" s="1" t="s">
        <v>402</v>
      </c>
      <c r="AC322" s="1" t="s">
        <v>724</v>
      </c>
      <c r="AD322" s="4">
        <v>62491</v>
      </c>
      <c r="AE322" s="4">
        <v>62491</v>
      </c>
      <c r="AF322" s="4">
        <v>62491</v>
      </c>
      <c r="AG322" s="4">
        <v>62491</v>
      </c>
      <c r="AH322" s="4">
        <v>62491</v>
      </c>
      <c r="AI322" s="2">
        <v>62491</v>
      </c>
      <c r="AJ322" s="4">
        <v>62491</v>
      </c>
      <c r="AK322" s="2">
        <v>62491</v>
      </c>
      <c r="AL322" s="4"/>
      <c r="AM322" s="2"/>
      <c r="AN322" s="3">
        <v>1</v>
      </c>
      <c r="AO322" s="2"/>
      <c r="AP322" s="6"/>
      <c r="AQ322" s="1" t="s">
        <v>567</v>
      </c>
      <c r="AR322" s="1" t="s">
        <v>569</v>
      </c>
      <c r="AS322" s="1" t="s">
        <v>568</v>
      </c>
      <c r="AT322" s="6"/>
      <c r="AU322" s="1" t="s">
        <v>303</v>
      </c>
      <c r="AV322" t="s">
        <v>746</v>
      </c>
      <c r="AW322" s="1" t="s">
        <v>303</v>
      </c>
      <c r="AX322" s="1" t="s">
        <v>848</v>
      </c>
      <c r="AY322" s="1"/>
    </row>
    <row r="323" spans="1:51" x14ac:dyDescent="0.25">
      <c r="A323" s="1" t="s">
        <v>616</v>
      </c>
      <c r="B323" s="1" t="s">
        <v>219</v>
      </c>
      <c r="C323" s="1" t="s">
        <v>219</v>
      </c>
      <c r="D323" t="s">
        <v>737</v>
      </c>
      <c r="E323" s="1" t="s">
        <v>219</v>
      </c>
      <c r="F323" t="s">
        <v>737</v>
      </c>
      <c r="G323" s="1" t="s">
        <v>0</v>
      </c>
      <c r="I323" s="5">
        <v>43705</v>
      </c>
      <c r="J323" s="5">
        <v>43705</v>
      </c>
      <c r="K323" s="1" t="s">
        <v>0</v>
      </c>
      <c r="L323" s="1" t="s">
        <v>537</v>
      </c>
      <c r="M323" s="6">
        <v>1</v>
      </c>
      <c r="N323" s="3">
        <v>1</v>
      </c>
      <c r="O323" s="6">
        <v>1</v>
      </c>
      <c r="P323" s="6">
        <v>0.44500000000000001</v>
      </c>
      <c r="Q323" s="6"/>
      <c r="R323" s="6"/>
      <c r="S323" s="1" t="s">
        <v>724</v>
      </c>
      <c r="T323" s="1" t="s">
        <v>336</v>
      </c>
      <c r="U323" s="2">
        <v>61955</v>
      </c>
      <c r="V323" s="1" t="s">
        <v>0</v>
      </c>
      <c r="W323" s="1" t="s">
        <v>570</v>
      </c>
      <c r="X323" s="1" t="s">
        <v>570</v>
      </c>
      <c r="Y323" s="1" t="s">
        <v>726</v>
      </c>
      <c r="Z323" s="1" t="s">
        <v>719</v>
      </c>
      <c r="AA323" s="1" t="s">
        <v>93</v>
      </c>
      <c r="AB323" s="1" t="s">
        <v>403</v>
      </c>
      <c r="AC323" s="1" t="s">
        <v>724</v>
      </c>
      <c r="AD323" s="4">
        <v>61955</v>
      </c>
      <c r="AE323" s="4">
        <v>61955</v>
      </c>
      <c r="AF323" s="4">
        <v>61955</v>
      </c>
      <c r="AG323" s="4">
        <v>61955</v>
      </c>
      <c r="AH323" s="4">
        <v>61955</v>
      </c>
      <c r="AI323" s="2">
        <v>61955</v>
      </c>
      <c r="AJ323" s="4">
        <v>61955</v>
      </c>
      <c r="AK323" s="2">
        <v>61955</v>
      </c>
      <c r="AL323" s="4"/>
      <c r="AM323" s="2"/>
      <c r="AN323" s="3">
        <v>1</v>
      </c>
      <c r="AO323" s="2"/>
      <c r="AP323" s="6"/>
      <c r="AQ323" s="1" t="s">
        <v>567</v>
      </c>
      <c r="AR323" s="1" t="s">
        <v>569</v>
      </c>
      <c r="AS323" s="1" t="s">
        <v>568</v>
      </c>
      <c r="AT323" s="6"/>
      <c r="AU323" s="1" t="s">
        <v>303</v>
      </c>
      <c r="AV323" t="s">
        <v>746</v>
      </c>
      <c r="AW323" s="1" t="s">
        <v>303</v>
      </c>
      <c r="AX323" s="1" t="s">
        <v>849</v>
      </c>
      <c r="AY323" s="1"/>
    </row>
    <row r="324" spans="1:51" x14ac:dyDescent="0.25">
      <c r="A324" s="1" t="s">
        <v>617</v>
      </c>
      <c r="B324" s="1" t="s">
        <v>220</v>
      </c>
      <c r="C324" s="1" t="s">
        <v>220</v>
      </c>
      <c r="D324" t="s">
        <v>94</v>
      </c>
      <c r="E324" s="1" t="s">
        <v>220</v>
      </c>
      <c r="F324" t="s">
        <v>94</v>
      </c>
      <c r="G324" s="1" t="s">
        <v>0</v>
      </c>
      <c r="I324" s="5">
        <v>43705</v>
      </c>
      <c r="J324" s="5">
        <v>43705</v>
      </c>
      <c r="K324" s="1" t="s">
        <v>0</v>
      </c>
      <c r="L324" s="1" t="s">
        <v>537</v>
      </c>
      <c r="M324" s="6">
        <v>1</v>
      </c>
      <c r="N324" s="3">
        <v>1</v>
      </c>
      <c r="O324" s="6">
        <v>1</v>
      </c>
      <c r="P324" s="6">
        <v>0.40100000000000002</v>
      </c>
      <c r="Q324" s="6"/>
      <c r="R324" s="6"/>
      <c r="S324" s="1" t="s">
        <v>724</v>
      </c>
      <c r="T324" s="1" t="s">
        <v>336</v>
      </c>
      <c r="U324" s="2">
        <v>62500</v>
      </c>
      <c r="V324" s="1" t="s">
        <v>0</v>
      </c>
      <c r="W324" s="1" t="s">
        <v>570</v>
      </c>
      <c r="X324" s="1" t="s">
        <v>570</v>
      </c>
      <c r="Y324" s="1" t="s">
        <v>726</v>
      </c>
      <c r="Z324" s="1" t="s">
        <v>719</v>
      </c>
      <c r="AA324" s="1" t="s">
        <v>94</v>
      </c>
      <c r="AB324" s="1" t="s">
        <v>404</v>
      </c>
      <c r="AC324" s="1" t="s">
        <v>724</v>
      </c>
      <c r="AD324" s="4">
        <v>62500</v>
      </c>
      <c r="AE324" s="4">
        <v>62500</v>
      </c>
      <c r="AF324" s="4">
        <v>62500</v>
      </c>
      <c r="AG324" s="4">
        <v>62500</v>
      </c>
      <c r="AH324" s="4">
        <v>62500</v>
      </c>
      <c r="AI324" s="2">
        <v>62500</v>
      </c>
      <c r="AJ324" s="4">
        <v>62500</v>
      </c>
      <c r="AK324" s="2">
        <v>62500</v>
      </c>
      <c r="AL324" s="4"/>
      <c r="AM324" s="2"/>
      <c r="AN324" s="3">
        <v>1</v>
      </c>
      <c r="AO324" s="2"/>
      <c r="AP324" s="6"/>
      <c r="AQ324" s="1" t="s">
        <v>567</v>
      </c>
      <c r="AR324" s="1" t="s">
        <v>569</v>
      </c>
      <c r="AS324" s="1" t="s">
        <v>568</v>
      </c>
      <c r="AT324" s="6"/>
      <c r="AU324" s="1" t="s">
        <v>303</v>
      </c>
      <c r="AV324" t="s">
        <v>746</v>
      </c>
      <c r="AW324" s="1" t="s">
        <v>303</v>
      </c>
      <c r="AX324" s="1" t="s">
        <v>850</v>
      </c>
      <c r="AY324" s="1"/>
    </row>
    <row r="325" spans="1:51" x14ac:dyDescent="0.25">
      <c r="A325" s="1" t="s">
        <v>618</v>
      </c>
      <c r="B325" s="1" t="s">
        <v>221</v>
      </c>
      <c r="C325" s="1" t="s">
        <v>221</v>
      </c>
      <c r="D325" t="s">
        <v>95</v>
      </c>
      <c r="E325" s="1" t="s">
        <v>221</v>
      </c>
      <c r="F325" t="s">
        <v>95</v>
      </c>
      <c r="G325" s="1" t="s">
        <v>0</v>
      </c>
      <c r="I325" s="5">
        <v>43705</v>
      </c>
      <c r="J325" s="5">
        <v>43705</v>
      </c>
      <c r="K325" s="1" t="s">
        <v>0</v>
      </c>
      <c r="L325" s="1" t="s">
        <v>537</v>
      </c>
      <c r="M325" s="6">
        <v>1</v>
      </c>
      <c r="N325" s="3">
        <v>1</v>
      </c>
      <c r="O325" s="6">
        <v>1</v>
      </c>
      <c r="P325" s="6">
        <v>0.54100000000000004</v>
      </c>
      <c r="Q325" s="6"/>
      <c r="R325" s="6"/>
      <c r="S325" s="1" t="s">
        <v>724</v>
      </c>
      <c r="T325" s="1" t="s">
        <v>336</v>
      </c>
      <c r="U325" s="2">
        <v>62477</v>
      </c>
      <c r="V325" s="1" t="s">
        <v>0</v>
      </c>
      <c r="W325" s="1" t="s">
        <v>570</v>
      </c>
      <c r="X325" s="1" t="s">
        <v>570</v>
      </c>
      <c r="Y325" s="1" t="s">
        <v>726</v>
      </c>
      <c r="Z325" s="1" t="s">
        <v>719</v>
      </c>
      <c r="AA325" s="1" t="s">
        <v>95</v>
      </c>
      <c r="AB325" s="1" t="s">
        <v>405</v>
      </c>
      <c r="AC325" s="1" t="s">
        <v>724</v>
      </c>
      <c r="AD325" s="4">
        <v>62477</v>
      </c>
      <c r="AE325" s="4">
        <v>62477</v>
      </c>
      <c r="AF325" s="4">
        <v>62477</v>
      </c>
      <c r="AG325" s="4">
        <v>62477</v>
      </c>
      <c r="AH325" s="4">
        <v>62477</v>
      </c>
      <c r="AI325" s="2">
        <v>62477</v>
      </c>
      <c r="AJ325" s="4">
        <v>62477</v>
      </c>
      <c r="AK325" s="2">
        <v>62477</v>
      </c>
      <c r="AL325" s="4"/>
      <c r="AM325" s="2"/>
      <c r="AN325" s="3">
        <v>1</v>
      </c>
      <c r="AO325" s="2"/>
      <c r="AP325" s="6"/>
      <c r="AQ325" s="1" t="s">
        <v>567</v>
      </c>
      <c r="AR325" s="1" t="s">
        <v>569</v>
      </c>
      <c r="AS325" s="1" t="s">
        <v>568</v>
      </c>
      <c r="AT325" s="6"/>
      <c r="AU325" s="1" t="s">
        <v>303</v>
      </c>
      <c r="AV325" t="s">
        <v>746</v>
      </c>
      <c r="AW325" s="1" t="s">
        <v>303</v>
      </c>
      <c r="AX325" s="1" t="s">
        <v>851</v>
      </c>
      <c r="AY325" s="1"/>
    </row>
    <row r="326" spans="1:51" x14ac:dyDescent="0.25">
      <c r="A326" s="1" t="s">
        <v>619</v>
      </c>
      <c r="B326" s="1" t="s">
        <v>222</v>
      </c>
      <c r="C326" s="1" t="s">
        <v>222</v>
      </c>
      <c r="D326" t="s">
        <v>738</v>
      </c>
      <c r="E326" s="1" t="s">
        <v>222</v>
      </c>
      <c r="F326" t="s">
        <v>738</v>
      </c>
      <c r="G326" s="1" t="s">
        <v>0</v>
      </c>
      <c r="I326" s="5">
        <v>43705</v>
      </c>
      <c r="J326" s="5">
        <v>43705</v>
      </c>
      <c r="K326" s="1" t="s">
        <v>0</v>
      </c>
      <c r="L326" s="1" t="s">
        <v>537</v>
      </c>
      <c r="M326" s="6">
        <v>1</v>
      </c>
      <c r="N326" s="3">
        <v>1</v>
      </c>
      <c r="O326" s="6">
        <v>1</v>
      </c>
      <c r="P326" s="6">
        <v>0.32400000000000001</v>
      </c>
      <c r="Q326" s="6"/>
      <c r="R326" s="6"/>
      <c r="S326" s="1" t="s">
        <v>724</v>
      </c>
      <c r="T326" s="1" t="s">
        <v>336</v>
      </c>
      <c r="U326" s="2">
        <v>62477</v>
      </c>
      <c r="V326" s="1" t="s">
        <v>0</v>
      </c>
      <c r="W326" s="1" t="s">
        <v>570</v>
      </c>
      <c r="X326" s="1" t="s">
        <v>570</v>
      </c>
      <c r="Y326" s="1" t="s">
        <v>726</v>
      </c>
      <c r="Z326" s="1" t="s">
        <v>719</v>
      </c>
      <c r="AA326" s="1" t="s">
        <v>96</v>
      </c>
      <c r="AB326" s="1" t="s">
        <v>406</v>
      </c>
      <c r="AC326" s="1" t="s">
        <v>724</v>
      </c>
      <c r="AD326" s="4">
        <v>62477</v>
      </c>
      <c r="AE326" s="4">
        <v>62477</v>
      </c>
      <c r="AF326" s="4">
        <v>62477</v>
      </c>
      <c r="AG326" s="4">
        <v>62477</v>
      </c>
      <c r="AH326" s="4">
        <v>62477</v>
      </c>
      <c r="AI326" s="2">
        <v>62477</v>
      </c>
      <c r="AJ326" s="4">
        <v>62477</v>
      </c>
      <c r="AK326" s="2">
        <v>62477</v>
      </c>
      <c r="AL326" s="4"/>
      <c r="AM326" s="2"/>
      <c r="AN326" s="3">
        <v>1</v>
      </c>
      <c r="AO326" s="2"/>
      <c r="AP326" s="6"/>
      <c r="AQ326" s="1" t="s">
        <v>567</v>
      </c>
      <c r="AR326" s="1" t="s">
        <v>569</v>
      </c>
      <c r="AS326" s="1" t="s">
        <v>568</v>
      </c>
      <c r="AT326" s="6"/>
      <c r="AU326" s="1" t="s">
        <v>303</v>
      </c>
      <c r="AV326" t="s">
        <v>746</v>
      </c>
      <c r="AW326" s="1" t="s">
        <v>303</v>
      </c>
      <c r="AX326" s="1" t="s">
        <v>852</v>
      </c>
      <c r="AY326" s="1"/>
    </row>
    <row r="327" spans="1:51" x14ac:dyDescent="0.25">
      <c r="A327" s="1" t="s">
        <v>620</v>
      </c>
      <c r="B327" s="1" t="s">
        <v>223</v>
      </c>
      <c r="C327" s="1" t="s">
        <v>223</v>
      </c>
      <c r="D327" t="s">
        <v>97</v>
      </c>
      <c r="E327" s="1" t="s">
        <v>223</v>
      </c>
      <c r="F327" t="s">
        <v>97</v>
      </c>
      <c r="G327" s="1" t="s">
        <v>0</v>
      </c>
      <c r="I327" s="5">
        <v>43711</v>
      </c>
      <c r="J327" s="5">
        <v>43711</v>
      </c>
      <c r="K327" s="1" t="s">
        <v>0</v>
      </c>
      <c r="L327" s="1" t="s">
        <v>536</v>
      </c>
      <c r="M327" s="6">
        <v>36</v>
      </c>
      <c r="N327" s="3">
        <v>1</v>
      </c>
      <c r="O327" s="6">
        <v>36</v>
      </c>
      <c r="P327" s="6">
        <v>30</v>
      </c>
      <c r="Q327" s="6"/>
      <c r="R327" s="6">
        <v>30</v>
      </c>
      <c r="S327" s="1" t="s">
        <v>724</v>
      </c>
      <c r="T327" s="1" t="s">
        <v>336</v>
      </c>
      <c r="U327" s="2">
        <v>472</v>
      </c>
      <c r="V327" s="1" t="s">
        <v>0</v>
      </c>
      <c r="W327" s="1" t="s">
        <v>570</v>
      </c>
      <c r="X327" s="1" t="s">
        <v>570</v>
      </c>
      <c r="Y327" s="1" t="s">
        <v>726</v>
      </c>
      <c r="Z327" s="1" t="s">
        <v>719</v>
      </c>
      <c r="AA327" s="1" t="s">
        <v>97</v>
      </c>
      <c r="AB327" s="1" t="s">
        <v>407</v>
      </c>
      <c r="AC327" s="1" t="s">
        <v>724</v>
      </c>
      <c r="AD327" s="4">
        <v>16992</v>
      </c>
      <c r="AE327" s="4">
        <v>16992</v>
      </c>
      <c r="AF327" s="4">
        <v>16992</v>
      </c>
      <c r="AG327" s="4">
        <v>16992</v>
      </c>
      <c r="AH327" s="4">
        <v>472</v>
      </c>
      <c r="AI327" s="2">
        <v>472</v>
      </c>
      <c r="AJ327" s="4">
        <v>16992</v>
      </c>
      <c r="AK327" s="2">
        <v>16992</v>
      </c>
      <c r="AL327" s="4">
        <v>14160</v>
      </c>
      <c r="AM327" s="2">
        <v>14160</v>
      </c>
      <c r="AN327" s="3">
        <v>1</v>
      </c>
      <c r="AO327" s="2"/>
      <c r="AP327" s="6"/>
      <c r="AQ327" s="1" t="s">
        <v>567</v>
      </c>
      <c r="AR327" s="1" t="s">
        <v>569</v>
      </c>
      <c r="AS327" s="1" t="s">
        <v>568</v>
      </c>
      <c r="AT327" s="6"/>
      <c r="AU327" s="1" t="s">
        <v>304</v>
      </c>
      <c r="AV327" t="s">
        <v>747</v>
      </c>
      <c r="AW327" s="1" t="s">
        <v>304</v>
      </c>
      <c r="AX327" s="1" t="s">
        <v>819</v>
      </c>
      <c r="AY327" s="1"/>
    </row>
    <row r="328" spans="1:51" x14ac:dyDescent="0.25">
      <c r="A328" s="1" t="s">
        <v>621</v>
      </c>
      <c r="B328" s="1" t="s">
        <v>224</v>
      </c>
      <c r="C328" s="1" t="s">
        <v>224</v>
      </c>
      <c r="D328" t="s">
        <v>739</v>
      </c>
      <c r="E328" s="1" t="s">
        <v>224</v>
      </c>
      <c r="F328" t="s">
        <v>739</v>
      </c>
      <c r="G328" s="1" t="s">
        <v>0</v>
      </c>
      <c r="I328" s="5">
        <v>43713</v>
      </c>
      <c r="J328" s="5">
        <v>43921</v>
      </c>
      <c r="K328" s="1" t="s">
        <v>0</v>
      </c>
      <c r="L328" s="1" t="s">
        <v>550</v>
      </c>
      <c r="M328" s="6">
        <v>1</v>
      </c>
      <c r="N328" s="3">
        <v>1</v>
      </c>
      <c r="O328" s="6">
        <v>1</v>
      </c>
      <c r="P328" s="6"/>
      <c r="Q328" s="6"/>
      <c r="R328" s="6"/>
      <c r="S328" s="1" t="s">
        <v>724</v>
      </c>
      <c r="T328" s="1" t="s">
        <v>336</v>
      </c>
      <c r="U328" s="2">
        <v>480</v>
      </c>
      <c r="V328" s="1" t="s">
        <v>0</v>
      </c>
      <c r="W328" s="1" t="s">
        <v>570</v>
      </c>
      <c r="X328" s="1" t="s">
        <v>570</v>
      </c>
      <c r="Y328" s="1" t="s">
        <v>726</v>
      </c>
      <c r="Z328" s="1" t="s">
        <v>719</v>
      </c>
      <c r="AA328" s="1" t="s">
        <v>98</v>
      </c>
      <c r="AB328" s="1" t="s">
        <v>408</v>
      </c>
      <c r="AC328" s="1" t="s">
        <v>724</v>
      </c>
      <c r="AD328" s="4">
        <v>480</v>
      </c>
      <c r="AE328" s="4">
        <v>480</v>
      </c>
      <c r="AF328" s="4">
        <v>480</v>
      </c>
      <c r="AG328" s="4">
        <v>480</v>
      </c>
      <c r="AH328" s="4">
        <v>480</v>
      </c>
      <c r="AI328" s="2">
        <v>480</v>
      </c>
      <c r="AJ328" s="4">
        <v>480</v>
      </c>
      <c r="AK328" s="2">
        <v>480</v>
      </c>
      <c r="AL328" s="4"/>
      <c r="AM328" s="2"/>
      <c r="AN328" s="3">
        <v>1</v>
      </c>
      <c r="AO328" s="2"/>
      <c r="AP328" s="6"/>
      <c r="AQ328" s="1" t="s">
        <v>567</v>
      </c>
      <c r="AR328" s="1" t="s">
        <v>569</v>
      </c>
      <c r="AS328" s="1" t="s">
        <v>568</v>
      </c>
      <c r="AT328" s="6"/>
      <c r="AU328" s="1" t="s">
        <v>312</v>
      </c>
      <c r="AV328" t="s">
        <v>755</v>
      </c>
      <c r="AW328" s="1" t="s">
        <v>305</v>
      </c>
      <c r="AX328" s="1" t="s">
        <v>835</v>
      </c>
      <c r="AY328" s="1"/>
    </row>
    <row r="329" spans="1:51" x14ac:dyDescent="0.25">
      <c r="A329" s="1" t="s">
        <v>621</v>
      </c>
      <c r="B329" s="1" t="s">
        <v>224</v>
      </c>
      <c r="C329" s="1" t="s">
        <v>224</v>
      </c>
      <c r="D329" t="s">
        <v>739</v>
      </c>
      <c r="E329" s="1" t="s">
        <v>224</v>
      </c>
      <c r="F329" t="s">
        <v>739</v>
      </c>
      <c r="G329" s="1" t="s">
        <v>0</v>
      </c>
      <c r="I329" s="5">
        <v>43713</v>
      </c>
      <c r="J329" s="5">
        <v>43951</v>
      </c>
      <c r="K329" s="1" t="s">
        <v>0</v>
      </c>
      <c r="L329" s="1" t="s">
        <v>550</v>
      </c>
      <c r="M329" s="6">
        <v>1</v>
      </c>
      <c r="N329" s="3">
        <v>1</v>
      </c>
      <c r="O329" s="6">
        <v>1</v>
      </c>
      <c r="P329" s="6"/>
      <c r="Q329" s="6"/>
      <c r="R329" s="6"/>
      <c r="S329" s="1" t="s">
        <v>724</v>
      </c>
      <c r="T329" s="1" t="s">
        <v>336</v>
      </c>
      <c r="U329" s="2">
        <v>480</v>
      </c>
      <c r="V329" s="1" t="s">
        <v>0</v>
      </c>
      <c r="W329" s="1" t="s">
        <v>570</v>
      </c>
      <c r="X329" s="1" t="s">
        <v>570</v>
      </c>
      <c r="Y329" s="1" t="s">
        <v>726</v>
      </c>
      <c r="Z329" s="1" t="s">
        <v>719</v>
      </c>
      <c r="AA329" s="1" t="s">
        <v>98</v>
      </c>
      <c r="AB329" s="1" t="s">
        <v>409</v>
      </c>
      <c r="AC329" s="1" t="s">
        <v>724</v>
      </c>
      <c r="AD329" s="4">
        <v>480</v>
      </c>
      <c r="AE329" s="4">
        <v>480</v>
      </c>
      <c r="AF329" s="4">
        <v>480</v>
      </c>
      <c r="AG329" s="4">
        <v>480</v>
      </c>
      <c r="AH329" s="4">
        <v>480</v>
      </c>
      <c r="AI329" s="2">
        <v>480</v>
      </c>
      <c r="AJ329" s="4">
        <v>480</v>
      </c>
      <c r="AK329" s="2">
        <v>480</v>
      </c>
      <c r="AL329" s="4"/>
      <c r="AM329" s="2"/>
      <c r="AN329" s="3">
        <v>1</v>
      </c>
      <c r="AO329" s="2"/>
      <c r="AP329" s="6"/>
      <c r="AQ329" s="1" t="s">
        <v>567</v>
      </c>
      <c r="AR329" s="1" t="s">
        <v>569</v>
      </c>
      <c r="AS329" s="1" t="s">
        <v>568</v>
      </c>
      <c r="AT329" s="6"/>
      <c r="AU329" s="1" t="s">
        <v>312</v>
      </c>
      <c r="AV329" t="s">
        <v>755</v>
      </c>
      <c r="AW329" s="1" t="s">
        <v>305</v>
      </c>
      <c r="AX329" s="1" t="s">
        <v>835</v>
      </c>
      <c r="AY329" s="1"/>
    </row>
    <row r="330" spans="1:51" x14ac:dyDescent="0.25">
      <c r="A330" s="1" t="s">
        <v>621</v>
      </c>
      <c r="B330" s="1" t="s">
        <v>224</v>
      </c>
      <c r="C330" s="1" t="s">
        <v>224</v>
      </c>
      <c r="D330" t="s">
        <v>739</v>
      </c>
      <c r="E330" s="1" t="s">
        <v>224</v>
      </c>
      <c r="F330" t="s">
        <v>739</v>
      </c>
      <c r="G330" s="1" t="s">
        <v>0</v>
      </c>
      <c r="I330" s="5">
        <v>43713</v>
      </c>
      <c r="J330" s="5">
        <v>43982</v>
      </c>
      <c r="K330" s="1" t="s">
        <v>0</v>
      </c>
      <c r="L330" s="1" t="s">
        <v>550</v>
      </c>
      <c r="M330" s="6">
        <v>1</v>
      </c>
      <c r="N330" s="3">
        <v>1</v>
      </c>
      <c r="O330" s="6">
        <v>1</v>
      </c>
      <c r="P330" s="6"/>
      <c r="Q330" s="6"/>
      <c r="R330" s="6"/>
      <c r="S330" s="1" t="s">
        <v>724</v>
      </c>
      <c r="T330" s="1" t="s">
        <v>336</v>
      </c>
      <c r="U330" s="2">
        <v>480</v>
      </c>
      <c r="V330" s="1" t="s">
        <v>0</v>
      </c>
      <c r="W330" s="1" t="s">
        <v>570</v>
      </c>
      <c r="X330" s="1" t="s">
        <v>570</v>
      </c>
      <c r="Y330" s="1" t="s">
        <v>726</v>
      </c>
      <c r="Z330" s="1" t="s">
        <v>719</v>
      </c>
      <c r="AA330" s="1" t="s">
        <v>98</v>
      </c>
      <c r="AB330" s="1" t="s">
        <v>410</v>
      </c>
      <c r="AC330" s="1" t="s">
        <v>724</v>
      </c>
      <c r="AD330" s="4">
        <v>480</v>
      </c>
      <c r="AE330" s="4">
        <v>480</v>
      </c>
      <c r="AF330" s="4">
        <v>480</v>
      </c>
      <c r="AG330" s="4">
        <v>480</v>
      </c>
      <c r="AH330" s="4">
        <v>480</v>
      </c>
      <c r="AI330" s="2">
        <v>480</v>
      </c>
      <c r="AJ330" s="4">
        <v>480</v>
      </c>
      <c r="AK330" s="2">
        <v>480</v>
      </c>
      <c r="AL330" s="4"/>
      <c r="AM330" s="2"/>
      <c r="AN330" s="3">
        <v>1</v>
      </c>
      <c r="AO330" s="2"/>
      <c r="AP330" s="6"/>
      <c r="AQ330" s="1" t="s">
        <v>567</v>
      </c>
      <c r="AR330" s="1" t="s">
        <v>569</v>
      </c>
      <c r="AS330" s="1" t="s">
        <v>568</v>
      </c>
      <c r="AT330" s="6"/>
      <c r="AU330" s="1" t="s">
        <v>312</v>
      </c>
      <c r="AV330" t="s">
        <v>755</v>
      </c>
      <c r="AW330" s="1" t="s">
        <v>305</v>
      </c>
      <c r="AX330" s="1" t="s">
        <v>835</v>
      </c>
      <c r="AY330" s="1"/>
    </row>
    <row r="331" spans="1:51" x14ac:dyDescent="0.25">
      <c r="A331" s="1" t="s">
        <v>621</v>
      </c>
      <c r="B331" s="1" t="s">
        <v>224</v>
      </c>
      <c r="C331" s="1" t="s">
        <v>224</v>
      </c>
      <c r="D331" t="s">
        <v>739</v>
      </c>
      <c r="E331" s="1" t="s">
        <v>224</v>
      </c>
      <c r="F331" t="s">
        <v>739</v>
      </c>
      <c r="G331" s="1" t="s">
        <v>0</v>
      </c>
      <c r="I331" s="5">
        <v>43713</v>
      </c>
      <c r="J331" s="5">
        <v>44012</v>
      </c>
      <c r="K331" s="1" t="s">
        <v>0</v>
      </c>
      <c r="L331" s="1" t="s">
        <v>550</v>
      </c>
      <c r="M331" s="6">
        <v>1</v>
      </c>
      <c r="N331" s="3">
        <v>1</v>
      </c>
      <c r="O331" s="6">
        <v>1</v>
      </c>
      <c r="P331" s="6"/>
      <c r="Q331" s="6"/>
      <c r="R331" s="6"/>
      <c r="S331" s="1" t="s">
        <v>724</v>
      </c>
      <c r="T331" s="1" t="s">
        <v>336</v>
      </c>
      <c r="U331" s="2">
        <v>480</v>
      </c>
      <c r="V331" s="1" t="s">
        <v>0</v>
      </c>
      <c r="W331" s="1" t="s">
        <v>570</v>
      </c>
      <c r="X331" s="1" t="s">
        <v>570</v>
      </c>
      <c r="Y331" s="1" t="s">
        <v>726</v>
      </c>
      <c r="Z331" s="1" t="s">
        <v>719</v>
      </c>
      <c r="AA331" s="1" t="s">
        <v>98</v>
      </c>
      <c r="AB331" s="1" t="s">
        <v>411</v>
      </c>
      <c r="AC331" s="1" t="s">
        <v>724</v>
      </c>
      <c r="AD331" s="4">
        <v>480</v>
      </c>
      <c r="AE331" s="4">
        <v>480</v>
      </c>
      <c r="AF331" s="4">
        <v>480</v>
      </c>
      <c r="AG331" s="4">
        <v>480</v>
      </c>
      <c r="AH331" s="4">
        <v>480</v>
      </c>
      <c r="AI331" s="2">
        <v>480</v>
      </c>
      <c r="AJ331" s="4">
        <v>480</v>
      </c>
      <c r="AK331" s="2">
        <v>480</v>
      </c>
      <c r="AL331" s="4"/>
      <c r="AM331" s="2"/>
      <c r="AN331" s="3">
        <v>1</v>
      </c>
      <c r="AO331" s="2"/>
      <c r="AP331" s="6"/>
      <c r="AQ331" s="1" t="s">
        <v>567</v>
      </c>
      <c r="AR331" s="1" t="s">
        <v>569</v>
      </c>
      <c r="AS331" s="1" t="s">
        <v>568</v>
      </c>
      <c r="AT331" s="6"/>
      <c r="AU331" s="1" t="s">
        <v>312</v>
      </c>
      <c r="AV331" t="s">
        <v>755</v>
      </c>
      <c r="AW331" s="1" t="s">
        <v>305</v>
      </c>
      <c r="AX331" s="1" t="s">
        <v>835</v>
      </c>
      <c r="AY331" s="1"/>
    </row>
    <row r="332" spans="1:51" x14ac:dyDescent="0.25">
      <c r="A332" s="1" t="s">
        <v>621</v>
      </c>
      <c r="B332" s="1" t="s">
        <v>224</v>
      </c>
      <c r="C332" s="1" t="s">
        <v>224</v>
      </c>
      <c r="D332" t="s">
        <v>739</v>
      </c>
      <c r="E332" s="1" t="s">
        <v>224</v>
      </c>
      <c r="F332" t="s">
        <v>739</v>
      </c>
      <c r="G332" s="1" t="s">
        <v>0</v>
      </c>
      <c r="I332" s="5">
        <v>43713</v>
      </c>
      <c r="J332" s="5">
        <v>44043</v>
      </c>
      <c r="K332" s="1" t="s">
        <v>0</v>
      </c>
      <c r="L332" s="1" t="s">
        <v>550</v>
      </c>
      <c r="M332" s="6">
        <v>1</v>
      </c>
      <c r="N332" s="3">
        <v>1</v>
      </c>
      <c r="O332" s="6">
        <v>1</v>
      </c>
      <c r="P332" s="6"/>
      <c r="Q332" s="6"/>
      <c r="R332" s="6"/>
      <c r="S332" s="1" t="s">
        <v>724</v>
      </c>
      <c r="T332" s="1" t="s">
        <v>336</v>
      </c>
      <c r="U332" s="2">
        <v>480</v>
      </c>
      <c r="V332" s="1" t="s">
        <v>0</v>
      </c>
      <c r="W332" s="1" t="s">
        <v>570</v>
      </c>
      <c r="X332" s="1" t="s">
        <v>570</v>
      </c>
      <c r="Y332" s="1" t="s">
        <v>726</v>
      </c>
      <c r="Z332" s="1" t="s">
        <v>719</v>
      </c>
      <c r="AA332" s="1" t="s">
        <v>98</v>
      </c>
      <c r="AB332" s="1" t="s">
        <v>412</v>
      </c>
      <c r="AC332" s="1" t="s">
        <v>724</v>
      </c>
      <c r="AD332" s="4">
        <v>480</v>
      </c>
      <c r="AE332" s="4">
        <v>480</v>
      </c>
      <c r="AF332" s="4">
        <v>480</v>
      </c>
      <c r="AG332" s="4">
        <v>480</v>
      </c>
      <c r="AH332" s="4">
        <v>480</v>
      </c>
      <c r="AI332" s="2">
        <v>480</v>
      </c>
      <c r="AJ332" s="4">
        <v>480</v>
      </c>
      <c r="AK332" s="2">
        <v>480</v>
      </c>
      <c r="AL332" s="4"/>
      <c r="AM332" s="2"/>
      <c r="AN332" s="3">
        <v>1</v>
      </c>
      <c r="AO332" s="2"/>
      <c r="AP332" s="6"/>
      <c r="AQ332" s="1" t="s">
        <v>567</v>
      </c>
      <c r="AR332" s="1" t="s">
        <v>569</v>
      </c>
      <c r="AS332" s="1" t="s">
        <v>568</v>
      </c>
      <c r="AT332" s="6"/>
      <c r="AU332" s="1" t="s">
        <v>312</v>
      </c>
      <c r="AV332" t="s">
        <v>755</v>
      </c>
      <c r="AW332" s="1" t="s">
        <v>305</v>
      </c>
      <c r="AX332" s="1" t="s">
        <v>835</v>
      </c>
      <c r="AY332" s="1"/>
    </row>
    <row r="333" spans="1:51" x14ac:dyDescent="0.25">
      <c r="A333" s="1" t="s">
        <v>621</v>
      </c>
      <c r="B333" s="1" t="s">
        <v>224</v>
      </c>
      <c r="C333" s="1" t="s">
        <v>224</v>
      </c>
      <c r="D333" t="s">
        <v>739</v>
      </c>
      <c r="E333" s="1" t="s">
        <v>224</v>
      </c>
      <c r="F333" t="s">
        <v>739</v>
      </c>
      <c r="G333" s="1" t="s">
        <v>0</v>
      </c>
      <c r="I333" s="5">
        <v>43713</v>
      </c>
      <c r="J333" s="5">
        <v>44074</v>
      </c>
      <c r="K333" s="1" t="s">
        <v>0</v>
      </c>
      <c r="L333" s="1" t="s">
        <v>550</v>
      </c>
      <c r="M333" s="6">
        <v>1</v>
      </c>
      <c r="N333" s="3">
        <v>1</v>
      </c>
      <c r="O333" s="6">
        <v>1</v>
      </c>
      <c r="P333" s="6"/>
      <c r="Q333" s="6"/>
      <c r="R333" s="6"/>
      <c r="S333" s="1" t="s">
        <v>724</v>
      </c>
      <c r="T333" s="1" t="s">
        <v>336</v>
      </c>
      <c r="U333" s="2">
        <v>480</v>
      </c>
      <c r="V333" s="1" t="s">
        <v>0</v>
      </c>
      <c r="W333" s="1" t="s">
        <v>570</v>
      </c>
      <c r="X333" s="1" t="s">
        <v>570</v>
      </c>
      <c r="Y333" s="1" t="s">
        <v>726</v>
      </c>
      <c r="Z333" s="1" t="s">
        <v>719</v>
      </c>
      <c r="AA333" s="1" t="s">
        <v>98</v>
      </c>
      <c r="AB333" s="1" t="s">
        <v>413</v>
      </c>
      <c r="AC333" s="1" t="s">
        <v>724</v>
      </c>
      <c r="AD333" s="4">
        <v>480</v>
      </c>
      <c r="AE333" s="4">
        <v>480</v>
      </c>
      <c r="AF333" s="4">
        <v>480</v>
      </c>
      <c r="AG333" s="4">
        <v>480</v>
      </c>
      <c r="AH333" s="4">
        <v>480</v>
      </c>
      <c r="AI333" s="2">
        <v>480</v>
      </c>
      <c r="AJ333" s="4">
        <v>480</v>
      </c>
      <c r="AK333" s="2">
        <v>480</v>
      </c>
      <c r="AL333" s="4"/>
      <c r="AM333" s="2"/>
      <c r="AN333" s="3">
        <v>1</v>
      </c>
      <c r="AO333" s="2"/>
      <c r="AP333" s="6"/>
      <c r="AQ333" s="1" t="s">
        <v>567</v>
      </c>
      <c r="AR333" s="1" t="s">
        <v>569</v>
      </c>
      <c r="AS333" s="1" t="s">
        <v>568</v>
      </c>
      <c r="AT333" s="6"/>
      <c r="AU333" s="1" t="s">
        <v>312</v>
      </c>
      <c r="AV333" t="s">
        <v>755</v>
      </c>
      <c r="AW333" s="1" t="s">
        <v>305</v>
      </c>
      <c r="AX333" s="1" t="s">
        <v>835</v>
      </c>
      <c r="AY333" s="1"/>
    </row>
    <row r="334" spans="1:51" x14ac:dyDescent="0.25">
      <c r="A334" s="1" t="s">
        <v>622</v>
      </c>
      <c r="B334" s="1" t="s">
        <v>225</v>
      </c>
      <c r="C334" s="1" t="s">
        <v>225</v>
      </c>
      <c r="D334" t="s">
        <v>99</v>
      </c>
      <c r="E334" s="1" t="s">
        <v>225</v>
      </c>
      <c r="F334" t="s">
        <v>99</v>
      </c>
      <c r="G334" s="1" t="s">
        <v>0</v>
      </c>
      <c r="I334" s="5">
        <v>43718</v>
      </c>
      <c r="J334" s="5">
        <v>43718</v>
      </c>
      <c r="K334" s="1" t="s">
        <v>0</v>
      </c>
      <c r="L334" s="1" t="s">
        <v>536</v>
      </c>
      <c r="M334" s="6">
        <v>36</v>
      </c>
      <c r="N334" s="3">
        <v>1</v>
      </c>
      <c r="O334" s="6">
        <v>36</v>
      </c>
      <c r="P334" s="6">
        <v>5</v>
      </c>
      <c r="Q334" s="6"/>
      <c r="R334" s="6">
        <v>5</v>
      </c>
      <c r="S334" s="1" t="s">
        <v>724</v>
      </c>
      <c r="T334" s="1" t="s">
        <v>336</v>
      </c>
      <c r="U334" s="2">
        <v>120</v>
      </c>
      <c r="V334" s="1" t="s">
        <v>0</v>
      </c>
      <c r="W334" s="1" t="s">
        <v>570</v>
      </c>
      <c r="X334" s="1" t="s">
        <v>570</v>
      </c>
      <c r="Y334" s="1" t="s">
        <v>726</v>
      </c>
      <c r="Z334" s="1" t="s">
        <v>719</v>
      </c>
      <c r="AA334" s="1" t="s">
        <v>99</v>
      </c>
      <c r="AB334" s="1" t="s">
        <v>414</v>
      </c>
      <c r="AC334" s="1" t="s">
        <v>724</v>
      </c>
      <c r="AD334" s="4">
        <v>4320</v>
      </c>
      <c r="AE334" s="4">
        <v>4320</v>
      </c>
      <c r="AF334" s="4">
        <v>4320</v>
      </c>
      <c r="AG334" s="4">
        <v>4320</v>
      </c>
      <c r="AH334" s="4">
        <v>120</v>
      </c>
      <c r="AI334" s="2">
        <v>120</v>
      </c>
      <c r="AJ334" s="4">
        <v>4320</v>
      </c>
      <c r="AK334" s="2">
        <v>4320</v>
      </c>
      <c r="AL334" s="4">
        <v>600</v>
      </c>
      <c r="AM334" s="2">
        <v>600</v>
      </c>
      <c r="AN334" s="3">
        <v>1</v>
      </c>
      <c r="AO334" s="2"/>
      <c r="AP334" s="6"/>
      <c r="AQ334" s="1" t="s">
        <v>567</v>
      </c>
      <c r="AR334" s="1" t="s">
        <v>569</v>
      </c>
      <c r="AS334" s="1" t="s">
        <v>568</v>
      </c>
      <c r="AT334" s="6"/>
      <c r="AU334" s="1" t="s">
        <v>302</v>
      </c>
      <c r="AV334" t="s">
        <v>745</v>
      </c>
      <c r="AW334" s="1" t="s">
        <v>330</v>
      </c>
      <c r="AX334" s="1"/>
      <c r="AY334" s="1"/>
    </row>
    <row r="335" spans="1:51" x14ac:dyDescent="0.25">
      <c r="A335" s="1" t="s">
        <v>622</v>
      </c>
      <c r="B335" s="1" t="s">
        <v>225</v>
      </c>
      <c r="C335" s="1" t="s">
        <v>225</v>
      </c>
      <c r="D335" t="s">
        <v>99</v>
      </c>
      <c r="E335" s="1" t="s">
        <v>225</v>
      </c>
      <c r="F335" t="s">
        <v>99</v>
      </c>
      <c r="G335" s="1" t="s">
        <v>0</v>
      </c>
      <c r="I335" s="5">
        <v>43718</v>
      </c>
      <c r="J335" s="5">
        <v>43718</v>
      </c>
      <c r="K335" s="1" t="s">
        <v>0</v>
      </c>
      <c r="L335" s="1" t="s">
        <v>536</v>
      </c>
      <c r="M335" s="6">
        <v>60</v>
      </c>
      <c r="N335" s="3">
        <v>1</v>
      </c>
      <c r="O335" s="6">
        <v>60</v>
      </c>
      <c r="P335" s="6">
        <v>22</v>
      </c>
      <c r="Q335" s="6"/>
      <c r="R335" s="6">
        <v>22</v>
      </c>
      <c r="S335" s="1" t="s">
        <v>724</v>
      </c>
      <c r="T335" s="1" t="s">
        <v>336</v>
      </c>
      <c r="U335" s="2">
        <v>70</v>
      </c>
      <c r="V335" s="1" t="s">
        <v>0</v>
      </c>
      <c r="W335" s="1" t="s">
        <v>570</v>
      </c>
      <c r="X335" s="1" t="s">
        <v>570</v>
      </c>
      <c r="Y335" s="1" t="s">
        <v>726</v>
      </c>
      <c r="Z335" s="1" t="s">
        <v>719</v>
      </c>
      <c r="AA335" s="1" t="s">
        <v>99</v>
      </c>
      <c r="AB335" s="1" t="s">
        <v>415</v>
      </c>
      <c r="AC335" s="1" t="s">
        <v>724</v>
      </c>
      <c r="AD335" s="4">
        <v>4200</v>
      </c>
      <c r="AE335" s="4">
        <v>4200</v>
      </c>
      <c r="AF335" s="4">
        <v>4200</v>
      </c>
      <c r="AG335" s="4">
        <v>4200</v>
      </c>
      <c r="AH335" s="4">
        <v>70</v>
      </c>
      <c r="AI335" s="2">
        <v>70</v>
      </c>
      <c r="AJ335" s="4">
        <v>4200</v>
      </c>
      <c r="AK335" s="2">
        <v>4200</v>
      </c>
      <c r="AL335" s="4">
        <v>1900</v>
      </c>
      <c r="AM335" s="2">
        <v>1900</v>
      </c>
      <c r="AN335" s="3">
        <v>1</v>
      </c>
      <c r="AO335" s="2"/>
      <c r="AP335" s="6"/>
      <c r="AQ335" s="1" t="s">
        <v>567</v>
      </c>
      <c r="AR335" s="1" t="s">
        <v>569</v>
      </c>
      <c r="AS335" s="1" t="s">
        <v>568</v>
      </c>
      <c r="AT335" s="6"/>
      <c r="AU335" s="1" t="s">
        <v>302</v>
      </c>
      <c r="AV335" t="s">
        <v>745</v>
      </c>
      <c r="AW335" s="1" t="s">
        <v>330</v>
      </c>
      <c r="AX335" s="1"/>
      <c r="AY335" s="1"/>
    </row>
    <row r="336" spans="1:51" x14ac:dyDescent="0.25">
      <c r="A336" s="1" t="s">
        <v>623</v>
      </c>
      <c r="B336" s="1" t="s">
        <v>226</v>
      </c>
      <c r="C336" s="1" t="s">
        <v>226</v>
      </c>
      <c r="D336" t="s">
        <v>100</v>
      </c>
      <c r="E336" s="1" t="s">
        <v>226</v>
      </c>
      <c r="F336" t="s">
        <v>100</v>
      </c>
      <c r="G336" s="1" t="s">
        <v>0</v>
      </c>
      <c r="I336" s="5">
        <v>43719</v>
      </c>
      <c r="J336" s="5">
        <v>43719</v>
      </c>
      <c r="K336" s="1" t="s">
        <v>0</v>
      </c>
      <c r="L336" s="1" t="s">
        <v>536</v>
      </c>
      <c r="M336" s="6">
        <v>1</v>
      </c>
      <c r="N336" s="3">
        <v>1</v>
      </c>
      <c r="O336" s="6">
        <v>1</v>
      </c>
      <c r="P336" s="6">
        <v>0.5</v>
      </c>
      <c r="Q336" s="6"/>
      <c r="R336" s="6"/>
      <c r="S336" s="1" t="s">
        <v>724</v>
      </c>
      <c r="T336" s="1" t="s">
        <v>336</v>
      </c>
      <c r="U336" s="2">
        <v>19777</v>
      </c>
      <c r="V336" s="1" t="s">
        <v>0</v>
      </c>
      <c r="W336" s="1" t="s">
        <v>570</v>
      </c>
      <c r="X336" s="1" t="s">
        <v>570</v>
      </c>
      <c r="Y336" s="1" t="s">
        <v>726</v>
      </c>
      <c r="Z336" s="1" t="s">
        <v>719</v>
      </c>
      <c r="AA336" s="1" t="s">
        <v>100</v>
      </c>
      <c r="AB336" s="1" t="s">
        <v>338</v>
      </c>
      <c r="AC336" s="1" t="s">
        <v>724</v>
      </c>
      <c r="AD336" s="4">
        <v>19777</v>
      </c>
      <c r="AE336" s="4">
        <v>19777</v>
      </c>
      <c r="AF336" s="4">
        <v>19777</v>
      </c>
      <c r="AG336" s="4">
        <v>19777</v>
      </c>
      <c r="AH336" s="4">
        <v>19777</v>
      </c>
      <c r="AI336" s="2">
        <v>19777</v>
      </c>
      <c r="AJ336" s="4">
        <v>19777</v>
      </c>
      <c r="AK336" s="2">
        <v>19777</v>
      </c>
      <c r="AL336" s="4"/>
      <c r="AM336" s="2"/>
      <c r="AN336" s="3">
        <v>1</v>
      </c>
      <c r="AO336" s="2"/>
      <c r="AP336" s="6"/>
      <c r="AQ336" s="1" t="s">
        <v>567</v>
      </c>
      <c r="AR336" s="1" t="s">
        <v>569</v>
      </c>
      <c r="AS336" s="1" t="s">
        <v>568</v>
      </c>
      <c r="AT336" s="6"/>
      <c r="AU336" s="1" t="s">
        <v>314</v>
      </c>
      <c r="AV336" t="s">
        <v>757</v>
      </c>
      <c r="AW336" s="1" t="s">
        <v>314</v>
      </c>
      <c r="AX336" s="1"/>
      <c r="AY336" s="1"/>
    </row>
    <row r="337" spans="1:51" x14ac:dyDescent="0.25">
      <c r="A337" s="1" t="s">
        <v>624</v>
      </c>
      <c r="B337" s="1" t="s">
        <v>227</v>
      </c>
      <c r="C337" s="1" t="s">
        <v>227</v>
      </c>
      <c r="D337" t="s">
        <v>101</v>
      </c>
      <c r="E337" s="1" t="s">
        <v>227</v>
      </c>
      <c r="F337" t="s">
        <v>101</v>
      </c>
      <c r="G337" s="1" t="s">
        <v>0</v>
      </c>
      <c r="I337" s="5">
        <v>43719</v>
      </c>
      <c r="J337" s="5">
        <v>43719</v>
      </c>
      <c r="K337" s="1" t="s">
        <v>0</v>
      </c>
      <c r="L337" s="1" t="s">
        <v>536</v>
      </c>
      <c r="M337" s="6">
        <v>1</v>
      </c>
      <c r="N337" s="3">
        <v>1</v>
      </c>
      <c r="O337" s="6">
        <v>1</v>
      </c>
      <c r="P337" s="6">
        <v>0.59</v>
      </c>
      <c r="Q337" s="6"/>
      <c r="R337" s="6"/>
      <c r="S337" s="1" t="s">
        <v>724</v>
      </c>
      <c r="T337" s="1" t="s">
        <v>336</v>
      </c>
      <c r="U337" s="2">
        <v>14080</v>
      </c>
      <c r="V337" s="1" t="s">
        <v>0</v>
      </c>
      <c r="W337" s="1" t="s">
        <v>570</v>
      </c>
      <c r="X337" s="1" t="s">
        <v>570</v>
      </c>
      <c r="Y337" s="1" t="s">
        <v>726</v>
      </c>
      <c r="Z337" s="1" t="s">
        <v>719</v>
      </c>
      <c r="AA337" s="1" t="s">
        <v>101</v>
      </c>
      <c r="AB337" s="1" t="s">
        <v>338</v>
      </c>
      <c r="AC337" s="1" t="s">
        <v>724</v>
      </c>
      <c r="AD337" s="4">
        <v>14080</v>
      </c>
      <c r="AE337" s="4">
        <v>14080</v>
      </c>
      <c r="AF337" s="4">
        <v>14080</v>
      </c>
      <c r="AG337" s="4">
        <v>14080</v>
      </c>
      <c r="AH337" s="4">
        <v>14080</v>
      </c>
      <c r="AI337" s="2">
        <v>14080</v>
      </c>
      <c r="AJ337" s="4">
        <v>14080</v>
      </c>
      <c r="AK337" s="2">
        <v>14080</v>
      </c>
      <c r="AL337" s="4"/>
      <c r="AM337" s="2"/>
      <c r="AN337" s="3">
        <v>1</v>
      </c>
      <c r="AO337" s="2"/>
      <c r="AP337" s="6"/>
      <c r="AQ337" s="1" t="s">
        <v>567</v>
      </c>
      <c r="AR337" s="1" t="s">
        <v>569</v>
      </c>
      <c r="AS337" s="1" t="s">
        <v>568</v>
      </c>
      <c r="AT337" s="6"/>
      <c r="AU337" s="1" t="s">
        <v>314</v>
      </c>
      <c r="AV337" t="s">
        <v>757</v>
      </c>
      <c r="AW337" s="1" t="s">
        <v>314</v>
      </c>
      <c r="AX337" s="1"/>
      <c r="AY337" s="1"/>
    </row>
    <row r="338" spans="1:51" x14ac:dyDescent="0.25">
      <c r="A338" s="1" t="s">
        <v>625</v>
      </c>
      <c r="B338" s="1" t="s">
        <v>228</v>
      </c>
      <c r="C338" s="1" t="s">
        <v>228</v>
      </c>
      <c r="D338" t="s">
        <v>102</v>
      </c>
      <c r="E338" s="1" t="s">
        <v>228</v>
      </c>
      <c r="F338" t="s">
        <v>102</v>
      </c>
      <c r="G338" s="1" t="s">
        <v>0</v>
      </c>
      <c r="I338" s="5">
        <v>43719</v>
      </c>
      <c r="J338" s="5">
        <v>43719</v>
      </c>
      <c r="K338" s="1" t="s">
        <v>0</v>
      </c>
      <c r="L338" s="1" t="s">
        <v>546</v>
      </c>
      <c r="M338" s="6">
        <v>1</v>
      </c>
      <c r="N338" s="3">
        <v>1</v>
      </c>
      <c r="O338" s="6">
        <v>1</v>
      </c>
      <c r="P338" s="6">
        <v>0.39300000000000002</v>
      </c>
      <c r="Q338" s="6"/>
      <c r="R338" s="6">
        <v>0.39300000000000002</v>
      </c>
      <c r="S338" s="1" t="s">
        <v>724</v>
      </c>
      <c r="T338" s="1" t="s">
        <v>336</v>
      </c>
      <c r="U338" s="2">
        <v>113000</v>
      </c>
      <c r="V338" s="1" t="s">
        <v>0</v>
      </c>
      <c r="W338" s="1" t="s">
        <v>570</v>
      </c>
      <c r="X338" s="1" t="s">
        <v>570</v>
      </c>
      <c r="Y338" s="1" t="s">
        <v>726</v>
      </c>
      <c r="Z338" s="1" t="s">
        <v>719</v>
      </c>
      <c r="AA338" s="1" t="s">
        <v>102</v>
      </c>
      <c r="AB338" s="1" t="s">
        <v>416</v>
      </c>
      <c r="AC338" s="1" t="s">
        <v>724</v>
      </c>
      <c r="AD338" s="4">
        <v>113000</v>
      </c>
      <c r="AE338" s="4">
        <v>113000</v>
      </c>
      <c r="AF338" s="4">
        <v>113000</v>
      </c>
      <c r="AG338" s="4">
        <v>113000</v>
      </c>
      <c r="AH338" s="4">
        <v>113000</v>
      </c>
      <c r="AI338" s="2">
        <v>113000</v>
      </c>
      <c r="AJ338" s="4">
        <v>113000</v>
      </c>
      <c r="AK338" s="2">
        <v>113000</v>
      </c>
      <c r="AL338" s="4">
        <v>44409</v>
      </c>
      <c r="AM338" s="2">
        <v>44409</v>
      </c>
      <c r="AN338" s="3">
        <v>1</v>
      </c>
      <c r="AO338" s="2"/>
      <c r="AP338" s="6"/>
      <c r="AQ338" s="1" t="s">
        <v>567</v>
      </c>
      <c r="AR338" s="1" t="s">
        <v>569</v>
      </c>
      <c r="AS338" s="1" t="s">
        <v>568</v>
      </c>
      <c r="AT338" s="6"/>
      <c r="AU338" s="1" t="s">
        <v>304</v>
      </c>
      <c r="AV338" t="s">
        <v>747</v>
      </c>
      <c r="AW338" s="1" t="s">
        <v>304</v>
      </c>
      <c r="AX338" s="1"/>
      <c r="AY338" s="1"/>
    </row>
    <row r="339" spans="1:51" x14ac:dyDescent="0.25">
      <c r="A339" s="1" t="s">
        <v>625</v>
      </c>
      <c r="B339" s="1" t="s">
        <v>228</v>
      </c>
      <c r="C339" s="1" t="s">
        <v>228</v>
      </c>
      <c r="D339" t="s">
        <v>102</v>
      </c>
      <c r="E339" s="1" t="s">
        <v>228</v>
      </c>
      <c r="F339" t="s">
        <v>102</v>
      </c>
      <c r="G339" s="1" t="s">
        <v>0</v>
      </c>
      <c r="I339" s="5">
        <v>43719</v>
      </c>
      <c r="J339" s="5">
        <v>43719</v>
      </c>
      <c r="K339" s="1" t="s">
        <v>0</v>
      </c>
      <c r="L339" s="1" t="s">
        <v>551</v>
      </c>
      <c r="M339" s="6">
        <v>1</v>
      </c>
      <c r="N339" s="3">
        <v>1</v>
      </c>
      <c r="O339" s="6">
        <v>1</v>
      </c>
      <c r="P339" s="6">
        <v>0.79600000000000004</v>
      </c>
      <c r="Q339" s="6"/>
      <c r="R339" s="6">
        <v>0.79600000000000004</v>
      </c>
      <c r="S339" s="1" t="s">
        <v>724</v>
      </c>
      <c r="T339" s="1" t="s">
        <v>336</v>
      </c>
      <c r="U339" s="2">
        <v>20000</v>
      </c>
      <c r="V339" s="1" t="s">
        <v>0</v>
      </c>
      <c r="W339" s="1" t="s">
        <v>570</v>
      </c>
      <c r="X339" s="1" t="s">
        <v>570</v>
      </c>
      <c r="Y339" s="1" t="s">
        <v>726</v>
      </c>
      <c r="Z339" s="1" t="s">
        <v>719</v>
      </c>
      <c r="AA339" s="1" t="s">
        <v>102</v>
      </c>
      <c r="AB339" s="1" t="s">
        <v>417</v>
      </c>
      <c r="AC339" s="1" t="s">
        <v>724</v>
      </c>
      <c r="AD339" s="4">
        <v>20000</v>
      </c>
      <c r="AE339" s="4">
        <v>20000</v>
      </c>
      <c r="AF339" s="4">
        <v>20000</v>
      </c>
      <c r="AG339" s="4">
        <v>20000</v>
      </c>
      <c r="AH339" s="4">
        <v>20000</v>
      </c>
      <c r="AI339" s="2">
        <v>20000</v>
      </c>
      <c r="AJ339" s="4">
        <v>20000</v>
      </c>
      <c r="AK339" s="2">
        <v>20000</v>
      </c>
      <c r="AL339" s="4">
        <v>15920</v>
      </c>
      <c r="AM339" s="2">
        <v>15920</v>
      </c>
      <c r="AN339" s="3">
        <v>1</v>
      </c>
      <c r="AO339" s="2"/>
      <c r="AP339" s="6"/>
      <c r="AQ339" s="1" t="s">
        <v>567</v>
      </c>
      <c r="AR339" s="1" t="s">
        <v>569</v>
      </c>
      <c r="AS339" s="1" t="s">
        <v>568</v>
      </c>
      <c r="AT339" s="6"/>
      <c r="AU339" s="1" t="s">
        <v>304</v>
      </c>
      <c r="AV339" t="s">
        <v>747</v>
      </c>
      <c r="AW339" s="1" t="s">
        <v>304</v>
      </c>
      <c r="AX339" s="1"/>
      <c r="AY339" s="1"/>
    </row>
    <row r="340" spans="1:51" x14ac:dyDescent="0.25">
      <c r="A340" s="1" t="s">
        <v>625</v>
      </c>
      <c r="B340" s="1" t="s">
        <v>228</v>
      </c>
      <c r="C340" s="1" t="s">
        <v>228</v>
      </c>
      <c r="D340" t="s">
        <v>102</v>
      </c>
      <c r="E340" s="1" t="s">
        <v>228</v>
      </c>
      <c r="F340" t="s">
        <v>102</v>
      </c>
      <c r="G340" s="1" t="s">
        <v>0</v>
      </c>
      <c r="I340" s="5">
        <v>43719</v>
      </c>
      <c r="J340" s="5">
        <v>43719</v>
      </c>
      <c r="K340" s="1" t="s">
        <v>0</v>
      </c>
      <c r="L340" s="1" t="s">
        <v>551</v>
      </c>
      <c r="M340" s="6">
        <v>1</v>
      </c>
      <c r="N340" s="3">
        <v>1</v>
      </c>
      <c r="O340" s="6">
        <v>1</v>
      </c>
      <c r="P340" s="6">
        <v>0.95799999999999996</v>
      </c>
      <c r="Q340" s="6"/>
      <c r="R340" s="6">
        <v>0.95799999999999996</v>
      </c>
      <c r="S340" s="1" t="s">
        <v>724</v>
      </c>
      <c r="T340" s="1" t="s">
        <v>336</v>
      </c>
      <c r="U340" s="2">
        <v>5000</v>
      </c>
      <c r="V340" s="1" t="s">
        <v>0</v>
      </c>
      <c r="W340" s="1" t="s">
        <v>570</v>
      </c>
      <c r="X340" s="1" t="s">
        <v>570</v>
      </c>
      <c r="Y340" s="1" t="s">
        <v>726</v>
      </c>
      <c r="Z340" s="1" t="s">
        <v>719</v>
      </c>
      <c r="AA340" s="1" t="s">
        <v>102</v>
      </c>
      <c r="AB340" s="1" t="s">
        <v>418</v>
      </c>
      <c r="AC340" s="1" t="s">
        <v>724</v>
      </c>
      <c r="AD340" s="4">
        <v>5000</v>
      </c>
      <c r="AE340" s="4">
        <v>5000</v>
      </c>
      <c r="AF340" s="4">
        <v>5000</v>
      </c>
      <c r="AG340" s="4">
        <v>5000</v>
      </c>
      <c r="AH340" s="4">
        <v>5000</v>
      </c>
      <c r="AI340" s="2">
        <v>5000</v>
      </c>
      <c r="AJ340" s="4">
        <v>5000</v>
      </c>
      <c r="AK340" s="2">
        <v>5000</v>
      </c>
      <c r="AL340" s="4">
        <v>4790</v>
      </c>
      <c r="AM340" s="2">
        <v>4790</v>
      </c>
      <c r="AN340" s="3">
        <v>1</v>
      </c>
      <c r="AO340" s="2"/>
      <c r="AP340" s="6"/>
      <c r="AQ340" s="1" t="s">
        <v>567</v>
      </c>
      <c r="AR340" s="1" t="s">
        <v>569</v>
      </c>
      <c r="AS340" s="1" t="s">
        <v>568</v>
      </c>
      <c r="AT340" s="6"/>
      <c r="AU340" s="1" t="s">
        <v>304</v>
      </c>
      <c r="AV340" t="s">
        <v>747</v>
      </c>
      <c r="AW340" s="1" t="s">
        <v>304</v>
      </c>
      <c r="AX340" s="1"/>
      <c r="AY340" s="1"/>
    </row>
    <row r="341" spans="1:51" x14ac:dyDescent="0.25">
      <c r="A341" s="1" t="s">
        <v>625</v>
      </c>
      <c r="B341" s="1" t="s">
        <v>228</v>
      </c>
      <c r="C341" s="1" t="s">
        <v>228</v>
      </c>
      <c r="D341" t="s">
        <v>102</v>
      </c>
      <c r="E341" s="1" t="s">
        <v>228</v>
      </c>
      <c r="F341" t="s">
        <v>102</v>
      </c>
      <c r="G341" s="1" t="s">
        <v>0</v>
      </c>
      <c r="I341" s="5">
        <v>43719</v>
      </c>
      <c r="J341" s="5">
        <v>43719</v>
      </c>
      <c r="K341" s="1" t="s">
        <v>0</v>
      </c>
      <c r="L341" s="1" t="s">
        <v>546</v>
      </c>
      <c r="M341" s="6">
        <v>1</v>
      </c>
      <c r="N341" s="3">
        <v>1</v>
      </c>
      <c r="O341" s="6">
        <v>1</v>
      </c>
      <c r="P341" s="6">
        <v>0.33300000000000002</v>
      </c>
      <c r="Q341" s="6"/>
      <c r="R341" s="6">
        <v>0.33300000000000002</v>
      </c>
      <c r="S341" s="1" t="s">
        <v>724</v>
      </c>
      <c r="T341" s="1" t="s">
        <v>336</v>
      </c>
      <c r="U341" s="2">
        <v>11000</v>
      </c>
      <c r="V341" s="1" t="s">
        <v>0</v>
      </c>
      <c r="W341" s="1" t="s">
        <v>570</v>
      </c>
      <c r="X341" s="1" t="s">
        <v>570</v>
      </c>
      <c r="Y341" s="1" t="s">
        <v>726</v>
      </c>
      <c r="Z341" s="1" t="s">
        <v>719</v>
      </c>
      <c r="AA341" s="1" t="s">
        <v>102</v>
      </c>
      <c r="AB341" s="1" t="s">
        <v>419</v>
      </c>
      <c r="AC341" s="1" t="s">
        <v>724</v>
      </c>
      <c r="AD341" s="4">
        <v>11000</v>
      </c>
      <c r="AE341" s="4">
        <v>11000</v>
      </c>
      <c r="AF341" s="4">
        <v>11000</v>
      </c>
      <c r="AG341" s="4">
        <v>11000</v>
      </c>
      <c r="AH341" s="4">
        <v>11000</v>
      </c>
      <c r="AI341" s="2">
        <v>11000</v>
      </c>
      <c r="AJ341" s="4">
        <v>11000</v>
      </c>
      <c r="AK341" s="2">
        <v>11000</v>
      </c>
      <c r="AL341" s="4">
        <v>3605.7</v>
      </c>
      <c r="AM341" s="2">
        <v>3605.7</v>
      </c>
      <c r="AN341" s="3">
        <v>1</v>
      </c>
      <c r="AO341" s="2"/>
      <c r="AP341" s="6"/>
      <c r="AQ341" s="1" t="s">
        <v>567</v>
      </c>
      <c r="AR341" s="1" t="s">
        <v>569</v>
      </c>
      <c r="AS341" s="1" t="s">
        <v>568</v>
      </c>
      <c r="AT341" s="6"/>
      <c r="AU341" s="1" t="s">
        <v>304</v>
      </c>
      <c r="AV341" t="s">
        <v>747</v>
      </c>
      <c r="AW341" s="1" t="s">
        <v>304</v>
      </c>
      <c r="AX341" s="1"/>
      <c r="AY341" s="1"/>
    </row>
    <row r="342" spans="1:51" x14ac:dyDescent="0.25">
      <c r="A342" s="1" t="s">
        <v>626</v>
      </c>
      <c r="B342" s="1" t="s">
        <v>229</v>
      </c>
      <c r="C342" s="1" t="s">
        <v>229</v>
      </c>
      <c r="D342" t="s">
        <v>103</v>
      </c>
      <c r="E342" s="1" t="s">
        <v>229</v>
      </c>
      <c r="F342" t="s">
        <v>103</v>
      </c>
      <c r="G342" s="1" t="s">
        <v>0</v>
      </c>
      <c r="I342" s="5">
        <v>43720</v>
      </c>
      <c r="J342" s="5">
        <v>43720</v>
      </c>
      <c r="K342" s="1" t="s">
        <v>0</v>
      </c>
      <c r="L342" s="1" t="s">
        <v>536</v>
      </c>
      <c r="M342" s="6">
        <v>1</v>
      </c>
      <c r="N342" s="3">
        <v>1</v>
      </c>
      <c r="O342" s="6">
        <v>1</v>
      </c>
      <c r="P342" s="6">
        <v>0.44</v>
      </c>
      <c r="Q342" s="6"/>
      <c r="R342" s="6"/>
      <c r="S342" s="1" t="s">
        <v>724</v>
      </c>
      <c r="T342" s="1" t="s">
        <v>336</v>
      </c>
      <c r="U342" s="2">
        <v>14080</v>
      </c>
      <c r="V342" s="1" t="s">
        <v>0</v>
      </c>
      <c r="W342" s="1" t="s">
        <v>570</v>
      </c>
      <c r="X342" s="1" t="s">
        <v>570</v>
      </c>
      <c r="Y342" s="1" t="s">
        <v>726</v>
      </c>
      <c r="Z342" s="1" t="s">
        <v>719</v>
      </c>
      <c r="AA342" s="1" t="s">
        <v>103</v>
      </c>
      <c r="AB342" s="1" t="s">
        <v>338</v>
      </c>
      <c r="AC342" s="1" t="s">
        <v>724</v>
      </c>
      <c r="AD342" s="4">
        <v>14080</v>
      </c>
      <c r="AE342" s="4">
        <v>14080</v>
      </c>
      <c r="AF342" s="4">
        <v>14080</v>
      </c>
      <c r="AG342" s="4">
        <v>14080</v>
      </c>
      <c r="AH342" s="4">
        <v>14080</v>
      </c>
      <c r="AI342" s="2">
        <v>14080</v>
      </c>
      <c r="AJ342" s="4">
        <v>14080</v>
      </c>
      <c r="AK342" s="2">
        <v>14080</v>
      </c>
      <c r="AL342" s="4"/>
      <c r="AM342" s="2"/>
      <c r="AN342" s="3">
        <v>1</v>
      </c>
      <c r="AO342" s="2"/>
      <c r="AP342" s="6"/>
      <c r="AQ342" s="1" t="s">
        <v>567</v>
      </c>
      <c r="AR342" s="1" t="s">
        <v>569</v>
      </c>
      <c r="AS342" s="1" t="s">
        <v>568</v>
      </c>
      <c r="AT342" s="6"/>
      <c r="AU342" s="1" t="s">
        <v>314</v>
      </c>
      <c r="AV342" t="s">
        <v>757</v>
      </c>
      <c r="AW342" s="1" t="s">
        <v>314</v>
      </c>
      <c r="AX342" s="1"/>
      <c r="AY342" s="1"/>
    </row>
    <row r="343" spans="1:51" x14ac:dyDescent="0.25">
      <c r="A343" s="1" t="s">
        <v>627</v>
      </c>
      <c r="B343" s="1" t="s">
        <v>230</v>
      </c>
      <c r="C343" s="1" t="s">
        <v>230</v>
      </c>
      <c r="D343" t="s">
        <v>104</v>
      </c>
      <c r="E343" s="1" t="s">
        <v>230</v>
      </c>
      <c r="F343" t="s">
        <v>104</v>
      </c>
      <c r="G343" s="1" t="s">
        <v>0</v>
      </c>
      <c r="I343" s="5">
        <v>43720</v>
      </c>
      <c r="J343" s="5">
        <v>43720</v>
      </c>
      <c r="K343" s="1" t="s">
        <v>0</v>
      </c>
      <c r="L343" s="1" t="s">
        <v>537</v>
      </c>
      <c r="M343" s="6">
        <v>1</v>
      </c>
      <c r="N343" s="3">
        <v>1</v>
      </c>
      <c r="O343" s="6">
        <v>1</v>
      </c>
      <c r="P343" s="6">
        <v>0.249</v>
      </c>
      <c r="Q343" s="6"/>
      <c r="R343" s="6"/>
      <c r="S343" s="1" t="s">
        <v>724</v>
      </c>
      <c r="T343" s="1" t="s">
        <v>336</v>
      </c>
      <c r="U343" s="2">
        <v>62247</v>
      </c>
      <c r="V343" s="1" t="s">
        <v>0</v>
      </c>
      <c r="W343" s="1" t="s">
        <v>570</v>
      </c>
      <c r="X343" s="1" t="s">
        <v>570</v>
      </c>
      <c r="Y343" s="1" t="s">
        <v>726</v>
      </c>
      <c r="Z343" s="1" t="s">
        <v>719</v>
      </c>
      <c r="AA343" s="1" t="s">
        <v>104</v>
      </c>
      <c r="AB343" s="1" t="s">
        <v>420</v>
      </c>
      <c r="AC343" s="1" t="s">
        <v>724</v>
      </c>
      <c r="AD343" s="4">
        <v>62247</v>
      </c>
      <c r="AE343" s="4">
        <v>62247</v>
      </c>
      <c r="AF343" s="4">
        <v>62247</v>
      </c>
      <c r="AG343" s="4">
        <v>62247</v>
      </c>
      <c r="AH343" s="4">
        <v>62247</v>
      </c>
      <c r="AI343" s="2">
        <v>62247</v>
      </c>
      <c r="AJ343" s="4">
        <v>62247</v>
      </c>
      <c r="AK343" s="2">
        <v>62247</v>
      </c>
      <c r="AL343" s="4"/>
      <c r="AM343" s="2"/>
      <c r="AN343" s="3">
        <v>1</v>
      </c>
      <c r="AO343" s="2"/>
      <c r="AP343" s="6"/>
      <c r="AQ343" s="1" t="s">
        <v>567</v>
      </c>
      <c r="AR343" s="1" t="s">
        <v>569</v>
      </c>
      <c r="AS343" s="1" t="s">
        <v>568</v>
      </c>
      <c r="AT343" s="6"/>
      <c r="AU343" s="1" t="s">
        <v>303</v>
      </c>
      <c r="AV343" t="s">
        <v>746</v>
      </c>
      <c r="AW343" s="1" t="s">
        <v>303</v>
      </c>
      <c r="AX343" s="1" t="s">
        <v>853</v>
      </c>
      <c r="AY343" s="1"/>
    </row>
    <row r="344" spans="1:51" x14ac:dyDescent="0.25">
      <c r="A344" s="1" t="s">
        <v>628</v>
      </c>
      <c r="B344" s="1" t="s">
        <v>231</v>
      </c>
      <c r="C344" s="1" t="s">
        <v>231</v>
      </c>
      <c r="D344" t="s">
        <v>105</v>
      </c>
      <c r="E344" s="1" t="s">
        <v>231</v>
      </c>
      <c r="F344" t="s">
        <v>105</v>
      </c>
      <c r="G344" s="1" t="s">
        <v>0</v>
      </c>
      <c r="I344" s="5">
        <v>43726</v>
      </c>
      <c r="J344" s="5">
        <v>43726</v>
      </c>
      <c r="K344" s="1" t="s">
        <v>0</v>
      </c>
      <c r="L344" s="1" t="s">
        <v>536</v>
      </c>
      <c r="M344" s="6">
        <v>1</v>
      </c>
      <c r="N344" s="3">
        <v>1</v>
      </c>
      <c r="O344" s="6">
        <v>1</v>
      </c>
      <c r="P344" s="6"/>
      <c r="Q344" s="6"/>
      <c r="R344" s="6"/>
      <c r="S344" s="1" t="s">
        <v>724</v>
      </c>
      <c r="T344" s="1" t="s">
        <v>336</v>
      </c>
      <c r="U344" s="2">
        <v>4200</v>
      </c>
      <c r="V344" s="1" t="s">
        <v>0</v>
      </c>
      <c r="W344" s="1" t="s">
        <v>570</v>
      </c>
      <c r="X344" s="1" t="s">
        <v>570</v>
      </c>
      <c r="Y344" s="1" t="s">
        <v>728</v>
      </c>
      <c r="Z344" s="1" t="s">
        <v>722</v>
      </c>
      <c r="AA344" s="1" t="s">
        <v>105</v>
      </c>
      <c r="AB344" s="1" t="s">
        <v>338</v>
      </c>
      <c r="AC344" s="1" t="s">
        <v>724</v>
      </c>
      <c r="AD344" s="4">
        <v>4200</v>
      </c>
      <c r="AE344" s="4">
        <v>4200</v>
      </c>
      <c r="AF344" s="4">
        <v>4200</v>
      </c>
      <c r="AG344" s="4">
        <v>4200</v>
      </c>
      <c r="AH344" s="4">
        <v>4200</v>
      </c>
      <c r="AI344" s="2">
        <v>4200</v>
      </c>
      <c r="AJ344" s="4">
        <v>4200</v>
      </c>
      <c r="AK344" s="2">
        <v>4200</v>
      </c>
      <c r="AL344" s="4"/>
      <c r="AM344" s="2"/>
      <c r="AN344" s="3">
        <v>1</v>
      </c>
      <c r="AO344" s="2"/>
      <c r="AP344" s="6"/>
      <c r="AQ344" s="1" t="s">
        <v>567</v>
      </c>
      <c r="AR344" s="1" t="s">
        <v>569</v>
      </c>
      <c r="AS344" s="1" t="s">
        <v>568</v>
      </c>
      <c r="AT344" s="6"/>
      <c r="AU344" s="1" t="s">
        <v>314</v>
      </c>
      <c r="AV344" t="s">
        <v>757</v>
      </c>
      <c r="AW344" s="1" t="s">
        <v>314</v>
      </c>
      <c r="AX344" s="1"/>
      <c r="AY344" s="1"/>
    </row>
    <row r="345" spans="1:51" x14ac:dyDescent="0.25">
      <c r="A345" s="1" t="s">
        <v>629</v>
      </c>
      <c r="B345" s="1" t="s">
        <v>232</v>
      </c>
      <c r="C345" s="1" t="s">
        <v>232</v>
      </c>
      <c r="D345" t="s">
        <v>106</v>
      </c>
      <c r="E345" s="1" t="s">
        <v>232</v>
      </c>
      <c r="F345" t="s">
        <v>106</v>
      </c>
      <c r="G345" s="1" t="s">
        <v>0</v>
      </c>
      <c r="I345" s="5">
        <v>43727</v>
      </c>
      <c r="J345" s="5">
        <v>43727</v>
      </c>
      <c r="K345" s="1" t="s">
        <v>0</v>
      </c>
      <c r="L345" s="1" t="s">
        <v>537</v>
      </c>
      <c r="M345" s="6">
        <v>1</v>
      </c>
      <c r="N345" s="3">
        <v>1</v>
      </c>
      <c r="O345" s="6">
        <v>1</v>
      </c>
      <c r="P345" s="6">
        <v>7.9000000000000001E-2</v>
      </c>
      <c r="Q345" s="6"/>
      <c r="R345" s="6"/>
      <c r="S345" s="1" t="s">
        <v>724</v>
      </c>
      <c r="T345" s="1" t="s">
        <v>336</v>
      </c>
      <c r="U345" s="2">
        <v>91457</v>
      </c>
      <c r="V345" s="1" t="s">
        <v>0</v>
      </c>
      <c r="W345" s="1" t="s">
        <v>570</v>
      </c>
      <c r="X345" s="1" t="s">
        <v>570</v>
      </c>
      <c r="Y345" s="1" t="s">
        <v>728</v>
      </c>
      <c r="Z345" s="1" t="s">
        <v>722</v>
      </c>
      <c r="AA345" s="1" t="s">
        <v>106</v>
      </c>
      <c r="AB345" s="1" t="s">
        <v>421</v>
      </c>
      <c r="AC345" s="1" t="s">
        <v>724</v>
      </c>
      <c r="AD345" s="4">
        <v>91457</v>
      </c>
      <c r="AE345" s="4">
        <v>91457</v>
      </c>
      <c r="AF345" s="4">
        <v>91457</v>
      </c>
      <c r="AG345" s="4">
        <v>91457</v>
      </c>
      <c r="AH345" s="4">
        <v>91457</v>
      </c>
      <c r="AI345" s="2">
        <v>91457</v>
      </c>
      <c r="AJ345" s="4">
        <v>91457</v>
      </c>
      <c r="AK345" s="2">
        <v>91457</v>
      </c>
      <c r="AL345" s="4"/>
      <c r="AM345" s="2"/>
      <c r="AN345" s="3">
        <v>1</v>
      </c>
      <c r="AO345" s="2"/>
      <c r="AP345" s="6"/>
      <c r="AQ345" s="1" t="s">
        <v>567</v>
      </c>
      <c r="AR345" s="1" t="s">
        <v>569</v>
      </c>
      <c r="AS345" s="1" t="s">
        <v>568</v>
      </c>
      <c r="AT345" s="6"/>
      <c r="AU345" s="1" t="s">
        <v>303</v>
      </c>
      <c r="AV345" t="s">
        <v>746</v>
      </c>
      <c r="AW345" s="1" t="s">
        <v>303</v>
      </c>
      <c r="AX345" s="1" t="s">
        <v>854</v>
      </c>
      <c r="AY345" s="1"/>
    </row>
    <row r="346" spans="1:51" x14ac:dyDescent="0.25">
      <c r="A346" s="1" t="s">
        <v>630</v>
      </c>
      <c r="B346" s="1" t="s">
        <v>233</v>
      </c>
      <c r="C346" s="1" t="s">
        <v>233</v>
      </c>
      <c r="D346" t="s">
        <v>107</v>
      </c>
      <c r="E346" s="1" t="s">
        <v>233</v>
      </c>
      <c r="F346" t="s">
        <v>107</v>
      </c>
      <c r="G346" s="1" t="s">
        <v>0</v>
      </c>
      <c r="I346" s="5">
        <v>43727</v>
      </c>
      <c r="J346" s="5">
        <v>43727</v>
      </c>
      <c r="K346" s="1" t="s">
        <v>0</v>
      </c>
      <c r="L346" s="1" t="s">
        <v>537</v>
      </c>
      <c r="M346" s="6">
        <v>1</v>
      </c>
      <c r="N346" s="3">
        <v>1</v>
      </c>
      <c r="O346" s="6">
        <v>1</v>
      </c>
      <c r="P346" s="6">
        <v>2.8000000000000001E-2</v>
      </c>
      <c r="Q346" s="6"/>
      <c r="R346" s="6"/>
      <c r="S346" s="1" t="s">
        <v>724</v>
      </c>
      <c r="T346" s="1" t="s">
        <v>336</v>
      </c>
      <c r="U346" s="2">
        <v>169259</v>
      </c>
      <c r="V346" s="1" t="s">
        <v>0</v>
      </c>
      <c r="W346" s="1" t="s">
        <v>570</v>
      </c>
      <c r="X346" s="1" t="s">
        <v>570</v>
      </c>
      <c r="Y346" s="1" t="s">
        <v>726</v>
      </c>
      <c r="Z346" s="1" t="s">
        <v>719</v>
      </c>
      <c r="AA346" s="1" t="s">
        <v>107</v>
      </c>
      <c r="AB346" s="1" t="s">
        <v>421</v>
      </c>
      <c r="AC346" s="1" t="s">
        <v>724</v>
      </c>
      <c r="AD346" s="4">
        <v>169259</v>
      </c>
      <c r="AE346" s="4">
        <v>169259</v>
      </c>
      <c r="AF346" s="4">
        <v>169259</v>
      </c>
      <c r="AG346" s="4">
        <v>169259</v>
      </c>
      <c r="AH346" s="4">
        <v>169259</v>
      </c>
      <c r="AI346" s="2">
        <v>169259</v>
      </c>
      <c r="AJ346" s="4">
        <v>169259</v>
      </c>
      <c r="AK346" s="2">
        <v>169259</v>
      </c>
      <c r="AL346" s="4"/>
      <c r="AM346" s="2"/>
      <c r="AN346" s="3">
        <v>1</v>
      </c>
      <c r="AO346" s="2"/>
      <c r="AP346" s="6"/>
      <c r="AQ346" s="1" t="s">
        <v>567</v>
      </c>
      <c r="AR346" s="1" t="s">
        <v>569</v>
      </c>
      <c r="AS346" s="1" t="s">
        <v>568</v>
      </c>
      <c r="AT346" s="6"/>
      <c r="AU346" s="1" t="s">
        <v>303</v>
      </c>
      <c r="AV346" t="s">
        <v>746</v>
      </c>
      <c r="AW346" s="1" t="s">
        <v>303</v>
      </c>
      <c r="AX346" s="1" t="s">
        <v>854</v>
      </c>
      <c r="AY346" s="1"/>
    </row>
    <row r="347" spans="1:51" x14ac:dyDescent="0.25">
      <c r="A347" s="1" t="s">
        <v>631</v>
      </c>
      <c r="B347" s="1" t="s">
        <v>187</v>
      </c>
      <c r="C347" s="1" t="s">
        <v>187</v>
      </c>
      <c r="D347" t="s">
        <v>61</v>
      </c>
      <c r="E347" s="1" t="s">
        <v>187</v>
      </c>
      <c r="F347" t="s">
        <v>61</v>
      </c>
      <c r="G347" s="1" t="s">
        <v>0</v>
      </c>
      <c r="I347" s="5">
        <v>43727</v>
      </c>
      <c r="J347" s="5">
        <v>43727</v>
      </c>
      <c r="K347" s="1" t="s">
        <v>0</v>
      </c>
      <c r="L347" s="1" t="s">
        <v>537</v>
      </c>
      <c r="M347" s="6">
        <v>1</v>
      </c>
      <c r="N347" s="3">
        <v>1</v>
      </c>
      <c r="O347" s="6">
        <v>1</v>
      </c>
      <c r="P347" s="6"/>
      <c r="Q347" s="6"/>
      <c r="R347" s="6"/>
      <c r="S347" s="1" t="s">
        <v>724</v>
      </c>
      <c r="T347" s="1" t="s">
        <v>336</v>
      </c>
      <c r="U347" s="2">
        <v>25620</v>
      </c>
      <c r="V347" s="1" t="s">
        <v>0</v>
      </c>
      <c r="W347" s="1" t="s">
        <v>570</v>
      </c>
      <c r="X347" s="1" t="s">
        <v>570</v>
      </c>
      <c r="Y347" s="1" t="s">
        <v>726</v>
      </c>
      <c r="Z347" s="1" t="s">
        <v>719</v>
      </c>
      <c r="AA347" s="1" t="s">
        <v>61</v>
      </c>
      <c r="AB347" s="1" t="s">
        <v>421</v>
      </c>
      <c r="AC347" s="1" t="s">
        <v>724</v>
      </c>
      <c r="AD347" s="4">
        <v>25620</v>
      </c>
      <c r="AE347" s="4">
        <v>25620</v>
      </c>
      <c r="AF347" s="4">
        <v>25620</v>
      </c>
      <c r="AG347" s="4">
        <v>25620</v>
      </c>
      <c r="AH347" s="4">
        <v>25620</v>
      </c>
      <c r="AI347" s="2">
        <v>25620</v>
      </c>
      <c r="AJ347" s="4">
        <v>25620</v>
      </c>
      <c r="AK347" s="2">
        <v>25620</v>
      </c>
      <c r="AL347" s="4"/>
      <c r="AM347" s="2"/>
      <c r="AN347" s="3">
        <v>1</v>
      </c>
      <c r="AO347" s="2"/>
      <c r="AP347" s="6"/>
      <c r="AQ347" s="1" t="s">
        <v>567</v>
      </c>
      <c r="AR347" s="1" t="s">
        <v>569</v>
      </c>
      <c r="AS347" s="1" t="s">
        <v>568</v>
      </c>
      <c r="AT347" s="6"/>
      <c r="AU347" s="1" t="s">
        <v>303</v>
      </c>
      <c r="AV347" t="s">
        <v>746</v>
      </c>
      <c r="AW347" s="1" t="s">
        <v>303</v>
      </c>
      <c r="AX347" s="1"/>
      <c r="AY347" s="1"/>
    </row>
    <row r="348" spans="1:51" x14ac:dyDescent="0.25">
      <c r="A348" s="1" t="s">
        <v>632</v>
      </c>
      <c r="B348" s="1" t="s">
        <v>234</v>
      </c>
      <c r="C348" s="1" t="s">
        <v>234</v>
      </c>
      <c r="D348" t="s">
        <v>108</v>
      </c>
      <c r="E348" s="1" t="s">
        <v>234</v>
      </c>
      <c r="F348" t="s">
        <v>108</v>
      </c>
      <c r="G348" s="1" t="s">
        <v>0</v>
      </c>
      <c r="I348" s="5">
        <v>43732</v>
      </c>
      <c r="J348" s="5">
        <v>43732</v>
      </c>
      <c r="K348" s="1" t="s">
        <v>0</v>
      </c>
      <c r="L348" s="1" t="s">
        <v>536</v>
      </c>
      <c r="M348" s="6">
        <v>1</v>
      </c>
      <c r="N348" s="3">
        <v>1</v>
      </c>
      <c r="O348" s="6">
        <v>1</v>
      </c>
      <c r="P348" s="6"/>
      <c r="Q348" s="6"/>
      <c r="R348" s="6"/>
      <c r="S348" s="1" t="s">
        <v>724</v>
      </c>
      <c r="T348" s="1" t="s">
        <v>337</v>
      </c>
      <c r="U348" s="2">
        <v>3500</v>
      </c>
      <c r="V348" s="1" t="s">
        <v>0</v>
      </c>
      <c r="W348" s="1" t="s">
        <v>570</v>
      </c>
      <c r="X348" s="1" t="s">
        <v>570</v>
      </c>
      <c r="Y348" s="1" t="s">
        <v>726</v>
      </c>
      <c r="Z348" s="1" t="s">
        <v>719</v>
      </c>
      <c r="AA348" s="1" t="s">
        <v>108</v>
      </c>
      <c r="AB348" s="1" t="s">
        <v>338</v>
      </c>
      <c r="AC348" s="1" t="s">
        <v>724</v>
      </c>
      <c r="AD348" s="4">
        <v>3500</v>
      </c>
      <c r="AE348" s="4">
        <v>3186.16</v>
      </c>
      <c r="AF348" s="4">
        <v>3500</v>
      </c>
      <c r="AG348" s="4">
        <v>3186.16</v>
      </c>
      <c r="AH348" s="4">
        <v>3494.27</v>
      </c>
      <c r="AI348" s="2">
        <v>3180.9506000000001</v>
      </c>
      <c r="AJ348" s="4">
        <v>3494.27</v>
      </c>
      <c r="AK348" s="2">
        <v>3180.9506000000001</v>
      </c>
      <c r="AL348" s="4"/>
      <c r="AM348" s="2"/>
      <c r="AN348" s="3">
        <v>1</v>
      </c>
      <c r="AO348" s="2"/>
      <c r="AP348" s="6"/>
      <c r="AQ348" s="1" t="s">
        <v>567</v>
      </c>
      <c r="AR348" s="1" t="s">
        <v>569</v>
      </c>
      <c r="AS348" s="1" t="s">
        <v>568</v>
      </c>
      <c r="AT348" s="6"/>
      <c r="AU348" s="1" t="s">
        <v>309</v>
      </c>
      <c r="AV348" t="s">
        <v>752</v>
      </c>
      <c r="AW348" s="1" t="s">
        <v>309</v>
      </c>
      <c r="AX348" s="1" t="s">
        <v>804</v>
      </c>
      <c r="AY348" s="1"/>
    </row>
    <row r="349" spans="1:51" x14ac:dyDescent="0.25">
      <c r="A349" s="1" t="s">
        <v>632</v>
      </c>
      <c r="B349" s="1" t="s">
        <v>234</v>
      </c>
      <c r="C349" s="1" t="s">
        <v>234</v>
      </c>
      <c r="D349" t="s">
        <v>108</v>
      </c>
      <c r="E349" s="1" t="s">
        <v>234</v>
      </c>
      <c r="F349" t="s">
        <v>108</v>
      </c>
      <c r="G349" s="1" t="s">
        <v>0</v>
      </c>
      <c r="I349" s="5">
        <v>43732</v>
      </c>
      <c r="J349" s="5">
        <v>43732</v>
      </c>
      <c r="K349" s="1" t="s">
        <v>0</v>
      </c>
      <c r="L349" s="1" t="s">
        <v>552</v>
      </c>
      <c r="M349" s="6">
        <v>1</v>
      </c>
      <c r="N349" s="3">
        <v>1</v>
      </c>
      <c r="O349" s="6">
        <v>1</v>
      </c>
      <c r="P349" s="6"/>
      <c r="Q349" s="6"/>
      <c r="R349" s="6"/>
      <c r="S349" s="1" t="s">
        <v>724</v>
      </c>
      <c r="T349" s="1" t="s">
        <v>337</v>
      </c>
      <c r="U349" s="2">
        <v>760</v>
      </c>
      <c r="V349" s="1" t="s">
        <v>0</v>
      </c>
      <c r="W349" s="1" t="s">
        <v>570</v>
      </c>
      <c r="X349" s="1" t="s">
        <v>570</v>
      </c>
      <c r="Y349" s="1" t="s">
        <v>726</v>
      </c>
      <c r="Z349" s="1" t="s">
        <v>719</v>
      </c>
      <c r="AA349" s="1" t="s">
        <v>108</v>
      </c>
      <c r="AB349" s="1" t="s">
        <v>422</v>
      </c>
      <c r="AC349" s="1" t="s">
        <v>724</v>
      </c>
      <c r="AD349" s="4">
        <v>760</v>
      </c>
      <c r="AE349" s="4">
        <v>691.85</v>
      </c>
      <c r="AF349" s="4">
        <v>760</v>
      </c>
      <c r="AG349" s="4">
        <v>691.85</v>
      </c>
      <c r="AH349" s="4">
        <v>758.76</v>
      </c>
      <c r="AI349" s="2">
        <v>690.72069999999997</v>
      </c>
      <c r="AJ349" s="4">
        <v>758.76</v>
      </c>
      <c r="AK349" s="2">
        <v>690.72069999999997</v>
      </c>
      <c r="AL349" s="4"/>
      <c r="AM349" s="2"/>
      <c r="AN349" s="3">
        <v>1</v>
      </c>
      <c r="AO349" s="2"/>
      <c r="AP349" s="6"/>
      <c r="AQ349" s="1" t="s">
        <v>567</v>
      </c>
      <c r="AR349" s="1" t="s">
        <v>569</v>
      </c>
      <c r="AS349" s="1" t="s">
        <v>568</v>
      </c>
      <c r="AT349" s="6"/>
      <c r="AU349" s="1" t="s">
        <v>309</v>
      </c>
      <c r="AV349" t="s">
        <v>752</v>
      </c>
      <c r="AW349" s="1" t="s">
        <v>309</v>
      </c>
      <c r="AX349" s="1" t="s">
        <v>804</v>
      </c>
      <c r="AY349" s="1"/>
    </row>
    <row r="350" spans="1:51" x14ac:dyDescent="0.25">
      <c r="A350" s="1" t="s">
        <v>632</v>
      </c>
      <c r="B350" s="1" t="s">
        <v>234</v>
      </c>
      <c r="C350" s="1" t="s">
        <v>234</v>
      </c>
      <c r="D350" t="s">
        <v>108</v>
      </c>
      <c r="E350" s="1" t="s">
        <v>234</v>
      </c>
      <c r="F350" t="s">
        <v>108</v>
      </c>
      <c r="G350" s="1" t="s">
        <v>0</v>
      </c>
      <c r="I350" s="5">
        <v>43732</v>
      </c>
      <c r="J350" s="5">
        <v>43732</v>
      </c>
      <c r="K350" s="1" t="s">
        <v>0</v>
      </c>
      <c r="L350" s="1" t="s">
        <v>553</v>
      </c>
      <c r="M350" s="6">
        <v>1</v>
      </c>
      <c r="N350" s="3">
        <v>1</v>
      </c>
      <c r="O350" s="6">
        <v>1</v>
      </c>
      <c r="P350" s="6"/>
      <c r="Q350" s="6"/>
      <c r="R350" s="6"/>
      <c r="S350" s="1" t="s">
        <v>724</v>
      </c>
      <c r="T350" s="1" t="s">
        <v>337</v>
      </c>
      <c r="U350" s="2">
        <v>250</v>
      </c>
      <c r="V350" s="1" t="s">
        <v>0</v>
      </c>
      <c r="W350" s="1" t="s">
        <v>570</v>
      </c>
      <c r="X350" s="1" t="s">
        <v>570</v>
      </c>
      <c r="Y350" s="1" t="s">
        <v>726</v>
      </c>
      <c r="Z350" s="1" t="s">
        <v>719</v>
      </c>
      <c r="AA350" s="1" t="s">
        <v>108</v>
      </c>
      <c r="AB350" s="1" t="s">
        <v>423</v>
      </c>
      <c r="AC350" s="1" t="s">
        <v>724</v>
      </c>
      <c r="AD350" s="4">
        <v>250</v>
      </c>
      <c r="AE350" s="4">
        <v>227.58</v>
      </c>
      <c r="AF350" s="4">
        <v>250</v>
      </c>
      <c r="AG350" s="4">
        <v>227.58</v>
      </c>
      <c r="AH350" s="4">
        <v>249.59</v>
      </c>
      <c r="AI350" s="2">
        <v>227.21080000000001</v>
      </c>
      <c r="AJ350" s="4">
        <v>249.59</v>
      </c>
      <c r="AK350" s="2">
        <v>227.21080000000001</v>
      </c>
      <c r="AL350" s="4"/>
      <c r="AM350" s="2"/>
      <c r="AN350" s="3">
        <v>1</v>
      </c>
      <c r="AO350" s="2"/>
      <c r="AP350" s="6"/>
      <c r="AQ350" s="1" t="s">
        <v>567</v>
      </c>
      <c r="AR350" s="1" t="s">
        <v>569</v>
      </c>
      <c r="AS350" s="1" t="s">
        <v>568</v>
      </c>
      <c r="AT350" s="6"/>
      <c r="AU350" s="1" t="s">
        <v>309</v>
      </c>
      <c r="AV350" t="s">
        <v>752</v>
      </c>
      <c r="AW350" s="1" t="s">
        <v>309</v>
      </c>
      <c r="AX350" s="1" t="s">
        <v>804</v>
      </c>
      <c r="AY350" s="1"/>
    </row>
    <row r="351" spans="1:51" x14ac:dyDescent="0.25">
      <c r="A351" s="1" t="s">
        <v>633</v>
      </c>
      <c r="B351" s="1" t="s">
        <v>235</v>
      </c>
      <c r="C351" s="1" t="s">
        <v>235</v>
      </c>
      <c r="D351" t="s">
        <v>109</v>
      </c>
      <c r="E351" s="1" t="s">
        <v>235</v>
      </c>
      <c r="F351" t="s">
        <v>109</v>
      </c>
      <c r="G351" s="1" t="s">
        <v>0</v>
      </c>
      <c r="I351" s="5">
        <v>43733</v>
      </c>
      <c r="J351" s="5">
        <v>43733</v>
      </c>
      <c r="K351" s="1" t="s">
        <v>0</v>
      </c>
      <c r="L351" s="1" t="s">
        <v>536</v>
      </c>
      <c r="M351" s="6">
        <v>1</v>
      </c>
      <c r="N351" s="3">
        <v>1</v>
      </c>
      <c r="O351" s="6">
        <v>1</v>
      </c>
      <c r="P351" s="6"/>
      <c r="Q351" s="6"/>
      <c r="R351" s="6"/>
      <c r="S351" s="1" t="s">
        <v>724</v>
      </c>
      <c r="T351" s="1" t="s">
        <v>336</v>
      </c>
      <c r="U351" s="2">
        <v>2250</v>
      </c>
      <c r="V351" s="1" t="s">
        <v>0</v>
      </c>
      <c r="W351" s="1" t="s">
        <v>570</v>
      </c>
      <c r="X351" s="1" t="s">
        <v>570</v>
      </c>
      <c r="Y351" s="1" t="s">
        <v>727</v>
      </c>
      <c r="Z351" s="1" t="s">
        <v>722</v>
      </c>
      <c r="AA351" s="1" t="s">
        <v>109</v>
      </c>
      <c r="AB351" s="1" t="s">
        <v>338</v>
      </c>
      <c r="AC351" s="1" t="s">
        <v>724</v>
      </c>
      <c r="AD351" s="4">
        <v>2250</v>
      </c>
      <c r="AE351" s="4">
        <v>2250</v>
      </c>
      <c r="AF351" s="4">
        <v>2700</v>
      </c>
      <c r="AG351" s="4">
        <v>2700</v>
      </c>
      <c r="AH351" s="4">
        <v>2250</v>
      </c>
      <c r="AI351" s="2">
        <v>2250</v>
      </c>
      <c r="AJ351" s="4">
        <v>2250</v>
      </c>
      <c r="AK351" s="2">
        <v>2250</v>
      </c>
      <c r="AL351" s="4"/>
      <c r="AM351" s="2"/>
      <c r="AN351" s="3">
        <v>1</v>
      </c>
      <c r="AO351" s="2"/>
      <c r="AP351" s="6"/>
      <c r="AQ351" s="1" t="s">
        <v>567</v>
      </c>
      <c r="AR351" s="1" t="s">
        <v>569</v>
      </c>
      <c r="AS351" s="1" t="s">
        <v>568</v>
      </c>
      <c r="AT351" s="6"/>
      <c r="AU351" s="1" t="s">
        <v>309</v>
      </c>
      <c r="AV351" t="s">
        <v>752</v>
      </c>
      <c r="AW351" s="1" t="s">
        <v>309</v>
      </c>
      <c r="AX351" s="1" t="s">
        <v>804</v>
      </c>
      <c r="AY351" s="1"/>
    </row>
    <row r="352" spans="1:51" x14ac:dyDescent="0.25">
      <c r="A352" s="1" t="s">
        <v>634</v>
      </c>
      <c r="B352" s="1" t="s">
        <v>236</v>
      </c>
      <c r="C352" s="1" t="s">
        <v>236</v>
      </c>
      <c r="D352" t="s">
        <v>110</v>
      </c>
      <c r="E352" s="1" t="s">
        <v>236</v>
      </c>
      <c r="F352" t="s">
        <v>110</v>
      </c>
      <c r="G352" s="1" t="s">
        <v>0</v>
      </c>
      <c r="I352" s="5">
        <v>43733</v>
      </c>
      <c r="J352" s="5">
        <v>43733</v>
      </c>
      <c r="K352" s="1" t="s">
        <v>0</v>
      </c>
      <c r="L352" s="1" t="s">
        <v>536</v>
      </c>
      <c r="M352" s="6">
        <v>1</v>
      </c>
      <c r="N352" s="3">
        <v>1</v>
      </c>
      <c r="O352" s="6">
        <v>1</v>
      </c>
      <c r="P352" s="6"/>
      <c r="Q352" s="6"/>
      <c r="R352" s="6"/>
      <c r="S352" s="1" t="s">
        <v>724</v>
      </c>
      <c r="T352" s="1" t="s">
        <v>337</v>
      </c>
      <c r="U352" s="2">
        <v>1050</v>
      </c>
      <c r="V352" s="1" t="s">
        <v>0</v>
      </c>
      <c r="W352" s="1" t="s">
        <v>570</v>
      </c>
      <c r="X352" s="1" t="s">
        <v>570</v>
      </c>
      <c r="Y352" s="1" t="s">
        <v>726</v>
      </c>
      <c r="Z352" s="1" t="s">
        <v>719</v>
      </c>
      <c r="AA352" s="1" t="s">
        <v>110</v>
      </c>
      <c r="AB352" s="1" t="s">
        <v>338</v>
      </c>
      <c r="AC352" s="1" t="s">
        <v>724</v>
      </c>
      <c r="AD352" s="4">
        <v>1050</v>
      </c>
      <c r="AE352" s="4">
        <v>954.29</v>
      </c>
      <c r="AF352" s="4">
        <v>1050</v>
      </c>
      <c r="AG352" s="4">
        <v>954.29</v>
      </c>
      <c r="AH352" s="4">
        <v>1050</v>
      </c>
      <c r="AI352" s="2">
        <v>954.28520000000003</v>
      </c>
      <c r="AJ352" s="4">
        <v>1050</v>
      </c>
      <c r="AK352" s="2">
        <v>954.28520000000003</v>
      </c>
      <c r="AL352" s="4"/>
      <c r="AM352" s="2"/>
      <c r="AN352" s="3">
        <v>1</v>
      </c>
      <c r="AO352" s="2"/>
      <c r="AP352" s="6"/>
      <c r="AQ352" s="1" t="s">
        <v>567</v>
      </c>
      <c r="AR352" s="1" t="s">
        <v>569</v>
      </c>
      <c r="AS352" s="1" t="s">
        <v>568</v>
      </c>
      <c r="AT352" s="6"/>
      <c r="AU352" s="1" t="s">
        <v>309</v>
      </c>
      <c r="AV352" t="s">
        <v>752</v>
      </c>
      <c r="AW352" s="1" t="s">
        <v>309</v>
      </c>
      <c r="AX352" s="1" t="s">
        <v>804</v>
      </c>
      <c r="AY352" s="1"/>
    </row>
    <row r="353" spans="1:51" x14ac:dyDescent="0.25">
      <c r="A353" s="1" t="s">
        <v>635</v>
      </c>
      <c r="B353" s="1" t="s">
        <v>237</v>
      </c>
      <c r="C353" s="1" t="s">
        <v>237</v>
      </c>
      <c r="D353" t="s">
        <v>111</v>
      </c>
      <c r="E353" s="1" t="s">
        <v>237</v>
      </c>
      <c r="F353" t="s">
        <v>111</v>
      </c>
      <c r="G353" s="1" t="s">
        <v>0</v>
      </c>
      <c r="I353" s="5">
        <v>43733</v>
      </c>
      <c r="J353" s="5">
        <v>43733</v>
      </c>
      <c r="K353" s="1" t="s">
        <v>0</v>
      </c>
      <c r="L353" s="1" t="s">
        <v>542</v>
      </c>
      <c r="M353" s="6">
        <v>8</v>
      </c>
      <c r="N353" s="3">
        <v>1</v>
      </c>
      <c r="O353" s="6">
        <v>8</v>
      </c>
      <c r="P353" s="6">
        <v>6</v>
      </c>
      <c r="Q353" s="6"/>
      <c r="R353" s="6">
        <v>4</v>
      </c>
      <c r="S353" s="1" t="s">
        <v>724</v>
      </c>
      <c r="T353" s="1" t="s">
        <v>336</v>
      </c>
      <c r="U353" s="2">
        <v>118.25</v>
      </c>
      <c r="V353" s="1" t="s">
        <v>0</v>
      </c>
      <c r="W353" s="1" t="s">
        <v>570</v>
      </c>
      <c r="X353" s="1" t="s">
        <v>570</v>
      </c>
      <c r="Y353" s="1" t="s">
        <v>726</v>
      </c>
      <c r="Z353" s="1" t="s">
        <v>719</v>
      </c>
      <c r="AA353" s="1" t="s">
        <v>111</v>
      </c>
      <c r="AB353" s="1" t="s">
        <v>424</v>
      </c>
      <c r="AC353" s="1" t="s">
        <v>724</v>
      </c>
      <c r="AD353" s="4">
        <v>946</v>
      </c>
      <c r="AE353" s="4">
        <v>946</v>
      </c>
      <c r="AF353" s="4">
        <v>946</v>
      </c>
      <c r="AG353" s="4">
        <v>946</v>
      </c>
      <c r="AH353" s="4">
        <v>118.25</v>
      </c>
      <c r="AI353" s="2">
        <v>118.25</v>
      </c>
      <c r="AJ353" s="4">
        <v>946</v>
      </c>
      <c r="AK353" s="2">
        <v>946</v>
      </c>
      <c r="AL353" s="4">
        <v>675.52</v>
      </c>
      <c r="AM353" s="2">
        <v>675.52</v>
      </c>
      <c r="AN353" s="3">
        <v>1</v>
      </c>
      <c r="AO353" s="2"/>
      <c r="AP353" s="6"/>
      <c r="AQ353" s="1" t="s">
        <v>567</v>
      </c>
      <c r="AR353" s="1" t="s">
        <v>569</v>
      </c>
      <c r="AS353" s="1" t="s">
        <v>568</v>
      </c>
      <c r="AT353" s="6"/>
      <c r="AU353" s="1" t="s">
        <v>307</v>
      </c>
      <c r="AV353" t="s">
        <v>750</v>
      </c>
      <c r="AW353" s="1" t="s">
        <v>307</v>
      </c>
      <c r="AX353" s="9" t="s">
        <v>833</v>
      </c>
      <c r="AY353" s="1"/>
    </row>
    <row r="354" spans="1:51" x14ac:dyDescent="0.25">
      <c r="A354" s="1" t="s">
        <v>635</v>
      </c>
      <c r="B354" s="1" t="s">
        <v>237</v>
      </c>
      <c r="C354" s="1" t="s">
        <v>237</v>
      </c>
      <c r="D354" t="s">
        <v>111</v>
      </c>
      <c r="E354" s="1" t="s">
        <v>237</v>
      </c>
      <c r="F354" t="s">
        <v>111</v>
      </c>
      <c r="G354" s="1" t="s">
        <v>0</v>
      </c>
      <c r="I354" s="5">
        <v>43733</v>
      </c>
      <c r="J354" s="5">
        <v>43733</v>
      </c>
      <c r="K354" s="1" t="s">
        <v>0</v>
      </c>
      <c r="L354" s="1" t="s">
        <v>542</v>
      </c>
      <c r="M354" s="6">
        <v>8</v>
      </c>
      <c r="N354" s="3">
        <v>1</v>
      </c>
      <c r="O354" s="6">
        <v>8</v>
      </c>
      <c r="P354" s="6">
        <v>5.5</v>
      </c>
      <c r="Q354" s="6"/>
      <c r="R354" s="6">
        <v>3</v>
      </c>
      <c r="S354" s="1" t="s">
        <v>724</v>
      </c>
      <c r="T354" s="1" t="s">
        <v>336</v>
      </c>
      <c r="U354" s="2">
        <v>118.25</v>
      </c>
      <c r="V354" s="1" t="s">
        <v>0</v>
      </c>
      <c r="W354" s="1" t="s">
        <v>570</v>
      </c>
      <c r="X354" s="1" t="s">
        <v>570</v>
      </c>
      <c r="Y354" s="1" t="s">
        <v>726</v>
      </c>
      <c r="Z354" s="1" t="s">
        <v>719</v>
      </c>
      <c r="AA354" s="1" t="s">
        <v>111</v>
      </c>
      <c r="AB354" s="1" t="s">
        <v>425</v>
      </c>
      <c r="AC354" s="1" t="s">
        <v>724</v>
      </c>
      <c r="AD354" s="4">
        <v>946</v>
      </c>
      <c r="AE354" s="4">
        <v>946</v>
      </c>
      <c r="AF354" s="4">
        <v>946</v>
      </c>
      <c r="AG354" s="4">
        <v>946</v>
      </c>
      <c r="AH354" s="4">
        <v>118.25</v>
      </c>
      <c r="AI354" s="2">
        <v>118.25</v>
      </c>
      <c r="AJ354" s="4">
        <v>946</v>
      </c>
      <c r="AK354" s="2">
        <v>946</v>
      </c>
      <c r="AL354" s="4">
        <v>354.75</v>
      </c>
      <c r="AM354" s="2">
        <v>354.75</v>
      </c>
      <c r="AN354" s="3">
        <v>1</v>
      </c>
      <c r="AO354" s="2"/>
      <c r="AP354" s="6"/>
      <c r="AQ354" s="1" t="s">
        <v>567</v>
      </c>
      <c r="AR354" s="1" t="s">
        <v>569</v>
      </c>
      <c r="AS354" s="1" t="s">
        <v>568</v>
      </c>
      <c r="AT354" s="6"/>
      <c r="AU354" s="1" t="s">
        <v>307</v>
      </c>
      <c r="AV354" t="s">
        <v>750</v>
      </c>
      <c r="AW354" s="1" t="s">
        <v>307</v>
      </c>
      <c r="AX354" s="9" t="s">
        <v>833</v>
      </c>
      <c r="AY354" s="1"/>
    </row>
    <row r="355" spans="1:51" x14ac:dyDescent="0.25">
      <c r="A355" s="1" t="s">
        <v>635</v>
      </c>
      <c r="B355" s="1" t="s">
        <v>237</v>
      </c>
      <c r="C355" s="1" t="s">
        <v>237</v>
      </c>
      <c r="D355" t="s">
        <v>111</v>
      </c>
      <c r="E355" s="1" t="s">
        <v>237</v>
      </c>
      <c r="F355" t="s">
        <v>111</v>
      </c>
      <c r="G355" s="1" t="s">
        <v>0</v>
      </c>
      <c r="I355" s="5">
        <v>43733</v>
      </c>
      <c r="J355" s="5">
        <v>43733</v>
      </c>
      <c r="K355" s="1" t="s">
        <v>0</v>
      </c>
      <c r="L355" s="1" t="s">
        <v>542</v>
      </c>
      <c r="M355" s="6">
        <v>8</v>
      </c>
      <c r="N355" s="3">
        <v>1</v>
      </c>
      <c r="O355" s="6">
        <v>8</v>
      </c>
      <c r="P355" s="6">
        <v>5.5</v>
      </c>
      <c r="Q355" s="6"/>
      <c r="R355" s="6">
        <v>3</v>
      </c>
      <c r="S355" s="1" t="s">
        <v>724</v>
      </c>
      <c r="T355" s="1" t="s">
        <v>336</v>
      </c>
      <c r="U355" s="2">
        <v>118.25</v>
      </c>
      <c r="V355" s="1" t="s">
        <v>0</v>
      </c>
      <c r="W355" s="1" t="s">
        <v>570</v>
      </c>
      <c r="X355" s="1" t="s">
        <v>570</v>
      </c>
      <c r="Y355" s="1" t="s">
        <v>726</v>
      </c>
      <c r="Z355" s="1" t="s">
        <v>719</v>
      </c>
      <c r="AA355" s="1" t="s">
        <v>111</v>
      </c>
      <c r="AB355" s="1" t="s">
        <v>426</v>
      </c>
      <c r="AC355" s="1" t="s">
        <v>724</v>
      </c>
      <c r="AD355" s="4">
        <v>946</v>
      </c>
      <c r="AE355" s="4">
        <v>946</v>
      </c>
      <c r="AF355" s="4">
        <v>946</v>
      </c>
      <c r="AG355" s="4">
        <v>946</v>
      </c>
      <c r="AH355" s="4">
        <v>118.25</v>
      </c>
      <c r="AI355" s="2">
        <v>118.25</v>
      </c>
      <c r="AJ355" s="4">
        <v>946</v>
      </c>
      <c r="AK355" s="2">
        <v>946</v>
      </c>
      <c r="AL355" s="4">
        <v>354.75</v>
      </c>
      <c r="AM355" s="2">
        <v>354.75</v>
      </c>
      <c r="AN355" s="3">
        <v>1</v>
      </c>
      <c r="AO355" s="2"/>
      <c r="AP355" s="6"/>
      <c r="AQ355" s="1" t="s">
        <v>567</v>
      </c>
      <c r="AR355" s="1" t="s">
        <v>569</v>
      </c>
      <c r="AS355" s="1" t="s">
        <v>568</v>
      </c>
      <c r="AT355" s="6"/>
      <c r="AU355" s="1" t="s">
        <v>307</v>
      </c>
      <c r="AV355" t="s">
        <v>750</v>
      </c>
      <c r="AW355" s="1" t="s">
        <v>307</v>
      </c>
      <c r="AX355" s="9" t="s">
        <v>833</v>
      </c>
      <c r="AY355" s="1"/>
    </row>
    <row r="356" spans="1:51" x14ac:dyDescent="0.25">
      <c r="A356" s="1" t="s">
        <v>636</v>
      </c>
      <c r="B356" s="1" t="s">
        <v>238</v>
      </c>
      <c r="C356" s="1" t="s">
        <v>238</v>
      </c>
      <c r="D356" t="s">
        <v>112</v>
      </c>
      <c r="E356" s="1" t="s">
        <v>238</v>
      </c>
      <c r="F356" t="s">
        <v>112</v>
      </c>
      <c r="G356" s="1" t="s">
        <v>0</v>
      </c>
      <c r="I356" s="5">
        <v>43734</v>
      </c>
      <c r="J356" s="5">
        <v>43734</v>
      </c>
      <c r="K356" s="1" t="s">
        <v>0</v>
      </c>
      <c r="L356" s="1" t="s">
        <v>536</v>
      </c>
      <c r="M356" s="6">
        <v>36</v>
      </c>
      <c r="N356" s="3">
        <v>1</v>
      </c>
      <c r="O356" s="6">
        <v>36</v>
      </c>
      <c r="P356" s="6">
        <v>8</v>
      </c>
      <c r="Q356" s="6"/>
      <c r="R356" s="6">
        <v>8</v>
      </c>
      <c r="S356" s="1" t="s">
        <v>724</v>
      </c>
      <c r="T356" s="1" t="s">
        <v>336</v>
      </c>
      <c r="U356" s="2">
        <v>120</v>
      </c>
      <c r="V356" s="1" t="s">
        <v>0</v>
      </c>
      <c r="W356" s="1" t="s">
        <v>570</v>
      </c>
      <c r="X356" s="1" t="s">
        <v>570</v>
      </c>
      <c r="Y356" s="1" t="s">
        <v>726</v>
      </c>
      <c r="Z356" s="1" t="s">
        <v>719</v>
      </c>
      <c r="AA356" s="1" t="s">
        <v>112</v>
      </c>
      <c r="AB356" s="1" t="s">
        <v>338</v>
      </c>
      <c r="AC356" s="1" t="s">
        <v>724</v>
      </c>
      <c r="AD356" s="4">
        <v>4320</v>
      </c>
      <c r="AE356" s="4">
        <v>4320</v>
      </c>
      <c r="AF356" s="4">
        <v>4320</v>
      </c>
      <c r="AG356" s="4">
        <v>4320</v>
      </c>
      <c r="AH356" s="4">
        <v>120</v>
      </c>
      <c r="AI356" s="2">
        <v>120</v>
      </c>
      <c r="AJ356" s="4">
        <v>4320</v>
      </c>
      <c r="AK356" s="2">
        <v>4320</v>
      </c>
      <c r="AL356" s="4">
        <v>960</v>
      </c>
      <c r="AM356" s="2">
        <v>960</v>
      </c>
      <c r="AN356" s="3">
        <v>1</v>
      </c>
      <c r="AO356" s="2"/>
      <c r="AP356" s="6"/>
      <c r="AQ356" s="1" t="s">
        <v>567</v>
      </c>
      <c r="AR356" s="1" t="s">
        <v>569</v>
      </c>
      <c r="AS356" s="1" t="s">
        <v>568</v>
      </c>
      <c r="AT356" s="6"/>
      <c r="AU356" s="1" t="s">
        <v>302</v>
      </c>
      <c r="AV356" t="s">
        <v>745</v>
      </c>
      <c r="AW356" s="1" t="s">
        <v>330</v>
      </c>
      <c r="AX356" s="1"/>
      <c r="AY356" s="1"/>
    </row>
    <row r="357" spans="1:51" x14ac:dyDescent="0.25">
      <c r="A357" s="1" t="s">
        <v>636</v>
      </c>
      <c r="B357" s="1" t="s">
        <v>238</v>
      </c>
      <c r="C357" s="1" t="s">
        <v>238</v>
      </c>
      <c r="D357" t="s">
        <v>112</v>
      </c>
      <c r="E357" s="1" t="s">
        <v>238</v>
      </c>
      <c r="F357" t="s">
        <v>112</v>
      </c>
      <c r="G357" s="1" t="s">
        <v>0</v>
      </c>
      <c r="I357" s="5">
        <v>43734</v>
      </c>
      <c r="J357" s="5">
        <v>43734</v>
      </c>
      <c r="K357" s="1" t="s">
        <v>0</v>
      </c>
      <c r="L357" s="1" t="s">
        <v>536</v>
      </c>
      <c r="M357" s="6">
        <v>60</v>
      </c>
      <c r="N357" s="3">
        <v>1</v>
      </c>
      <c r="O357" s="6">
        <v>60</v>
      </c>
      <c r="P357" s="6">
        <v>25</v>
      </c>
      <c r="Q357" s="6"/>
      <c r="R357" s="6">
        <v>25</v>
      </c>
      <c r="S357" s="1" t="s">
        <v>724</v>
      </c>
      <c r="T357" s="1" t="s">
        <v>336</v>
      </c>
      <c r="U357" s="2">
        <v>70</v>
      </c>
      <c r="V357" s="1" t="s">
        <v>0</v>
      </c>
      <c r="W357" s="1" t="s">
        <v>570</v>
      </c>
      <c r="X357" s="1" t="s">
        <v>570</v>
      </c>
      <c r="Y357" s="1" t="s">
        <v>726</v>
      </c>
      <c r="Z357" s="1" t="s">
        <v>719</v>
      </c>
      <c r="AA357" s="1" t="s">
        <v>112</v>
      </c>
      <c r="AB357" s="1" t="s">
        <v>338</v>
      </c>
      <c r="AC357" s="1" t="s">
        <v>724</v>
      </c>
      <c r="AD357" s="4">
        <v>4200</v>
      </c>
      <c r="AE357" s="4">
        <v>4200</v>
      </c>
      <c r="AF357" s="4">
        <v>4200</v>
      </c>
      <c r="AG357" s="4">
        <v>4200</v>
      </c>
      <c r="AH357" s="4">
        <v>70</v>
      </c>
      <c r="AI357" s="2">
        <v>70</v>
      </c>
      <c r="AJ357" s="4">
        <v>4200</v>
      </c>
      <c r="AK357" s="2">
        <v>4200</v>
      </c>
      <c r="AL357" s="4">
        <v>1750</v>
      </c>
      <c r="AM357" s="2">
        <v>1750</v>
      </c>
      <c r="AN357" s="3">
        <v>1</v>
      </c>
      <c r="AO357" s="2"/>
      <c r="AP357" s="6"/>
      <c r="AQ357" s="1" t="s">
        <v>567</v>
      </c>
      <c r="AR357" s="1" t="s">
        <v>569</v>
      </c>
      <c r="AS357" s="1" t="s">
        <v>568</v>
      </c>
      <c r="AT357" s="6"/>
      <c r="AU357" s="1" t="s">
        <v>302</v>
      </c>
      <c r="AV357" t="s">
        <v>745</v>
      </c>
      <c r="AW357" s="1" t="s">
        <v>330</v>
      </c>
      <c r="AX357" s="1"/>
      <c r="AY357" s="1"/>
    </row>
    <row r="358" spans="1:51" x14ac:dyDescent="0.25">
      <c r="A358" s="1" t="s">
        <v>637</v>
      </c>
      <c r="B358" s="1" t="s">
        <v>239</v>
      </c>
      <c r="C358" s="1" t="s">
        <v>239</v>
      </c>
      <c r="D358" t="s">
        <v>113</v>
      </c>
      <c r="E358" s="1" t="s">
        <v>239</v>
      </c>
      <c r="F358" t="s">
        <v>113</v>
      </c>
      <c r="G358" s="1" t="s">
        <v>0</v>
      </c>
      <c r="I358" s="5">
        <v>43735</v>
      </c>
      <c r="J358" s="5">
        <v>43735</v>
      </c>
      <c r="K358" s="1" t="s">
        <v>0</v>
      </c>
      <c r="L358" s="1" t="s">
        <v>536</v>
      </c>
      <c r="M358" s="6">
        <v>4</v>
      </c>
      <c r="N358" s="3">
        <v>1</v>
      </c>
      <c r="O358" s="6">
        <v>4</v>
      </c>
      <c r="P358" s="6"/>
      <c r="Q358" s="6"/>
      <c r="R358" s="6"/>
      <c r="S358" s="1" t="s">
        <v>724</v>
      </c>
      <c r="T358" s="1" t="s">
        <v>336</v>
      </c>
      <c r="U358" s="2">
        <v>700</v>
      </c>
      <c r="V358" s="1" t="s">
        <v>0</v>
      </c>
      <c r="W358" s="1" t="s">
        <v>570</v>
      </c>
      <c r="X358" s="1" t="s">
        <v>570</v>
      </c>
      <c r="Y358" s="1" t="s">
        <v>727</v>
      </c>
      <c r="Z358" s="1" t="s">
        <v>721</v>
      </c>
      <c r="AA358" s="1" t="s">
        <v>113</v>
      </c>
      <c r="AB358" s="1" t="s">
        <v>427</v>
      </c>
      <c r="AC358" s="1" t="s">
        <v>724</v>
      </c>
      <c r="AD358" s="4">
        <v>2800</v>
      </c>
      <c r="AE358" s="4">
        <v>2800</v>
      </c>
      <c r="AF358" s="4">
        <v>3360</v>
      </c>
      <c r="AG358" s="4">
        <v>3360</v>
      </c>
      <c r="AH358" s="4">
        <v>700</v>
      </c>
      <c r="AI358" s="2">
        <v>700</v>
      </c>
      <c r="AJ358" s="4">
        <v>2800</v>
      </c>
      <c r="AK358" s="2">
        <v>2800</v>
      </c>
      <c r="AL358" s="4"/>
      <c r="AM358" s="2"/>
      <c r="AN358" s="3">
        <v>1</v>
      </c>
      <c r="AO358" s="2"/>
      <c r="AP358" s="6"/>
      <c r="AQ358" s="1" t="s">
        <v>567</v>
      </c>
      <c r="AR358" s="1" t="s">
        <v>569</v>
      </c>
      <c r="AS358" s="1" t="s">
        <v>568</v>
      </c>
      <c r="AT358" s="6"/>
      <c r="AU358" s="1" t="s">
        <v>305</v>
      </c>
      <c r="AV358" t="s">
        <v>748</v>
      </c>
      <c r="AW358" s="1" t="s">
        <v>305</v>
      </c>
      <c r="AX358" s="12" t="s">
        <v>863</v>
      </c>
      <c r="AY358" s="1"/>
    </row>
    <row r="359" spans="1:51" x14ac:dyDescent="0.25">
      <c r="A359" s="1" t="s">
        <v>637</v>
      </c>
      <c r="B359" s="1" t="s">
        <v>239</v>
      </c>
      <c r="C359" s="1" t="s">
        <v>239</v>
      </c>
      <c r="D359" t="s">
        <v>113</v>
      </c>
      <c r="E359" s="1" t="s">
        <v>239</v>
      </c>
      <c r="F359" t="s">
        <v>113</v>
      </c>
      <c r="G359" s="1" t="s">
        <v>0</v>
      </c>
      <c r="I359" s="5">
        <v>43735</v>
      </c>
      <c r="J359" s="5">
        <v>43735</v>
      </c>
      <c r="K359" s="1" t="s">
        <v>0</v>
      </c>
      <c r="L359" s="1" t="s">
        <v>536</v>
      </c>
      <c r="M359" s="6">
        <v>2</v>
      </c>
      <c r="N359" s="3">
        <v>1</v>
      </c>
      <c r="O359" s="6">
        <v>2</v>
      </c>
      <c r="P359" s="6"/>
      <c r="Q359" s="6"/>
      <c r="R359" s="6"/>
      <c r="S359" s="1" t="s">
        <v>724</v>
      </c>
      <c r="T359" s="1" t="s">
        <v>336</v>
      </c>
      <c r="U359" s="2">
        <v>700</v>
      </c>
      <c r="V359" s="1" t="s">
        <v>0</v>
      </c>
      <c r="W359" s="1" t="s">
        <v>570</v>
      </c>
      <c r="X359" s="1" t="s">
        <v>570</v>
      </c>
      <c r="Y359" s="1" t="s">
        <v>727</v>
      </c>
      <c r="Z359" s="1" t="s">
        <v>721</v>
      </c>
      <c r="AA359" s="1" t="s">
        <v>113</v>
      </c>
      <c r="AB359" s="1" t="s">
        <v>428</v>
      </c>
      <c r="AC359" s="1" t="s">
        <v>724</v>
      </c>
      <c r="AD359" s="4">
        <v>1400</v>
      </c>
      <c r="AE359" s="4">
        <v>1400</v>
      </c>
      <c r="AF359" s="4">
        <v>1680</v>
      </c>
      <c r="AG359" s="4">
        <v>1680</v>
      </c>
      <c r="AH359" s="4">
        <v>700</v>
      </c>
      <c r="AI359" s="2">
        <v>700</v>
      </c>
      <c r="AJ359" s="4">
        <v>1400</v>
      </c>
      <c r="AK359" s="2">
        <v>1400</v>
      </c>
      <c r="AL359" s="4"/>
      <c r="AM359" s="2"/>
      <c r="AN359" s="3">
        <v>1</v>
      </c>
      <c r="AO359" s="2"/>
      <c r="AP359" s="6"/>
      <c r="AQ359" s="1" t="s">
        <v>567</v>
      </c>
      <c r="AR359" s="1" t="s">
        <v>569</v>
      </c>
      <c r="AS359" s="1" t="s">
        <v>568</v>
      </c>
      <c r="AT359" s="6"/>
      <c r="AU359" s="1" t="s">
        <v>305</v>
      </c>
      <c r="AV359" t="s">
        <v>748</v>
      </c>
      <c r="AW359" s="1" t="s">
        <v>305</v>
      </c>
      <c r="AX359" s="12" t="s">
        <v>863</v>
      </c>
      <c r="AY359" s="1"/>
    </row>
    <row r="360" spans="1:51" x14ac:dyDescent="0.25">
      <c r="A360" s="1" t="s">
        <v>637</v>
      </c>
      <c r="B360" s="1" t="s">
        <v>239</v>
      </c>
      <c r="C360" s="1" t="s">
        <v>239</v>
      </c>
      <c r="D360" t="s">
        <v>113</v>
      </c>
      <c r="E360" s="1" t="s">
        <v>239</v>
      </c>
      <c r="F360" t="s">
        <v>113</v>
      </c>
      <c r="G360" s="1" t="s">
        <v>0</v>
      </c>
      <c r="I360" s="5">
        <v>43735</v>
      </c>
      <c r="J360" s="5">
        <v>43735</v>
      </c>
      <c r="K360" s="1" t="s">
        <v>0</v>
      </c>
      <c r="L360" s="1" t="s">
        <v>536</v>
      </c>
      <c r="M360" s="6">
        <v>1</v>
      </c>
      <c r="N360" s="3">
        <v>1</v>
      </c>
      <c r="O360" s="6">
        <v>1</v>
      </c>
      <c r="P360" s="6"/>
      <c r="Q360" s="6"/>
      <c r="R360" s="6"/>
      <c r="S360" s="1" t="s">
        <v>724</v>
      </c>
      <c r="T360" s="1" t="s">
        <v>336</v>
      </c>
      <c r="U360" s="2">
        <v>700</v>
      </c>
      <c r="V360" s="1" t="s">
        <v>0</v>
      </c>
      <c r="W360" s="1" t="s">
        <v>570</v>
      </c>
      <c r="X360" s="1" t="s">
        <v>570</v>
      </c>
      <c r="Y360" s="1" t="s">
        <v>727</v>
      </c>
      <c r="Z360" s="1" t="s">
        <v>721</v>
      </c>
      <c r="AA360" s="1" t="s">
        <v>113</v>
      </c>
      <c r="AB360" s="1" t="s">
        <v>429</v>
      </c>
      <c r="AC360" s="1" t="s">
        <v>724</v>
      </c>
      <c r="AD360" s="4">
        <v>700</v>
      </c>
      <c r="AE360" s="4">
        <v>700</v>
      </c>
      <c r="AF360" s="4">
        <v>840</v>
      </c>
      <c r="AG360" s="4">
        <v>840</v>
      </c>
      <c r="AH360" s="4">
        <v>700</v>
      </c>
      <c r="AI360" s="2">
        <v>700</v>
      </c>
      <c r="AJ360" s="4">
        <v>700</v>
      </c>
      <c r="AK360" s="2">
        <v>700</v>
      </c>
      <c r="AL360" s="4"/>
      <c r="AM360" s="2"/>
      <c r="AN360" s="3">
        <v>1</v>
      </c>
      <c r="AO360" s="2"/>
      <c r="AP360" s="6"/>
      <c r="AQ360" s="1" t="s">
        <v>567</v>
      </c>
      <c r="AR360" s="1" t="s">
        <v>569</v>
      </c>
      <c r="AS360" s="1" t="s">
        <v>568</v>
      </c>
      <c r="AT360" s="6"/>
      <c r="AU360" s="1" t="s">
        <v>305</v>
      </c>
      <c r="AV360" t="s">
        <v>748</v>
      </c>
      <c r="AW360" s="1" t="s">
        <v>305</v>
      </c>
      <c r="AX360" s="12" t="s">
        <v>863</v>
      </c>
      <c r="AY360" s="1"/>
    </row>
    <row r="361" spans="1:51" x14ac:dyDescent="0.25">
      <c r="A361" s="1" t="s">
        <v>637</v>
      </c>
      <c r="B361" s="1" t="s">
        <v>239</v>
      </c>
      <c r="C361" s="1" t="s">
        <v>239</v>
      </c>
      <c r="D361" t="s">
        <v>113</v>
      </c>
      <c r="E361" s="1" t="s">
        <v>239</v>
      </c>
      <c r="F361" t="s">
        <v>113</v>
      </c>
      <c r="G361" s="1" t="s">
        <v>0</v>
      </c>
      <c r="I361" s="5">
        <v>43735</v>
      </c>
      <c r="J361" s="5">
        <v>43735</v>
      </c>
      <c r="K361" s="1" t="s">
        <v>0</v>
      </c>
      <c r="L361" s="1" t="s">
        <v>541</v>
      </c>
      <c r="M361" s="6">
        <v>2</v>
      </c>
      <c r="N361" s="3">
        <v>1</v>
      </c>
      <c r="O361" s="6">
        <v>2</v>
      </c>
      <c r="P361" s="6"/>
      <c r="Q361" s="6"/>
      <c r="R361" s="6"/>
      <c r="S361" s="1" t="s">
        <v>724</v>
      </c>
      <c r="T361" s="1" t="s">
        <v>336</v>
      </c>
      <c r="U361" s="2">
        <v>700</v>
      </c>
      <c r="V361" s="1" t="s">
        <v>0</v>
      </c>
      <c r="W361" s="1" t="s">
        <v>570</v>
      </c>
      <c r="X361" s="1" t="s">
        <v>570</v>
      </c>
      <c r="Y361" s="1" t="s">
        <v>727</v>
      </c>
      <c r="Z361" s="1" t="s">
        <v>721</v>
      </c>
      <c r="AA361" s="1" t="s">
        <v>113</v>
      </c>
      <c r="AB361" s="1" t="s">
        <v>430</v>
      </c>
      <c r="AC361" s="1" t="s">
        <v>724</v>
      </c>
      <c r="AD361" s="4">
        <v>1400</v>
      </c>
      <c r="AE361" s="4">
        <v>1400</v>
      </c>
      <c r="AF361" s="4">
        <v>1680</v>
      </c>
      <c r="AG361" s="4">
        <v>1680</v>
      </c>
      <c r="AH361" s="4">
        <v>700</v>
      </c>
      <c r="AI361" s="2">
        <v>700</v>
      </c>
      <c r="AJ361" s="4">
        <v>1400</v>
      </c>
      <c r="AK361" s="2">
        <v>1400</v>
      </c>
      <c r="AL361" s="4"/>
      <c r="AM361" s="2"/>
      <c r="AN361" s="3">
        <v>1</v>
      </c>
      <c r="AO361" s="2"/>
      <c r="AP361" s="6"/>
      <c r="AQ361" s="1" t="s">
        <v>567</v>
      </c>
      <c r="AR361" s="1" t="s">
        <v>569</v>
      </c>
      <c r="AS361" s="1" t="s">
        <v>568</v>
      </c>
      <c r="AT361" s="6"/>
      <c r="AU361" s="1" t="s">
        <v>305</v>
      </c>
      <c r="AV361" t="s">
        <v>748</v>
      </c>
      <c r="AW361" s="1" t="s">
        <v>305</v>
      </c>
      <c r="AX361" s="12" t="s">
        <v>863</v>
      </c>
      <c r="AY361" s="1"/>
    </row>
    <row r="362" spans="1:51" x14ac:dyDescent="0.25">
      <c r="A362" s="1" t="s">
        <v>637</v>
      </c>
      <c r="B362" s="1" t="s">
        <v>239</v>
      </c>
      <c r="C362" s="1" t="s">
        <v>239</v>
      </c>
      <c r="D362" t="s">
        <v>113</v>
      </c>
      <c r="E362" s="1" t="s">
        <v>239</v>
      </c>
      <c r="F362" t="s">
        <v>113</v>
      </c>
      <c r="G362" s="1" t="s">
        <v>0</v>
      </c>
      <c r="I362" s="5">
        <v>43735</v>
      </c>
      <c r="J362" s="5">
        <v>43735</v>
      </c>
      <c r="K362" s="1" t="s">
        <v>0</v>
      </c>
      <c r="L362" s="1" t="s">
        <v>541</v>
      </c>
      <c r="M362" s="6">
        <v>2</v>
      </c>
      <c r="N362" s="3">
        <v>1</v>
      </c>
      <c r="O362" s="6">
        <v>2</v>
      </c>
      <c r="P362" s="6"/>
      <c r="Q362" s="6"/>
      <c r="R362" s="6"/>
      <c r="S362" s="1" t="s">
        <v>724</v>
      </c>
      <c r="T362" s="1" t="s">
        <v>336</v>
      </c>
      <c r="U362" s="2">
        <v>900</v>
      </c>
      <c r="V362" s="1" t="s">
        <v>0</v>
      </c>
      <c r="W362" s="1" t="s">
        <v>570</v>
      </c>
      <c r="X362" s="1" t="s">
        <v>570</v>
      </c>
      <c r="Y362" s="1" t="s">
        <v>727</v>
      </c>
      <c r="Z362" s="1" t="s">
        <v>721</v>
      </c>
      <c r="AA362" s="1" t="s">
        <v>113</v>
      </c>
      <c r="AB362" s="1" t="s">
        <v>431</v>
      </c>
      <c r="AC362" s="1" t="s">
        <v>724</v>
      </c>
      <c r="AD362" s="4">
        <v>1800</v>
      </c>
      <c r="AE362" s="4">
        <v>1800</v>
      </c>
      <c r="AF362" s="4">
        <v>2160</v>
      </c>
      <c r="AG362" s="4">
        <v>2160</v>
      </c>
      <c r="AH362" s="4">
        <v>900</v>
      </c>
      <c r="AI362" s="2">
        <v>900</v>
      </c>
      <c r="AJ362" s="4">
        <v>1800</v>
      </c>
      <c r="AK362" s="2">
        <v>1800</v>
      </c>
      <c r="AL362" s="4"/>
      <c r="AM362" s="2"/>
      <c r="AN362" s="3">
        <v>1</v>
      </c>
      <c r="AO362" s="2"/>
      <c r="AP362" s="6"/>
      <c r="AQ362" s="1" t="s">
        <v>567</v>
      </c>
      <c r="AR362" s="1" t="s">
        <v>569</v>
      </c>
      <c r="AS362" s="1" t="s">
        <v>568</v>
      </c>
      <c r="AT362" s="6"/>
      <c r="AU362" s="1" t="s">
        <v>305</v>
      </c>
      <c r="AV362" t="s">
        <v>748</v>
      </c>
      <c r="AW362" s="1" t="s">
        <v>305</v>
      </c>
      <c r="AX362" s="12" t="s">
        <v>863</v>
      </c>
      <c r="AY362" s="1"/>
    </row>
    <row r="363" spans="1:51" x14ac:dyDescent="0.25">
      <c r="A363" s="1" t="s">
        <v>638</v>
      </c>
      <c r="B363" s="1" t="s">
        <v>240</v>
      </c>
      <c r="C363" s="1" t="s">
        <v>240</v>
      </c>
      <c r="D363" t="s">
        <v>114</v>
      </c>
      <c r="E363" s="1" t="s">
        <v>240</v>
      </c>
      <c r="F363" t="s">
        <v>114</v>
      </c>
      <c r="G363" s="1" t="s">
        <v>0</v>
      </c>
      <c r="I363" s="5">
        <v>43739</v>
      </c>
      <c r="J363" s="5">
        <v>43739</v>
      </c>
      <c r="K363" s="1" t="s">
        <v>0</v>
      </c>
      <c r="L363" s="1" t="s">
        <v>550</v>
      </c>
      <c r="M363" s="6">
        <v>12</v>
      </c>
      <c r="N363" s="3">
        <v>1</v>
      </c>
      <c r="O363" s="6">
        <v>12</v>
      </c>
      <c r="P363" s="6">
        <v>6</v>
      </c>
      <c r="Q363" s="6"/>
      <c r="R363" s="6"/>
      <c r="S363" s="1" t="s">
        <v>724</v>
      </c>
      <c r="T363" s="1" t="s">
        <v>336</v>
      </c>
      <c r="U363" s="2">
        <v>500</v>
      </c>
      <c r="V363" s="1" t="s">
        <v>0</v>
      </c>
      <c r="W363" s="1" t="s">
        <v>570</v>
      </c>
      <c r="X363" s="1" t="s">
        <v>570</v>
      </c>
      <c r="Y363" s="1" t="s">
        <v>726</v>
      </c>
      <c r="Z363" s="1" t="s">
        <v>719</v>
      </c>
      <c r="AA363" s="1" t="s">
        <v>114</v>
      </c>
      <c r="AB363" s="1" t="s">
        <v>432</v>
      </c>
      <c r="AC363" s="1" t="s">
        <v>724</v>
      </c>
      <c r="AD363" s="4">
        <v>6000</v>
      </c>
      <c r="AE363" s="4">
        <v>6000</v>
      </c>
      <c r="AF363" s="4">
        <v>6000</v>
      </c>
      <c r="AG363" s="4">
        <v>6000</v>
      </c>
      <c r="AH363" s="4">
        <v>500</v>
      </c>
      <c r="AI363" s="2">
        <v>500</v>
      </c>
      <c r="AJ363" s="4">
        <v>6000</v>
      </c>
      <c r="AK363" s="2">
        <v>6000</v>
      </c>
      <c r="AL363" s="4"/>
      <c r="AM363" s="2"/>
      <c r="AN363" s="3">
        <v>1</v>
      </c>
      <c r="AO363" s="2"/>
      <c r="AP363" s="6"/>
      <c r="AQ363" s="1" t="s">
        <v>567</v>
      </c>
      <c r="AR363" s="1" t="s">
        <v>569</v>
      </c>
      <c r="AS363" s="1" t="s">
        <v>568</v>
      </c>
      <c r="AT363" s="6"/>
      <c r="AU363" s="1" t="s">
        <v>315</v>
      </c>
      <c r="AV363" t="s">
        <v>758</v>
      </c>
      <c r="AW363" s="1" t="s">
        <v>330</v>
      </c>
      <c r="AX363" s="1" t="s">
        <v>823</v>
      </c>
      <c r="AY363" s="1"/>
    </row>
    <row r="364" spans="1:51" x14ac:dyDescent="0.25">
      <c r="A364" s="1" t="s">
        <v>639</v>
      </c>
      <c r="B364" s="1" t="s">
        <v>241</v>
      </c>
      <c r="C364" s="1" t="s">
        <v>241</v>
      </c>
      <c r="D364" t="s">
        <v>116</v>
      </c>
      <c r="E364" s="1" t="s">
        <v>241</v>
      </c>
      <c r="F364" t="s">
        <v>116</v>
      </c>
      <c r="G364" s="1" t="s">
        <v>0</v>
      </c>
      <c r="I364" s="5">
        <v>43739</v>
      </c>
      <c r="J364" s="5">
        <v>43739</v>
      </c>
      <c r="K364" s="1" t="s">
        <v>0</v>
      </c>
      <c r="L364" s="1" t="s">
        <v>540</v>
      </c>
      <c r="M364" s="6">
        <v>6</v>
      </c>
      <c r="N364" s="3">
        <v>1</v>
      </c>
      <c r="O364" s="6">
        <v>6</v>
      </c>
      <c r="P364" s="6"/>
      <c r="Q364" s="6"/>
      <c r="R364" s="6"/>
      <c r="S364" s="1" t="s">
        <v>724</v>
      </c>
      <c r="T364" s="1" t="s">
        <v>336</v>
      </c>
      <c r="U364" s="2">
        <v>700</v>
      </c>
      <c r="V364" s="1" t="s">
        <v>0</v>
      </c>
      <c r="W364" s="1" t="s">
        <v>570</v>
      </c>
      <c r="X364" s="1" t="s">
        <v>570</v>
      </c>
      <c r="Y364" s="1" t="s">
        <v>727</v>
      </c>
      <c r="Z364" s="1" t="s">
        <v>721</v>
      </c>
      <c r="AA364" s="1" t="s">
        <v>115</v>
      </c>
      <c r="AB364" s="1" t="s">
        <v>387</v>
      </c>
      <c r="AC364" s="1" t="s">
        <v>724</v>
      </c>
      <c r="AD364" s="4">
        <v>4200</v>
      </c>
      <c r="AE364" s="4">
        <v>4200</v>
      </c>
      <c r="AF364" s="4">
        <v>5040</v>
      </c>
      <c r="AG364" s="4">
        <v>5040</v>
      </c>
      <c r="AH364" s="4">
        <v>700</v>
      </c>
      <c r="AI364" s="2">
        <v>700</v>
      </c>
      <c r="AJ364" s="4">
        <v>4200</v>
      </c>
      <c r="AK364" s="2">
        <v>4200</v>
      </c>
      <c r="AL364" s="4"/>
      <c r="AM364" s="2"/>
      <c r="AN364" s="3">
        <v>1</v>
      </c>
      <c r="AO364" s="2"/>
      <c r="AP364" s="6"/>
      <c r="AQ364" s="1" t="s">
        <v>567</v>
      </c>
      <c r="AR364" s="1" t="s">
        <v>569</v>
      </c>
      <c r="AS364" s="1" t="s">
        <v>568</v>
      </c>
      <c r="AT364" s="6"/>
      <c r="AU364" s="1" t="s">
        <v>316</v>
      </c>
      <c r="AV364" t="s">
        <v>759</v>
      </c>
      <c r="AW364" s="1" t="s">
        <v>316</v>
      </c>
      <c r="AX364" s="1" t="s">
        <v>829</v>
      </c>
      <c r="AY364" s="1"/>
    </row>
    <row r="365" spans="1:51" x14ac:dyDescent="0.25">
      <c r="A365" s="1" t="s">
        <v>639</v>
      </c>
      <c r="B365" s="1" t="s">
        <v>241</v>
      </c>
      <c r="C365" s="1" t="s">
        <v>241</v>
      </c>
      <c r="D365" t="s">
        <v>116</v>
      </c>
      <c r="E365" s="1" t="s">
        <v>241</v>
      </c>
      <c r="F365" t="s">
        <v>116</v>
      </c>
      <c r="G365" s="1" t="s">
        <v>0</v>
      </c>
      <c r="I365" s="5">
        <v>43739</v>
      </c>
      <c r="J365" s="5">
        <v>43739</v>
      </c>
      <c r="K365" s="1" t="s">
        <v>0</v>
      </c>
      <c r="L365" s="1" t="s">
        <v>540</v>
      </c>
      <c r="M365" s="6">
        <v>5</v>
      </c>
      <c r="N365" s="3">
        <v>1</v>
      </c>
      <c r="O365" s="6">
        <v>5</v>
      </c>
      <c r="P365" s="6"/>
      <c r="Q365" s="6"/>
      <c r="R365" s="6"/>
      <c r="S365" s="1" t="s">
        <v>724</v>
      </c>
      <c r="T365" s="1" t="s">
        <v>336</v>
      </c>
      <c r="U365" s="2">
        <v>700</v>
      </c>
      <c r="V365" s="1" t="s">
        <v>0</v>
      </c>
      <c r="W365" s="1" t="s">
        <v>570</v>
      </c>
      <c r="X365" s="1" t="s">
        <v>570</v>
      </c>
      <c r="Y365" s="1" t="s">
        <v>727</v>
      </c>
      <c r="Z365" s="1" t="s">
        <v>721</v>
      </c>
      <c r="AA365" s="1" t="s">
        <v>115</v>
      </c>
      <c r="AB365" s="1" t="s">
        <v>387</v>
      </c>
      <c r="AC365" s="1" t="s">
        <v>724</v>
      </c>
      <c r="AD365" s="4">
        <v>3500</v>
      </c>
      <c r="AE365" s="4">
        <v>3500</v>
      </c>
      <c r="AF365" s="4">
        <v>4200</v>
      </c>
      <c r="AG365" s="4">
        <v>4200</v>
      </c>
      <c r="AH365" s="4">
        <v>700</v>
      </c>
      <c r="AI365" s="2">
        <v>700</v>
      </c>
      <c r="AJ365" s="4">
        <v>3500</v>
      </c>
      <c r="AK365" s="2">
        <v>3500</v>
      </c>
      <c r="AL365" s="4"/>
      <c r="AM365" s="2"/>
      <c r="AN365" s="3">
        <v>1</v>
      </c>
      <c r="AO365" s="2"/>
      <c r="AP365" s="6"/>
      <c r="AQ365" s="1" t="s">
        <v>567</v>
      </c>
      <c r="AR365" s="1" t="s">
        <v>569</v>
      </c>
      <c r="AS365" s="1" t="s">
        <v>568</v>
      </c>
      <c r="AT365" s="6"/>
      <c r="AU365" s="1" t="s">
        <v>316</v>
      </c>
      <c r="AV365" t="s">
        <v>759</v>
      </c>
      <c r="AW365" s="1" t="s">
        <v>316</v>
      </c>
      <c r="AX365" s="1" t="s">
        <v>829</v>
      </c>
      <c r="AY365" s="1"/>
    </row>
    <row r="366" spans="1:51" x14ac:dyDescent="0.25">
      <c r="A366" s="1" t="s">
        <v>639</v>
      </c>
      <c r="B366" s="1" t="s">
        <v>241</v>
      </c>
      <c r="C366" s="1" t="s">
        <v>241</v>
      </c>
      <c r="D366" t="s">
        <v>116</v>
      </c>
      <c r="E366" s="1" t="s">
        <v>241</v>
      </c>
      <c r="F366" t="s">
        <v>116</v>
      </c>
      <c r="G366" s="1" t="s">
        <v>0</v>
      </c>
      <c r="I366" s="5">
        <v>43739</v>
      </c>
      <c r="J366" s="5">
        <v>43739</v>
      </c>
      <c r="K366" s="1" t="s">
        <v>0</v>
      </c>
      <c r="L366" s="1" t="s">
        <v>540</v>
      </c>
      <c r="M366" s="6">
        <v>3</v>
      </c>
      <c r="N366" s="3">
        <v>1</v>
      </c>
      <c r="O366" s="6">
        <v>3</v>
      </c>
      <c r="P366" s="6"/>
      <c r="Q366" s="6"/>
      <c r="R366" s="6"/>
      <c r="S366" s="1" t="s">
        <v>724</v>
      </c>
      <c r="T366" s="1" t="s">
        <v>336</v>
      </c>
      <c r="U366" s="2">
        <v>700</v>
      </c>
      <c r="V366" s="1" t="s">
        <v>0</v>
      </c>
      <c r="W366" s="1" t="s">
        <v>570</v>
      </c>
      <c r="X366" s="1" t="s">
        <v>570</v>
      </c>
      <c r="Y366" s="1" t="s">
        <v>727</v>
      </c>
      <c r="Z366" s="1" t="s">
        <v>721</v>
      </c>
      <c r="AA366" s="1" t="s">
        <v>116</v>
      </c>
      <c r="AB366" s="1" t="s">
        <v>387</v>
      </c>
      <c r="AC366" s="1" t="s">
        <v>724</v>
      </c>
      <c r="AD366" s="4">
        <v>2100</v>
      </c>
      <c r="AE366" s="4">
        <v>2100</v>
      </c>
      <c r="AF366" s="4">
        <v>2520</v>
      </c>
      <c r="AG366" s="4">
        <v>2520</v>
      </c>
      <c r="AH366" s="4">
        <v>700</v>
      </c>
      <c r="AI366" s="2">
        <v>700</v>
      </c>
      <c r="AJ366" s="4">
        <v>2100</v>
      </c>
      <c r="AK366" s="2">
        <v>2100</v>
      </c>
      <c r="AL366" s="4"/>
      <c r="AM366" s="2"/>
      <c r="AN366" s="3">
        <v>1</v>
      </c>
      <c r="AO366" s="2"/>
      <c r="AP366" s="6"/>
      <c r="AQ366" s="1" t="s">
        <v>567</v>
      </c>
      <c r="AR366" s="1" t="s">
        <v>569</v>
      </c>
      <c r="AS366" s="1" t="s">
        <v>568</v>
      </c>
      <c r="AT366" s="6"/>
      <c r="AU366" s="1" t="s">
        <v>316</v>
      </c>
      <c r="AV366" t="s">
        <v>759</v>
      </c>
      <c r="AW366" s="1" t="s">
        <v>316</v>
      </c>
      <c r="AX366" s="1" t="s">
        <v>829</v>
      </c>
      <c r="AY366" s="1"/>
    </row>
    <row r="367" spans="1:51" x14ac:dyDescent="0.25">
      <c r="A367" s="1" t="s">
        <v>639</v>
      </c>
      <c r="B367" s="1" t="s">
        <v>241</v>
      </c>
      <c r="C367" s="1" t="s">
        <v>241</v>
      </c>
      <c r="D367" t="s">
        <v>116</v>
      </c>
      <c r="E367" s="1" t="s">
        <v>241</v>
      </c>
      <c r="F367" t="s">
        <v>116</v>
      </c>
      <c r="G367" s="1" t="s">
        <v>0</v>
      </c>
      <c r="I367" s="5">
        <v>43739</v>
      </c>
      <c r="J367" s="5">
        <v>43739</v>
      </c>
      <c r="K367" s="1" t="s">
        <v>0</v>
      </c>
      <c r="L367" s="1" t="s">
        <v>554</v>
      </c>
      <c r="M367" s="6">
        <v>4</v>
      </c>
      <c r="N367" s="3">
        <v>1</v>
      </c>
      <c r="O367" s="6">
        <v>4</v>
      </c>
      <c r="P367" s="6"/>
      <c r="Q367" s="6"/>
      <c r="R367" s="6"/>
      <c r="S367" s="1" t="s">
        <v>724</v>
      </c>
      <c r="T367" s="1" t="s">
        <v>336</v>
      </c>
      <c r="U367" s="2">
        <v>950</v>
      </c>
      <c r="V367" s="1" t="s">
        <v>0</v>
      </c>
      <c r="W367" s="1" t="s">
        <v>570</v>
      </c>
      <c r="X367" s="1" t="s">
        <v>570</v>
      </c>
      <c r="Y367" s="1" t="s">
        <v>727</v>
      </c>
      <c r="Z367" s="1" t="s">
        <v>721</v>
      </c>
      <c r="AA367" s="1" t="s">
        <v>116</v>
      </c>
      <c r="AB367" s="1" t="s">
        <v>433</v>
      </c>
      <c r="AC367" s="1" t="s">
        <v>724</v>
      </c>
      <c r="AD367" s="4">
        <v>3800</v>
      </c>
      <c r="AE367" s="4">
        <v>3800</v>
      </c>
      <c r="AF367" s="4">
        <v>4560</v>
      </c>
      <c r="AG367" s="4">
        <v>4560</v>
      </c>
      <c r="AH367" s="4">
        <v>950</v>
      </c>
      <c r="AI367" s="2">
        <v>950</v>
      </c>
      <c r="AJ367" s="4">
        <v>3800</v>
      </c>
      <c r="AK367" s="2">
        <v>3800</v>
      </c>
      <c r="AL367" s="4"/>
      <c r="AM367" s="2"/>
      <c r="AN367" s="3">
        <v>1</v>
      </c>
      <c r="AO367" s="2"/>
      <c r="AP367" s="6"/>
      <c r="AQ367" s="1" t="s">
        <v>567</v>
      </c>
      <c r="AR367" s="1" t="s">
        <v>569</v>
      </c>
      <c r="AS367" s="1" t="s">
        <v>568</v>
      </c>
      <c r="AT367" s="6"/>
      <c r="AU367" s="1" t="s">
        <v>316</v>
      </c>
      <c r="AV367" t="s">
        <v>759</v>
      </c>
      <c r="AW367" s="1" t="s">
        <v>316</v>
      </c>
      <c r="AX367" s="1" t="s">
        <v>829</v>
      </c>
      <c r="AY367" s="1"/>
    </row>
    <row r="368" spans="1:51" x14ac:dyDescent="0.25">
      <c r="A368" s="1" t="s">
        <v>639</v>
      </c>
      <c r="B368" s="1" t="s">
        <v>241</v>
      </c>
      <c r="C368" s="1" t="s">
        <v>241</v>
      </c>
      <c r="D368" t="s">
        <v>116</v>
      </c>
      <c r="E368" s="1" t="s">
        <v>241</v>
      </c>
      <c r="F368" t="s">
        <v>116</v>
      </c>
      <c r="G368" s="1" t="s">
        <v>0</v>
      </c>
      <c r="I368" s="5">
        <v>43739</v>
      </c>
      <c r="J368" s="5">
        <v>43739</v>
      </c>
      <c r="K368" s="1" t="s">
        <v>0</v>
      </c>
      <c r="L368" s="1" t="s">
        <v>554</v>
      </c>
      <c r="M368" s="6">
        <v>3</v>
      </c>
      <c r="N368" s="3">
        <v>1</v>
      </c>
      <c r="O368" s="6">
        <v>3</v>
      </c>
      <c r="P368" s="6"/>
      <c r="Q368" s="6"/>
      <c r="R368" s="6"/>
      <c r="S368" s="1" t="s">
        <v>724</v>
      </c>
      <c r="T368" s="1" t="s">
        <v>336</v>
      </c>
      <c r="U368" s="2">
        <v>950</v>
      </c>
      <c r="V368" s="1" t="s">
        <v>0</v>
      </c>
      <c r="W368" s="1" t="s">
        <v>570</v>
      </c>
      <c r="X368" s="1" t="s">
        <v>570</v>
      </c>
      <c r="Y368" s="1" t="s">
        <v>727</v>
      </c>
      <c r="Z368" s="1" t="s">
        <v>721</v>
      </c>
      <c r="AA368" s="1" t="s">
        <v>116</v>
      </c>
      <c r="AB368" s="1" t="s">
        <v>433</v>
      </c>
      <c r="AC368" s="1" t="s">
        <v>724</v>
      </c>
      <c r="AD368" s="4">
        <v>2850</v>
      </c>
      <c r="AE368" s="4">
        <v>2850</v>
      </c>
      <c r="AF368" s="4">
        <v>3420</v>
      </c>
      <c r="AG368" s="4">
        <v>3420</v>
      </c>
      <c r="AH368" s="4">
        <v>950</v>
      </c>
      <c r="AI368" s="2">
        <v>950</v>
      </c>
      <c r="AJ368" s="4">
        <v>2850</v>
      </c>
      <c r="AK368" s="2">
        <v>2850</v>
      </c>
      <c r="AL368" s="4"/>
      <c r="AM368" s="2"/>
      <c r="AN368" s="3">
        <v>1</v>
      </c>
      <c r="AO368" s="2"/>
      <c r="AP368" s="6"/>
      <c r="AQ368" s="1" t="s">
        <v>567</v>
      </c>
      <c r="AR368" s="1" t="s">
        <v>569</v>
      </c>
      <c r="AS368" s="1" t="s">
        <v>568</v>
      </c>
      <c r="AT368" s="6"/>
      <c r="AU368" s="1" t="s">
        <v>316</v>
      </c>
      <c r="AV368" t="s">
        <v>759</v>
      </c>
      <c r="AW368" s="1" t="s">
        <v>316</v>
      </c>
      <c r="AX368" s="1" t="s">
        <v>829</v>
      </c>
      <c r="AY368" s="1"/>
    </row>
    <row r="369" spans="1:51" x14ac:dyDescent="0.25">
      <c r="A369" s="1" t="s">
        <v>639</v>
      </c>
      <c r="B369" s="1" t="s">
        <v>241</v>
      </c>
      <c r="C369" s="1" t="s">
        <v>241</v>
      </c>
      <c r="D369" t="s">
        <v>116</v>
      </c>
      <c r="E369" s="1" t="s">
        <v>241</v>
      </c>
      <c r="F369" t="s">
        <v>116</v>
      </c>
      <c r="G369" s="1" t="s">
        <v>0</v>
      </c>
      <c r="I369" s="5">
        <v>43739</v>
      </c>
      <c r="J369" s="5">
        <v>43739</v>
      </c>
      <c r="K369" s="1" t="s">
        <v>0</v>
      </c>
      <c r="L369" s="1" t="s">
        <v>549</v>
      </c>
      <c r="M369" s="6">
        <v>10</v>
      </c>
      <c r="N369" s="3">
        <v>1</v>
      </c>
      <c r="O369" s="6">
        <v>10</v>
      </c>
      <c r="P369" s="6">
        <v>3</v>
      </c>
      <c r="Q369" s="6"/>
      <c r="R369" s="6">
        <v>3</v>
      </c>
      <c r="S369" s="1" t="s">
        <v>724</v>
      </c>
      <c r="T369" s="1" t="s">
        <v>336</v>
      </c>
      <c r="U369" s="2">
        <v>700</v>
      </c>
      <c r="V369" s="1" t="s">
        <v>0</v>
      </c>
      <c r="W369" s="1" t="s">
        <v>570</v>
      </c>
      <c r="X369" s="1" t="s">
        <v>570</v>
      </c>
      <c r="Y369" s="1" t="s">
        <v>727</v>
      </c>
      <c r="Z369" s="1" t="s">
        <v>721</v>
      </c>
      <c r="AA369" s="1" t="s">
        <v>116</v>
      </c>
      <c r="AB369" s="1" t="s">
        <v>386</v>
      </c>
      <c r="AC369" s="1" t="s">
        <v>724</v>
      </c>
      <c r="AD369" s="4">
        <v>7000</v>
      </c>
      <c r="AE369" s="4">
        <v>7000</v>
      </c>
      <c r="AF369" s="4">
        <v>8400</v>
      </c>
      <c r="AG369" s="4">
        <v>8400</v>
      </c>
      <c r="AH369" s="4">
        <v>700</v>
      </c>
      <c r="AI369" s="2">
        <v>700</v>
      </c>
      <c r="AJ369" s="4">
        <v>7000</v>
      </c>
      <c r="AK369" s="2">
        <v>7000</v>
      </c>
      <c r="AL369" s="4">
        <v>2100</v>
      </c>
      <c r="AM369" s="2">
        <v>2100</v>
      </c>
      <c r="AN369" s="3">
        <v>1</v>
      </c>
      <c r="AO369" s="2"/>
      <c r="AP369" s="6"/>
      <c r="AQ369" s="1" t="s">
        <v>567</v>
      </c>
      <c r="AR369" s="1" t="s">
        <v>569</v>
      </c>
      <c r="AS369" s="1" t="s">
        <v>568</v>
      </c>
      <c r="AT369" s="6"/>
      <c r="AU369" s="1" t="s">
        <v>316</v>
      </c>
      <c r="AV369" t="s">
        <v>759</v>
      </c>
      <c r="AW369" s="1" t="s">
        <v>316</v>
      </c>
      <c r="AX369" s="1" t="s">
        <v>829</v>
      </c>
      <c r="AY369" s="1"/>
    </row>
    <row r="370" spans="1:51" x14ac:dyDescent="0.25">
      <c r="A370" s="1" t="s">
        <v>640</v>
      </c>
      <c r="B370" s="1" t="s">
        <v>242</v>
      </c>
      <c r="C370" s="1" t="s">
        <v>242</v>
      </c>
      <c r="D370" t="s">
        <v>117</v>
      </c>
      <c r="E370" s="1" t="s">
        <v>242</v>
      </c>
      <c r="F370" t="s">
        <v>117</v>
      </c>
      <c r="G370" s="1" t="s">
        <v>0</v>
      </c>
      <c r="I370" s="5">
        <v>43753</v>
      </c>
      <c r="J370" s="5">
        <v>43753</v>
      </c>
      <c r="K370" s="1" t="s">
        <v>0</v>
      </c>
      <c r="L370" s="1" t="s">
        <v>536</v>
      </c>
      <c r="M370" s="6">
        <v>53</v>
      </c>
      <c r="N370" s="3">
        <v>1</v>
      </c>
      <c r="O370" s="6">
        <v>53</v>
      </c>
      <c r="P370" s="6">
        <v>18</v>
      </c>
      <c r="Q370" s="6"/>
      <c r="R370" s="6"/>
      <c r="S370" s="1" t="s">
        <v>724</v>
      </c>
      <c r="T370" s="1" t="s">
        <v>336</v>
      </c>
      <c r="U370" s="2">
        <v>185</v>
      </c>
      <c r="V370" s="1" t="s">
        <v>0</v>
      </c>
      <c r="W370" s="1" t="s">
        <v>570</v>
      </c>
      <c r="X370" s="1" t="s">
        <v>570</v>
      </c>
      <c r="Y370" s="1" t="s">
        <v>726</v>
      </c>
      <c r="Z370" s="1" t="s">
        <v>719</v>
      </c>
      <c r="AA370" s="1" t="s">
        <v>117</v>
      </c>
      <c r="AB370" s="1" t="s">
        <v>338</v>
      </c>
      <c r="AC370" s="1" t="s">
        <v>724</v>
      </c>
      <c r="AD370" s="4">
        <v>9805</v>
      </c>
      <c r="AE370" s="4">
        <v>9805</v>
      </c>
      <c r="AF370" s="4">
        <v>9805</v>
      </c>
      <c r="AG370" s="4">
        <v>9805</v>
      </c>
      <c r="AH370" s="4">
        <v>185</v>
      </c>
      <c r="AI370" s="2">
        <v>185</v>
      </c>
      <c r="AJ370" s="4">
        <v>9805</v>
      </c>
      <c r="AK370" s="2">
        <v>9805</v>
      </c>
      <c r="AL370" s="4"/>
      <c r="AM370" s="2"/>
      <c r="AN370" s="3">
        <v>1</v>
      </c>
      <c r="AO370" s="2"/>
      <c r="AP370" s="6"/>
      <c r="AQ370" s="1" t="s">
        <v>567</v>
      </c>
      <c r="AR370" s="1" t="s">
        <v>569</v>
      </c>
      <c r="AS370" s="1" t="s">
        <v>568</v>
      </c>
      <c r="AT370" s="6"/>
      <c r="AU370" s="1" t="s">
        <v>308</v>
      </c>
      <c r="AV370" t="s">
        <v>751</v>
      </c>
      <c r="AW370" s="1" t="s">
        <v>308</v>
      </c>
      <c r="AX370" s="1" t="s">
        <v>787</v>
      </c>
      <c r="AY370" s="1"/>
    </row>
    <row r="371" spans="1:51" x14ac:dyDescent="0.25">
      <c r="A371" s="1" t="s">
        <v>640</v>
      </c>
      <c r="B371" s="1" t="s">
        <v>242</v>
      </c>
      <c r="C371" s="1" t="s">
        <v>242</v>
      </c>
      <c r="D371" t="s">
        <v>117</v>
      </c>
      <c r="E371" s="1" t="s">
        <v>242</v>
      </c>
      <c r="F371" t="s">
        <v>117</v>
      </c>
      <c r="G371" s="1" t="s">
        <v>0</v>
      </c>
      <c r="I371" s="5">
        <v>43753</v>
      </c>
      <c r="J371" s="5">
        <v>43753</v>
      </c>
      <c r="K371" s="1" t="s">
        <v>0</v>
      </c>
      <c r="L371" s="1" t="s">
        <v>552</v>
      </c>
      <c r="M371" s="6">
        <v>15</v>
      </c>
      <c r="N371" s="3">
        <v>1</v>
      </c>
      <c r="O371" s="6">
        <v>15</v>
      </c>
      <c r="P371" s="6">
        <v>6</v>
      </c>
      <c r="Q371" s="6"/>
      <c r="R371" s="6"/>
      <c r="S371" s="1" t="s">
        <v>724</v>
      </c>
      <c r="T371" s="1" t="s">
        <v>336</v>
      </c>
      <c r="U371" s="2">
        <v>22</v>
      </c>
      <c r="V371" s="1" t="s">
        <v>0</v>
      </c>
      <c r="W371" s="1" t="s">
        <v>570</v>
      </c>
      <c r="X371" s="1" t="s">
        <v>570</v>
      </c>
      <c r="Y371" s="1" t="s">
        <v>726</v>
      </c>
      <c r="Z371" s="1" t="s">
        <v>719</v>
      </c>
      <c r="AA371" s="1" t="s">
        <v>117</v>
      </c>
      <c r="AB371" s="1" t="s">
        <v>422</v>
      </c>
      <c r="AC371" s="1" t="s">
        <v>724</v>
      </c>
      <c r="AD371" s="4">
        <v>330</v>
      </c>
      <c r="AE371" s="4">
        <v>330</v>
      </c>
      <c r="AF371" s="4">
        <v>330</v>
      </c>
      <c r="AG371" s="4">
        <v>330</v>
      </c>
      <c r="AH371" s="4">
        <v>22</v>
      </c>
      <c r="AI371" s="2">
        <v>22</v>
      </c>
      <c r="AJ371" s="4">
        <v>330</v>
      </c>
      <c r="AK371" s="2">
        <v>330</v>
      </c>
      <c r="AL371" s="4"/>
      <c r="AM371" s="2"/>
      <c r="AN371" s="3">
        <v>1</v>
      </c>
      <c r="AO371" s="2"/>
      <c r="AP371" s="6"/>
      <c r="AQ371" s="1" t="s">
        <v>567</v>
      </c>
      <c r="AR371" s="1" t="s">
        <v>569</v>
      </c>
      <c r="AS371" s="1" t="s">
        <v>568</v>
      </c>
      <c r="AT371" s="6"/>
      <c r="AU371" s="1" t="s">
        <v>308</v>
      </c>
      <c r="AV371" t="s">
        <v>751</v>
      </c>
      <c r="AW371" s="1" t="s">
        <v>308</v>
      </c>
      <c r="AX371" s="1" t="s">
        <v>787</v>
      </c>
      <c r="AY371" s="1"/>
    </row>
    <row r="372" spans="1:51" x14ac:dyDescent="0.25">
      <c r="A372" s="1" t="s">
        <v>640</v>
      </c>
      <c r="B372" s="1" t="s">
        <v>242</v>
      </c>
      <c r="C372" s="1" t="s">
        <v>242</v>
      </c>
      <c r="D372" t="s">
        <v>117</v>
      </c>
      <c r="E372" s="1" t="s">
        <v>242</v>
      </c>
      <c r="F372" t="s">
        <v>117</v>
      </c>
      <c r="G372" s="1" t="s">
        <v>0</v>
      </c>
      <c r="I372" s="5">
        <v>43753</v>
      </c>
      <c r="J372" s="5">
        <v>43753</v>
      </c>
      <c r="K372" s="1" t="s">
        <v>0</v>
      </c>
      <c r="L372" s="1" t="s">
        <v>552</v>
      </c>
      <c r="M372" s="6">
        <v>1</v>
      </c>
      <c r="N372" s="3">
        <v>1</v>
      </c>
      <c r="O372" s="6">
        <v>1</v>
      </c>
      <c r="P372" s="6"/>
      <c r="Q372" s="6"/>
      <c r="R372" s="6"/>
      <c r="S372" s="1" t="s">
        <v>724</v>
      </c>
      <c r="T372" s="1" t="s">
        <v>336</v>
      </c>
      <c r="U372" s="2">
        <v>45</v>
      </c>
      <c r="V372" s="1" t="s">
        <v>0</v>
      </c>
      <c r="W372" s="1" t="s">
        <v>570</v>
      </c>
      <c r="X372" s="1" t="s">
        <v>570</v>
      </c>
      <c r="Y372" s="1" t="s">
        <v>726</v>
      </c>
      <c r="Z372" s="1" t="s">
        <v>719</v>
      </c>
      <c r="AA372" s="1" t="s">
        <v>117</v>
      </c>
      <c r="AB372" s="1" t="s">
        <v>422</v>
      </c>
      <c r="AC372" s="1" t="s">
        <v>724</v>
      </c>
      <c r="AD372" s="4">
        <v>45</v>
      </c>
      <c r="AE372" s="4">
        <v>45</v>
      </c>
      <c r="AF372" s="4">
        <v>45</v>
      </c>
      <c r="AG372" s="4">
        <v>45</v>
      </c>
      <c r="AH372" s="4">
        <v>45</v>
      </c>
      <c r="AI372" s="2">
        <v>45</v>
      </c>
      <c r="AJ372" s="4">
        <v>45</v>
      </c>
      <c r="AK372" s="2">
        <v>45</v>
      </c>
      <c r="AL372" s="4"/>
      <c r="AM372" s="2"/>
      <c r="AN372" s="3">
        <v>1</v>
      </c>
      <c r="AO372" s="2"/>
      <c r="AP372" s="6"/>
      <c r="AQ372" s="1" t="s">
        <v>567</v>
      </c>
      <c r="AR372" s="1" t="s">
        <v>569</v>
      </c>
      <c r="AS372" s="1" t="s">
        <v>568</v>
      </c>
      <c r="AT372" s="6"/>
      <c r="AU372" s="1" t="s">
        <v>308</v>
      </c>
      <c r="AV372" t="s">
        <v>751</v>
      </c>
      <c r="AW372" s="1" t="s">
        <v>308</v>
      </c>
      <c r="AX372" s="1" t="s">
        <v>787</v>
      </c>
      <c r="AY372" s="1"/>
    </row>
    <row r="373" spans="1:51" x14ac:dyDescent="0.25">
      <c r="A373" s="1" t="s">
        <v>640</v>
      </c>
      <c r="B373" s="1" t="s">
        <v>242</v>
      </c>
      <c r="C373" s="1" t="s">
        <v>242</v>
      </c>
      <c r="D373" t="s">
        <v>117</v>
      </c>
      <c r="E373" s="1" t="s">
        <v>242</v>
      </c>
      <c r="F373" t="s">
        <v>117</v>
      </c>
      <c r="G373" s="1" t="s">
        <v>0</v>
      </c>
      <c r="I373" s="5">
        <v>43753</v>
      </c>
      <c r="J373" s="5">
        <v>43753</v>
      </c>
      <c r="K373" s="1" t="s">
        <v>0</v>
      </c>
      <c r="L373" s="1" t="s">
        <v>552</v>
      </c>
      <c r="M373" s="6">
        <v>4</v>
      </c>
      <c r="N373" s="3">
        <v>1</v>
      </c>
      <c r="O373" s="6">
        <v>4</v>
      </c>
      <c r="P373" s="6">
        <v>2</v>
      </c>
      <c r="Q373" s="6"/>
      <c r="R373" s="6"/>
      <c r="S373" s="1" t="s">
        <v>724</v>
      </c>
      <c r="T373" s="1" t="s">
        <v>336</v>
      </c>
      <c r="U373" s="2">
        <v>45</v>
      </c>
      <c r="V373" s="1" t="s">
        <v>0</v>
      </c>
      <c r="W373" s="1" t="s">
        <v>570</v>
      </c>
      <c r="X373" s="1" t="s">
        <v>570</v>
      </c>
      <c r="Y373" s="1" t="s">
        <v>726</v>
      </c>
      <c r="Z373" s="1" t="s">
        <v>719</v>
      </c>
      <c r="AA373" s="1" t="s">
        <v>117</v>
      </c>
      <c r="AB373" s="1" t="s">
        <v>422</v>
      </c>
      <c r="AC373" s="1" t="s">
        <v>724</v>
      </c>
      <c r="AD373" s="4">
        <v>180</v>
      </c>
      <c r="AE373" s="4">
        <v>180</v>
      </c>
      <c r="AF373" s="4">
        <v>180</v>
      </c>
      <c r="AG373" s="4">
        <v>180</v>
      </c>
      <c r="AH373" s="4">
        <v>45</v>
      </c>
      <c r="AI373" s="2">
        <v>45</v>
      </c>
      <c r="AJ373" s="4">
        <v>180</v>
      </c>
      <c r="AK373" s="2">
        <v>180</v>
      </c>
      <c r="AL373" s="4"/>
      <c r="AM373" s="2"/>
      <c r="AN373" s="3">
        <v>1</v>
      </c>
      <c r="AO373" s="2"/>
      <c r="AP373" s="6"/>
      <c r="AQ373" s="1" t="s">
        <v>567</v>
      </c>
      <c r="AR373" s="1" t="s">
        <v>569</v>
      </c>
      <c r="AS373" s="1" t="s">
        <v>568</v>
      </c>
      <c r="AT373" s="6"/>
      <c r="AU373" s="1" t="s">
        <v>308</v>
      </c>
      <c r="AV373" t="s">
        <v>751</v>
      </c>
      <c r="AW373" s="1" t="s">
        <v>308</v>
      </c>
      <c r="AX373" s="1" t="s">
        <v>787</v>
      </c>
      <c r="AY373" s="1"/>
    </row>
    <row r="374" spans="1:51" x14ac:dyDescent="0.25">
      <c r="A374" s="1" t="s">
        <v>641</v>
      </c>
      <c r="B374" s="1" t="s">
        <v>243</v>
      </c>
      <c r="C374" s="1" t="s">
        <v>243</v>
      </c>
      <c r="D374" t="s">
        <v>118</v>
      </c>
      <c r="E374" s="1" t="s">
        <v>243</v>
      </c>
      <c r="F374" t="s">
        <v>118</v>
      </c>
      <c r="G374" s="1" t="s">
        <v>0</v>
      </c>
      <c r="I374" s="5">
        <v>43753</v>
      </c>
      <c r="J374" s="5">
        <v>43753</v>
      </c>
      <c r="K374" s="1" t="s">
        <v>0</v>
      </c>
      <c r="L374" s="1" t="s">
        <v>536</v>
      </c>
      <c r="M374" s="6">
        <v>53</v>
      </c>
      <c r="N374" s="3">
        <v>1</v>
      </c>
      <c r="O374" s="6">
        <v>53</v>
      </c>
      <c r="P374" s="6">
        <v>18</v>
      </c>
      <c r="Q374" s="6"/>
      <c r="R374" s="6"/>
      <c r="S374" s="1" t="s">
        <v>724</v>
      </c>
      <c r="T374" s="1" t="s">
        <v>336</v>
      </c>
      <c r="U374" s="2">
        <v>185</v>
      </c>
      <c r="V374" s="1" t="s">
        <v>0</v>
      </c>
      <c r="W374" s="1" t="s">
        <v>570</v>
      </c>
      <c r="X374" s="1" t="s">
        <v>570</v>
      </c>
      <c r="Y374" s="1" t="s">
        <v>726</v>
      </c>
      <c r="Z374" s="1" t="s">
        <v>719</v>
      </c>
      <c r="AA374" s="1" t="s">
        <v>118</v>
      </c>
      <c r="AB374" s="1" t="s">
        <v>338</v>
      </c>
      <c r="AC374" s="1" t="s">
        <v>724</v>
      </c>
      <c r="AD374" s="4">
        <v>9805</v>
      </c>
      <c r="AE374" s="4">
        <v>9805</v>
      </c>
      <c r="AF374" s="4">
        <v>9805</v>
      </c>
      <c r="AG374" s="4">
        <v>9805</v>
      </c>
      <c r="AH374" s="4">
        <v>185</v>
      </c>
      <c r="AI374" s="2">
        <v>185</v>
      </c>
      <c r="AJ374" s="4">
        <v>9805</v>
      </c>
      <c r="AK374" s="2">
        <v>9805</v>
      </c>
      <c r="AL374" s="4"/>
      <c r="AM374" s="2"/>
      <c r="AN374" s="3">
        <v>1</v>
      </c>
      <c r="AO374" s="2"/>
      <c r="AP374" s="6"/>
      <c r="AQ374" s="1" t="s">
        <v>567</v>
      </c>
      <c r="AR374" s="1" t="s">
        <v>569</v>
      </c>
      <c r="AS374" s="1" t="s">
        <v>568</v>
      </c>
      <c r="AT374" s="6"/>
      <c r="AU374" s="1" t="s">
        <v>308</v>
      </c>
      <c r="AV374" t="s">
        <v>751</v>
      </c>
      <c r="AW374" s="1" t="s">
        <v>308</v>
      </c>
      <c r="AX374" s="1" t="s">
        <v>787</v>
      </c>
      <c r="AY374" s="1"/>
    </row>
    <row r="375" spans="1:51" x14ac:dyDescent="0.25">
      <c r="A375" s="1" t="s">
        <v>641</v>
      </c>
      <c r="B375" s="1" t="s">
        <v>243</v>
      </c>
      <c r="C375" s="1" t="s">
        <v>243</v>
      </c>
      <c r="D375" t="s">
        <v>118</v>
      </c>
      <c r="E375" s="1" t="s">
        <v>243</v>
      </c>
      <c r="F375" t="s">
        <v>118</v>
      </c>
      <c r="G375" s="1" t="s">
        <v>0</v>
      </c>
      <c r="I375" s="5">
        <v>43753</v>
      </c>
      <c r="J375" s="5">
        <v>43753</v>
      </c>
      <c r="K375" s="1" t="s">
        <v>0</v>
      </c>
      <c r="L375" s="1" t="s">
        <v>552</v>
      </c>
      <c r="M375" s="6">
        <v>15</v>
      </c>
      <c r="N375" s="3">
        <v>1</v>
      </c>
      <c r="O375" s="6">
        <v>15</v>
      </c>
      <c r="P375" s="6">
        <v>6</v>
      </c>
      <c r="Q375" s="6"/>
      <c r="R375" s="6"/>
      <c r="S375" s="1" t="s">
        <v>724</v>
      </c>
      <c r="T375" s="1" t="s">
        <v>336</v>
      </c>
      <c r="U375" s="2">
        <v>22</v>
      </c>
      <c r="V375" s="1" t="s">
        <v>0</v>
      </c>
      <c r="W375" s="1" t="s">
        <v>570</v>
      </c>
      <c r="X375" s="1" t="s">
        <v>570</v>
      </c>
      <c r="Y375" s="1" t="s">
        <v>726</v>
      </c>
      <c r="Z375" s="1" t="s">
        <v>719</v>
      </c>
      <c r="AA375" s="1" t="s">
        <v>118</v>
      </c>
      <c r="AB375" s="1" t="s">
        <v>422</v>
      </c>
      <c r="AC375" s="1" t="s">
        <v>724</v>
      </c>
      <c r="AD375" s="4">
        <v>330</v>
      </c>
      <c r="AE375" s="4">
        <v>330</v>
      </c>
      <c r="AF375" s="4">
        <v>330</v>
      </c>
      <c r="AG375" s="4">
        <v>330</v>
      </c>
      <c r="AH375" s="4">
        <v>22</v>
      </c>
      <c r="AI375" s="2">
        <v>22</v>
      </c>
      <c r="AJ375" s="4">
        <v>330</v>
      </c>
      <c r="AK375" s="2">
        <v>330</v>
      </c>
      <c r="AL375" s="4"/>
      <c r="AM375" s="2"/>
      <c r="AN375" s="3">
        <v>1</v>
      </c>
      <c r="AO375" s="2"/>
      <c r="AP375" s="6"/>
      <c r="AQ375" s="1" t="s">
        <v>567</v>
      </c>
      <c r="AR375" s="1" t="s">
        <v>569</v>
      </c>
      <c r="AS375" s="1" t="s">
        <v>568</v>
      </c>
      <c r="AT375" s="6"/>
      <c r="AU375" s="1" t="s">
        <v>308</v>
      </c>
      <c r="AV375" t="s">
        <v>751</v>
      </c>
      <c r="AW375" s="1" t="s">
        <v>308</v>
      </c>
      <c r="AX375" s="1" t="s">
        <v>787</v>
      </c>
      <c r="AY375" s="1"/>
    </row>
    <row r="376" spans="1:51" x14ac:dyDescent="0.25">
      <c r="A376" s="1" t="s">
        <v>641</v>
      </c>
      <c r="B376" s="1" t="s">
        <v>243</v>
      </c>
      <c r="C376" s="1" t="s">
        <v>243</v>
      </c>
      <c r="D376" t="s">
        <v>118</v>
      </c>
      <c r="E376" s="1" t="s">
        <v>243</v>
      </c>
      <c r="F376" t="s">
        <v>118</v>
      </c>
      <c r="G376" s="1" t="s">
        <v>0</v>
      </c>
      <c r="I376" s="5">
        <v>43753</v>
      </c>
      <c r="J376" s="5">
        <v>43753</v>
      </c>
      <c r="K376" s="1" t="s">
        <v>0</v>
      </c>
      <c r="L376" s="1" t="s">
        <v>552</v>
      </c>
      <c r="M376" s="6">
        <v>1</v>
      </c>
      <c r="N376" s="3">
        <v>1</v>
      </c>
      <c r="O376" s="6">
        <v>1</v>
      </c>
      <c r="P376" s="6"/>
      <c r="Q376" s="6"/>
      <c r="R376" s="6"/>
      <c r="S376" s="1" t="s">
        <v>724</v>
      </c>
      <c r="T376" s="1" t="s">
        <v>336</v>
      </c>
      <c r="U376" s="2">
        <v>45</v>
      </c>
      <c r="V376" s="1" t="s">
        <v>0</v>
      </c>
      <c r="W376" s="1" t="s">
        <v>570</v>
      </c>
      <c r="X376" s="1" t="s">
        <v>570</v>
      </c>
      <c r="Y376" s="1" t="s">
        <v>726</v>
      </c>
      <c r="Z376" s="1" t="s">
        <v>719</v>
      </c>
      <c r="AA376" s="1" t="s">
        <v>118</v>
      </c>
      <c r="AB376" s="1" t="s">
        <v>422</v>
      </c>
      <c r="AC376" s="1" t="s">
        <v>724</v>
      </c>
      <c r="AD376" s="4">
        <v>45</v>
      </c>
      <c r="AE376" s="4">
        <v>45</v>
      </c>
      <c r="AF376" s="4">
        <v>45</v>
      </c>
      <c r="AG376" s="4">
        <v>45</v>
      </c>
      <c r="AH376" s="4">
        <v>45</v>
      </c>
      <c r="AI376" s="2">
        <v>45</v>
      </c>
      <c r="AJ376" s="4">
        <v>45</v>
      </c>
      <c r="AK376" s="2">
        <v>45</v>
      </c>
      <c r="AL376" s="4"/>
      <c r="AM376" s="2"/>
      <c r="AN376" s="3">
        <v>1</v>
      </c>
      <c r="AO376" s="2"/>
      <c r="AP376" s="6"/>
      <c r="AQ376" s="1" t="s">
        <v>567</v>
      </c>
      <c r="AR376" s="1" t="s">
        <v>569</v>
      </c>
      <c r="AS376" s="1" t="s">
        <v>568</v>
      </c>
      <c r="AT376" s="6"/>
      <c r="AU376" s="1" t="s">
        <v>308</v>
      </c>
      <c r="AV376" t="s">
        <v>751</v>
      </c>
      <c r="AW376" s="1" t="s">
        <v>308</v>
      </c>
      <c r="AX376" s="1" t="s">
        <v>787</v>
      </c>
      <c r="AY376" s="1"/>
    </row>
    <row r="377" spans="1:51" x14ac:dyDescent="0.25">
      <c r="A377" s="1" t="s">
        <v>641</v>
      </c>
      <c r="B377" s="1" t="s">
        <v>243</v>
      </c>
      <c r="C377" s="1" t="s">
        <v>243</v>
      </c>
      <c r="D377" t="s">
        <v>118</v>
      </c>
      <c r="E377" s="1" t="s">
        <v>243</v>
      </c>
      <c r="F377" t="s">
        <v>118</v>
      </c>
      <c r="G377" s="1" t="s">
        <v>0</v>
      </c>
      <c r="I377" s="5">
        <v>43753</v>
      </c>
      <c r="J377" s="5">
        <v>43753</v>
      </c>
      <c r="K377" s="1" t="s">
        <v>0</v>
      </c>
      <c r="L377" s="1" t="s">
        <v>552</v>
      </c>
      <c r="M377" s="6">
        <v>4</v>
      </c>
      <c r="N377" s="3">
        <v>1</v>
      </c>
      <c r="O377" s="6">
        <v>4</v>
      </c>
      <c r="P377" s="6">
        <v>2</v>
      </c>
      <c r="Q377" s="6"/>
      <c r="R377" s="6"/>
      <c r="S377" s="1" t="s">
        <v>724</v>
      </c>
      <c r="T377" s="1" t="s">
        <v>336</v>
      </c>
      <c r="U377" s="2">
        <v>45</v>
      </c>
      <c r="V377" s="1" t="s">
        <v>0</v>
      </c>
      <c r="W377" s="1" t="s">
        <v>570</v>
      </c>
      <c r="X377" s="1" t="s">
        <v>570</v>
      </c>
      <c r="Y377" s="1" t="s">
        <v>726</v>
      </c>
      <c r="Z377" s="1" t="s">
        <v>719</v>
      </c>
      <c r="AA377" s="1" t="s">
        <v>118</v>
      </c>
      <c r="AB377" s="1" t="s">
        <v>422</v>
      </c>
      <c r="AC377" s="1" t="s">
        <v>724</v>
      </c>
      <c r="AD377" s="4">
        <v>180</v>
      </c>
      <c r="AE377" s="4">
        <v>180</v>
      </c>
      <c r="AF377" s="4">
        <v>180</v>
      </c>
      <c r="AG377" s="4">
        <v>180</v>
      </c>
      <c r="AH377" s="4">
        <v>45</v>
      </c>
      <c r="AI377" s="2">
        <v>45</v>
      </c>
      <c r="AJ377" s="4">
        <v>180</v>
      </c>
      <c r="AK377" s="2">
        <v>180</v>
      </c>
      <c r="AL377" s="4"/>
      <c r="AM377" s="2"/>
      <c r="AN377" s="3">
        <v>1</v>
      </c>
      <c r="AO377" s="2"/>
      <c r="AP377" s="6"/>
      <c r="AQ377" s="1" t="s">
        <v>567</v>
      </c>
      <c r="AR377" s="1" t="s">
        <v>569</v>
      </c>
      <c r="AS377" s="1" t="s">
        <v>568</v>
      </c>
      <c r="AT377" s="6"/>
      <c r="AU377" s="1" t="s">
        <v>308</v>
      </c>
      <c r="AV377" t="s">
        <v>751</v>
      </c>
      <c r="AW377" s="1" t="s">
        <v>308</v>
      </c>
      <c r="AX377" s="1" t="s">
        <v>787</v>
      </c>
      <c r="AY377" s="1"/>
    </row>
    <row r="378" spans="1:51" x14ac:dyDescent="0.25">
      <c r="A378" s="1" t="s">
        <v>642</v>
      </c>
      <c r="B378" s="1" t="s">
        <v>239</v>
      </c>
      <c r="C378" s="1" t="s">
        <v>239</v>
      </c>
      <c r="D378" t="s">
        <v>113</v>
      </c>
      <c r="E378" s="1" t="s">
        <v>239</v>
      </c>
      <c r="F378" t="s">
        <v>113</v>
      </c>
      <c r="G378" s="1" t="s">
        <v>0</v>
      </c>
      <c r="I378" s="5">
        <v>43756</v>
      </c>
      <c r="J378" s="5">
        <v>43756</v>
      </c>
      <c r="K378" s="1" t="s">
        <v>0</v>
      </c>
      <c r="L378" s="1" t="s">
        <v>540</v>
      </c>
      <c r="M378" s="6">
        <v>1</v>
      </c>
      <c r="N378" s="3">
        <v>1</v>
      </c>
      <c r="O378" s="6">
        <v>1</v>
      </c>
      <c r="P378" s="6"/>
      <c r="Q378" s="6"/>
      <c r="R378" s="6"/>
      <c r="S378" s="1" t="s">
        <v>724</v>
      </c>
      <c r="T378" s="1" t="s">
        <v>336</v>
      </c>
      <c r="U378" s="2">
        <v>900</v>
      </c>
      <c r="V378" s="1" t="s">
        <v>0</v>
      </c>
      <c r="W378" s="1" t="s">
        <v>570</v>
      </c>
      <c r="X378" s="1" t="s">
        <v>570</v>
      </c>
      <c r="Y378" s="1" t="s">
        <v>727</v>
      </c>
      <c r="Z378" s="1" t="s">
        <v>722</v>
      </c>
      <c r="AA378" s="1" t="s">
        <v>113</v>
      </c>
      <c r="AB378" s="1" t="s">
        <v>387</v>
      </c>
      <c r="AC378" s="1" t="s">
        <v>724</v>
      </c>
      <c r="AD378" s="4">
        <v>900</v>
      </c>
      <c r="AE378" s="4">
        <v>900</v>
      </c>
      <c r="AF378" s="4">
        <v>1080</v>
      </c>
      <c r="AG378" s="4">
        <v>1080</v>
      </c>
      <c r="AH378" s="4">
        <v>900</v>
      </c>
      <c r="AI378" s="2">
        <v>900</v>
      </c>
      <c r="AJ378" s="4">
        <v>900</v>
      </c>
      <c r="AK378" s="2">
        <v>900</v>
      </c>
      <c r="AL378" s="4"/>
      <c r="AM378" s="2"/>
      <c r="AN378" s="3">
        <v>1</v>
      </c>
      <c r="AO378" s="2"/>
      <c r="AP378" s="6"/>
      <c r="AQ378" s="1" t="s">
        <v>567</v>
      </c>
      <c r="AR378" s="1" t="s">
        <v>569</v>
      </c>
      <c r="AS378" s="1" t="s">
        <v>568</v>
      </c>
      <c r="AT378" s="6"/>
      <c r="AU378" s="1" t="s">
        <v>316</v>
      </c>
      <c r="AV378" t="s">
        <v>759</v>
      </c>
      <c r="AW378" s="1" t="s">
        <v>316</v>
      </c>
      <c r="AX378" s="1" t="s">
        <v>829</v>
      </c>
      <c r="AY378" s="1"/>
    </row>
    <row r="379" spans="1:51" x14ac:dyDescent="0.25">
      <c r="A379" s="1" t="s">
        <v>643</v>
      </c>
      <c r="B379" s="1" t="s">
        <v>244</v>
      </c>
      <c r="C379" s="1" t="s">
        <v>244</v>
      </c>
      <c r="D379" t="s">
        <v>119</v>
      </c>
      <c r="E379" s="1" t="s">
        <v>244</v>
      </c>
      <c r="F379" t="s">
        <v>119</v>
      </c>
      <c r="G379" s="1" t="s">
        <v>0</v>
      </c>
      <c r="I379" s="5">
        <v>43756</v>
      </c>
      <c r="J379" s="5">
        <v>43756</v>
      </c>
      <c r="K379" s="1" t="s">
        <v>0</v>
      </c>
      <c r="L379" s="1" t="s">
        <v>536</v>
      </c>
      <c r="M379" s="6">
        <v>5</v>
      </c>
      <c r="N379" s="3">
        <v>1</v>
      </c>
      <c r="O379" s="6">
        <v>5</v>
      </c>
      <c r="P379" s="6">
        <v>2</v>
      </c>
      <c r="Q379" s="6"/>
      <c r="R379" s="6"/>
      <c r="S379" s="1" t="s">
        <v>724</v>
      </c>
      <c r="T379" s="1" t="s">
        <v>336</v>
      </c>
      <c r="U379" s="2">
        <v>700</v>
      </c>
      <c r="V379" s="1" t="s">
        <v>0</v>
      </c>
      <c r="W379" s="1" t="s">
        <v>570</v>
      </c>
      <c r="X379" s="1" t="s">
        <v>570</v>
      </c>
      <c r="Y379" s="1" t="s">
        <v>727</v>
      </c>
      <c r="Z379" s="1" t="s">
        <v>722</v>
      </c>
      <c r="AA379" s="1" t="s">
        <v>119</v>
      </c>
      <c r="AB379" s="1" t="s">
        <v>434</v>
      </c>
      <c r="AC379" s="1" t="s">
        <v>724</v>
      </c>
      <c r="AD379" s="4">
        <v>3500</v>
      </c>
      <c r="AE379" s="4">
        <v>3500</v>
      </c>
      <c r="AF379" s="4">
        <v>4200</v>
      </c>
      <c r="AG379" s="4">
        <v>4200</v>
      </c>
      <c r="AH379" s="4">
        <v>700</v>
      </c>
      <c r="AI379" s="2">
        <v>700</v>
      </c>
      <c r="AJ379" s="4">
        <v>3500</v>
      </c>
      <c r="AK379" s="2">
        <v>3500</v>
      </c>
      <c r="AL379" s="4"/>
      <c r="AM379" s="2"/>
      <c r="AN379" s="3">
        <v>1</v>
      </c>
      <c r="AO379" s="2"/>
      <c r="AP379" s="6"/>
      <c r="AQ379" s="1" t="s">
        <v>567</v>
      </c>
      <c r="AR379" s="1" t="s">
        <v>569</v>
      </c>
      <c r="AS379" s="1" t="s">
        <v>568</v>
      </c>
      <c r="AT379" s="6"/>
      <c r="AU379" s="1" t="s">
        <v>304</v>
      </c>
      <c r="AV379" t="s">
        <v>747</v>
      </c>
      <c r="AW379" s="1" t="s">
        <v>304</v>
      </c>
      <c r="AX379" s="1" t="s">
        <v>811</v>
      </c>
      <c r="AY379" s="1"/>
    </row>
    <row r="380" spans="1:51" x14ac:dyDescent="0.25">
      <c r="A380" s="1" t="s">
        <v>644</v>
      </c>
      <c r="B380" s="1" t="s">
        <v>245</v>
      </c>
      <c r="C380" s="1" t="s">
        <v>245</v>
      </c>
      <c r="D380" t="s">
        <v>120</v>
      </c>
      <c r="E380" s="1" t="s">
        <v>245</v>
      </c>
      <c r="F380" t="s">
        <v>120</v>
      </c>
      <c r="G380" s="1" t="s">
        <v>0</v>
      </c>
      <c r="I380" s="5">
        <v>43759</v>
      </c>
      <c r="J380" s="5">
        <v>43759</v>
      </c>
      <c r="K380" s="1" t="s">
        <v>0</v>
      </c>
      <c r="L380" s="1" t="s">
        <v>536</v>
      </c>
      <c r="M380" s="6">
        <v>53</v>
      </c>
      <c r="N380" s="3">
        <v>1</v>
      </c>
      <c r="O380" s="6">
        <v>53</v>
      </c>
      <c r="P380" s="6">
        <v>18</v>
      </c>
      <c r="Q380" s="6"/>
      <c r="R380" s="6"/>
      <c r="S380" s="1" t="s">
        <v>724</v>
      </c>
      <c r="T380" s="1" t="s">
        <v>336</v>
      </c>
      <c r="U380" s="2">
        <v>185</v>
      </c>
      <c r="V380" s="1" t="s">
        <v>0</v>
      </c>
      <c r="W380" s="1" t="s">
        <v>570</v>
      </c>
      <c r="X380" s="1" t="s">
        <v>570</v>
      </c>
      <c r="Y380" s="1" t="s">
        <v>726</v>
      </c>
      <c r="Z380" s="1" t="s">
        <v>719</v>
      </c>
      <c r="AA380" s="1" t="s">
        <v>120</v>
      </c>
      <c r="AB380" s="1" t="s">
        <v>338</v>
      </c>
      <c r="AC380" s="1" t="s">
        <v>724</v>
      </c>
      <c r="AD380" s="4">
        <v>9805</v>
      </c>
      <c r="AE380" s="4">
        <v>9805</v>
      </c>
      <c r="AF380" s="4">
        <v>9805</v>
      </c>
      <c r="AG380" s="4">
        <v>9805</v>
      </c>
      <c r="AH380" s="4">
        <v>185</v>
      </c>
      <c r="AI380" s="2">
        <v>185</v>
      </c>
      <c r="AJ380" s="4">
        <v>9805</v>
      </c>
      <c r="AK380" s="2">
        <v>9805</v>
      </c>
      <c r="AL380" s="4"/>
      <c r="AM380" s="2"/>
      <c r="AN380" s="3">
        <v>1</v>
      </c>
      <c r="AO380" s="2"/>
      <c r="AP380" s="6"/>
      <c r="AQ380" s="1" t="s">
        <v>567</v>
      </c>
      <c r="AR380" s="1" t="s">
        <v>569</v>
      </c>
      <c r="AS380" s="1" t="s">
        <v>568</v>
      </c>
      <c r="AT380" s="6"/>
      <c r="AU380" s="1" t="s">
        <v>308</v>
      </c>
      <c r="AV380" t="s">
        <v>751</v>
      </c>
      <c r="AW380" s="1" t="s">
        <v>308</v>
      </c>
      <c r="AX380" s="1" t="s">
        <v>787</v>
      </c>
      <c r="AY380" s="1"/>
    </row>
    <row r="381" spans="1:51" x14ac:dyDescent="0.25">
      <c r="A381" s="1" t="s">
        <v>644</v>
      </c>
      <c r="B381" s="1" t="s">
        <v>245</v>
      </c>
      <c r="C381" s="1" t="s">
        <v>245</v>
      </c>
      <c r="D381" t="s">
        <v>120</v>
      </c>
      <c r="E381" s="1" t="s">
        <v>245</v>
      </c>
      <c r="F381" t="s">
        <v>120</v>
      </c>
      <c r="G381" s="1" t="s">
        <v>0</v>
      </c>
      <c r="I381" s="5">
        <v>43759</v>
      </c>
      <c r="J381" s="5">
        <v>43759</v>
      </c>
      <c r="K381" s="1" t="s">
        <v>0</v>
      </c>
      <c r="L381" s="1" t="s">
        <v>552</v>
      </c>
      <c r="M381" s="6">
        <v>15</v>
      </c>
      <c r="N381" s="3">
        <v>1</v>
      </c>
      <c r="O381" s="6">
        <v>15</v>
      </c>
      <c r="P381" s="6">
        <v>6</v>
      </c>
      <c r="Q381" s="6"/>
      <c r="R381" s="6"/>
      <c r="S381" s="1" t="s">
        <v>724</v>
      </c>
      <c r="T381" s="1" t="s">
        <v>336</v>
      </c>
      <c r="U381" s="2">
        <v>22</v>
      </c>
      <c r="V381" s="1" t="s">
        <v>0</v>
      </c>
      <c r="W381" s="1" t="s">
        <v>570</v>
      </c>
      <c r="X381" s="1" t="s">
        <v>570</v>
      </c>
      <c r="Y381" s="1" t="s">
        <v>726</v>
      </c>
      <c r="Z381" s="1" t="s">
        <v>719</v>
      </c>
      <c r="AA381" s="1" t="s">
        <v>120</v>
      </c>
      <c r="AB381" s="1" t="s">
        <v>422</v>
      </c>
      <c r="AC381" s="1" t="s">
        <v>724</v>
      </c>
      <c r="AD381" s="4">
        <v>330</v>
      </c>
      <c r="AE381" s="4">
        <v>330</v>
      </c>
      <c r="AF381" s="4">
        <v>330</v>
      </c>
      <c r="AG381" s="4">
        <v>330</v>
      </c>
      <c r="AH381" s="4">
        <v>22</v>
      </c>
      <c r="AI381" s="2">
        <v>22</v>
      </c>
      <c r="AJ381" s="4">
        <v>330</v>
      </c>
      <c r="AK381" s="2">
        <v>330</v>
      </c>
      <c r="AL381" s="4"/>
      <c r="AM381" s="2"/>
      <c r="AN381" s="3">
        <v>1</v>
      </c>
      <c r="AO381" s="2"/>
      <c r="AP381" s="6"/>
      <c r="AQ381" s="1" t="s">
        <v>567</v>
      </c>
      <c r="AR381" s="1" t="s">
        <v>569</v>
      </c>
      <c r="AS381" s="1" t="s">
        <v>568</v>
      </c>
      <c r="AT381" s="6"/>
      <c r="AU381" s="1" t="s">
        <v>308</v>
      </c>
      <c r="AV381" t="s">
        <v>751</v>
      </c>
      <c r="AW381" s="1" t="s">
        <v>308</v>
      </c>
      <c r="AX381" s="1" t="s">
        <v>787</v>
      </c>
      <c r="AY381" s="1"/>
    </row>
    <row r="382" spans="1:51" x14ac:dyDescent="0.25">
      <c r="A382" s="1" t="s">
        <v>644</v>
      </c>
      <c r="B382" s="1" t="s">
        <v>245</v>
      </c>
      <c r="C382" s="1" t="s">
        <v>245</v>
      </c>
      <c r="D382" t="s">
        <v>120</v>
      </c>
      <c r="E382" s="1" t="s">
        <v>245</v>
      </c>
      <c r="F382" t="s">
        <v>120</v>
      </c>
      <c r="G382" s="1" t="s">
        <v>0</v>
      </c>
      <c r="I382" s="5">
        <v>43759</v>
      </c>
      <c r="J382" s="5">
        <v>43759</v>
      </c>
      <c r="K382" s="1" t="s">
        <v>0</v>
      </c>
      <c r="L382" s="1" t="s">
        <v>552</v>
      </c>
      <c r="M382" s="6">
        <v>1</v>
      </c>
      <c r="N382" s="3">
        <v>1</v>
      </c>
      <c r="O382" s="6">
        <v>1</v>
      </c>
      <c r="P382" s="6"/>
      <c r="Q382" s="6"/>
      <c r="R382" s="6"/>
      <c r="S382" s="1" t="s">
        <v>724</v>
      </c>
      <c r="T382" s="1" t="s">
        <v>336</v>
      </c>
      <c r="U382" s="2">
        <v>45</v>
      </c>
      <c r="V382" s="1" t="s">
        <v>0</v>
      </c>
      <c r="W382" s="1" t="s">
        <v>570</v>
      </c>
      <c r="X382" s="1" t="s">
        <v>570</v>
      </c>
      <c r="Y382" s="1" t="s">
        <v>726</v>
      </c>
      <c r="Z382" s="1" t="s">
        <v>719</v>
      </c>
      <c r="AA382" s="1" t="s">
        <v>120</v>
      </c>
      <c r="AB382" s="1" t="s">
        <v>422</v>
      </c>
      <c r="AC382" s="1" t="s">
        <v>724</v>
      </c>
      <c r="AD382" s="4">
        <v>45</v>
      </c>
      <c r="AE382" s="4">
        <v>45</v>
      </c>
      <c r="AF382" s="4">
        <v>45</v>
      </c>
      <c r="AG382" s="4">
        <v>45</v>
      </c>
      <c r="AH382" s="4">
        <v>45</v>
      </c>
      <c r="AI382" s="2">
        <v>45</v>
      </c>
      <c r="AJ382" s="4">
        <v>45</v>
      </c>
      <c r="AK382" s="2">
        <v>45</v>
      </c>
      <c r="AL382" s="4"/>
      <c r="AM382" s="2"/>
      <c r="AN382" s="3">
        <v>1</v>
      </c>
      <c r="AO382" s="2"/>
      <c r="AP382" s="6"/>
      <c r="AQ382" s="1" t="s">
        <v>567</v>
      </c>
      <c r="AR382" s="1" t="s">
        <v>569</v>
      </c>
      <c r="AS382" s="1" t="s">
        <v>568</v>
      </c>
      <c r="AT382" s="6"/>
      <c r="AU382" s="1" t="s">
        <v>308</v>
      </c>
      <c r="AV382" t="s">
        <v>751</v>
      </c>
      <c r="AW382" s="1" t="s">
        <v>308</v>
      </c>
      <c r="AX382" s="1" t="s">
        <v>787</v>
      </c>
      <c r="AY382" s="1"/>
    </row>
    <row r="383" spans="1:51" x14ac:dyDescent="0.25">
      <c r="A383" s="1" t="s">
        <v>644</v>
      </c>
      <c r="B383" s="1" t="s">
        <v>245</v>
      </c>
      <c r="C383" s="1" t="s">
        <v>245</v>
      </c>
      <c r="D383" t="s">
        <v>120</v>
      </c>
      <c r="E383" s="1" t="s">
        <v>245</v>
      </c>
      <c r="F383" t="s">
        <v>120</v>
      </c>
      <c r="G383" s="1" t="s">
        <v>0</v>
      </c>
      <c r="I383" s="5">
        <v>43759</v>
      </c>
      <c r="J383" s="5">
        <v>43759</v>
      </c>
      <c r="K383" s="1" t="s">
        <v>0</v>
      </c>
      <c r="L383" s="1" t="s">
        <v>552</v>
      </c>
      <c r="M383" s="6">
        <v>4</v>
      </c>
      <c r="N383" s="3">
        <v>1</v>
      </c>
      <c r="O383" s="6">
        <v>4</v>
      </c>
      <c r="P383" s="6">
        <v>2</v>
      </c>
      <c r="Q383" s="6"/>
      <c r="R383" s="6"/>
      <c r="S383" s="1" t="s">
        <v>724</v>
      </c>
      <c r="T383" s="1" t="s">
        <v>336</v>
      </c>
      <c r="U383" s="2">
        <v>45</v>
      </c>
      <c r="V383" s="1" t="s">
        <v>0</v>
      </c>
      <c r="W383" s="1" t="s">
        <v>570</v>
      </c>
      <c r="X383" s="1" t="s">
        <v>570</v>
      </c>
      <c r="Y383" s="1" t="s">
        <v>726</v>
      </c>
      <c r="Z383" s="1" t="s">
        <v>719</v>
      </c>
      <c r="AA383" s="1" t="s">
        <v>120</v>
      </c>
      <c r="AB383" s="1" t="s">
        <v>422</v>
      </c>
      <c r="AC383" s="1" t="s">
        <v>724</v>
      </c>
      <c r="AD383" s="4">
        <v>180</v>
      </c>
      <c r="AE383" s="4">
        <v>180</v>
      </c>
      <c r="AF383" s="4">
        <v>180</v>
      </c>
      <c r="AG383" s="4">
        <v>180</v>
      </c>
      <c r="AH383" s="4">
        <v>45</v>
      </c>
      <c r="AI383" s="2">
        <v>45</v>
      </c>
      <c r="AJ383" s="4">
        <v>180</v>
      </c>
      <c r="AK383" s="2">
        <v>180</v>
      </c>
      <c r="AL383" s="4"/>
      <c r="AM383" s="2"/>
      <c r="AN383" s="3">
        <v>1</v>
      </c>
      <c r="AO383" s="2"/>
      <c r="AP383" s="6"/>
      <c r="AQ383" s="1" t="s">
        <v>567</v>
      </c>
      <c r="AR383" s="1" t="s">
        <v>569</v>
      </c>
      <c r="AS383" s="1" t="s">
        <v>568</v>
      </c>
      <c r="AT383" s="6"/>
      <c r="AU383" s="1" t="s">
        <v>308</v>
      </c>
      <c r="AV383" t="s">
        <v>751</v>
      </c>
      <c r="AW383" s="1" t="s">
        <v>308</v>
      </c>
      <c r="AX383" s="1" t="s">
        <v>787</v>
      </c>
      <c r="AY383" s="1"/>
    </row>
    <row r="384" spans="1:51" x14ac:dyDescent="0.25">
      <c r="A384" s="1" t="s">
        <v>645</v>
      </c>
      <c r="B384" s="1" t="s">
        <v>246</v>
      </c>
      <c r="C384" s="1" t="s">
        <v>246</v>
      </c>
      <c r="D384" t="s">
        <v>121</v>
      </c>
      <c r="E384" s="1" t="s">
        <v>246</v>
      </c>
      <c r="F384" t="s">
        <v>121</v>
      </c>
      <c r="G384" s="1" t="s">
        <v>0</v>
      </c>
      <c r="I384" s="5">
        <v>43761</v>
      </c>
      <c r="J384" s="5">
        <v>43761</v>
      </c>
      <c r="K384" s="1" t="s">
        <v>0</v>
      </c>
      <c r="L384" s="1" t="s">
        <v>536</v>
      </c>
      <c r="M384" s="6">
        <v>53</v>
      </c>
      <c r="N384" s="3">
        <v>1</v>
      </c>
      <c r="O384" s="6">
        <v>53</v>
      </c>
      <c r="P384" s="6">
        <v>18</v>
      </c>
      <c r="Q384" s="6"/>
      <c r="R384" s="6"/>
      <c r="S384" s="1" t="s">
        <v>724</v>
      </c>
      <c r="T384" s="1" t="s">
        <v>336</v>
      </c>
      <c r="U384" s="2">
        <v>185</v>
      </c>
      <c r="V384" s="1" t="s">
        <v>0</v>
      </c>
      <c r="W384" s="1" t="s">
        <v>570</v>
      </c>
      <c r="X384" s="1" t="s">
        <v>570</v>
      </c>
      <c r="Y384" s="1" t="s">
        <v>726</v>
      </c>
      <c r="Z384" s="1" t="s">
        <v>719</v>
      </c>
      <c r="AA384" s="1" t="s">
        <v>121</v>
      </c>
      <c r="AB384" s="1" t="s">
        <v>338</v>
      </c>
      <c r="AC384" s="1" t="s">
        <v>724</v>
      </c>
      <c r="AD384" s="4">
        <v>9805</v>
      </c>
      <c r="AE384" s="4">
        <v>9805</v>
      </c>
      <c r="AF384" s="4">
        <v>9805</v>
      </c>
      <c r="AG384" s="4">
        <v>9805</v>
      </c>
      <c r="AH384" s="4">
        <v>185</v>
      </c>
      <c r="AI384" s="2">
        <v>185</v>
      </c>
      <c r="AJ384" s="4">
        <v>9805</v>
      </c>
      <c r="AK384" s="2">
        <v>9805</v>
      </c>
      <c r="AL384" s="4"/>
      <c r="AM384" s="2"/>
      <c r="AN384" s="3">
        <v>1</v>
      </c>
      <c r="AO384" s="2"/>
      <c r="AP384" s="6"/>
      <c r="AQ384" s="1" t="s">
        <v>567</v>
      </c>
      <c r="AR384" s="1" t="s">
        <v>569</v>
      </c>
      <c r="AS384" s="1" t="s">
        <v>568</v>
      </c>
      <c r="AT384" s="6"/>
      <c r="AU384" s="1" t="s">
        <v>308</v>
      </c>
      <c r="AV384" t="s">
        <v>751</v>
      </c>
      <c r="AW384" s="1" t="s">
        <v>308</v>
      </c>
      <c r="AX384" s="1" t="s">
        <v>787</v>
      </c>
      <c r="AY384" s="1"/>
    </row>
    <row r="385" spans="1:51" x14ac:dyDescent="0.25">
      <c r="A385" s="1" t="s">
        <v>645</v>
      </c>
      <c r="B385" s="1" t="s">
        <v>246</v>
      </c>
      <c r="C385" s="1" t="s">
        <v>246</v>
      </c>
      <c r="D385" t="s">
        <v>121</v>
      </c>
      <c r="E385" s="1" t="s">
        <v>246</v>
      </c>
      <c r="F385" t="s">
        <v>121</v>
      </c>
      <c r="G385" s="1" t="s">
        <v>0</v>
      </c>
      <c r="I385" s="5">
        <v>43761</v>
      </c>
      <c r="J385" s="5">
        <v>43761</v>
      </c>
      <c r="K385" s="1" t="s">
        <v>0</v>
      </c>
      <c r="L385" s="1" t="s">
        <v>552</v>
      </c>
      <c r="M385" s="6">
        <v>15</v>
      </c>
      <c r="N385" s="3">
        <v>1</v>
      </c>
      <c r="O385" s="6">
        <v>15</v>
      </c>
      <c r="P385" s="6">
        <v>6</v>
      </c>
      <c r="Q385" s="6"/>
      <c r="R385" s="6"/>
      <c r="S385" s="1" t="s">
        <v>724</v>
      </c>
      <c r="T385" s="1" t="s">
        <v>336</v>
      </c>
      <c r="U385" s="2">
        <v>22</v>
      </c>
      <c r="V385" s="1" t="s">
        <v>0</v>
      </c>
      <c r="W385" s="1" t="s">
        <v>570</v>
      </c>
      <c r="X385" s="1" t="s">
        <v>570</v>
      </c>
      <c r="Y385" s="1" t="s">
        <v>726</v>
      </c>
      <c r="Z385" s="1" t="s">
        <v>719</v>
      </c>
      <c r="AA385" s="1" t="s">
        <v>121</v>
      </c>
      <c r="AB385" s="1" t="s">
        <v>422</v>
      </c>
      <c r="AC385" s="1" t="s">
        <v>724</v>
      </c>
      <c r="AD385" s="4">
        <v>330</v>
      </c>
      <c r="AE385" s="4">
        <v>330</v>
      </c>
      <c r="AF385" s="4">
        <v>330</v>
      </c>
      <c r="AG385" s="4">
        <v>330</v>
      </c>
      <c r="AH385" s="4">
        <v>22</v>
      </c>
      <c r="AI385" s="2">
        <v>22</v>
      </c>
      <c r="AJ385" s="4">
        <v>330</v>
      </c>
      <c r="AK385" s="2">
        <v>330</v>
      </c>
      <c r="AL385" s="4"/>
      <c r="AM385" s="2"/>
      <c r="AN385" s="3">
        <v>1</v>
      </c>
      <c r="AO385" s="2"/>
      <c r="AP385" s="6"/>
      <c r="AQ385" s="1" t="s">
        <v>567</v>
      </c>
      <c r="AR385" s="1" t="s">
        <v>569</v>
      </c>
      <c r="AS385" s="1" t="s">
        <v>568</v>
      </c>
      <c r="AT385" s="6"/>
      <c r="AU385" s="1" t="s">
        <v>308</v>
      </c>
      <c r="AV385" t="s">
        <v>751</v>
      </c>
      <c r="AW385" s="1" t="s">
        <v>308</v>
      </c>
      <c r="AX385" s="1" t="s">
        <v>787</v>
      </c>
      <c r="AY385" s="1"/>
    </row>
    <row r="386" spans="1:51" x14ac:dyDescent="0.25">
      <c r="A386" s="1" t="s">
        <v>645</v>
      </c>
      <c r="B386" s="1" t="s">
        <v>246</v>
      </c>
      <c r="C386" s="1" t="s">
        <v>246</v>
      </c>
      <c r="D386" t="s">
        <v>121</v>
      </c>
      <c r="E386" s="1" t="s">
        <v>246</v>
      </c>
      <c r="F386" t="s">
        <v>121</v>
      </c>
      <c r="G386" s="1" t="s">
        <v>0</v>
      </c>
      <c r="I386" s="5">
        <v>43761</v>
      </c>
      <c r="J386" s="5">
        <v>43761</v>
      </c>
      <c r="K386" s="1" t="s">
        <v>0</v>
      </c>
      <c r="L386" s="1" t="s">
        <v>552</v>
      </c>
      <c r="M386" s="6">
        <v>1</v>
      </c>
      <c r="N386" s="3">
        <v>1</v>
      </c>
      <c r="O386" s="6">
        <v>1</v>
      </c>
      <c r="P386" s="6"/>
      <c r="Q386" s="6"/>
      <c r="R386" s="6"/>
      <c r="S386" s="1" t="s">
        <v>724</v>
      </c>
      <c r="T386" s="1" t="s">
        <v>336</v>
      </c>
      <c r="U386" s="2">
        <v>45</v>
      </c>
      <c r="V386" s="1" t="s">
        <v>0</v>
      </c>
      <c r="W386" s="1" t="s">
        <v>570</v>
      </c>
      <c r="X386" s="1" t="s">
        <v>570</v>
      </c>
      <c r="Y386" s="1" t="s">
        <v>726</v>
      </c>
      <c r="Z386" s="1" t="s">
        <v>719</v>
      </c>
      <c r="AA386" s="1" t="s">
        <v>121</v>
      </c>
      <c r="AB386" s="1" t="s">
        <v>422</v>
      </c>
      <c r="AC386" s="1" t="s">
        <v>724</v>
      </c>
      <c r="AD386" s="4">
        <v>45</v>
      </c>
      <c r="AE386" s="4">
        <v>45</v>
      </c>
      <c r="AF386" s="4">
        <v>45</v>
      </c>
      <c r="AG386" s="4">
        <v>45</v>
      </c>
      <c r="AH386" s="4">
        <v>45</v>
      </c>
      <c r="AI386" s="2">
        <v>45</v>
      </c>
      <c r="AJ386" s="4">
        <v>45</v>
      </c>
      <c r="AK386" s="2">
        <v>45</v>
      </c>
      <c r="AL386" s="4"/>
      <c r="AM386" s="2"/>
      <c r="AN386" s="3">
        <v>1</v>
      </c>
      <c r="AO386" s="2"/>
      <c r="AP386" s="6"/>
      <c r="AQ386" s="1" t="s">
        <v>567</v>
      </c>
      <c r="AR386" s="1" t="s">
        <v>569</v>
      </c>
      <c r="AS386" s="1" t="s">
        <v>568</v>
      </c>
      <c r="AT386" s="6"/>
      <c r="AU386" s="1" t="s">
        <v>308</v>
      </c>
      <c r="AV386" t="s">
        <v>751</v>
      </c>
      <c r="AW386" s="1" t="s">
        <v>308</v>
      </c>
      <c r="AX386" s="1" t="s">
        <v>787</v>
      </c>
      <c r="AY386" s="1"/>
    </row>
    <row r="387" spans="1:51" x14ac:dyDescent="0.25">
      <c r="A387" s="1" t="s">
        <v>645</v>
      </c>
      <c r="B387" s="1" t="s">
        <v>246</v>
      </c>
      <c r="C387" s="1" t="s">
        <v>246</v>
      </c>
      <c r="D387" t="s">
        <v>121</v>
      </c>
      <c r="E387" s="1" t="s">
        <v>246</v>
      </c>
      <c r="F387" t="s">
        <v>121</v>
      </c>
      <c r="G387" s="1" t="s">
        <v>0</v>
      </c>
      <c r="I387" s="5">
        <v>43761</v>
      </c>
      <c r="J387" s="5">
        <v>43761</v>
      </c>
      <c r="K387" s="1" t="s">
        <v>0</v>
      </c>
      <c r="L387" s="1" t="s">
        <v>552</v>
      </c>
      <c r="M387" s="6">
        <v>4</v>
      </c>
      <c r="N387" s="3">
        <v>1</v>
      </c>
      <c r="O387" s="6">
        <v>4</v>
      </c>
      <c r="P387" s="6">
        <v>2</v>
      </c>
      <c r="Q387" s="6"/>
      <c r="R387" s="6"/>
      <c r="S387" s="1" t="s">
        <v>724</v>
      </c>
      <c r="T387" s="1" t="s">
        <v>336</v>
      </c>
      <c r="U387" s="2">
        <v>45</v>
      </c>
      <c r="V387" s="1" t="s">
        <v>0</v>
      </c>
      <c r="W387" s="1" t="s">
        <v>570</v>
      </c>
      <c r="X387" s="1" t="s">
        <v>570</v>
      </c>
      <c r="Y387" s="1" t="s">
        <v>726</v>
      </c>
      <c r="Z387" s="1" t="s">
        <v>719</v>
      </c>
      <c r="AA387" s="1" t="s">
        <v>121</v>
      </c>
      <c r="AB387" s="1" t="s">
        <v>422</v>
      </c>
      <c r="AC387" s="1" t="s">
        <v>724</v>
      </c>
      <c r="AD387" s="4">
        <v>180</v>
      </c>
      <c r="AE387" s="4">
        <v>180</v>
      </c>
      <c r="AF387" s="4">
        <v>180</v>
      </c>
      <c r="AG387" s="4">
        <v>180</v>
      </c>
      <c r="AH387" s="4">
        <v>45</v>
      </c>
      <c r="AI387" s="2">
        <v>45</v>
      </c>
      <c r="AJ387" s="4">
        <v>180</v>
      </c>
      <c r="AK387" s="2">
        <v>180</v>
      </c>
      <c r="AL387" s="4"/>
      <c r="AM387" s="2"/>
      <c r="AN387" s="3">
        <v>1</v>
      </c>
      <c r="AO387" s="2"/>
      <c r="AP387" s="6"/>
      <c r="AQ387" s="1" t="s">
        <v>567</v>
      </c>
      <c r="AR387" s="1" t="s">
        <v>569</v>
      </c>
      <c r="AS387" s="1" t="s">
        <v>568</v>
      </c>
      <c r="AT387" s="6"/>
      <c r="AU387" s="1" t="s">
        <v>308</v>
      </c>
      <c r="AV387" t="s">
        <v>751</v>
      </c>
      <c r="AW387" s="1" t="s">
        <v>308</v>
      </c>
      <c r="AX387" s="1" t="s">
        <v>787</v>
      </c>
      <c r="AY387" s="1"/>
    </row>
    <row r="388" spans="1:51" x14ac:dyDescent="0.25">
      <c r="A388" s="1" t="s">
        <v>646</v>
      </c>
      <c r="B388" s="1" t="s">
        <v>247</v>
      </c>
      <c r="C388" s="1" t="s">
        <v>247</v>
      </c>
      <c r="D388" t="s">
        <v>122</v>
      </c>
      <c r="E388" s="1" t="s">
        <v>247</v>
      </c>
      <c r="F388" t="s">
        <v>122</v>
      </c>
      <c r="G388" s="1" t="s">
        <v>0</v>
      </c>
      <c r="I388" s="5">
        <v>43761</v>
      </c>
      <c r="J388" s="5">
        <v>43761</v>
      </c>
      <c r="K388" s="1" t="s">
        <v>0</v>
      </c>
      <c r="L388" s="1" t="s">
        <v>536</v>
      </c>
      <c r="M388" s="6">
        <v>34</v>
      </c>
      <c r="N388" s="3">
        <v>1</v>
      </c>
      <c r="O388" s="6">
        <v>34</v>
      </c>
      <c r="P388" s="6">
        <v>17.5</v>
      </c>
      <c r="Q388" s="6"/>
      <c r="R388" s="6"/>
      <c r="S388" s="1" t="s">
        <v>724</v>
      </c>
      <c r="T388" s="1" t="s">
        <v>336</v>
      </c>
      <c r="U388" s="2">
        <v>350</v>
      </c>
      <c r="V388" s="1" t="s">
        <v>0</v>
      </c>
      <c r="W388" s="1" t="s">
        <v>570</v>
      </c>
      <c r="X388" s="1" t="s">
        <v>570</v>
      </c>
      <c r="Y388" s="1" t="s">
        <v>726</v>
      </c>
      <c r="Z388" s="1" t="s">
        <v>719</v>
      </c>
      <c r="AA388" s="1" t="s">
        <v>122</v>
      </c>
      <c r="AB388" s="1" t="s">
        <v>338</v>
      </c>
      <c r="AC388" s="1" t="s">
        <v>724</v>
      </c>
      <c r="AD388" s="4">
        <v>11900</v>
      </c>
      <c r="AE388" s="4">
        <v>11900</v>
      </c>
      <c r="AF388" s="4">
        <v>11900</v>
      </c>
      <c r="AG388" s="4">
        <v>11900</v>
      </c>
      <c r="AH388" s="4">
        <v>350</v>
      </c>
      <c r="AI388" s="2">
        <v>350</v>
      </c>
      <c r="AJ388" s="4">
        <v>11900</v>
      </c>
      <c r="AK388" s="2">
        <v>11900</v>
      </c>
      <c r="AL388" s="4"/>
      <c r="AM388" s="2"/>
      <c r="AN388" s="3">
        <v>1</v>
      </c>
      <c r="AO388" s="2"/>
      <c r="AP388" s="6"/>
      <c r="AQ388" s="1" t="s">
        <v>567</v>
      </c>
      <c r="AR388" s="1" t="s">
        <v>569</v>
      </c>
      <c r="AS388" s="1" t="s">
        <v>568</v>
      </c>
      <c r="AT388" s="6"/>
      <c r="AU388" s="1" t="s">
        <v>308</v>
      </c>
      <c r="AV388" t="s">
        <v>751</v>
      </c>
      <c r="AW388" s="1" t="s">
        <v>308</v>
      </c>
      <c r="AX388" s="1" t="s">
        <v>787</v>
      </c>
      <c r="AY388" s="1"/>
    </row>
    <row r="389" spans="1:51" x14ac:dyDescent="0.25">
      <c r="A389" s="1" t="s">
        <v>646</v>
      </c>
      <c r="B389" s="1" t="s">
        <v>247</v>
      </c>
      <c r="C389" s="1" t="s">
        <v>247</v>
      </c>
      <c r="D389" t="s">
        <v>122</v>
      </c>
      <c r="E389" s="1" t="s">
        <v>247</v>
      </c>
      <c r="F389" t="s">
        <v>122</v>
      </c>
      <c r="G389" s="1" t="s">
        <v>0</v>
      </c>
      <c r="I389" s="5">
        <v>43761</v>
      </c>
      <c r="J389" s="5">
        <v>43761</v>
      </c>
      <c r="K389" s="1" t="s">
        <v>0</v>
      </c>
      <c r="L389" s="1" t="s">
        <v>545</v>
      </c>
      <c r="M389" s="6">
        <v>2</v>
      </c>
      <c r="N389" s="3">
        <v>1</v>
      </c>
      <c r="O389" s="6">
        <v>2</v>
      </c>
      <c r="P389" s="6">
        <v>1</v>
      </c>
      <c r="Q389" s="6"/>
      <c r="R389" s="6"/>
      <c r="S389" s="1" t="s">
        <v>724</v>
      </c>
      <c r="T389" s="1" t="s">
        <v>336</v>
      </c>
      <c r="U389" s="2">
        <v>350</v>
      </c>
      <c r="V389" s="1" t="s">
        <v>0</v>
      </c>
      <c r="W389" s="1" t="s">
        <v>570</v>
      </c>
      <c r="X389" s="1" t="s">
        <v>570</v>
      </c>
      <c r="Y389" s="1" t="s">
        <v>726</v>
      </c>
      <c r="Z389" s="1" t="s">
        <v>719</v>
      </c>
      <c r="AA389" s="1" t="s">
        <v>122</v>
      </c>
      <c r="AB389" s="1" t="s">
        <v>435</v>
      </c>
      <c r="AC389" s="1" t="s">
        <v>724</v>
      </c>
      <c r="AD389" s="4">
        <v>700</v>
      </c>
      <c r="AE389" s="4">
        <v>700</v>
      </c>
      <c r="AF389" s="4">
        <v>700</v>
      </c>
      <c r="AG389" s="4">
        <v>700</v>
      </c>
      <c r="AH389" s="4">
        <v>350</v>
      </c>
      <c r="AI389" s="2">
        <v>350</v>
      </c>
      <c r="AJ389" s="4">
        <v>700</v>
      </c>
      <c r="AK389" s="2">
        <v>700</v>
      </c>
      <c r="AL389" s="4"/>
      <c r="AM389" s="2"/>
      <c r="AN389" s="3">
        <v>1</v>
      </c>
      <c r="AO389" s="2"/>
      <c r="AP389" s="6"/>
      <c r="AQ389" s="1" t="s">
        <v>567</v>
      </c>
      <c r="AR389" s="1" t="s">
        <v>569</v>
      </c>
      <c r="AS389" s="1" t="s">
        <v>568</v>
      </c>
      <c r="AT389" s="6"/>
      <c r="AU389" s="1" t="s">
        <v>308</v>
      </c>
      <c r="AV389" t="s">
        <v>751</v>
      </c>
      <c r="AW389" s="1" t="s">
        <v>308</v>
      </c>
      <c r="AX389" s="1" t="s">
        <v>787</v>
      </c>
      <c r="AY389" s="1"/>
    </row>
    <row r="390" spans="1:51" x14ac:dyDescent="0.25">
      <c r="A390" s="1" t="s">
        <v>646</v>
      </c>
      <c r="B390" s="1" t="s">
        <v>247</v>
      </c>
      <c r="C390" s="1" t="s">
        <v>247</v>
      </c>
      <c r="D390" t="s">
        <v>122</v>
      </c>
      <c r="E390" s="1" t="s">
        <v>247</v>
      </c>
      <c r="F390" t="s">
        <v>122</v>
      </c>
      <c r="G390" s="1" t="s">
        <v>0</v>
      </c>
      <c r="I390" s="5">
        <v>43761</v>
      </c>
      <c r="J390" s="5">
        <v>43761</v>
      </c>
      <c r="K390" s="1" t="s">
        <v>0</v>
      </c>
      <c r="L390" s="1" t="s">
        <v>552</v>
      </c>
      <c r="M390" s="6">
        <v>5</v>
      </c>
      <c r="N390" s="3">
        <v>1</v>
      </c>
      <c r="O390" s="6">
        <v>5</v>
      </c>
      <c r="P390" s="6">
        <v>2</v>
      </c>
      <c r="Q390" s="6"/>
      <c r="R390" s="6"/>
      <c r="S390" s="1" t="s">
        <v>724</v>
      </c>
      <c r="T390" s="1" t="s">
        <v>336</v>
      </c>
      <c r="U390" s="2">
        <v>145</v>
      </c>
      <c r="V390" s="1" t="s">
        <v>0</v>
      </c>
      <c r="W390" s="1" t="s">
        <v>570</v>
      </c>
      <c r="X390" s="1" t="s">
        <v>570</v>
      </c>
      <c r="Y390" s="1" t="s">
        <v>726</v>
      </c>
      <c r="Z390" s="1" t="s">
        <v>719</v>
      </c>
      <c r="AA390" s="1" t="s">
        <v>122</v>
      </c>
      <c r="AB390" s="1" t="s">
        <v>422</v>
      </c>
      <c r="AC390" s="1" t="s">
        <v>724</v>
      </c>
      <c r="AD390" s="4">
        <v>725</v>
      </c>
      <c r="AE390" s="4">
        <v>725</v>
      </c>
      <c r="AF390" s="4">
        <v>725</v>
      </c>
      <c r="AG390" s="4">
        <v>725</v>
      </c>
      <c r="AH390" s="4">
        <v>145</v>
      </c>
      <c r="AI390" s="2">
        <v>145</v>
      </c>
      <c r="AJ390" s="4">
        <v>725</v>
      </c>
      <c r="AK390" s="2">
        <v>725</v>
      </c>
      <c r="AL390" s="4"/>
      <c r="AM390" s="2"/>
      <c r="AN390" s="3">
        <v>1</v>
      </c>
      <c r="AO390" s="2"/>
      <c r="AP390" s="6"/>
      <c r="AQ390" s="1" t="s">
        <v>567</v>
      </c>
      <c r="AR390" s="1" t="s">
        <v>569</v>
      </c>
      <c r="AS390" s="1" t="s">
        <v>568</v>
      </c>
      <c r="AT390" s="6"/>
      <c r="AU390" s="1" t="s">
        <v>308</v>
      </c>
      <c r="AV390" t="s">
        <v>751</v>
      </c>
      <c r="AW390" s="1" t="s">
        <v>308</v>
      </c>
      <c r="AX390" s="1" t="s">
        <v>787</v>
      </c>
      <c r="AY390" s="1"/>
    </row>
    <row r="391" spans="1:51" x14ac:dyDescent="0.25">
      <c r="A391" s="1" t="s">
        <v>646</v>
      </c>
      <c r="B391" s="1" t="s">
        <v>247</v>
      </c>
      <c r="C391" s="1" t="s">
        <v>247</v>
      </c>
      <c r="D391" t="s">
        <v>122</v>
      </c>
      <c r="E391" s="1" t="s">
        <v>247</v>
      </c>
      <c r="F391" t="s">
        <v>122</v>
      </c>
      <c r="G391" s="1" t="s">
        <v>0</v>
      </c>
      <c r="I391" s="5">
        <v>43761</v>
      </c>
      <c r="J391" s="5">
        <v>43761</v>
      </c>
      <c r="K391" s="1" t="s">
        <v>0</v>
      </c>
      <c r="L391" s="1" t="s">
        <v>552</v>
      </c>
      <c r="M391" s="6">
        <v>10</v>
      </c>
      <c r="N391" s="3">
        <v>1</v>
      </c>
      <c r="O391" s="6">
        <v>10</v>
      </c>
      <c r="P391" s="6">
        <v>6</v>
      </c>
      <c r="Q391" s="6"/>
      <c r="R391" s="6"/>
      <c r="S391" s="1" t="s">
        <v>724</v>
      </c>
      <c r="T391" s="1" t="s">
        <v>336</v>
      </c>
      <c r="U391" s="2">
        <v>22</v>
      </c>
      <c r="V391" s="1" t="s">
        <v>0</v>
      </c>
      <c r="W391" s="1" t="s">
        <v>570</v>
      </c>
      <c r="X391" s="1" t="s">
        <v>570</v>
      </c>
      <c r="Y391" s="1" t="s">
        <v>726</v>
      </c>
      <c r="Z391" s="1" t="s">
        <v>719</v>
      </c>
      <c r="AA391" s="1" t="s">
        <v>122</v>
      </c>
      <c r="AB391" s="1" t="s">
        <v>422</v>
      </c>
      <c r="AC391" s="1" t="s">
        <v>724</v>
      </c>
      <c r="AD391" s="4">
        <v>220</v>
      </c>
      <c r="AE391" s="4">
        <v>220</v>
      </c>
      <c r="AF391" s="4">
        <v>220</v>
      </c>
      <c r="AG391" s="4">
        <v>220</v>
      </c>
      <c r="AH391" s="4">
        <v>22</v>
      </c>
      <c r="AI391" s="2">
        <v>22</v>
      </c>
      <c r="AJ391" s="4">
        <v>220</v>
      </c>
      <c r="AK391" s="2">
        <v>220</v>
      </c>
      <c r="AL391" s="4"/>
      <c r="AM391" s="2"/>
      <c r="AN391" s="3">
        <v>1</v>
      </c>
      <c r="AO391" s="2"/>
      <c r="AP391" s="6"/>
      <c r="AQ391" s="1" t="s">
        <v>567</v>
      </c>
      <c r="AR391" s="1" t="s">
        <v>569</v>
      </c>
      <c r="AS391" s="1" t="s">
        <v>568</v>
      </c>
      <c r="AT391" s="6"/>
      <c r="AU391" s="1" t="s">
        <v>308</v>
      </c>
      <c r="AV391" t="s">
        <v>751</v>
      </c>
      <c r="AW391" s="1" t="s">
        <v>308</v>
      </c>
      <c r="AX391" s="1" t="s">
        <v>787</v>
      </c>
      <c r="AY391" s="1"/>
    </row>
    <row r="392" spans="1:51" x14ac:dyDescent="0.25">
      <c r="A392" s="1" t="s">
        <v>646</v>
      </c>
      <c r="B392" s="1" t="s">
        <v>247</v>
      </c>
      <c r="C392" s="1" t="s">
        <v>247</v>
      </c>
      <c r="D392" t="s">
        <v>122</v>
      </c>
      <c r="E392" s="1" t="s">
        <v>247</v>
      </c>
      <c r="F392" t="s">
        <v>122</v>
      </c>
      <c r="G392" s="1" t="s">
        <v>0</v>
      </c>
      <c r="I392" s="5">
        <v>43761</v>
      </c>
      <c r="J392" s="5">
        <v>43761</v>
      </c>
      <c r="K392" s="1" t="s">
        <v>0</v>
      </c>
      <c r="L392" s="1" t="s">
        <v>552</v>
      </c>
      <c r="M392" s="6">
        <v>5</v>
      </c>
      <c r="N392" s="3">
        <v>1</v>
      </c>
      <c r="O392" s="6">
        <v>5</v>
      </c>
      <c r="P392" s="6">
        <v>2</v>
      </c>
      <c r="Q392" s="6"/>
      <c r="R392" s="6"/>
      <c r="S392" s="1" t="s">
        <v>724</v>
      </c>
      <c r="T392" s="1" t="s">
        <v>336</v>
      </c>
      <c r="U392" s="2">
        <v>45</v>
      </c>
      <c r="V392" s="1" t="s">
        <v>0</v>
      </c>
      <c r="W392" s="1" t="s">
        <v>570</v>
      </c>
      <c r="X392" s="1" t="s">
        <v>570</v>
      </c>
      <c r="Y392" s="1" t="s">
        <v>726</v>
      </c>
      <c r="Z392" s="1" t="s">
        <v>719</v>
      </c>
      <c r="AA392" s="1" t="s">
        <v>122</v>
      </c>
      <c r="AB392" s="1" t="s">
        <v>422</v>
      </c>
      <c r="AC392" s="1" t="s">
        <v>724</v>
      </c>
      <c r="AD392" s="4">
        <v>225</v>
      </c>
      <c r="AE392" s="4">
        <v>225</v>
      </c>
      <c r="AF392" s="4">
        <v>225</v>
      </c>
      <c r="AG392" s="4">
        <v>225</v>
      </c>
      <c r="AH392" s="4">
        <v>45</v>
      </c>
      <c r="AI392" s="2">
        <v>45</v>
      </c>
      <c r="AJ392" s="4">
        <v>225</v>
      </c>
      <c r="AK392" s="2">
        <v>225</v>
      </c>
      <c r="AL392" s="4"/>
      <c r="AM392" s="2"/>
      <c r="AN392" s="3">
        <v>1</v>
      </c>
      <c r="AO392" s="2"/>
      <c r="AP392" s="6"/>
      <c r="AQ392" s="1" t="s">
        <v>567</v>
      </c>
      <c r="AR392" s="1" t="s">
        <v>569</v>
      </c>
      <c r="AS392" s="1" t="s">
        <v>568</v>
      </c>
      <c r="AT392" s="6"/>
      <c r="AU392" s="1" t="s">
        <v>308</v>
      </c>
      <c r="AV392" t="s">
        <v>751</v>
      </c>
      <c r="AW392" s="1" t="s">
        <v>308</v>
      </c>
      <c r="AX392" s="1" t="s">
        <v>787</v>
      </c>
      <c r="AY392" s="1"/>
    </row>
    <row r="393" spans="1:51" x14ac:dyDescent="0.25">
      <c r="A393" s="1" t="s">
        <v>647</v>
      </c>
      <c r="B393" s="1" t="s">
        <v>248</v>
      </c>
      <c r="C393" s="1" t="s">
        <v>248</v>
      </c>
      <c r="D393" t="s">
        <v>123</v>
      </c>
      <c r="E393" s="1" t="s">
        <v>248</v>
      </c>
      <c r="F393" t="s">
        <v>123</v>
      </c>
      <c r="G393" s="1" t="s">
        <v>0</v>
      </c>
      <c r="I393" s="5">
        <v>43766</v>
      </c>
      <c r="J393" s="5">
        <v>43766</v>
      </c>
      <c r="K393" s="1" t="s">
        <v>0</v>
      </c>
      <c r="L393" s="1" t="s">
        <v>536</v>
      </c>
      <c r="M393" s="6">
        <v>1</v>
      </c>
      <c r="N393" s="3">
        <v>1</v>
      </c>
      <c r="O393" s="6">
        <v>1</v>
      </c>
      <c r="P393" s="6"/>
      <c r="Q393" s="6"/>
      <c r="R393" s="6"/>
      <c r="S393" s="1" t="s">
        <v>724</v>
      </c>
      <c r="T393" s="1" t="s">
        <v>336</v>
      </c>
      <c r="U393" s="2">
        <v>1200</v>
      </c>
      <c r="V393" s="1" t="s">
        <v>0</v>
      </c>
      <c r="W393" s="1" t="s">
        <v>570</v>
      </c>
      <c r="X393" s="1" t="s">
        <v>570</v>
      </c>
      <c r="Y393" s="1" t="s">
        <v>727</v>
      </c>
      <c r="Z393" s="1" t="s">
        <v>722</v>
      </c>
      <c r="AA393" s="1" t="s">
        <v>123</v>
      </c>
      <c r="AB393" s="1" t="s">
        <v>338</v>
      </c>
      <c r="AC393" s="1" t="s">
        <v>724</v>
      </c>
      <c r="AD393" s="4">
        <v>1200</v>
      </c>
      <c r="AE393" s="4">
        <v>1200</v>
      </c>
      <c r="AF393" s="4">
        <v>1440</v>
      </c>
      <c r="AG393" s="4">
        <v>1440</v>
      </c>
      <c r="AH393" s="4">
        <v>1200</v>
      </c>
      <c r="AI393" s="2">
        <v>1200</v>
      </c>
      <c r="AJ393" s="4">
        <v>1200</v>
      </c>
      <c r="AK393" s="2">
        <v>1200</v>
      </c>
      <c r="AL393" s="4"/>
      <c r="AM393" s="2"/>
      <c r="AN393" s="3">
        <v>1</v>
      </c>
      <c r="AO393" s="2"/>
      <c r="AP393" s="6"/>
      <c r="AQ393" s="1" t="s">
        <v>567</v>
      </c>
      <c r="AR393" s="1" t="s">
        <v>569</v>
      </c>
      <c r="AS393" s="1" t="s">
        <v>568</v>
      </c>
      <c r="AT393" s="6"/>
      <c r="AU393" s="1" t="s">
        <v>317</v>
      </c>
      <c r="AV393" t="s">
        <v>760</v>
      </c>
      <c r="AW393" s="1" t="s">
        <v>320</v>
      </c>
      <c r="AX393" s="9" t="s">
        <v>788</v>
      </c>
      <c r="AY393" s="1"/>
    </row>
    <row r="394" spans="1:51" x14ac:dyDescent="0.25">
      <c r="A394" s="1" t="s">
        <v>647</v>
      </c>
      <c r="B394" s="1" t="s">
        <v>248</v>
      </c>
      <c r="C394" s="1" t="s">
        <v>248</v>
      </c>
      <c r="D394" t="s">
        <v>123</v>
      </c>
      <c r="E394" s="1" t="s">
        <v>248</v>
      </c>
      <c r="F394" t="s">
        <v>123</v>
      </c>
      <c r="G394" s="1" t="s">
        <v>0</v>
      </c>
      <c r="I394" s="5">
        <v>43766</v>
      </c>
      <c r="J394" s="5">
        <v>43766</v>
      </c>
      <c r="K394" s="1" t="s">
        <v>0</v>
      </c>
      <c r="L394" s="1" t="s">
        <v>536</v>
      </c>
      <c r="M394" s="6">
        <v>4</v>
      </c>
      <c r="N394" s="3">
        <v>1</v>
      </c>
      <c r="O394" s="6">
        <v>4</v>
      </c>
      <c r="P394" s="6"/>
      <c r="Q394" s="6"/>
      <c r="R394" s="6"/>
      <c r="S394" s="1" t="s">
        <v>724</v>
      </c>
      <c r="T394" s="1" t="s">
        <v>336</v>
      </c>
      <c r="U394" s="2">
        <v>900</v>
      </c>
      <c r="V394" s="1" t="s">
        <v>0</v>
      </c>
      <c r="W394" s="1" t="s">
        <v>570</v>
      </c>
      <c r="X394" s="1" t="s">
        <v>570</v>
      </c>
      <c r="Y394" s="1" t="s">
        <v>727</v>
      </c>
      <c r="Z394" s="1" t="s">
        <v>722</v>
      </c>
      <c r="AA394" s="1" t="s">
        <v>123</v>
      </c>
      <c r="AB394" s="1" t="s">
        <v>338</v>
      </c>
      <c r="AC394" s="1" t="s">
        <v>724</v>
      </c>
      <c r="AD394" s="4">
        <v>3600</v>
      </c>
      <c r="AE394" s="4">
        <v>3600</v>
      </c>
      <c r="AF394" s="4">
        <v>4320</v>
      </c>
      <c r="AG394" s="4">
        <v>4320</v>
      </c>
      <c r="AH394" s="4">
        <v>900</v>
      </c>
      <c r="AI394" s="2">
        <v>900</v>
      </c>
      <c r="AJ394" s="4">
        <v>3600</v>
      </c>
      <c r="AK394" s="2">
        <v>3600</v>
      </c>
      <c r="AL394" s="4"/>
      <c r="AM394" s="2"/>
      <c r="AN394" s="3">
        <v>1</v>
      </c>
      <c r="AO394" s="2"/>
      <c r="AP394" s="6"/>
      <c r="AQ394" s="1" t="s">
        <v>567</v>
      </c>
      <c r="AR394" s="1" t="s">
        <v>569</v>
      </c>
      <c r="AS394" s="1" t="s">
        <v>568</v>
      </c>
      <c r="AT394" s="6"/>
      <c r="AU394" s="1" t="s">
        <v>317</v>
      </c>
      <c r="AV394" t="s">
        <v>760</v>
      </c>
      <c r="AW394" s="1" t="s">
        <v>320</v>
      </c>
      <c r="AX394" s="9" t="s">
        <v>788</v>
      </c>
      <c r="AY394" s="1"/>
    </row>
    <row r="395" spans="1:51" x14ac:dyDescent="0.25">
      <c r="A395" s="1" t="s">
        <v>647</v>
      </c>
      <c r="B395" s="1" t="s">
        <v>248</v>
      </c>
      <c r="C395" s="1" t="s">
        <v>248</v>
      </c>
      <c r="D395" t="s">
        <v>123</v>
      </c>
      <c r="E395" s="1" t="s">
        <v>248</v>
      </c>
      <c r="F395" t="s">
        <v>123</v>
      </c>
      <c r="G395" s="1" t="s">
        <v>0</v>
      </c>
      <c r="I395" s="5">
        <v>43766</v>
      </c>
      <c r="J395" s="5">
        <v>43766</v>
      </c>
      <c r="K395" s="1" t="s">
        <v>0</v>
      </c>
      <c r="L395" s="1" t="s">
        <v>536</v>
      </c>
      <c r="M395" s="6">
        <v>24</v>
      </c>
      <c r="N395" s="3">
        <v>1</v>
      </c>
      <c r="O395" s="6">
        <v>24</v>
      </c>
      <c r="P395" s="6"/>
      <c r="Q395" s="6"/>
      <c r="R395" s="6"/>
      <c r="S395" s="1" t="s">
        <v>724</v>
      </c>
      <c r="T395" s="1" t="s">
        <v>336</v>
      </c>
      <c r="U395" s="2">
        <v>500</v>
      </c>
      <c r="V395" s="1" t="s">
        <v>0</v>
      </c>
      <c r="W395" s="1" t="s">
        <v>570</v>
      </c>
      <c r="X395" s="1" t="s">
        <v>570</v>
      </c>
      <c r="Y395" s="1" t="s">
        <v>727</v>
      </c>
      <c r="Z395" s="1" t="s">
        <v>722</v>
      </c>
      <c r="AA395" s="1" t="s">
        <v>123</v>
      </c>
      <c r="AB395" s="1" t="s">
        <v>338</v>
      </c>
      <c r="AC395" s="1" t="s">
        <v>724</v>
      </c>
      <c r="AD395" s="4">
        <v>12000</v>
      </c>
      <c r="AE395" s="4">
        <v>12000</v>
      </c>
      <c r="AF395" s="4">
        <v>14400</v>
      </c>
      <c r="AG395" s="4">
        <v>14400</v>
      </c>
      <c r="AH395" s="4">
        <v>500</v>
      </c>
      <c r="AI395" s="2">
        <v>500</v>
      </c>
      <c r="AJ395" s="4">
        <v>12000</v>
      </c>
      <c r="AK395" s="2">
        <v>12000</v>
      </c>
      <c r="AL395" s="4"/>
      <c r="AM395" s="2"/>
      <c r="AN395" s="3">
        <v>1</v>
      </c>
      <c r="AO395" s="2"/>
      <c r="AP395" s="6"/>
      <c r="AQ395" s="1" t="s">
        <v>567</v>
      </c>
      <c r="AR395" s="1" t="s">
        <v>569</v>
      </c>
      <c r="AS395" s="1" t="s">
        <v>568</v>
      </c>
      <c r="AT395" s="6"/>
      <c r="AU395" s="1" t="s">
        <v>317</v>
      </c>
      <c r="AV395" t="s">
        <v>760</v>
      </c>
      <c r="AW395" s="1" t="s">
        <v>320</v>
      </c>
      <c r="AX395" s="9" t="s">
        <v>788</v>
      </c>
      <c r="AY395" s="1"/>
    </row>
    <row r="396" spans="1:51" x14ac:dyDescent="0.25">
      <c r="A396" s="1" t="s">
        <v>647</v>
      </c>
      <c r="B396" s="1" t="s">
        <v>248</v>
      </c>
      <c r="C396" s="1" t="s">
        <v>248</v>
      </c>
      <c r="D396" t="s">
        <v>123</v>
      </c>
      <c r="E396" s="1" t="s">
        <v>248</v>
      </c>
      <c r="F396" t="s">
        <v>123</v>
      </c>
      <c r="G396" s="1" t="s">
        <v>0</v>
      </c>
      <c r="I396" s="5">
        <v>43766</v>
      </c>
      <c r="J396" s="5">
        <v>43766</v>
      </c>
      <c r="K396" s="1" t="s">
        <v>0</v>
      </c>
      <c r="L396" s="1" t="s">
        <v>536</v>
      </c>
      <c r="M396" s="6">
        <v>4</v>
      </c>
      <c r="N396" s="3">
        <v>1</v>
      </c>
      <c r="O396" s="6">
        <v>4</v>
      </c>
      <c r="P396" s="6"/>
      <c r="Q396" s="6"/>
      <c r="R396" s="6"/>
      <c r="S396" s="1" t="s">
        <v>724</v>
      </c>
      <c r="T396" s="1" t="s">
        <v>336</v>
      </c>
      <c r="U396" s="2">
        <v>900</v>
      </c>
      <c r="V396" s="1" t="s">
        <v>0</v>
      </c>
      <c r="W396" s="1" t="s">
        <v>570</v>
      </c>
      <c r="X396" s="1" t="s">
        <v>570</v>
      </c>
      <c r="Y396" s="1" t="s">
        <v>727</v>
      </c>
      <c r="Z396" s="1" t="s">
        <v>722</v>
      </c>
      <c r="AA396" s="1" t="s">
        <v>123</v>
      </c>
      <c r="AB396" s="1" t="s">
        <v>338</v>
      </c>
      <c r="AC396" s="1" t="s">
        <v>724</v>
      </c>
      <c r="AD396" s="4">
        <v>3600</v>
      </c>
      <c r="AE396" s="4">
        <v>3600</v>
      </c>
      <c r="AF396" s="4">
        <v>4320</v>
      </c>
      <c r="AG396" s="4">
        <v>4320</v>
      </c>
      <c r="AH396" s="4">
        <v>900</v>
      </c>
      <c r="AI396" s="2">
        <v>900</v>
      </c>
      <c r="AJ396" s="4">
        <v>3600</v>
      </c>
      <c r="AK396" s="2">
        <v>3600</v>
      </c>
      <c r="AL396" s="4"/>
      <c r="AM396" s="2"/>
      <c r="AN396" s="3">
        <v>1</v>
      </c>
      <c r="AO396" s="2"/>
      <c r="AP396" s="6"/>
      <c r="AQ396" s="1" t="s">
        <v>567</v>
      </c>
      <c r="AR396" s="1" t="s">
        <v>569</v>
      </c>
      <c r="AS396" s="1" t="s">
        <v>568</v>
      </c>
      <c r="AT396" s="6"/>
      <c r="AU396" s="1" t="s">
        <v>317</v>
      </c>
      <c r="AV396" t="s">
        <v>760</v>
      </c>
      <c r="AW396" s="1" t="s">
        <v>320</v>
      </c>
      <c r="AX396" s="9" t="s">
        <v>788</v>
      </c>
      <c r="AY396" s="1"/>
    </row>
    <row r="397" spans="1:51" x14ac:dyDescent="0.25">
      <c r="A397" s="1" t="s">
        <v>647</v>
      </c>
      <c r="B397" s="1" t="s">
        <v>248</v>
      </c>
      <c r="C397" s="1" t="s">
        <v>248</v>
      </c>
      <c r="D397" t="s">
        <v>123</v>
      </c>
      <c r="E397" s="1" t="s">
        <v>248</v>
      </c>
      <c r="F397" t="s">
        <v>123</v>
      </c>
      <c r="G397" s="1" t="s">
        <v>0</v>
      </c>
      <c r="I397" s="5">
        <v>43766</v>
      </c>
      <c r="J397" s="5">
        <v>43766</v>
      </c>
      <c r="K397" s="1" t="s">
        <v>0</v>
      </c>
      <c r="L397" s="1" t="s">
        <v>536</v>
      </c>
      <c r="M397" s="6">
        <v>4.5</v>
      </c>
      <c r="N397" s="3">
        <v>1</v>
      </c>
      <c r="O397" s="6">
        <v>4.5</v>
      </c>
      <c r="P397" s="6"/>
      <c r="Q397" s="6"/>
      <c r="R397" s="6"/>
      <c r="S397" s="1" t="s">
        <v>724</v>
      </c>
      <c r="T397" s="1" t="s">
        <v>336</v>
      </c>
      <c r="U397" s="2">
        <v>1200</v>
      </c>
      <c r="V397" s="1" t="s">
        <v>0</v>
      </c>
      <c r="W397" s="1" t="s">
        <v>570</v>
      </c>
      <c r="X397" s="1" t="s">
        <v>570</v>
      </c>
      <c r="Y397" s="1" t="s">
        <v>727</v>
      </c>
      <c r="Z397" s="1" t="s">
        <v>722</v>
      </c>
      <c r="AA397" s="1" t="s">
        <v>123</v>
      </c>
      <c r="AB397" s="1" t="s">
        <v>338</v>
      </c>
      <c r="AC397" s="1" t="s">
        <v>724</v>
      </c>
      <c r="AD397" s="4">
        <v>5400</v>
      </c>
      <c r="AE397" s="4">
        <v>5400</v>
      </c>
      <c r="AF397" s="4">
        <v>6480</v>
      </c>
      <c r="AG397" s="4">
        <v>6480</v>
      </c>
      <c r="AH397" s="4">
        <v>1200</v>
      </c>
      <c r="AI397" s="2">
        <v>1200</v>
      </c>
      <c r="AJ397" s="4">
        <v>5400</v>
      </c>
      <c r="AK397" s="2">
        <v>5400</v>
      </c>
      <c r="AL397" s="4"/>
      <c r="AM397" s="2"/>
      <c r="AN397" s="3">
        <v>1</v>
      </c>
      <c r="AO397" s="2"/>
      <c r="AP397" s="6"/>
      <c r="AQ397" s="1" t="s">
        <v>567</v>
      </c>
      <c r="AR397" s="1" t="s">
        <v>569</v>
      </c>
      <c r="AS397" s="1" t="s">
        <v>568</v>
      </c>
      <c r="AT397" s="6"/>
      <c r="AU397" s="1" t="s">
        <v>317</v>
      </c>
      <c r="AV397" t="s">
        <v>760</v>
      </c>
      <c r="AW397" s="1" t="s">
        <v>320</v>
      </c>
      <c r="AX397" s="9" t="s">
        <v>788</v>
      </c>
      <c r="AY397" s="1"/>
    </row>
    <row r="398" spans="1:51" x14ac:dyDescent="0.25">
      <c r="A398" s="1" t="s">
        <v>647</v>
      </c>
      <c r="B398" s="1" t="s">
        <v>248</v>
      </c>
      <c r="C398" s="1" t="s">
        <v>248</v>
      </c>
      <c r="D398" t="s">
        <v>123</v>
      </c>
      <c r="E398" s="1" t="s">
        <v>248</v>
      </c>
      <c r="F398" t="s">
        <v>123</v>
      </c>
      <c r="G398" s="1" t="s">
        <v>0</v>
      </c>
      <c r="I398" s="5">
        <v>43766</v>
      </c>
      <c r="J398" s="5">
        <v>43766</v>
      </c>
      <c r="K398" s="1" t="s">
        <v>0</v>
      </c>
      <c r="L398" s="1" t="s">
        <v>536</v>
      </c>
      <c r="M398" s="6">
        <v>10</v>
      </c>
      <c r="N398" s="3">
        <v>1</v>
      </c>
      <c r="O398" s="6">
        <v>10</v>
      </c>
      <c r="P398" s="6"/>
      <c r="Q398" s="6"/>
      <c r="R398" s="6"/>
      <c r="S398" s="1" t="s">
        <v>724</v>
      </c>
      <c r="T398" s="1" t="s">
        <v>336</v>
      </c>
      <c r="U398" s="2">
        <v>900</v>
      </c>
      <c r="V398" s="1" t="s">
        <v>0</v>
      </c>
      <c r="W398" s="1" t="s">
        <v>570</v>
      </c>
      <c r="X398" s="1" t="s">
        <v>570</v>
      </c>
      <c r="Y398" s="1" t="s">
        <v>727</v>
      </c>
      <c r="Z398" s="1" t="s">
        <v>722</v>
      </c>
      <c r="AA398" s="1" t="s">
        <v>123</v>
      </c>
      <c r="AB398" s="1" t="s">
        <v>338</v>
      </c>
      <c r="AC398" s="1" t="s">
        <v>724</v>
      </c>
      <c r="AD398" s="4">
        <v>9000</v>
      </c>
      <c r="AE398" s="4">
        <v>9000</v>
      </c>
      <c r="AF398" s="4">
        <v>10800</v>
      </c>
      <c r="AG398" s="4">
        <v>10800</v>
      </c>
      <c r="AH398" s="4">
        <v>900</v>
      </c>
      <c r="AI398" s="2">
        <v>900</v>
      </c>
      <c r="AJ398" s="4">
        <v>9000</v>
      </c>
      <c r="AK398" s="2">
        <v>9000</v>
      </c>
      <c r="AL398" s="4"/>
      <c r="AM398" s="2"/>
      <c r="AN398" s="3">
        <v>1</v>
      </c>
      <c r="AO398" s="2"/>
      <c r="AP398" s="6"/>
      <c r="AQ398" s="1" t="s">
        <v>567</v>
      </c>
      <c r="AR398" s="1" t="s">
        <v>569</v>
      </c>
      <c r="AS398" s="1" t="s">
        <v>568</v>
      </c>
      <c r="AT398" s="6"/>
      <c r="AU398" s="1" t="s">
        <v>317</v>
      </c>
      <c r="AV398" t="s">
        <v>760</v>
      </c>
      <c r="AW398" s="1" t="s">
        <v>320</v>
      </c>
      <c r="AX398" s="9" t="s">
        <v>788</v>
      </c>
      <c r="AY398" s="1"/>
    </row>
    <row r="399" spans="1:51" x14ac:dyDescent="0.25">
      <c r="A399" s="1" t="s">
        <v>647</v>
      </c>
      <c r="B399" s="1" t="s">
        <v>248</v>
      </c>
      <c r="C399" s="1" t="s">
        <v>248</v>
      </c>
      <c r="D399" t="s">
        <v>123</v>
      </c>
      <c r="E399" s="1" t="s">
        <v>248</v>
      </c>
      <c r="F399" t="s">
        <v>123</v>
      </c>
      <c r="G399" s="1" t="s">
        <v>0</v>
      </c>
      <c r="I399" s="5">
        <v>43766</v>
      </c>
      <c r="J399" s="5">
        <v>43766</v>
      </c>
      <c r="K399" s="1" t="s">
        <v>0</v>
      </c>
      <c r="L399" s="1" t="s">
        <v>536</v>
      </c>
      <c r="M399" s="6">
        <v>12</v>
      </c>
      <c r="N399" s="3">
        <v>1</v>
      </c>
      <c r="O399" s="6">
        <v>12</v>
      </c>
      <c r="P399" s="6"/>
      <c r="Q399" s="6"/>
      <c r="R399" s="6"/>
      <c r="S399" s="1" t="s">
        <v>724</v>
      </c>
      <c r="T399" s="1" t="s">
        <v>336</v>
      </c>
      <c r="U399" s="2">
        <v>700</v>
      </c>
      <c r="V399" s="1" t="s">
        <v>0</v>
      </c>
      <c r="W399" s="1" t="s">
        <v>570</v>
      </c>
      <c r="X399" s="1" t="s">
        <v>570</v>
      </c>
      <c r="Y399" s="1" t="s">
        <v>727</v>
      </c>
      <c r="Z399" s="1" t="s">
        <v>722</v>
      </c>
      <c r="AA399" s="1" t="s">
        <v>123</v>
      </c>
      <c r="AB399" s="1" t="s">
        <v>338</v>
      </c>
      <c r="AC399" s="1" t="s">
        <v>724</v>
      </c>
      <c r="AD399" s="4">
        <v>8400</v>
      </c>
      <c r="AE399" s="4">
        <v>8400</v>
      </c>
      <c r="AF399" s="4">
        <v>10080</v>
      </c>
      <c r="AG399" s="4">
        <v>10080</v>
      </c>
      <c r="AH399" s="4">
        <v>700</v>
      </c>
      <c r="AI399" s="2">
        <v>700</v>
      </c>
      <c r="AJ399" s="4">
        <v>8400</v>
      </c>
      <c r="AK399" s="2">
        <v>8400</v>
      </c>
      <c r="AL399" s="4"/>
      <c r="AM399" s="2"/>
      <c r="AN399" s="3">
        <v>1</v>
      </c>
      <c r="AO399" s="2"/>
      <c r="AP399" s="6"/>
      <c r="AQ399" s="1" t="s">
        <v>567</v>
      </c>
      <c r="AR399" s="1" t="s">
        <v>569</v>
      </c>
      <c r="AS399" s="1" t="s">
        <v>568</v>
      </c>
      <c r="AT399" s="6"/>
      <c r="AU399" s="1" t="s">
        <v>317</v>
      </c>
      <c r="AV399" t="s">
        <v>760</v>
      </c>
      <c r="AW399" s="1" t="s">
        <v>320</v>
      </c>
      <c r="AX399" s="9" t="s">
        <v>788</v>
      </c>
      <c r="AY399" s="1"/>
    </row>
    <row r="400" spans="1:51" x14ac:dyDescent="0.25">
      <c r="A400" s="1" t="s">
        <v>647</v>
      </c>
      <c r="B400" s="1" t="s">
        <v>248</v>
      </c>
      <c r="C400" s="1" t="s">
        <v>248</v>
      </c>
      <c r="D400" t="s">
        <v>123</v>
      </c>
      <c r="E400" s="1" t="s">
        <v>248</v>
      </c>
      <c r="F400" t="s">
        <v>123</v>
      </c>
      <c r="G400" s="1" t="s">
        <v>0</v>
      </c>
      <c r="I400" s="5">
        <v>43766</v>
      </c>
      <c r="J400" s="5">
        <v>43766</v>
      </c>
      <c r="K400" s="1" t="s">
        <v>0</v>
      </c>
      <c r="L400" s="1" t="s">
        <v>536</v>
      </c>
      <c r="M400" s="6">
        <v>8</v>
      </c>
      <c r="N400" s="3">
        <v>1</v>
      </c>
      <c r="O400" s="6">
        <v>8</v>
      </c>
      <c r="P400" s="6"/>
      <c r="Q400" s="6"/>
      <c r="R400" s="6"/>
      <c r="S400" s="1" t="s">
        <v>724</v>
      </c>
      <c r="T400" s="1" t="s">
        <v>336</v>
      </c>
      <c r="U400" s="2">
        <v>700</v>
      </c>
      <c r="V400" s="1" t="s">
        <v>0</v>
      </c>
      <c r="W400" s="1" t="s">
        <v>570</v>
      </c>
      <c r="X400" s="1" t="s">
        <v>570</v>
      </c>
      <c r="Y400" s="1" t="s">
        <v>727</v>
      </c>
      <c r="Z400" s="1" t="s">
        <v>722</v>
      </c>
      <c r="AA400" s="1" t="s">
        <v>123</v>
      </c>
      <c r="AB400" s="1" t="s">
        <v>338</v>
      </c>
      <c r="AC400" s="1" t="s">
        <v>724</v>
      </c>
      <c r="AD400" s="4">
        <v>5600</v>
      </c>
      <c r="AE400" s="4">
        <v>5600</v>
      </c>
      <c r="AF400" s="4">
        <v>6720</v>
      </c>
      <c r="AG400" s="4">
        <v>6720</v>
      </c>
      <c r="AH400" s="4">
        <v>700</v>
      </c>
      <c r="AI400" s="2">
        <v>700</v>
      </c>
      <c r="AJ400" s="4">
        <v>5600</v>
      </c>
      <c r="AK400" s="2">
        <v>5600</v>
      </c>
      <c r="AL400" s="4"/>
      <c r="AM400" s="2"/>
      <c r="AN400" s="3">
        <v>1</v>
      </c>
      <c r="AO400" s="2"/>
      <c r="AP400" s="6"/>
      <c r="AQ400" s="1" t="s">
        <v>567</v>
      </c>
      <c r="AR400" s="1" t="s">
        <v>569</v>
      </c>
      <c r="AS400" s="1" t="s">
        <v>568</v>
      </c>
      <c r="AT400" s="6"/>
      <c r="AU400" s="1" t="s">
        <v>317</v>
      </c>
      <c r="AV400" t="s">
        <v>760</v>
      </c>
      <c r="AW400" s="1" t="s">
        <v>320</v>
      </c>
      <c r="AX400" s="9" t="s">
        <v>788</v>
      </c>
      <c r="AY400" s="1"/>
    </row>
    <row r="401" spans="1:51" x14ac:dyDescent="0.25">
      <c r="A401" s="1" t="s">
        <v>647</v>
      </c>
      <c r="B401" s="1" t="s">
        <v>248</v>
      </c>
      <c r="C401" s="1" t="s">
        <v>248</v>
      </c>
      <c r="D401" t="s">
        <v>123</v>
      </c>
      <c r="E401" s="1" t="s">
        <v>248</v>
      </c>
      <c r="F401" t="s">
        <v>123</v>
      </c>
      <c r="G401" s="1" t="s">
        <v>0</v>
      </c>
      <c r="I401" s="5">
        <v>43766</v>
      </c>
      <c r="J401" s="5">
        <v>43766</v>
      </c>
      <c r="K401" s="1" t="s">
        <v>0</v>
      </c>
      <c r="L401" s="1" t="s">
        <v>536</v>
      </c>
      <c r="M401" s="6">
        <v>8</v>
      </c>
      <c r="N401" s="3">
        <v>1</v>
      </c>
      <c r="O401" s="6">
        <v>8</v>
      </c>
      <c r="P401" s="6"/>
      <c r="Q401" s="6"/>
      <c r="R401" s="6"/>
      <c r="S401" s="1" t="s">
        <v>724</v>
      </c>
      <c r="T401" s="1" t="s">
        <v>336</v>
      </c>
      <c r="U401" s="2">
        <v>600</v>
      </c>
      <c r="V401" s="1" t="s">
        <v>0</v>
      </c>
      <c r="W401" s="1" t="s">
        <v>570</v>
      </c>
      <c r="X401" s="1" t="s">
        <v>570</v>
      </c>
      <c r="Y401" s="1" t="s">
        <v>727</v>
      </c>
      <c r="Z401" s="1" t="s">
        <v>722</v>
      </c>
      <c r="AA401" s="1" t="s">
        <v>123</v>
      </c>
      <c r="AB401" s="1" t="s">
        <v>338</v>
      </c>
      <c r="AC401" s="1" t="s">
        <v>724</v>
      </c>
      <c r="AD401" s="4">
        <v>4800</v>
      </c>
      <c r="AE401" s="4">
        <v>4800</v>
      </c>
      <c r="AF401" s="4">
        <v>5760</v>
      </c>
      <c r="AG401" s="4">
        <v>5760</v>
      </c>
      <c r="AH401" s="4">
        <v>600</v>
      </c>
      <c r="AI401" s="2">
        <v>600</v>
      </c>
      <c r="AJ401" s="4">
        <v>4800</v>
      </c>
      <c r="AK401" s="2">
        <v>4800</v>
      </c>
      <c r="AL401" s="4"/>
      <c r="AM401" s="2"/>
      <c r="AN401" s="3">
        <v>1</v>
      </c>
      <c r="AO401" s="2"/>
      <c r="AP401" s="6"/>
      <c r="AQ401" s="1" t="s">
        <v>567</v>
      </c>
      <c r="AR401" s="1" t="s">
        <v>569</v>
      </c>
      <c r="AS401" s="1" t="s">
        <v>568</v>
      </c>
      <c r="AT401" s="6"/>
      <c r="AU401" s="1" t="s">
        <v>317</v>
      </c>
      <c r="AV401" t="s">
        <v>760</v>
      </c>
      <c r="AW401" s="1" t="s">
        <v>320</v>
      </c>
      <c r="AX401" s="9" t="s">
        <v>788</v>
      </c>
      <c r="AY401" s="1"/>
    </row>
    <row r="402" spans="1:51" x14ac:dyDescent="0.25">
      <c r="A402" s="1" t="s">
        <v>648</v>
      </c>
      <c r="B402" s="1" t="s">
        <v>249</v>
      </c>
      <c r="C402" s="1" t="s">
        <v>249</v>
      </c>
      <c r="D402" t="s">
        <v>124</v>
      </c>
      <c r="E402" s="1" t="s">
        <v>249</v>
      </c>
      <c r="F402" t="s">
        <v>124</v>
      </c>
      <c r="G402" s="1" t="s">
        <v>0</v>
      </c>
      <c r="I402" s="5">
        <v>43768</v>
      </c>
      <c r="J402" s="5">
        <v>43768</v>
      </c>
      <c r="K402" s="1" t="s">
        <v>0</v>
      </c>
      <c r="L402" s="1" t="s">
        <v>536</v>
      </c>
      <c r="M402" s="6">
        <v>1</v>
      </c>
      <c r="N402" s="3">
        <v>1</v>
      </c>
      <c r="O402" s="6">
        <v>1</v>
      </c>
      <c r="P402" s="6">
        <v>0.8</v>
      </c>
      <c r="Q402" s="6"/>
      <c r="R402" s="6">
        <v>0.8</v>
      </c>
      <c r="S402" s="1" t="s">
        <v>724</v>
      </c>
      <c r="T402" s="1" t="s">
        <v>336</v>
      </c>
      <c r="U402" s="2">
        <v>18234</v>
      </c>
      <c r="V402" s="1" t="s">
        <v>0</v>
      </c>
      <c r="W402" s="1" t="s">
        <v>570</v>
      </c>
      <c r="X402" s="1" t="s">
        <v>570</v>
      </c>
      <c r="Y402" s="1" t="s">
        <v>726</v>
      </c>
      <c r="Z402" s="1" t="s">
        <v>719</v>
      </c>
      <c r="AA402" s="1" t="s">
        <v>124</v>
      </c>
      <c r="AB402" s="1" t="s">
        <v>436</v>
      </c>
      <c r="AC402" s="1" t="s">
        <v>724</v>
      </c>
      <c r="AD402" s="4">
        <v>18234</v>
      </c>
      <c r="AE402" s="4">
        <v>18234</v>
      </c>
      <c r="AF402" s="4">
        <v>18234</v>
      </c>
      <c r="AG402" s="4">
        <v>18234</v>
      </c>
      <c r="AH402" s="4">
        <v>18234</v>
      </c>
      <c r="AI402" s="2">
        <v>18234</v>
      </c>
      <c r="AJ402" s="4">
        <v>18234</v>
      </c>
      <c r="AK402" s="2">
        <v>18234</v>
      </c>
      <c r="AL402" s="4">
        <v>18234</v>
      </c>
      <c r="AM402" s="2">
        <v>18234</v>
      </c>
      <c r="AN402" s="3">
        <v>1</v>
      </c>
      <c r="AO402" s="2"/>
      <c r="AP402" s="6"/>
      <c r="AQ402" s="1" t="s">
        <v>567</v>
      </c>
      <c r="AR402" s="1" t="s">
        <v>569</v>
      </c>
      <c r="AS402" s="1" t="s">
        <v>568</v>
      </c>
      <c r="AT402" s="6"/>
      <c r="AU402" s="1" t="s">
        <v>312</v>
      </c>
      <c r="AV402" t="s">
        <v>755</v>
      </c>
      <c r="AW402" s="1" t="s">
        <v>331</v>
      </c>
      <c r="AX402" s="1" t="s">
        <v>836</v>
      </c>
      <c r="AY402" s="1"/>
    </row>
    <row r="403" spans="1:51" x14ac:dyDescent="0.25">
      <c r="A403" s="1" t="s">
        <v>649</v>
      </c>
      <c r="B403" s="1" t="s">
        <v>250</v>
      </c>
      <c r="C403" s="1" t="s">
        <v>250</v>
      </c>
      <c r="D403" t="s">
        <v>740</v>
      </c>
      <c r="E403" s="1" t="s">
        <v>250</v>
      </c>
      <c r="F403" t="s">
        <v>740</v>
      </c>
      <c r="G403" s="1" t="s">
        <v>0</v>
      </c>
      <c r="I403" s="5">
        <v>43774</v>
      </c>
      <c r="J403" s="5">
        <v>43774</v>
      </c>
      <c r="K403" s="1" t="s">
        <v>0</v>
      </c>
      <c r="L403" s="1" t="s">
        <v>540</v>
      </c>
      <c r="M403" s="6">
        <v>45</v>
      </c>
      <c r="N403" s="3">
        <v>1</v>
      </c>
      <c r="O403" s="6">
        <v>45</v>
      </c>
      <c r="P403" s="6">
        <v>27.777000000000001</v>
      </c>
      <c r="Q403" s="6"/>
      <c r="R403" s="6">
        <v>27.777000000000001</v>
      </c>
      <c r="S403" s="1" t="s">
        <v>724</v>
      </c>
      <c r="T403" s="1" t="s">
        <v>336</v>
      </c>
      <c r="U403" s="2">
        <v>502</v>
      </c>
      <c r="V403" s="1" t="s">
        <v>0</v>
      </c>
      <c r="W403" s="1" t="s">
        <v>570</v>
      </c>
      <c r="X403" s="1" t="s">
        <v>570</v>
      </c>
      <c r="Y403" s="1" t="s">
        <v>727</v>
      </c>
      <c r="Z403" s="1" t="s">
        <v>722</v>
      </c>
      <c r="AA403" s="1" t="s">
        <v>125</v>
      </c>
      <c r="AB403" s="1" t="s">
        <v>437</v>
      </c>
      <c r="AC403" s="1" t="s">
        <v>724</v>
      </c>
      <c r="AD403" s="4">
        <v>22590</v>
      </c>
      <c r="AE403" s="4">
        <v>22590</v>
      </c>
      <c r="AF403" s="4">
        <v>27108</v>
      </c>
      <c r="AG403" s="4">
        <v>27108</v>
      </c>
      <c r="AH403" s="4">
        <v>502</v>
      </c>
      <c r="AI403" s="2">
        <v>502</v>
      </c>
      <c r="AJ403" s="4">
        <v>22590</v>
      </c>
      <c r="AK403" s="2">
        <v>22590</v>
      </c>
      <c r="AL403" s="4">
        <v>13944.054</v>
      </c>
      <c r="AM403" s="2">
        <v>13944.054</v>
      </c>
      <c r="AN403" s="3">
        <v>1</v>
      </c>
      <c r="AO403" s="2"/>
      <c r="AP403" s="6"/>
      <c r="AQ403" s="1" t="s">
        <v>567</v>
      </c>
      <c r="AR403" s="1" t="s">
        <v>569</v>
      </c>
      <c r="AS403" s="1" t="s">
        <v>568</v>
      </c>
      <c r="AT403" s="6"/>
      <c r="AU403" s="1" t="s">
        <v>312</v>
      </c>
      <c r="AV403" t="s">
        <v>755</v>
      </c>
      <c r="AW403" s="1" t="s">
        <v>331</v>
      </c>
      <c r="AX403" s="1" t="s">
        <v>837</v>
      </c>
      <c r="AY403" s="1"/>
    </row>
    <row r="404" spans="1:51" x14ac:dyDescent="0.25">
      <c r="A404" s="1" t="s">
        <v>649</v>
      </c>
      <c r="B404" s="1" t="s">
        <v>250</v>
      </c>
      <c r="C404" s="1" t="s">
        <v>250</v>
      </c>
      <c r="D404" t="s">
        <v>740</v>
      </c>
      <c r="E404" s="1" t="s">
        <v>250</v>
      </c>
      <c r="F404" t="s">
        <v>740</v>
      </c>
      <c r="G404" s="1" t="s">
        <v>0</v>
      </c>
      <c r="I404" s="5">
        <v>43774</v>
      </c>
      <c r="J404" s="5">
        <v>43774</v>
      </c>
      <c r="K404" s="1" t="s">
        <v>0</v>
      </c>
      <c r="L404" s="1" t="s">
        <v>540</v>
      </c>
      <c r="M404" s="6">
        <v>1</v>
      </c>
      <c r="N404" s="3">
        <v>1</v>
      </c>
      <c r="O404" s="6">
        <v>1</v>
      </c>
      <c r="P404" s="6">
        <v>0.56200000000000006</v>
      </c>
      <c r="Q404" s="6"/>
      <c r="R404" s="6">
        <v>0.56200000000000006</v>
      </c>
      <c r="S404" s="1" t="s">
        <v>724</v>
      </c>
      <c r="T404" s="1" t="s">
        <v>336</v>
      </c>
      <c r="U404" s="2">
        <v>2234</v>
      </c>
      <c r="V404" s="1" t="s">
        <v>0</v>
      </c>
      <c r="W404" s="1" t="s">
        <v>570</v>
      </c>
      <c r="X404" s="1" t="s">
        <v>570</v>
      </c>
      <c r="Y404" s="1" t="s">
        <v>727</v>
      </c>
      <c r="Z404" s="1" t="s">
        <v>722</v>
      </c>
      <c r="AA404" s="1" t="s">
        <v>125</v>
      </c>
      <c r="AB404" s="1" t="s">
        <v>438</v>
      </c>
      <c r="AC404" s="1" t="s">
        <v>724</v>
      </c>
      <c r="AD404" s="4">
        <v>2234</v>
      </c>
      <c r="AE404" s="4">
        <v>2234</v>
      </c>
      <c r="AF404" s="4">
        <v>2680.8</v>
      </c>
      <c r="AG404" s="4">
        <v>2680.8</v>
      </c>
      <c r="AH404" s="4">
        <v>2234</v>
      </c>
      <c r="AI404" s="2">
        <v>2234</v>
      </c>
      <c r="AJ404" s="4">
        <v>2234</v>
      </c>
      <c r="AK404" s="2">
        <v>2234</v>
      </c>
      <c r="AL404" s="4">
        <v>1255.1500000000001</v>
      </c>
      <c r="AM404" s="2">
        <v>1255.1500000000001</v>
      </c>
      <c r="AN404" s="3">
        <v>1</v>
      </c>
      <c r="AO404" s="2"/>
      <c r="AP404" s="6"/>
      <c r="AQ404" s="1" t="s">
        <v>567</v>
      </c>
      <c r="AR404" s="1" t="s">
        <v>569</v>
      </c>
      <c r="AS404" s="1" t="s">
        <v>568</v>
      </c>
      <c r="AT404" s="6"/>
      <c r="AU404" s="1" t="s">
        <v>312</v>
      </c>
      <c r="AV404" t="s">
        <v>755</v>
      </c>
      <c r="AW404" s="1" t="s">
        <v>331</v>
      </c>
      <c r="AX404" s="1" t="s">
        <v>837</v>
      </c>
      <c r="AY404" s="1"/>
    </row>
    <row r="405" spans="1:51" x14ac:dyDescent="0.25">
      <c r="A405" s="1" t="s">
        <v>649</v>
      </c>
      <c r="B405" s="1" t="s">
        <v>250</v>
      </c>
      <c r="C405" s="1" t="s">
        <v>250</v>
      </c>
      <c r="D405" t="s">
        <v>740</v>
      </c>
      <c r="E405" s="1" t="s">
        <v>250</v>
      </c>
      <c r="F405" t="s">
        <v>740</v>
      </c>
      <c r="G405" s="1" t="s">
        <v>0</v>
      </c>
      <c r="I405" s="5">
        <v>43774</v>
      </c>
      <c r="J405" s="5">
        <v>43774</v>
      </c>
      <c r="K405" s="1" t="s">
        <v>0</v>
      </c>
      <c r="L405" s="1" t="s">
        <v>555</v>
      </c>
      <c r="M405" s="6">
        <v>1</v>
      </c>
      <c r="N405" s="3">
        <v>1</v>
      </c>
      <c r="O405" s="6">
        <v>1</v>
      </c>
      <c r="P405" s="6"/>
      <c r="Q405" s="6"/>
      <c r="R405" s="6"/>
      <c r="S405" s="1" t="s">
        <v>724</v>
      </c>
      <c r="T405" s="1" t="s">
        <v>336</v>
      </c>
      <c r="U405" s="2">
        <v>120</v>
      </c>
      <c r="V405" s="1" t="s">
        <v>0</v>
      </c>
      <c r="W405" s="1" t="s">
        <v>570</v>
      </c>
      <c r="X405" s="1" t="s">
        <v>570</v>
      </c>
      <c r="Y405" s="1" t="s">
        <v>727</v>
      </c>
      <c r="Z405" s="1" t="s">
        <v>722</v>
      </c>
      <c r="AA405" s="1" t="s">
        <v>125</v>
      </c>
      <c r="AB405" s="1" t="s">
        <v>439</v>
      </c>
      <c r="AC405" s="1" t="s">
        <v>724</v>
      </c>
      <c r="AD405" s="4">
        <v>120</v>
      </c>
      <c r="AE405" s="4">
        <v>120</v>
      </c>
      <c r="AF405" s="4">
        <v>144</v>
      </c>
      <c r="AG405" s="4">
        <v>144</v>
      </c>
      <c r="AH405" s="4">
        <v>120</v>
      </c>
      <c r="AI405" s="2">
        <v>120</v>
      </c>
      <c r="AJ405" s="4">
        <v>120</v>
      </c>
      <c r="AK405" s="2">
        <v>120</v>
      </c>
      <c r="AL405" s="4"/>
      <c r="AM405" s="2"/>
      <c r="AN405" s="3">
        <v>1</v>
      </c>
      <c r="AO405" s="2"/>
      <c r="AP405" s="6"/>
      <c r="AQ405" s="1" t="s">
        <v>567</v>
      </c>
      <c r="AR405" s="1" t="s">
        <v>569</v>
      </c>
      <c r="AS405" s="1" t="s">
        <v>568</v>
      </c>
      <c r="AT405" s="6"/>
      <c r="AU405" s="1" t="s">
        <v>312</v>
      </c>
      <c r="AV405" t="s">
        <v>755</v>
      </c>
      <c r="AW405" s="1" t="s">
        <v>331</v>
      </c>
      <c r="AX405" s="1" t="s">
        <v>837</v>
      </c>
      <c r="AY405" s="1"/>
    </row>
    <row r="406" spans="1:51" x14ac:dyDescent="0.25">
      <c r="A406" s="1" t="s">
        <v>649</v>
      </c>
      <c r="B406" s="1" t="s">
        <v>250</v>
      </c>
      <c r="C406" s="1" t="s">
        <v>250</v>
      </c>
      <c r="D406" t="s">
        <v>740</v>
      </c>
      <c r="E406" s="1" t="s">
        <v>250</v>
      </c>
      <c r="F406" t="s">
        <v>740</v>
      </c>
      <c r="G406" s="1" t="s">
        <v>0</v>
      </c>
      <c r="I406" s="5">
        <v>43774</v>
      </c>
      <c r="J406" s="5">
        <v>43774</v>
      </c>
      <c r="K406" s="1" t="s">
        <v>0</v>
      </c>
      <c r="L406" s="1" t="s">
        <v>556</v>
      </c>
      <c r="M406" s="6">
        <v>2</v>
      </c>
      <c r="N406" s="3">
        <v>1</v>
      </c>
      <c r="O406" s="6">
        <v>2</v>
      </c>
      <c r="P406" s="6"/>
      <c r="Q406" s="6"/>
      <c r="R406" s="6"/>
      <c r="S406" s="1" t="s">
        <v>724</v>
      </c>
      <c r="T406" s="1" t="s">
        <v>336</v>
      </c>
      <c r="U406" s="2">
        <v>110</v>
      </c>
      <c r="V406" s="1" t="s">
        <v>0</v>
      </c>
      <c r="W406" s="1" t="s">
        <v>570</v>
      </c>
      <c r="X406" s="1" t="s">
        <v>570</v>
      </c>
      <c r="Y406" s="1" t="s">
        <v>727</v>
      </c>
      <c r="Z406" s="1" t="s">
        <v>722</v>
      </c>
      <c r="AA406" s="1" t="s">
        <v>125</v>
      </c>
      <c r="AB406" s="1" t="s">
        <v>440</v>
      </c>
      <c r="AC406" s="1" t="s">
        <v>724</v>
      </c>
      <c r="AD406" s="4">
        <v>220</v>
      </c>
      <c r="AE406" s="4">
        <v>220</v>
      </c>
      <c r="AF406" s="4">
        <v>264</v>
      </c>
      <c r="AG406" s="4">
        <v>264</v>
      </c>
      <c r="AH406" s="4">
        <v>110</v>
      </c>
      <c r="AI406" s="2">
        <v>110</v>
      </c>
      <c r="AJ406" s="4">
        <v>220</v>
      </c>
      <c r="AK406" s="2">
        <v>220</v>
      </c>
      <c r="AL406" s="4"/>
      <c r="AM406" s="2"/>
      <c r="AN406" s="3">
        <v>1</v>
      </c>
      <c r="AO406" s="2"/>
      <c r="AP406" s="6"/>
      <c r="AQ406" s="1" t="s">
        <v>567</v>
      </c>
      <c r="AR406" s="1" t="s">
        <v>569</v>
      </c>
      <c r="AS406" s="1" t="s">
        <v>568</v>
      </c>
      <c r="AT406" s="6"/>
      <c r="AU406" s="1" t="s">
        <v>312</v>
      </c>
      <c r="AV406" t="s">
        <v>755</v>
      </c>
      <c r="AW406" s="1" t="s">
        <v>331</v>
      </c>
      <c r="AX406" s="1" t="s">
        <v>837</v>
      </c>
      <c r="AY406" s="1"/>
    </row>
    <row r="407" spans="1:51" x14ac:dyDescent="0.25">
      <c r="A407" s="1" t="s">
        <v>649</v>
      </c>
      <c r="B407" s="1" t="s">
        <v>250</v>
      </c>
      <c r="C407" s="1" t="s">
        <v>250</v>
      </c>
      <c r="D407" t="s">
        <v>740</v>
      </c>
      <c r="E407" s="1" t="s">
        <v>250</v>
      </c>
      <c r="F407" t="s">
        <v>740</v>
      </c>
      <c r="G407" s="1" t="s">
        <v>0</v>
      </c>
      <c r="I407" s="5">
        <v>43774</v>
      </c>
      <c r="J407" s="5">
        <v>43774</v>
      </c>
      <c r="K407" s="1" t="s">
        <v>0</v>
      </c>
      <c r="L407" s="1" t="s">
        <v>545</v>
      </c>
      <c r="M407" s="6">
        <v>5</v>
      </c>
      <c r="N407" s="3">
        <v>1</v>
      </c>
      <c r="O407" s="6">
        <v>5</v>
      </c>
      <c r="P407" s="6"/>
      <c r="Q407" s="6"/>
      <c r="R407" s="6"/>
      <c r="S407" s="1" t="s">
        <v>724</v>
      </c>
      <c r="T407" s="1" t="s">
        <v>336</v>
      </c>
      <c r="U407" s="2">
        <v>180</v>
      </c>
      <c r="V407" s="1" t="s">
        <v>0</v>
      </c>
      <c r="W407" s="1" t="s">
        <v>570</v>
      </c>
      <c r="X407" s="1" t="s">
        <v>570</v>
      </c>
      <c r="Y407" s="1" t="s">
        <v>727</v>
      </c>
      <c r="Z407" s="1" t="s">
        <v>722</v>
      </c>
      <c r="AA407" s="1" t="s">
        <v>125</v>
      </c>
      <c r="AB407" s="1" t="s">
        <v>441</v>
      </c>
      <c r="AC407" s="1" t="s">
        <v>724</v>
      </c>
      <c r="AD407" s="4">
        <v>900</v>
      </c>
      <c r="AE407" s="4">
        <v>900</v>
      </c>
      <c r="AF407" s="4">
        <v>1080</v>
      </c>
      <c r="AG407" s="4">
        <v>1080</v>
      </c>
      <c r="AH407" s="4">
        <v>180</v>
      </c>
      <c r="AI407" s="2">
        <v>180</v>
      </c>
      <c r="AJ407" s="4">
        <v>900</v>
      </c>
      <c r="AK407" s="2">
        <v>900</v>
      </c>
      <c r="AL407" s="4"/>
      <c r="AM407" s="2"/>
      <c r="AN407" s="3">
        <v>1</v>
      </c>
      <c r="AO407" s="2"/>
      <c r="AP407" s="6"/>
      <c r="AQ407" s="1" t="s">
        <v>567</v>
      </c>
      <c r="AR407" s="1" t="s">
        <v>569</v>
      </c>
      <c r="AS407" s="1" t="s">
        <v>568</v>
      </c>
      <c r="AT407" s="6"/>
      <c r="AU407" s="1" t="s">
        <v>312</v>
      </c>
      <c r="AV407" t="s">
        <v>755</v>
      </c>
      <c r="AW407" s="1" t="s">
        <v>331</v>
      </c>
      <c r="AX407" s="1" t="s">
        <v>837</v>
      </c>
      <c r="AY407" s="1"/>
    </row>
    <row r="408" spans="1:51" x14ac:dyDescent="0.25">
      <c r="A408" s="1" t="s">
        <v>649</v>
      </c>
      <c r="B408" s="1" t="s">
        <v>250</v>
      </c>
      <c r="C408" s="1" t="s">
        <v>250</v>
      </c>
      <c r="D408" t="s">
        <v>740</v>
      </c>
      <c r="E408" s="1" t="s">
        <v>250</v>
      </c>
      <c r="F408" t="s">
        <v>740</v>
      </c>
      <c r="G408" s="1" t="s">
        <v>0</v>
      </c>
      <c r="I408" s="5">
        <v>43774</v>
      </c>
      <c r="J408" s="5">
        <v>43774</v>
      </c>
      <c r="K408" s="1" t="s">
        <v>0</v>
      </c>
      <c r="L408" s="1" t="s">
        <v>545</v>
      </c>
      <c r="M408" s="6">
        <v>4</v>
      </c>
      <c r="N408" s="3">
        <v>1</v>
      </c>
      <c r="O408" s="6">
        <v>4</v>
      </c>
      <c r="P408" s="6"/>
      <c r="Q408" s="6"/>
      <c r="R408" s="6"/>
      <c r="S408" s="1" t="s">
        <v>724</v>
      </c>
      <c r="T408" s="1" t="s">
        <v>336</v>
      </c>
      <c r="U408" s="2">
        <v>1000</v>
      </c>
      <c r="V408" s="1" t="s">
        <v>0</v>
      </c>
      <c r="W408" s="1" t="s">
        <v>570</v>
      </c>
      <c r="X408" s="1" t="s">
        <v>570</v>
      </c>
      <c r="Y408" s="1" t="s">
        <v>727</v>
      </c>
      <c r="Z408" s="1" t="s">
        <v>722</v>
      </c>
      <c r="AA408" s="1" t="s">
        <v>125</v>
      </c>
      <c r="AB408" s="1" t="s">
        <v>442</v>
      </c>
      <c r="AC408" s="1" t="s">
        <v>724</v>
      </c>
      <c r="AD408" s="4">
        <v>4000</v>
      </c>
      <c r="AE408" s="4">
        <v>4000</v>
      </c>
      <c r="AF408" s="4">
        <v>4800</v>
      </c>
      <c r="AG408" s="4">
        <v>4800</v>
      </c>
      <c r="AH408" s="4">
        <v>1000</v>
      </c>
      <c r="AI408" s="2">
        <v>1000</v>
      </c>
      <c r="AJ408" s="4">
        <v>4000</v>
      </c>
      <c r="AK408" s="2">
        <v>4000</v>
      </c>
      <c r="AL408" s="4"/>
      <c r="AM408" s="2"/>
      <c r="AN408" s="3">
        <v>1</v>
      </c>
      <c r="AO408" s="2"/>
      <c r="AP408" s="6"/>
      <c r="AQ408" s="1" t="s">
        <v>567</v>
      </c>
      <c r="AR408" s="1" t="s">
        <v>569</v>
      </c>
      <c r="AS408" s="1" t="s">
        <v>568</v>
      </c>
      <c r="AT408" s="6"/>
      <c r="AU408" s="1" t="s">
        <v>312</v>
      </c>
      <c r="AV408" t="s">
        <v>755</v>
      </c>
      <c r="AW408" s="1" t="s">
        <v>331</v>
      </c>
      <c r="AX408" s="1" t="s">
        <v>837</v>
      </c>
      <c r="AY408" s="1"/>
    </row>
    <row r="409" spans="1:51" x14ac:dyDescent="0.25">
      <c r="A409" s="1" t="s">
        <v>649</v>
      </c>
      <c r="B409" s="1" t="s">
        <v>250</v>
      </c>
      <c r="C409" s="1" t="s">
        <v>250</v>
      </c>
      <c r="D409" t="s">
        <v>740</v>
      </c>
      <c r="E409" s="1" t="s">
        <v>250</v>
      </c>
      <c r="F409" t="s">
        <v>740</v>
      </c>
      <c r="G409" s="1" t="s">
        <v>0</v>
      </c>
      <c r="I409" s="5">
        <v>43774</v>
      </c>
      <c r="J409" s="5">
        <v>43774</v>
      </c>
      <c r="K409" s="1" t="s">
        <v>0</v>
      </c>
      <c r="L409" s="1" t="s">
        <v>546</v>
      </c>
      <c r="M409" s="6">
        <v>14</v>
      </c>
      <c r="N409" s="3">
        <v>1</v>
      </c>
      <c r="O409" s="6">
        <v>14</v>
      </c>
      <c r="P409" s="6"/>
      <c r="Q409" s="6"/>
      <c r="R409" s="6"/>
      <c r="S409" s="1" t="s">
        <v>724</v>
      </c>
      <c r="T409" s="1" t="s">
        <v>336</v>
      </c>
      <c r="U409" s="2">
        <v>150</v>
      </c>
      <c r="V409" s="1" t="s">
        <v>0</v>
      </c>
      <c r="W409" s="1" t="s">
        <v>570</v>
      </c>
      <c r="X409" s="1" t="s">
        <v>570</v>
      </c>
      <c r="Y409" s="1" t="s">
        <v>727</v>
      </c>
      <c r="Z409" s="1" t="s">
        <v>722</v>
      </c>
      <c r="AA409" s="1" t="s">
        <v>125</v>
      </c>
      <c r="AB409" s="1" t="s">
        <v>416</v>
      </c>
      <c r="AC409" s="1" t="s">
        <v>724</v>
      </c>
      <c r="AD409" s="4">
        <v>2100</v>
      </c>
      <c r="AE409" s="4">
        <v>2100</v>
      </c>
      <c r="AF409" s="4">
        <v>2520</v>
      </c>
      <c r="AG409" s="4">
        <v>2520</v>
      </c>
      <c r="AH409" s="4">
        <v>150</v>
      </c>
      <c r="AI409" s="2">
        <v>150</v>
      </c>
      <c r="AJ409" s="4">
        <v>2100</v>
      </c>
      <c r="AK409" s="2">
        <v>2100</v>
      </c>
      <c r="AL409" s="4"/>
      <c r="AM409" s="2"/>
      <c r="AN409" s="3">
        <v>1</v>
      </c>
      <c r="AO409" s="2"/>
      <c r="AP409" s="6"/>
      <c r="AQ409" s="1" t="s">
        <v>567</v>
      </c>
      <c r="AR409" s="1" t="s">
        <v>569</v>
      </c>
      <c r="AS409" s="1" t="s">
        <v>568</v>
      </c>
      <c r="AT409" s="6"/>
      <c r="AU409" s="1" t="s">
        <v>312</v>
      </c>
      <c r="AV409" t="s">
        <v>755</v>
      </c>
      <c r="AW409" s="1" t="s">
        <v>331</v>
      </c>
      <c r="AX409" s="1" t="s">
        <v>837</v>
      </c>
      <c r="AY409" s="1"/>
    </row>
    <row r="410" spans="1:51" x14ac:dyDescent="0.25">
      <c r="A410" s="1" t="s">
        <v>649</v>
      </c>
      <c r="B410" s="1" t="s">
        <v>250</v>
      </c>
      <c r="C410" s="1" t="s">
        <v>250</v>
      </c>
      <c r="D410" t="s">
        <v>740</v>
      </c>
      <c r="E410" s="1" t="s">
        <v>250</v>
      </c>
      <c r="F410" t="s">
        <v>740</v>
      </c>
      <c r="G410" s="1" t="s">
        <v>0</v>
      </c>
      <c r="I410" s="5">
        <v>43774</v>
      </c>
      <c r="J410" s="5">
        <v>43774</v>
      </c>
      <c r="K410" s="1" t="s">
        <v>0</v>
      </c>
      <c r="L410" s="1" t="s">
        <v>547</v>
      </c>
      <c r="M410" s="6">
        <v>1</v>
      </c>
      <c r="N410" s="3">
        <v>1</v>
      </c>
      <c r="O410" s="6">
        <v>1</v>
      </c>
      <c r="P410" s="6"/>
      <c r="Q410" s="6"/>
      <c r="R410" s="6"/>
      <c r="S410" s="1" t="s">
        <v>724</v>
      </c>
      <c r="T410" s="1" t="s">
        <v>336</v>
      </c>
      <c r="U410" s="2">
        <v>300</v>
      </c>
      <c r="V410" s="1" t="s">
        <v>0</v>
      </c>
      <c r="W410" s="1" t="s">
        <v>570</v>
      </c>
      <c r="X410" s="1" t="s">
        <v>570</v>
      </c>
      <c r="Y410" s="1" t="s">
        <v>727</v>
      </c>
      <c r="Z410" s="1" t="s">
        <v>722</v>
      </c>
      <c r="AA410" s="1" t="s">
        <v>125</v>
      </c>
      <c r="AB410" s="1" t="s">
        <v>443</v>
      </c>
      <c r="AC410" s="1" t="s">
        <v>724</v>
      </c>
      <c r="AD410" s="4">
        <v>300</v>
      </c>
      <c r="AE410" s="4">
        <v>300</v>
      </c>
      <c r="AF410" s="4">
        <v>360</v>
      </c>
      <c r="AG410" s="4">
        <v>360</v>
      </c>
      <c r="AH410" s="4">
        <v>300</v>
      </c>
      <c r="AI410" s="2">
        <v>300</v>
      </c>
      <c r="AJ410" s="4">
        <v>300</v>
      </c>
      <c r="AK410" s="2">
        <v>300</v>
      </c>
      <c r="AL410" s="4"/>
      <c r="AM410" s="2"/>
      <c r="AN410" s="3">
        <v>1</v>
      </c>
      <c r="AO410" s="2"/>
      <c r="AP410" s="6"/>
      <c r="AQ410" s="1" t="s">
        <v>567</v>
      </c>
      <c r="AR410" s="1" t="s">
        <v>569</v>
      </c>
      <c r="AS410" s="1" t="s">
        <v>568</v>
      </c>
      <c r="AT410" s="6"/>
      <c r="AU410" s="1" t="s">
        <v>312</v>
      </c>
      <c r="AV410" t="s">
        <v>755</v>
      </c>
      <c r="AW410" s="1" t="s">
        <v>331</v>
      </c>
      <c r="AX410" s="1" t="s">
        <v>837</v>
      </c>
      <c r="AY410" s="1"/>
    </row>
    <row r="411" spans="1:51" x14ac:dyDescent="0.25">
      <c r="A411" s="1" t="s">
        <v>649</v>
      </c>
      <c r="B411" s="1" t="s">
        <v>250</v>
      </c>
      <c r="C411" s="1" t="s">
        <v>250</v>
      </c>
      <c r="D411" t="s">
        <v>740</v>
      </c>
      <c r="E411" s="1" t="s">
        <v>250</v>
      </c>
      <c r="F411" t="s">
        <v>740</v>
      </c>
      <c r="G411" s="1" t="s">
        <v>0</v>
      </c>
      <c r="I411" s="5">
        <v>43774</v>
      </c>
      <c r="J411" s="5">
        <v>43774</v>
      </c>
      <c r="K411" s="1" t="s">
        <v>0</v>
      </c>
      <c r="L411" s="1" t="s">
        <v>557</v>
      </c>
      <c r="M411" s="6">
        <v>1</v>
      </c>
      <c r="N411" s="3">
        <v>1</v>
      </c>
      <c r="O411" s="6">
        <v>1</v>
      </c>
      <c r="P411" s="6"/>
      <c r="Q411" s="6"/>
      <c r="R411" s="6"/>
      <c r="S411" s="1" t="s">
        <v>724</v>
      </c>
      <c r="T411" s="1" t="s">
        <v>336</v>
      </c>
      <c r="U411" s="2">
        <v>150</v>
      </c>
      <c r="V411" s="1" t="s">
        <v>0</v>
      </c>
      <c r="W411" s="1" t="s">
        <v>570</v>
      </c>
      <c r="X411" s="1" t="s">
        <v>570</v>
      </c>
      <c r="Y411" s="1" t="s">
        <v>727</v>
      </c>
      <c r="Z411" s="1" t="s">
        <v>722</v>
      </c>
      <c r="AA411" s="1" t="s">
        <v>125</v>
      </c>
      <c r="AB411" s="1" t="s">
        <v>444</v>
      </c>
      <c r="AC411" s="1" t="s">
        <v>724</v>
      </c>
      <c r="AD411" s="4">
        <v>150</v>
      </c>
      <c r="AE411" s="4">
        <v>150</v>
      </c>
      <c r="AF411" s="4">
        <v>180</v>
      </c>
      <c r="AG411" s="4">
        <v>180</v>
      </c>
      <c r="AH411" s="4">
        <v>150</v>
      </c>
      <c r="AI411" s="2">
        <v>150</v>
      </c>
      <c r="AJ411" s="4">
        <v>150</v>
      </c>
      <c r="AK411" s="2">
        <v>150</v>
      </c>
      <c r="AL411" s="4"/>
      <c r="AM411" s="2"/>
      <c r="AN411" s="3">
        <v>1</v>
      </c>
      <c r="AO411" s="2"/>
      <c r="AP411" s="6"/>
      <c r="AQ411" s="1" t="s">
        <v>567</v>
      </c>
      <c r="AR411" s="1" t="s">
        <v>569</v>
      </c>
      <c r="AS411" s="1" t="s">
        <v>568</v>
      </c>
      <c r="AT411" s="6"/>
      <c r="AU411" s="1" t="s">
        <v>312</v>
      </c>
      <c r="AV411" t="s">
        <v>755</v>
      </c>
      <c r="AW411" s="1" t="s">
        <v>331</v>
      </c>
      <c r="AX411" s="1" t="s">
        <v>837</v>
      </c>
      <c r="AY411" s="1"/>
    </row>
    <row r="412" spans="1:51" x14ac:dyDescent="0.25">
      <c r="A412" s="1" t="s">
        <v>649</v>
      </c>
      <c r="B412" s="1" t="s">
        <v>250</v>
      </c>
      <c r="C412" s="1" t="s">
        <v>250</v>
      </c>
      <c r="D412" t="s">
        <v>740</v>
      </c>
      <c r="E412" s="1" t="s">
        <v>250</v>
      </c>
      <c r="F412" t="s">
        <v>740</v>
      </c>
      <c r="G412" s="1" t="s">
        <v>0</v>
      </c>
      <c r="I412" s="5">
        <v>43774</v>
      </c>
      <c r="J412" s="5">
        <v>43774</v>
      </c>
      <c r="K412" s="1" t="s">
        <v>0</v>
      </c>
      <c r="L412" s="1" t="s">
        <v>539</v>
      </c>
      <c r="M412" s="6">
        <v>4</v>
      </c>
      <c r="N412" s="3">
        <v>1</v>
      </c>
      <c r="O412" s="6">
        <v>4</v>
      </c>
      <c r="P412" s="6"/>
      <c r="Q412" s="6"/>
      <c r="R412" s="6"/>
      <c r="S412" s="1" t="s">
        <v>724</v>
      </c>
      <c r="T412" s="1" t="s">
        <v>336</v>
      </c>
      <c r="U412" s="2">
        <v>200</v>
      </c>
      <c r="V412" s="1" t="s">
        <v>0</v>
      </c>
      <c r="W412" s="1" t="s">
        <v>570</v>
      </c>
      <c r="X412" s="1" t="s">
        <v>570</v>
      </c>
      <c r="Y412" s="1" t="s">
        <v>727</v>
      </c>
      <c r="Z412" s="1" t="s">
        <v>722</v>
      </c>
      <c r="AA412" s="1" t="s">
        <v>125</v>
      </c>
      <c r="AB412" s="1" t="s">
        <v>445</v>
      </c>
      <c r="AC412" s="1" t="s">
        <v>724</v>
      </c>
      <c r="AD412" s="4">
        <v>800</v>
      </c>
      <c r="AE412" s="4">
        <v>800</v>
      </c>
      <c r="AF412" s="4">
        <v>960</v>
      </c>
      <c r="AG412" s="4">
        <v>960</v>
      </c>
      <c r="AH412" s="4">
        <v>200</v>
      </c>
      <c r="AI412" s="2">
        <v>200</v>
      </c>
      <c r="AJ412" s="4">
        <v>800</v>
      </c>
      <c r="AK412" s="2">
        <v>800</v>
      </c>
      <c r="AL412" s="4"/>
      <c r="AM412" s="2"/>
      <c r="AN412" s="3">
        <v>1</v>
      </c>
      <c r="AO412" s="2"/>
      <c r="AP412" s="6"/>
      <c r="AQ412" s="1" t="s">
        <v>567</v>
      </c>
      <c r="AR412" s="1" t="s">
        <v>569</v>
      </c>
      <c r="AS412" s="1" t="s">
        <v>568</v>
      </c>
      <c r="AT412" s="6"/>
      <c r="AU412" s="1" t="s">
        <v>312</v>
      </c>
      <c r="AV412" t="s">
        <v>755</v>
      </c>
      <c r="AW412" s="1" t="s">
        <v>331</v>
      </c>
      <c r="AX412" s="1" t="s">
        <v>837</v>
      </c>
      <c r="AY412" s="1"/>
    </row>
    <row r="413" spans="1:51" x14ac:dyDescent="0.25">
      <c r="A413" s="1" t="s">
        <v>649</v>
      </c>
      <c r="B413" s="1" t="s">
        <v>250</v>
      </c>
      <c r="C413" s="1" t="s">
        <v>250</v>
      </c>
      <c r="D413" t="s">
        <v>740</v>
      </c>
      <c r="E413" s="1" t="s">
        <v>250</v>
      </c>
      <c r="F413" t="s">
        <v>740</v>
      </c>
      <c r="G413" s="1" t="s">
        <v>0</v>
      </c>
      <c r="I413" s="5">
        <v>43774</v>
      </c>
      <c r="J413" s="5">
        <v>43774</v>
      </c>
      <c r="K413" s="1" t="s">
        <v>0</v>
      </c>
      <c r="L413" s="1" t="s">
        <v>551</v>
      </c>
      <c r="M413" s="6">
        <v>12</v>
      </c>
      <c r="N413" s="3">
        <v>1</v>
      </c>
      <c r="O413" s="6">
        <v>12</v>
      </c>
      <c r="P413" s="6"/>
      <c r="Q413" s="6"/>
      <c r="R413" s="6"/>
      <c r="S413" s="1" t="s">
        <v>724</v>
      </c>
      <c r="T413" s="1" t="s">
        <v>336</v>
      </c>
      <c r="U413" s="2">
        <v>382</v>
      </c>
      <c r="V413" s="1" t="s">
        <v>0</v>
      </c>
      <c r="W413" s="1" t="s">
        <v>570</v>
      </c>
      <c r="X413" s="1" t="s">
        <v>570</v>
      </c>
      <c r="Y413" s="1" t="s">
        <v>727</v>
      </c>
      <c r="Z413" s="1" t="s">
        <v>722</v>
      </c>
      <c r="AA413" s="1" t="s">
        <v>125</v>
      </c>
      <c r="AB413" s="1" t="s">
        <v>446</v>
      </c>
      <c r="AC413" s="1" t="s">
        <v>724</v>
      </c>
      <c r="AD413" s="4">
        <v>4584</v>
      </c>
      <c r="AE413" s="4">
        <v>4584</v>
      </c>
      <c r="AF413" s="4">
        <v>5500.8</v>
      </c>
      <c r="AG413" s="4">
        <v>5500.8</v>
      </c>
      <c r="AH413" s="4">
        <v>382</v>
      </c>
      <c r="AI413" s="2">
        <v>382</v>
      </c>
      <c r="AJ413" s="4">
        <v>4584</v>
      </c>
      <c r="AK413" s="2">
        <v>4584</v>
      </c>
      <c r="AL413" s="4"/>
      <c r="AM413" s="2"/>
      <c r="AN413" s="3">
        <v>1</v>
      </c>
      <c r="AO413" s="2"/>
      <c r="AP413" s="6"/>
      <c r="AQ413" s="1" t="s">
        <v>567</v>
      </c>
      <c r="AR413" s="1" t="s">
        <v>569</v>
      </c>
      <c r="AS413" s="1" t="s">
        <v>568</v>
      </c>
      <c r="AT413" s="6"/>
      <c r="AU413" s="1" t="s">
        <v>312</v>
      </c>
      <c r="AV413" t="s">
        <v>755</v>
      </c>
      <c r="AW413" s="1" t="s">
        <v>331</v>
      </c>
      <c r="AX413" s="1" t="s">
        <v>837</v>
      </c>
      <c r="AY413" s="1"/>
    </row>
    <row r="414" spans="1:51" x14ac:dyDescent="0.25">
      <c r="A414" s="1" t="s">
        <v>650</v>
      </c>
      <c r="B414" s="1" t="s">
        <v>251</v>
      </c>
      <c r="C414" s="1" t="s">
        <v>251</v>
      </c>
      <c r="D414" t="s">
        <v>126</v>
      </c>
      <c r="E414" s="1" t="s">
        <v>251</v>
      </c>
      <c r="F414" t="s">
        <v>126</v>
      </c>
      <c r="G414" s="1" t="s">
        <v>0</v>
      </c>
      <c r="I414" s="5">
        <v>43776</v>
      </c>
      <c r="J414" s="5">
        <v>43776</v>
      </c>
      <c r="K414" s="1" t="s">
        <v>0</v>
      </c>
      <c r="L414" s="1" t="s">
        <v>536</v>
      </c>
      <c r="M414" s="6">
        <v>9</v>
      </c>
      <c r="N414" s="3">
        <v>1</v>
      </c>
      <c r="O414" s="6">
        <v>9</v>
      </c>
      <c r="P414" s="6">
        <v>6</v>
      </c>
      <c r="Q414" s="6"/>
      <c r="R414" s="6">
        <v>3</v>
      </c>
      <c r="S414" s="1" t="s">
        <v>724</v>
      </c>
      <c r="T414" s="1" t="s">
        <v>336</v>
      </c>
      <c r="U414" s="2">
        <v>480</v>
      </c>
      <c r="V414" s="1" t="s">
        <v>0</v>
      </c>
      <c r="W414" s="1" t="s">
        <v>570</v>
      </c>
      <c r="X414" s="1" t="s">
        <v>570</v>
      </c>
      <c r="Y414" s="1" t="s">
        <v>727</v>
      </c>
      <c r="Z414" s="1" t="s">
        <v>721</v>
      </c>
      <c r="AA414" s="1" t="s">
        <v>126</v>
      </c>
      <c r="AB414" s="1" t="s">
        <v>447</v>
      </c>
      <c r="AC414" s="1" t="s">
        <v>724</v>
      </c>
      <c r="AD414" s="4">
        <v>4320</v>
      </c>
      <c r="AE414" s="4">
        <v>4320</v>
      </c>
      <c r="AF414" s="4">
        <v>5184</v>
      </c>
      <c r="AG414" s="4">
        <v>5184</v>
      </c>
      <c r="AH414" s="4">
        <v>480</v>
      </c>
      <c r="AI414" s="2">
        <v>480</v>
      </c>
      <c r="AJ414" s="4">
        <v>4320</v>
      </c>
      <c r="AK414" s="2">
        <v>4320</v>
      </c>
      <c r="AL414" s="4">
        <v>1440</v>
      </c>
      <c r="AM414" s="2">
        <v>1440</v>
      </c>
      <c r="AN414" s="3">
        <v>1</v>
      </c>
      <c r="AO414" s="2"/>
      <c r="AP414" s="6"/>
      <c r="AQ414" s="1" t="s">
        <v>567</v>
      </c>
      <c r="AR414" s="1" t="s">
        <v>569</v>
      </c>
      <c r="AS414" s="1" t="s">
        <v>568</v>
      </c>
      <c r="AT414" s="6"/>
      <c r="AU414" s="1" t="s">
        <v>315</v>
      </c>
      <c r="AV414" t="s">
        <v>758</v>
      </c>
      <c r="AW414" s="1" t="s">
        <v>330</v>
      </c>
      <c r="AX414" s="1" t="s">
        <v>824</v>
      </c>
      <c r="AY414" s="1"/>
    </row>
    <row r="415" spans="1:51" x14ac:dyDescent="0.25">
      <c r="A415" s="1" t="s">
        <v>650</v>
      </c>
      <c r="B415" s="1" t="s">
        <v>251</v>
      </c>
      <c r="C415" s="1" t="s">
        <v>251</v>
      </c>
      <c r="D415" t="s">
        <v>126</v>
      </c>
      <c r="E415" s="1" t="s">
        <v>251</v>
      </c>
      <c r="F415" t="s">
        <v>126</v>
      </c>
      <c r="G415" s="1" t="s">
        <v>0</v>
      </c>
      <c r="I415" s="5">
        <v>43776</v>
      </c>
      <c r="J415" s="5">
        <v>43776</v>
      </c>
      <c r="K415" s="1" t="s">
        <v>0</v>
      </c>
      <c r="L415" s="1" t="s">
        <v>555</v>
      </c>
      <c r="M415" s="6">
        <v>1</v>
      </c>
      <c r="N415" s="3">
        <v>1</v>
      </c>
      <c r="O415" s="6">
        <v>1</v>
      </c>
      <c r="P415" s="6">
        <v>0.6</v>
      </c>
      <c r="Q415" s="6"/>
      <c r="R415" s="6">
        <v>0.3</v>
      </c>
      <c r="S415" s="1" t="s">
        <v>724</v>
      </c>
      <c r="T415" s="1" t="s">
        <v>336</v>
      </c>
      <c r="U415" s="2">
        <v>100</v>
      </c>
      <c r="V415" s="1" t="s">
        <v>0</v>
      </c>
      <c r="W415" s="1" t="s">
        <v>570</v>
      </c>
      <c r="X415" s="1" t="s">
        <v>570</v>
      </c>
      <c r="Y415" s="1" t="s">
        <v>727</v>
      </c>
      <c r="Z415" s="1" t="s">
        <v>721</v>
      </c>
      <c r="AA415" s="1" t="s">
        <v>126</v>
      </c>
      <c r="AB415" s="1" t="s">
        <v>448</v>
      </c>
      <c r="AC415" s="1" t="s">
        <v>724</v>
      </c>
      <c r="AD415" s="4">
        <v>100</v>
      </c>
      <c r="AE415" s="4">
        <v>100</v>
      </c>
      <c r="AF415" s="4">
        <v>120</v>
      </c>
      <c r="AG415" s="4">
        <v>120</v>
      </c>
      <c r="AH415" s="4">
        <v>100</v>
      </c>
      <c r="AI415" s="2">
        <v>100</v>
      </c>
      <c r="AJ415" s="4">
        <v>100</v>
      </c>
      <c r="AK415" s="2">
        <v>100</v>
      </c>
      <c r="AL415" s="4">
        <v>30</v>
      </c>
      <c r="AM415" s="2">
        <v>30</v>
      </c>
      <c r="AN415" s="3">
        <v>1</v>
      </c>
      <c r="AO415" s="2"/>
      <c r="AP415" s="6"/>
      <c r="AQ415" s="1" t="s">
        <v>567</v>
      </c>
      <c r="AR415" s="1" t="s">
        <v>569</v>
      </c>
      <c r="AS415" s="1" t="s">
        <v>568</v>
      </c>
      <c r="AT415" s="6"/>
      <c r="AU415" s="1" t="s">
        <v>315</v>
      </c>
      <c r="AV415" t="s">
        <v>758</v>
      </c>
      <c r="AW415" s="1" t="s">
        <v>330</v>
      </c>
      <c r="AX415" s="1" t="s">
        <v>824</v>
      </c>
      <c r="AY415" s="1"/>
    </row>
    <row r="416" spans="1:51" x14ac:dyDescent="0.25">
      <c r="A416" s="1" t="s">
        <v>650</v>
      </c>
      <c r="B416" s="1" t="s">
        <v>251</v>
      </c>
      <c r="C416" s="1" t="s">
        <v>251</v>
      </c>
      <c r="D416" t="s">
        <v>126</v>
      </c>
      <c r="E416" s="1" t="s">
        <v>251</v>
      </c>
      <c r="F416" t="s">
        <v>126</v>
      </c>
      <c r="G416" s="1" t="s">
        <v>0</v>
      </c>
      <c r="I416" s="5">
        <v>43776</v>
      </c>
      <c r="J416" s="5">
        <v>43776</v>
      </c>
      <c r="K416" s="1" t="s">
        <v>0</v>
      </c>
      <c r="L416" s="1" t="s">
        <v>541</v>
      </c>
      <c r="M416" s="6">
        <v>1</v>
      </c>
      <c r="N416" s="3">
        <v>1</v>
      </c>
      <c r="O416" s="6">
        <v>1</v>
      </c>
      <c r="P416" s="6">
        <v>0.6</v>
      </c>
      <c r="Q416" s="6"/>
      <c r="R416" s="6">
        <v>0.3</v>
      </c>
      <c r="S416" s="1" t="s">
        <v>724</v>
      </c>
      <c r="T416" s="1" t="s">
        <v>336</v>
      </c>
      <c r="U416" s="2">
        <v>381</v>
      </c>
      <c r="V416" s="1" t="s">
        <v>0</v>
      </c>
      <c r="W416" s="1" t="s">
        <v>570</v>
      </c>
      <c r="X416" s="1" t="s">
        <v>570</v>
      </c>
      <c r="Y416" s="1" t="s">
        <v>727</v>
      </c>
      <c r="Z416" s="1" t="s">
        <v>721</v>
      </c>
      <c r="AA416" s="1" t="s">
        <v>126</v>
      </c>
      <c r="AB416" s="1" t="s">
        <v>449</v>
      </c>
      <c r="AC416" s="1" t="s">
        <v>724</v>
      </c>
      <c r="AD416" s="4">
        <v>381</v>
      </c>
      <c r="AE416" s="4">
        <v>381</v>
      </c>
      <c r="AF416" s="4">
        <v>457.2</v>
      </c>
      <c r="AG416" s="4">
        <v>457.2</v>
      </c>
      <c r="AH416" s="4">
        <v>381</v>
      </c>
      <c r="AI416" s="2">
        <v>381</v>
      </c>
      <c r="AJ416" s="4">
        <v>381</v>
      </c>
      <c r="AK416" s="2">
        <v>381</v>
      </c>
      <c r="AL416" s="4">
        <v>115.5</v>
      </c>
      <c r="AM416" s="2">
        <v>115.5</v>
      </c>
      <c r="AN416" s="3">
        <v>1</v>
      </c>
      <c r="AO416" s="2"/>
      <c r="AP416" s="6"/>
      <c r="AQ416" s="1" t="s">
        <v>567</v>
      </c>
      <c r="AR416" s="1" t="s">
        <v>569</v>
      </c>
      <c r="AS416" s="1" t="s">
        <v>568</v>
      </c>
      <c r="AT416" s="6"/>
      <c r="AU416" s="1" t="s">
        <v>315</v>
      </c>
      <c r="AV416" t="s">
        <v>758</v>
      </c>
      <c r="AW416" s="1" t="s">
        <v>330</v>
      </c>
      <c r="AX416" s="1" t="s">
        <v>824</v>
      </c>
      <c r="AY416" s="1"/>
    </row>
    <row r="417" spans="1:51" x14ac:dyDescent="0.25">
      <c r="A417" s="1" t="s">
        <v>650</v>
      </c>
      <c r="B417" s="1" t="s">
        <v>251</v>
      </c>
      <c r="C417" s="1" t="s">
        <v>251</v>
      </c>
      <c r="D417" t="s">
        <v>126</v>
      </c>
      <c r="E417" s="1" t="s">
        <v>251</v>
      </c>
      <c r="F417" t="s">
        <v>126</v>
      </c>
      <c r="G417" s="1" t="s">
        <v>0</v>
      </c>
      <c r="I417" s="5">
        <v>43776</v>
      </c>
      <c r="J417" s="5">
        <v>43776</v>
      </c>
      <c r="K417" s="1" t="s">
        <v>0</v>
      </c>
      <c r="L417" s="1" t="s">
        <v>545</v>
      </c>
      <c r="M417" s="6">
        <v>1</v>
      </c>
      <c r="N417" s="3">
        <v>1</v>
      </c>
      <c r="O417" s="6">
        <v>1</v>
      </c>
      <c r="P417" s="6">
        <v>0.6</v>
      </c>
      <c r="Q417" s="6"/>
      <c r="R417" s="6">
        <v>0.3</v>
      </c>
      <c r="S417" s="1" t="s">
        <v>724</v>
      </c>
      <c r="T417" s="1" t="s">
        <v>336</v>
      </c>
      <c r="U417" s="2">
        <v>500</v>
      </c>
      <c r="V417" s="1" t="s">
        <v>0</v>
      </c>
      <c r="W417" s="1" t="s">
        <v>570</v>
      </c>
      <c r="X417" s="1" t="s">
        <v>570</v>
      </c>
      <c r="Y417" s="1" t="s">
        <v>727</v>
      </c>
      <c r="Z417" s="1" t="s">
        <v>721</v>
      </c>
      <c r="AA417" s="1" t="s">
        <v>126</v>
      </c>
      <c r="AB417" s="1" t="s">
        <v>435</v>
      </c>
      <c r="AC417" s="1" t="s">
        <v>724</v>
      </c>
      <c r="AD417" s="4">
        <v>500</v>
      </c>
      <c r="AE417" s="4">
        <v>500</v>
      </c>
      <c r="AF417" s="4">
        <v>600</v>
      </c>
      <c r="AG417" s="4">
        <v>600</v>
      </c>
      <c r="AH417" s="4">
        <v>500</v>
      </c>
      <c r="AI417" s="2">
        <v>500</v>
      </c>
      <c r="AJ417" s="4">
        <v>500</v>
      </c>
      <c r="AK417" s="2">
        <v>500</v>
      </c>
      <c r="AL417" s="4">
        <v>150</v>
      </c>
      <c r="AM417" s="2">
        <v>150</v>
      </c>
      <c r="AN417" s="3">
        <v>1</v>
      </c>
      <c r="AO417" s="2"/>
      <c r="AP417" s="6"/>
      <c r="AQ417" s="1" t="s">
        <v>567</v>
      </c>
      <c r="AR417" s="1" t="s">
        <v>569</v>
      </c>
      <c r="AS417" s="1" t="s">
        <v>568</v>
      </c>
      <c r="AT417" s="6"/>
      <c r="AU417" s="1" t="s">
        <v>315</v>
      </c>
      <c r="AV417" t="s">
        <v>758</v>
      </c>
      <c r="AW417" s="1" t="s">
        <v>330</v>
      </c>
      <c r="AX417" s="1" t="s">
        <v>824</v>
      </c>
      <c r="AY417" s="1"/>
    </row>
    <row r="418" spans="1:51" x14ac:dyDescent="0.25">
      <c r="A418" s="1" t="s">
        <v>650</v>
      </c>
      <c r="B418" s="1" t="s">
        <v>251</v>
      </c>
      <c r="C418" s="1" t="s">
        <v>251</v>
      </c>
      <c r="D418" t="s">
        <v>126</v>
      </c>
      <c r="E418" s="1" t="s">
        <v>251</v>
      </c>
      <c r="F418" t="s">
        <v>126</v>
      </c>
      <c r="G418" s="1" t="s">
        <v>0</v>
      </c>
      <c r="I418" s="5">
        <v>43776</v>
      </c>
      <c r="J418" s="5">
        <v>43776</v>
      </c>
      <c r="K418" s="1" t="s">
        <v>0</v>
      </c>
      <c r="L418" s="1" t="s">
        <v>556</v>
      </c>
      <c r="M418" s="6">
        <v>2</v>
      </c>
      <c r="N418" s="3">
        <v>1</v>
      </c>
      <c r="O418" s="6">
        <v>2</v>
      </c>
      <c r="P418" s="6">
        <v>0.6</v>
      </c>
      <c r="Q418" s="6"/>
      <c r="R418" s="6">
        <v>0.3</v>
      </c>
      <c r="S418" s="1" t="s">
        <v>724</v>
      </c>
      <c r="T418" s="1" t="s">
        <v>336</v>
      </c>
      <c r="U418" s="2">
        <v>35</v>
      </c>
      <c r="V418" s="1" t="s">
        <v>0</v>
      </c>
      <c r="W418" s="1" t="s">
        <v>570</v>
      </c>
      <c r="X418" s="1" t="s">
        <v>570</v>
      </c>
      <c r="Y418" s="1" t="s">
        <v>727</v>
      </c>
      <c r="Z418" s="1" t="s">
        <v>721</v>
      </c>
      <c r="AA418" s="1" t="s">
        <v>126</v>
      </c>
      <c r="AB418" s="1" t="s">
        <v>450</v>
      </c>
      <c r="AC418" s="1" t="s">
        <v>724</v>
      </c>
      <c r="AD418" s="4">
        <v>70</v>
      </c>
      <c r="AE418" s="4">
        <v>70</v>
      </c>
      <c r="AF418" s="4">
        <v>84</v>
      </c>
      <c r="AG418" s="4">
        <v>84</v>
      </c>
      <c r="AH418" s="4">
        <v>35</v>
      </c>
      <c r="AI418" s="2">
        <v>35</v>
      </c>
      <c r="AJ418" s="4">
        <v>70</v>
      </c>
      <c r="AK418" s="2">
        <v>70</v>
      </c>
      <c r="AL418" s="4">
        <v>10.5</v>
      </c>
      <c r="AM418" s="2">
        <v>10.5</v>
      </c>
      <c r="AN418" s="3">
        <v>1</v>
      </c>
      <c r="AO418" s="2"/>
      <c r="AP418" s="6"/>
      <c r="AQ418" s="1" t="s">
        <v>567</v>
      </c>
      <c r="AR418" s="1" t="s">
        <v>569</v>
      </c>
      <c r="AS418" s="1" t="s">
        <v>568</v>
      </c>
      <c r="AT418" s="6"/>
      <c r="AU418" s="1" t="s">
        <v>315</v>
      </c>
      <c r="AV418" t="s">
        <v>758</v>
      </c>
      <c r="AW418" s="1" t="s">
        <v>330</v>
      </c>
      <c r="AX418" s="1" t="s">
        <v>824</v>
      </c>
      <c r="AY418" s="1"/>
    </row>
    <row r="419" spans="1:51" x14ac:dyDescent="0.25">
      <c r="A419" s="1" t="s">
        <v>650</v>
      </c>
      <c r="B419" s="1" t="s">
        <v>251</v>
      </c>
      <c r="C419" s="1" t="s">
        <v>251</v>
      </c>
      <c r="D419" t="s">
        <v>126</v>
      </c>
      <c r="E419" s="1" t="s">
        <v>251</v>
      </c>
      <c r="F419" t="s">
        <v>126</v>
      </c>
      <c r="G419" s="1" t="s">
        <v>0</v>
      </c>
      <c r="I419" s="5">
        <v>43776</v>
      </c>
      <c r="J419" s="5">
        <v>43776</v>
      </c>
      <c r="K419" s="1" t="s">
        <v>0</v>
      </c>
      <c r="L419" s="1" t="s">
        <v>552</v>
      </c>
      <c r="M419" s="6">
        <v>5</v>
      </c>
      <c r="N419" s="3">
        <v>1</v>
      </c>
      <c r="O419" s="6">
        <v>5</v>
      </c>
      <c r="P419" s="6">
        <v>3.66</v>
      </c>
      <c r="Q419" s="6"/>
      <c r="R419" s="6"/>
      <c r="S419" s="1" t="s">
        <v>724</v>
      </c>
      <c r="T419" s="1" t="s">
        <v>336</v>
      </c>
      <c r="U419" s="2">
        <v>90</v>
      </c>
      <c r="V419" s="1" t="s">
        <v>0</v>
      </c>
      <c r="W419" s="1" t="s">
        <v>570</v>
      </c>
      <c r="X419" s="1" t="s">
        <v>570</v>
      </c>
      <c r="Y419" s="1" t="s">
        <v>727</v>
      </c>
      <c r="Z419" s="1" t="s">
        <v>721</v>
      </c>
      <c r="AA419" s="1" t="s">
        <v>126</v>
      </c>
      <c r="AB419" s="1" t="s">
        <v>422</v>
      </c>
      <c r="AC419" s="1" t="s">
        <v>724</v>
      </c>
      <c r="AD419" s="4">
        <v>450</v>
      </c>
      <c r="AE419" s="4">
        <v>450</v>
      </c>
      <c r="AF419" s="4">
        <v>540</v>
      </c>
      <c r="AG419" s="4">
        <v>540</v>
      </c>
      <c r="AH419" s="4">
        <v>90</v>
      </c>
      <c r="AI419" s="2">
        <v>90</v>
      </c>
      <c r="AJ419" s="4">
        <v>450</v>
      </c>
      <c r="AK419" s="2">
        <v>450</v>
      </c>
      <c r="AL419" s="4"/>
      <c r="AM419" s="2"/>
      <c r="AN419" s="3">
        <v>1</v>
      </c>
      <c r="AO419" s="2"/>
      <c r="AP419" s="6"/>
      <c r="AQ419" s="1" t="s">
        <v>567</v>
      </c>
      <c r="AR419" s="1" t="s">
        <v>569</v>
      </c>
      <c r="AS419" s="1" t="s">
        <v>568</v>
      </c>
      <c r="AT419" s="6"/>
      <c r="AU419" s="1" t="s">
        <v>315</v>
      </c>
      <c r="AV419" t="s">
        <v>758</v>
      </c>
      <c r="AW419" s="1" t="s">
        <v>330</v>
      </c>
      <c r="AX419" s="1" t="s">
        <v>824</v>
      </c>
      <c r="AY419" s="1"/>
    </row>
    <row r="420" spans="1:51" x14ac:dyDescent="0.25">
      <c r="A420" s="1" t="s">
        <v>651</v>
      </c>
      <c r="B420" s="1" t="s">
        <v>252</v>
      </c>
      <c r="C420" s="1" t="s">
        <v>252</v>
      </c>
      <c r="D420" t="s">
        <v>127</v>
      </c>
      <c r="E420" s="1" t="s">
        <v>252</v>
      </c>
      <c r="F420" t="s">
        <v>127</v>
      </c>
      <c r="G420" s="1" t="s">
        <v>0</v>
      </c>
      <c r="I420" s="5">
        <v>43781</v>
      </c>
      <c r="J420" s="5">
        <v>43781</v>
      </c>
      <c r="K420" s="1" t="s">
        <v>0</v>
      </c>
      <c r="L420" s="1" t="s">
        <v>558</v>
      </c>
      <c r="M420" s="6">
        <v>504</v>
      </c>
      <c r="N420" s="3">
        <v>1</v>
      </c>
      <c r="O420" s="6">
        <v>504</v>
      </c>
      <c r="P420" s="6">
        <v>245</v>
      </c>
      <c r="Q420" s="6"/>
      <c r="R420" s="6">
        <v>245</v>
      </c>
      <c r="S420" s="1" t="s">
        <v>724</v>
      </c>
      <c r="T420" s="1" t="s">
        <v>336</v>
      </c>
      <c r="U420" s="2">
        <v>52.75</v>
      </c>
      <c r="V420" s="1" t="s">
        <v>0</v>
      </c>
      <c r="W420" s="1" t="s">
        <v>570</v>
      </c>
      <c r="X420" s="1" t="s">
        <v>570</v>
      </c>
      <c r="Y420" s="1" t="s">
        <v>727</v>
      </c>
      <c r="Z420" s="1" t="s">
        <v>722</v>
      </c>
      <c r="AA420" s="1" t="s">
        <v>127</v>
      </c>
      <c r="AB420" s="1" t="s">
        <v>451</v>
      </c>
      <c r="AC420" s="1" t="s">
        <v>724</v>
      </c>
      <c r="AD420" s="4">
        <v>26586</v>
      </c>
      <c r="AE420" s="4">
        <v>26586</v>
      </c>
      <c r="AF420" s="4">
        <v>31903.200000000001</v>
      </c>
      <c r="AG420" s="4">
        <v>31903.200000000001</v>
      </c>
      <c r="AH420" s="4">
        <v>52.75</v>
      </c>
      <c r="AI420" s="2">
        <v>52.75</v>
      </c>
      <c r="AJ420" s="4">
        <v>26586</v>
      </c>
      <c r="AK420" s="2">
        <v>26586</v>
      </c>
      <c r="AL420" s="4">
        <v>12554.4944</v>
      </c>
      <c r="AM420" s="2">
        <v>12554.4944</v>
      </c>
      <c r="AN420" s="3">
        <v>1</v>
      </c>
      <c r="AO420" s="2"/>
      <c r="AP420" s="6"/>
      <c r="AQ420" s="1" t="s">
        <v>567</v>
      </c>
      <c r="AR420" s="1" t="s">
        <v>569</v>
      </c>
      <c r="AS420" s="1" t="s">
        <v>568</v>
      </c>
      <c r="AT420" s="6"/>
      <c r="AU420" s="1" t="s">
        <v>318</v>
      </c>
      <c r="AV420" t="s">
        <v>761</v>
      </c>
      <c r="AW420" s="1" t="s">
        <v>318</v>
      </c>
      <c r="AX420" s="1" t="s">
        <v>817</v>
      </c>
      <c r="AY420" s="1"/>
    </row>
    <row r="421" spans="1:51" x14ac:dyDescent="0.25">
      <c r="A421" s="1" t="s">
        <v>651</v>
      </c>
      <c r="B421" s="1" t="s">
        <v>252</v>
      </c>
      <c r="C421" s="1" t="s">
        <v>252</v>
      </c>
      <c r="D421" t="s">
        <v>127</v>
      </c>
      <c r="E421" s="1" t="s">
        <v>252</v>
      </c>
      <c r="F421" t="s">
        <v>127</v>
      </c>
      <c r="G421" s="1" t="s">
        <v>0</v>
      </c>
      <c r="I421" s="5">
        <v>43781</v>
      </c>
      <c r="J421" s="5">
        <v>43781</v>
      </c>
      <c r="K421" s="1" t="s">
        <v>0</v>
      </c>
      <c r="L421" s="1" t="s">
        <v>558</v>
      </c>
      <c r="M421" s="6">
        <v>504</v>
      </c>
      <c r="N421" s="3">
        <v>1</v>
      </c>
      <c r="O421" s="6">
        <v>504</v>
      </c>
      <c r="P421" s="6">
        <v>245</v>
      </c>
      <c r="Q421" s="6"/>
      <c r="R421" s="6">
        <v>245</v>
      </c>
      <c r="S421" s="1" t="s">
        <v>724</v>
      </c>
      <c r="T421" s="1" t="s">
        <v>336</v>
      </c>
      <c r="U421" s="2">
        <v>4.3899999999999997</v>
      </c>
      <c r="V421" s="1" t="s">
        <v>0</v>
      </c>
      <c r="W421" s="1" t="s">
        <v>570</v>
      </c>
      <c r="X421" s="1" t="s">
        <v>570</v>
      </c>
      <c r="Y421" s="1" t="s">
        <v>727</v>
      </c>
      <c r="Z421" s="1" t="s">
        <v>722</v>
      </c>
      <c r="AA421" s="1" t="s">
        <v>127</v>
      </c>
      <c r="AB421" s="1" t="s">
        <v>452</v>
      </c>
      <c r="AC421" s="1" t="s">
        <v>724</v>
      </c>
      <c r="AD421" s="4">
        <v>2212.56</v>
      </c>
      <c r="AE421" s="4">
        <v>2212.56</v>
      </c>
      <c r="AF421" s="4">
        <v>2655.07</v>
      </c>
      <c r="AG421" s="4">
        <v>2655.07</v>
      </c>
      <c r="AH421" s="4">
        <v>4.3899999999999997</v>
      </c>
      <c r="AI421" s="2">
        <v>4.3899999999999997</v>
      </c>
      <c r="AJ421" s="4">
        <v>2212.56</v>
      </c>
      <c r="AK421" s="2">
        <v>2212.56</v>
      </c>
      <c r="AL421" s="4">
        <v>1044.8186000000001</v>
      </c>
      <c r="AM421" s="2">
        <v>1044.8186000000001</v>
      </c>
      <c r="AN421" s="3">
        <v>1</v>
      </c>
      <c r="AO421" s="2"/>
      <c r="AP421" s="6"/>
      <c r="AQ421" s="1" t="s">
        <v>567</v>
      </c>
      <c r="AR421" s="1" t="s">
        <v>569</v>
      </c>
      <c r="AS421" s="1" t="s">
        <v>568</v>
      </c>
      <c r="AT421" s="6"/>
      <c r="AU421" s="1" t="s">
        <v>318</v>
      </c>
      <c r="AV421" t="s">
        <v>761</v>
      </c>
      <c r="AW421" s="1" t="s">
        <v>318</v>
      </c>
      <c r="AX421" s="1" t="s">
        <v>817</v>
      </c>
      <c r="AY421" s="1"/>
    </row>
    <row r="422" spans="1:51" x14ac:dyDescent="0.25">
      <c r="A422" s="1" t="s">
        <v>651</v>
      </c>
      <c r="B422" s="1" t="s">
        <v>252</v>
      </c>
      <c r="C422" s="1" t="s">
        <v>252</v>
      </c>
      <c r="D422" t="s">
        <v>127</v>
      </c>
      <c r="E422" s="1" t="s">
        <v>252</v>
      </c>
      <c r="F422" t="s">
        <v>127</v>
      </c>
      <c r="G422" s="1" t="s">
        <v>0</v>
      </c>
      <c r="I422" s="5">
        <v>43781</v>
      </c>
      <c r="J422" s="5">
        <v>43781</v>
      </c>
      <c r="K422" s="1" t="s">
        <v>0</v>
      </c>
      <c r="L422" s="1" t="s">
        <v>558</v>
      </c>
      <c r="M422" s="6">
        <v>40</v>
      </c>
      <c r="N422" s="3">
        <v>1</v>
      </c>
      <c r="O422" s="6">
        <v>40</v>
      </c>
      <c r="P422" s="6">
        <v>20</v>
      </c>
      <c r="Q422" s="6"/>
      <c r="R422" s="6">
        <v>20</v>
      </c>
      <c r="S422" s="1" t="s">
        <v>724</v>
      </c>
      <c r="T422" s="1" t="s">
        <v>336</v>
      </c>
      <c r="U422" s="2">
        <v>2.2799999999999998</v>
      </c>
      <c r="V422" s="1" t="s">
        <v>0</v>
      </c>
      <c r="W422" s="1" t="s">
        <v>570</v>
      </c>
      <c r="X422" s="1" t="s">
        <v>570</v>
      </c>
      <c r="Y422" s="1" t="s">
        <v>727</v>
      </c>
      <c r="Z422" s="1" t="s">
        <v>722</v>
      </c>
      <c r="AA422" s="1" t="s">
        <v>127</v>
      </c>
      <c r="AB422" s="1" t="s">
        <v>453</v>
      </c>
      <c r="AC422" s="1" t="s">
        <v>724</v>
      </c>
      <c r="AD422" s="4">
        <v>91.2</v>
      </c>
      <c r="AE422" s="4">
        <v>91.2</v>
      </c>
      <c r="AF422" s="4">
        <v>109.44</v>
      </c>
      <c r="AG422" s="4">
        <v>109.44</v>
      </c>
      <c r="AH422" s="4">
        <v>2.2799999999999998</v>
      </c>
      <c r="AI422" s="2">
        <v>2.2799999999999998</v>
      </c>
      <c r="AJ422" s="4">
        <v>91.2</v>
      </c>
      <c r="AK422" s="2">
        <v>91.2</v>
      </c>
      <c r="AL422" s="4">
        <v>70.680000000000007</v>
      </c>
      <c r="AM422" s="2">
        <v>70.680000000000007</v>
      </c>
      <c r="AN422" s="3">
        <v>1</v>
      </c>
      <c r="AO422" s="2"/>
      <c r="AP422" s="6"/>
      <c r="AQ422" s="1" t="s">
        <v>567</v>
      </c>
      <c r="AR422" s="1" t="s">
        <v>569</v>
      </c>
      <c r="AS422" s="1" t="s">
        <v>568</v>
      </c>
      <c r="AT422" s="6"/>
      <c r="AU422" s="1" t="s">
        <v>318</v>
      </c>
      <c r="AV422" t="s">
        <v>761</v>
      </c>
      <c r="AW422" s="1" t="s">
        <v>318</v>
      </c>
      <c r="AX422" s="1" t="s">
        <v>817</v>
      </c>
      <c r="AY422" s="1"/>
    </row>
    <row r="423" spans="1:51" x14ac:dyDescent="0.25">
      <c r="A423" s="1" t="s">
        <v>652</v>
      </c>
      <c r="B423" s="1" t="s">
        <v>253</v>
      </c>
      <c r="C423" s="1" t="s">
        <v>253</v>
      </c>
      <c r="D423" t="s">
        <v>128</v>
      </c>
      <c r="E423" s="1" t="s">
        <v>253</v>
      </c>
      <c r="F423" t="s">
        <v>128</v>
      </c>
      <c r="G423" s="1" t="s">
        <v>0</v>
      </c>
      <c r="I423" s="5">
        <v>43781</v>
      </c>
      <c r="J423" s="5">
        <v>43781</v>
      </c>
      <c r="K423" s="1" t="s">
        <v>0</v>
      </c>
      <c r="L423" s="1" t="s">
        <v>536</v>
      </c>
      <c r="M423" s="6">
        <v>18</v>
      </c>
      <c r="N423" s="3">
        <v>1</v>
      </c>
      <c r="O423" s="6">
        <v>18</v>
      </c>
      <c r="P423" s="6"/>
      <c r="Q423" s="6"/>
      <c r="R423" s="6"/>
      <c r="S423" s="1" t="s">
        <v>724</v>
      </c>
      <c r="T423" s="1" t="s">
        <v>336</v>
      </c>
      <c r="U423" s="2">
        <v>400</v>
      </c>
      <c r="V423" s="1" t="s">
        <v>0</v>
      </c>
      <c r="W423" s="1" t="s">
        <v>570</v>
      </c>
      <c r="X423" s="1" t="s">
        <v>570</v>
      </c>
      <c r="Y423" s="1" t="s">
        <v>726</v>
      </c>
      <c r="Z423" s="1" t="s">
        <v>719</v>
      </c>
      <c r="AA423" s="1" t="s">
        <v>128</v>
      </c>
      <c r="AB423" s="1" t="s">
        <v>454</v>
      </c>
      <c r="AC423" s="1" t="s">
        <v>724</v>
      </c>
      <c r="AD423" s="4">
        <v>7200</v>
      </c>
      <c r="AE423" s="4">
        <v>7200</v>
      </c>
      <c r="AF423" s="4">
        <v>7200</v>
      </c>
      <c r="AG423" s="4">
        <v>7200</v>
      </c>
      <c r="AH423" s="4">
        <v>400</v>
      </c>
      <c r="AI423" s="2">
        <v>400</v>
      </c>
      <c r="AJ423" s="4">
        <v>7200</v>
      </c>
      <c r="AK423" s="2">
        <v>7200</v>
      </c>
      <c r="AL423" s="4"/>
      <c r="AM423" s="2"/>
      <c r="AN423" s="3">
        <v>1</v>
      </c>
      <c r="AO423" s="2"/>
      <c r="AP423" s="6"/>
      <c r="AQ423" s="1" t="s">
        <v>567</v>
      </c>
      <c r="AR423" s="1" t="s">
        <v>569</v>
      </c>
      <c r="AS423" s="1" t="s">
        <v>568</v>
      </c>
      <c r="AT423" s="6"/>
      <c r="AU423" s="1" t="s">
        <v>306</v>
      </c>
      <c r="AV423" t="s">
        <v>749</v>
      </c>
      <c r="AW423" s="1" t="s">
        <v>329</v>
      </c>
      <c r="AX423" s="9" t="s">
        <v>794</v>
      </c>
      <c r="AY423" s="1"/>
    </row>
    <row r="424" spans="1:51" x14ac:dyDescent="0.25">
      <c r="A424" s="1" t="s">
        <v>653</v>
      </c>
      <c r="B424" s="1" t="s">
        <v>254</v>
      </c>
      <c r="C424" s="1" t="s">
        <v>254</v>
      </c>
      <c r="D424" t="s">
        <v>129</v>
      </c>
      <c r="E424" s="1" t="s">
        <v>254</v>
      </c>
      <c r="F424" t="s">
        <v>129</v>
      </c>
      <c r="G424" s="1" t="s">
        <v>0</v>
      </c>
      <c r="I424" s="5">
        <v>43781</v>
      </c>
      <c r="J424" s="5">
        <v>43781</v>
      </c>
      <c r="K424" s="1" t="s">
        <v>0</v>
      </c>
      <c r="L424" s="1" t="s">
        <v>536</v>
      </c>
      <c r="M424" s="6">
        <v>18</v>
      </c>
      <c r="N424" s="3">
        <v>1</v>
      </c>
      <c r="O424" s="6">
        <v>18</v>
      </c>
      <c r="P424" s="6"/>
      <c r="Q424" s="6"/>
      <c r="R424" s="6"/>
      <c r="S424" s="1" t="s">
        <v>724</v>
      </c>
      <c r="T424" s="1" t="s">
        <v>336</v>
      </c>
      <c r="U424" s="2">
        <v>800</v>
      </c>
      <c r="V424" s="1" t="s">
        <v>0</v>
      </c>
      <c r="W424" s="1" t="s">
        <v>570</v>
      </c>
      <c r="X424" s="1" t="s">
        <v>570</v>
      </c>
      <c r="Y424" s="1" t="s">
        <v>726</v>
      </c>
      <c r="Z424" s="1" t="s">
        <v>722</v>
      </c>
      <c r="AA424" s="1" t="s">
        <v>129</v>
      </c>
      <c r="AB424" s="1" t="s">
        <v>455</v>
      </c>
      <c r="AC424" s="1" t="s">
        <v>724</v>
      </c>
      <c r="AD424" s="4">
        <v>14400</v>
      </c>
      <c r="AE424" s="4">
        <v>14400</v>
      </c>
      <c r="AF424" s="4">
        <v>14400</v>
      </c>
      <c r="AG424" s="4">
        <v>14400</v>
      </c>
      <c r="AH424" s="4">
        <v>800</v>
      </c>
      <c r="AI424" s="2">
        <v>800</v>
      </c>
      <c r="AJ424" s="4">
        <v>14400</v>
      </c>
      <c r="AK424" s="2">
        <v>14400</v>
      </c>
      <c r="AL424" s="4"/>
      <c r="AM424" s="2"/>
      <c r="AN424" s="3">
        <v>1</v>
      </c>
      <c r="AO424" s="2"/>
      <c r="AP424" s="6"/>
      <c r="AQ424" s="1" t="s">
        <v>567</v>
      </c>
      <c r="AR424" s="1" t="s">
        <v>569</v>
      </c>
      <c r="AS424" s="1" t="s">
        <v>568</v>
      </c>
      <c r="AT424" s="6"/>
      <c r="AU424" s="1" t="s">
        <v>306</v>
      </c>
      <c r="AV424" t="s">
        <v>749</v>
      </c>
      <c r="AW424" s="1" t="s">
        <v>329</v>
      </c>
      <c r="AX424" s="1" t="s">
        <v>832</v>
      </c>
      <c r="AY424" s="1"/>
    </row>
    <row r="425" spans="1:51" x14ac:dyDescent="0.25">
      <c r="A425" s="1" t="s">
        <v>654</v>
      </c>
      <c r="B425" s="1" t="s">
        <v>255</v>
      </c>
      <c r="C425" s="1" t="s">
        <v>255</v>
      </c>
      <c r="D425" t="s">
        <v>130</v>
      </c>
      <c r="E425" s="1" t="s">
        <v>255</v>
      </c>
      <c r="F425" t="s">
        <v>130</v>
      </c>
      <c r="G425" s="1" t="s">
        <v>0</v>
      </c>
      <c r="I425" s="5">
        <v>43782</v>
      </c>
      <c r="J425" s="5">
        <v>43782</v>
      </c>
      <c r="K425" s="1" t="s">
        <v>0</v>
      </c>
      <c r="L425" s="1" t="s">
        <v>536</v>
      </c>
      <c r="M425" s="6">
        <v>12</v>
      </c>
      <c r="N425" s="3">
        <v>1</v>
      </c>
      <c r="O425" s="6">
        <v>12</v>
      </c>
      <c r="P425" s="6">
        <v>7</v>
      </c>
      <c r="Q425" s="6"/>
      <c r="R425" s="6">
        <v>6</v>
      </c>
      <c r="S425" s="1" t="s">
        <v>724</v>
      </c>
      <c r="T425" s="1" t="s">
        <v>336</v>
      </c>
      <c r="U425" s="2">
        <v>2000</v>
      </c>
      <c r="V425" s="1" t="s">
        <v>0</v>
      </c>
      <c r="W425" s="1" t="s">
        <v>570</v>
      </c>
      <c r="X425" s="1" t="s">
        <v>570</v>
      </c>
      <c r="Y425" s="1" t="s">
        <v>726</v>
      </c>
      <c r="Z425" s="1" t="s">
        <v>719</v>
      </c>
      <c r="AA425" s="1" t="s">
        <v>130</v>
      </c>
      <c r="AB425" s="1" t="s">
        <v>456</v>
      </c>
      <c r="AC425" s="1" t="s">
        <v>724</v>
      </c>
      <c r="AD425" s="4">
        <v>24000</v>
      </c>
      <c r="AE425" s="4">
        <v>24000</v>
      </c>
      <c r="AF425" s="4">
        <v>24000</v>
      </c>
      <c r="AG425" s="4">
        <v>24000</v>
      </c>
      <c r="AH425" s="4">
        <v>2000</v>
      </c>
      <c r="AI425" s="2">
        <v>2000</v>
      </c>
      <c r="AJ425" s="4">
        <v>24000</v>
      </c>
      <c r="AK425" s="2">
        <v>24000</v>
      </c>
      <c r="AL425" s="4">
        <v>12000</v>
      </c>
      <c r="AM425" s="2">
        <v>12000</v>
      </c>
      <c r="AN425" s="3">
        <v>1</v>
      </c>
      <c r="AO425" s="2"/>
      <c r="AP425" s="6"/>
      <c r="AQ425" s="1" t="s">
        <v>567</v>
      </c>
      <c r="AR425" s="1" t="s">
        <v>569</v>
      </c>
      <c r="AS425" s="1" t="s">
        <v>568</v>
      </c>
      <c r="AT425" s="6"/>
      <c r="AU425" s="1" t="s">
        <v>319</v>
      </c>
      <c r="AV425" t="s">
        <v>762</v>
      </c>
      <c r="AW425" s="1" t="s">
        <v>330</v>
      </c>
      <c r="AX425" s="9" t="s">
        <v>878</v>
      </c>
      <c r="AY425" s="1"/>
    </row>
    <row r="426" spans="1:51" x14ac:dyDescent="0.25">
      <c r="A426" s="1" t="s">
        <v>655</v>
      </c>
      <c r="B426" s="1" t="s">
        <v>256</v>
      </c>
      <c r="C426" s="1" t="s">
        <v>256</v>
      </c>
      <c r="D426" t="s">
        <v>131</v>
      </c>
      <c r="E426" s="1" t="s">
        <v>256</v>
      </c>
      <c r="F426" t="s">
        <v>131</v>
      </c>
      <c r="G426" s="1" t="s">
        <v>0</v>
      </c>
      <c r="I426" s="5">
        <v>43782</v>
      </c>
      <c r="J426" s="5">
        <v>43782</v>
      </c>
      <c r="K426" s="1" t="s">
        <v>0</v>
      </c>
      <c r="L426" s="1" t="s">
        <v>543</v>
      </c>
      <c r="M426" s="6">
        <v>4</v>
      </c>
      <c r="N426" s="3">
        <v>1</v>
      </c>
      <c r="O426" s="6">
        <v>4</v>
      </c>
      <c r="P426" s="6"/>
      <c r="Q426" s="6"/>
      <c r="R426" s="6"/>
      <c r="S426" s="1" t="s">
        <v>724</v>
      </c>
      <c r="T426" s="1" t="s">
        <v>336</v>
      </c>
      <c r="U426" s="2">
        <v>66.66</v>
      </c>
      <c r="V426" s="1" t="s">
        <v>0</v>
      </c>
      <c r="W426" s="1" t="s">
        <v>570</v>
      </c>
      <c r="X426" s="1" t="s">
        <v>570</v>
      </c>
      <c r="Y426" s="1" t="s">
        <v>727</v>
      </c>
      <c r="Z426" s="1" t="s">
        <v>722</v>
      </c>
      <c r="AA426" s="1" t="s">
        <v>131</v>
      </c>
      <c r="AB426" s="1" t="s">
        <v>457</v>
      </c>
      <c r="AC426" s="1" t="s">
        <v>724</v>
      </c>
      <c r="AD426" s="4">
        <v>266.64</v>
      </c>
      <c r="AE426" s="4">
        <v>266.64</v>
      </c>
      <c r="AF426" s="4">
        <v>319.97000000000003</v>
      </c>
      <c r="AG426" s="4">
        <v>319.97000000000003</v>
      </c>
      <c r="AH426" s="4">
        <v>66.66</v>
      </c>
      <c r="AI426" s="2">
        <v>66.66</v>
      </c>
      <c r="AJ426" s="4">
        <v>266.64</v>
      </c>
      <c r="AK426" s="2">
        <v>266.64</v>
      </c>
      <c r="AL426" s="4"/>
      <c r="AM426" s="2"/>
      <c r="AN426" s="3">
        <v>1</v>
      </c>
      <c r="AO426" s="2"/>
      <c r="AP426" s="6"/>
      <c r="AQ426" s="1" t="s">
        <v>567</v>
      </c>
      <c r="AR426" s="1" t="s">
        <v>569</v>
      </c>
      <c r="AS426" s="1" t="s">
        <v>568</v>
      </c>
      <c r="AT426" s="6"/>
      <c r="AU426" s="1" t="s">
        <v>320</v>
      </c>
      <c r="AV426" t="s">
        <v>763</v>
      </c>
      <c r="AW426" s="1" t="s">
        <v>320</v>
      </c>
      <c r="AX426" s="9" t="s">
        <v>864</v>
      </c>
      <c r="AY426" s="1"/>
    </row>
    <row r="427" spans="1:51" x14ac:dyDescent="0.25">
      <c r="A427" s="1" t="s">
        <v>655</v>
      </c>
      <c r="B427" s="1" t="s">
        <v>256</v>
      </c>
      <c r="C427" s="1" t="s">
        <v>256</v>
      </c>
      <c r="D427" t="s">
        <v>131</v>
      </c>
      <c r="E427" s="1" t="s">
        <v>256</v>
      </c>
      <c r="F427" t="s">
        <v>131</v>
      </c>
      <c r="G427" s="1" t="s">
        <v>0</v>
      </c>
      <c r="I427" s="5">
        <v>43782</v>
      </c>
      <c r="J427" s="5">
        <v>43782</v>
      </c>
      <c r="K427" s="1" t="s">
        <v>0</v>
      </c>
      <c r="L427" s="1" t="s">
        <v>559</v>
      </c>
      <c r="M427" s="6">
        <v>1</v>
      </c>
      <c r="N427" s="3">
        <v>1</v>
      </c>
      <c r="O427" s="6">
        <v>1</v>
      </c>
      <c r="P427" s="6"/>
      <c r="Q427" s="6"/>
      <c r="R427" s="6"/>
      <c r="S427" s="1" t="s">
        <v>724</v>
      </c>
      <c r="T427" s="1" t="s">
        <v>336</v>
      </c>
      <c r="U427" s="2">
        <v>3.32</v>
      </c>
      <c r="V427" s="1" t="s">
        <v>0</v>
      </c>
      <c r="W427" s="1" t="s">
        <v>570</v>
      </c>
      <c r="X427" s="1" t="s">
        <v>570</v>
      </c>
      <c r="Y427" s="1" t="s">
        <v>727</v>
      </c>
      <c r="Z427" s="1" t="s">
        <v>722</v>
      </c>
      <c r="AA427" s="1" t="s">
        <v>131</v>
      </c>
      <c r="AB427" s="1" t="s">
        <v>458</v>
      </c>
      <c r="AC427" s="1" t="s">
        <v>724</v>
      </c>
      <c r="AD427" s="4">
        <v>3.32</v>
      </c>
      <c r="AE427" s="4">
        <v>3.32</v>
      </c>
      <c r="AF427" s="4">
        <v>3.98</v>
      </c>
      <c r="AG427" s="4">
        <v>3.98</v>
      </c>
      <c r="AH427" s="4">
        <v>3.32</v>
      </c>
      <c r="AI427" s="2">
        <v>3.32</v>
      </c>
      <c r="AJ427" s="4">
        <v>3.32</v>
      </c>
      <c r="AK427" s="2">
        <v>3.32</v>
      </c>
      <c r="AL427" s="4"/>
      <c r="AM427" s="2"/>
      <c r="AN427" s="3">
        <v>1</v>
      </c>
      <c r="AO427" s="2"/>
      <c r="AP427" s="6"/>
      <c r="AQ427" s="1" t="s">
        <v>567</v>
      </c>
      <c r="AR427" s="1" t="s">
        <v>569</v>
      </c>
      <c r="AS427" s="1" t="s">
        <v>568</v>
      </c>
      <c r="AT427" s="6"/>
      <c r="AU427" s="1" t="s">
        <v>320</v>
      </c>
      <c r="AV427" t="s">
        <v>763</v>
      </c>
      <c r="AW427" s="1" t="s">
        <v>320</v>
      </c>
      <c r="AX427" s="9" t="s">
        <v>864</v>
      </c>
      <c r="AY427" s="1"/>
    </row>
    <row r="428" spans="1:51" x14ac:dyDescent="0.25">
      <c r="A428" s="1" t="s">
        <v>656</v>
      </c>
      <c r="B428" s="1" t="s">
        <v>257</v>
      </c>
      <c r="C428" s="1" t="s">
        <v>257</v>
      </c>
      <c r="D428" t="s">
        <v>132</v>
      </c>
      <c r="E428" s="1" t="s">
        <v>257</v>
      </c>
      <c r="F428" t="s">
        <v>132</v>
      </c>
      <c r="G428" s="1" t="s">
        <v>0</v>
      </c>
      <c r="I428" s="5">
        <v>43783</v>
      </c>
      <c r="J428" s="5">
        <v>43783</v>
      </c>
      <c r="K428" s="1" t="s">
        <v>0</v>
      </c>
      <c r="L428" s="1" t="s">
        <v>537</v>
      </c>
      <c r="M428" s="6">
        <v>1</v>
      </c>
      <c r="N428" s="3">
        <v>1</v>
      </c>
      <c r="O428" s="6">
        <v>1</v>
      </c>
      <c r="P428" s="6">
        <v>5.6000000000000001E-2</v>
      </c>
      <c r="Q428" s="6"/>
      <c r="R428" s="6"/>
      <c r="S428" s="1" t="s">
        <v>724</v>
      </c>
      <c r="T428" s="1" t="s">
        <v>336</v>
      </c>
      <c r="U428" s="2">
        <v>62427</v>
      </c>
      <c r="V428" s="1" t="s">
        <v>0</v>
      </c>
      <c r="W428" s="1" t="s">
        <v>570</v>
      </c>
      <c r="X428" s="1" t="s">
        <v>570</v>
      </c>
      <c r="Y428" s="1" t="s">
        <v>729</v>
      </c>
      <c r="Z428" s="1" t="s">
        <v>722</v>
      </c>
      <c r="AA428" s="1" t="s">
        <v>132</v>
      </c>
      <c r="AB428" s="1" t="s">
        <v>459</v>
      </c>
      <c r="AC428" s="1" t="s">
        <v>724</v>
      </c>
      <c r="AD428" s="4">
        <v>62427</v>
      </c>
      <c r="AE428" s="4">
        <v>62427</v>
      </c>
      <c r="AF428" s="4">
        <v>62427</v>
      </c>
      <c r="AG428" s="4">
        <v>62427</v>
      </c>
      <c r="AH428" s="4">
        <v>62427</v>
      </c>
      <c r="AI428" s="2">
        <v>62427</v>
      </c>
      <c r="AJ428" s="4">
        <v>62427</v>
      </c>
      <c r="AK428" s="2">
        <v>62427</v>
      </c>
      <c r="AL428" s="4"/>
      <c r="AM428" s="2"/>
      <c r="AN428" s="3">
        <v>1</v>
      </c>
      <c r="AO428" s="2"/>
      <c r="AP428" s="6"/>
      <c r="AQ428" s="1" t="s">
        <v>567</v>
      </c>
      <c r="AR428" s="1" t="s">
        <v>569</v>
      </c>
      <c r="AS428" s="1" t="s">
        <v>568</v>
      </c>
      <c r="AT428" s="6"/>
      <c r="AU428" s="1" t="s">
        <v>303</v>
      </c>
      <c r="AV428" t="s">
        <v>746</v>
      </c>
      <c r="AW428" s="1" t="s">
        <v>303</v>
      </c>
      <c r="AX428" s="1" t="s">
        <v>855</v>
      </c>
      <c r="AY428" s="1"/>
    </row>
    <row r="429" spans="1:51" x14ac:dyDescent="0.25">
      <c r="A429" s="1" t="s">
        <v>657</v>
      </c>
      <c r="B429" s="1" t="s">
        <v>258</v>
      </c>
      <c r="C429" s="1" t="s">
        <v>258</v>
      </c>
      <c r="D429" t="s">
        <v>741</v>
      </c>
      <c r="E429" s="1" t="s">
        <v>258</v>
      </c>
      <c r="F429" t="s">
        <v>741</v>
      </c>
      <c r="G429" s="1" t="s">
        <v>0</v>
      </c>
      <c r="I429" s="5">
        <v>43783</v>
      </c>
      <c r="J429" s="5">
        <v>43783</v>
      </c>
      <c r="K429" s="1" t="s">
        <v>0</v>
      </c>
      <c r="L429" s="1" t="s">
        <v>536</v>
      </c>
      <c r="M429" s="6">
        <v>8</v>
      </c>
      <c r="N429" s="3">
        <v>1</v>
      </c>
      <c r="O429" s="6">
        <v>8</v>
      </c>
      <c r="P429" s="6">
        <v>2</v>
      </c>
      <c r="Q429" s="6"/>
      <c r="R429" s="6">
        <v>1</v>
      </c>
      <c r="S429" s="1" t="s">
        <v>724</v>
      </c>
      <c r="T429" s="1" t="s">
        <v>336</v>
      </c>
      <c r="U429" s="2">
        <v>1500</v>
      </c>
      <c r="V429" s="1" t="s">
        <v>0</v>
      </c>
      <c r="W429" s="1" t="s">
        <v>570</v>
      </c>
      <c r="X429" s="1" t="s">
        <v>570</v>
      </c>
      <c r="Y429" s="1" t="s">
        <v>726</v>
      </c>
      <c r="Z429" s="1" t="s">
        <v>719</v>
      </c>
      <c r="AA429" s="1" t="s">
        <v>133</v>
      </c>
      <c r="AB429" s="1" t="s">
        <v>460</v>
      </c>
      <c r="AC429" s="1" t="s">
        <v>724</v>
      </c>
      <c r="AD429" s="4">
        <v>12000</v>
      </c>
      <c r="AE429" s="4">
        <v>12000</v>
      </c>
      <c r="AF429" s="4">
        <v>12000</v>
      </c>
      <c r="AG429" s="4">
        <v>12000</v>
      </c>
      <c r="AH429" s="4">
        <v>1500</v>
      </c>
      <c r="AI429" s="2">
        <v>1500</v>
      </c>
      <c r="AJ429" s="4">
        <v>12000</v>
      </c>
      <c r="AK429" s="2">
        <v>12000</v>
      </c>
      <c r="AL429" s="4">
        <v>1500</v>
      </c>
      <c r="AM429" s="2">
        <v>1500</v>
      </c>
      <c r="AN429" s="3">
        <v>1</v>
      </c>
      <c r="AO429" s="2"/>
      <c r="AP429" s="6"/>
      <c r="AQ429" s="1" t="s">
        <v>567</v>
      </c>
      <c r="AR429" s="1" t="s">
        <v>569</v>
      </c>
      <c r="AS429" s="1" t="s">
        <v>568</v>
      </c>
      <c r="AT429" s="6"/>
      <c r="AU429" s="1" t="s">
        <v>319</v>
      </c>
      <c r="AV429" t="s">
        <v>762</v>
      </c>
      <c r="AW429" s="1" t="s">
        <v>330</v>
      </c>
      <c r="AX429" s="9" t="s">
        <v>878</v>
      </c>
      <c r="AY429" s="1"/>
    </row>
    <row r="430" spans="1:51" x14ac:dyDescent="0.25">
      <c r="A430" s="1" t="s">
        <v>658</v>
      </c>
      <c r="B430" s="1" t="s">
        <v>259</v>
      </c>
      <c r="C430" s="1" t="s">
        <v>259</v>
      </c>
      <c r="D430" t="s">
        <v>134</v>
      </c>
      <c r="E430" s="1" t="s">
        <v>259</v>
      </c>
      <c r="F430" t="s">
        <v>134</v>
      </c>
      <c r="G430" s="1" t="s">
        <v>0</v>
      </c>
      <c r="I430" s="5">
        <v>43783</v>
      </c>
      <c r="J430" s="5">
        <v>43783</v>
      </c>
      <c r="K430" s="1" t="s">
        <v>0</v>
      </c>
      <c r="L430" s="1" t="s">
        <v>536</v>
      </c>
      <c r="M430" s="6">
        <v>9</v>
      </c>
      <c r="N430" s="3">
        <v>1</v>
      </c>
      <c r="O430" s="6">
        <v>9</v>
      </c>
      <c r="P430" s="6">
        <v>4</v>
      </c>
      <c r="Q430" s="6"/>
      <c r="R430" s="6">
        <v>3</v>
      </c>
      <c r="S430" s="1" t="s">
        <v>724</v>
      </c>
      <c r="T430" s="1" t="s">
        <v>336</v>
      </c>
      <c r="U430" s="2">
        <v>1500</v>
      </c>
      <c r="V430" s="1" t="s">
        <v>0</v>
      </c>
      <c r="W430" s="1" t="s">
        <v>570</v>
      </c>
      <c r="X430" s="1" t="s">
        <v>570</v>
      </c>
      <c r="Y430" s="1" t="s">
        <v>726</v>
      </c>
      <c r="Z430" s="1" t="s">
        <v>719</v>
      </c>
      <c r="AA430" s="1" t="s">
        <v>134</v>
      </c>
      <c r="AB430" s="1" t="s">
        <v>460</v>
      </c>
      <c r="AC430" s="1" t="s">
        <v>724</v>
      </c>
      <c r="AD430" s="4">
        <v>13500</v>
      </c>
      <c r="AE430" s="4">
        <v>13500</v>
      </c>
      <c r="AF430" s="4">
        <v>13500</v>
      </c>
      <c r="AG430" s="4">
        <v>13500</v>
      </c>
      <c r="AH430" s="4">
        <v>1500</v>
      </c>
      <c r="AI430" s="2">
        <v>1500</v>
      </c>
      <c r="AJ430" s="4">
        <v>13500</v>
      </c>
      <c r="AK430" s="2">
        <v>13500</v>
      </c>
      <c r="AL430" s="4">
        <v>4500</v>
      </c>
      <c r="AM430" s="2">
        <v>4500</v>
      </c>
      <c r="AN430" s="3">
        <v>1</v>
      </c>
      <c r="AO430" s="2"/>
      <c r="AP430" s="6"/>
      <c r="AQ430" s="1" t="s">
        <v>567</v>
      </c>
      <c r="AR430" s="1" t="s">
        <v>569</v>
      </c>
      <c r="AS430" s="1" t="s">
        <v>568</v>
      </c>
      <c r="AT430" s="6"/>
      <c r="AU430" s="1" t="s">
        <v>319</v>
      </c>
      <c r="AV430" t="s">
        <v>762</v>
      </c>
      <c r="AW430" s="1" t="s">
        <v>330</v>
      </c>
      <c r="AX430" s="9" t="s">
        <v>878</v>
      </c>
      <c r="AY430" s="1"/>
    </row>
    <row r="431" spans="1:51" x14ac:dyDescent="0.25">
      <c r="A431" s="1" t="s">
        <v>659</v>
      </c>
      <c r="B431" s="1" t="s">
        <v>260</v>
      </c>
      <c r="C431" s="1" t="s">
        <v>260</v>
      </c>
      <c r="D431" t="s">
        <v>135</v>
      </c>
      <c r="E431" s="1" t="s">
        <v>260</v>
      </c>
      <c r="F431" t="s">
        <v>135</v>
      </c>
      <c r="G431" s="1" t="s">
        <v>0</v>
      </c>
      <c r="I431" s="5">
        <v>43775</v>
      </c>
      <c r="J431" s="5">
        <v>43775</v>
      </c>
      <c r="K431" s="1" t="s">
        <v>0</v>
      </c>
      <c r="L431" s="1" t="s">
        <v>536</v>
      </c>
      <c r="M431" s="6">
        <v>1</v>
      </c>
      <c r="N431" s="3">
        <v>1</v>
      </c>
      <c r="O431" s="6">
        <v>1</v>
      </c>
      <c r="P431" s="6">
        <v>0.5</v>
      </c>
      <c r="Q431" s="6"/>
      <c r="R431" s="6"/>
      <c r="S431" s="1" t="s">
        <v>724</v>
      </c>
      <c r="T431" s="1" t="s">
        <v>336</v>
      </c>
      <c r="U431" s="2">
        <v>3000</v>
      </c>
      <c r="V431" s="1" t="s">
        <v>0</v>
      </c>
      <c r="W431" s="1" t="s">
        <v>570</v>
      </c>
      <c r="X431" s="1" t="s">
        <v>570</v>
      </c>
      <c r="Y431" s="1" t="s">
        <v>725</v>
      </c>
      <c r="Z431" s="1" t="s">
        <v>722</v>
      </c>
      <c r="AA431" s="1" t="s">
        <v>135</v>
      </c>
      <c r="AB431" s="1" t="s">
        <v>461</v>
      </c>
      <c r="AC431" s="1" t="s">
        <v>724</v>
      </c>
      <c r="AD431" s="4">
        <v>3000</v>
      </c>
      <c r="AE431" s="4">
        <v>3000</v>
      </c>
      <c r="AF431" s="4">
        <v>3000</v>
      </c>
      <c r="AG431" s="4">
        <v>3000</v>
      </c>
      <c r="AH431" s="4">
        <v>3000</v>
      </c>
      <c r="AI431" s="2">
        <v>3000</v>
      </c>
      <c r="AJ431" s="4">
        <v>3000</v>
      </c>
      <c r="AK431" s="2">
        <v>3000</v>
      </c>
      <c r="AL431" s="4"/>
      <c r="AM431" s="2"/>
      <c r="AN431" s="3">
        <v>1</v>
      </c>
      <c r="AO431" s="2"/>
      <c r="AP431" s="6"/>
      <c r="AQ431" s="1" t="s">
        <v>567</v>
      </c>
      <c r="AR431" s="1" t="s">
        <v>569</v>
      </c>
      <c r="AS431" s="1" t="s">
        <v>568</v>
      </c>
      <c r="AT431" s="6"/>
      <c r="AU431" s="1" t="s">
        <v>317</v>
      </c>
      <c r="AV431" t="s">
        <v>760</v>
      </c>
      <c r="AW431" s="1" t="s">
        <v>322</v>
      </c>
      <c r="AX431" s="9" t="s">
        <v>790</v>
      </c>
      <c r="AY431" s="1"/>
    </row>
    <row r="432" spans="1:51" x14ac:dyDescent="0.25">
      <c r="A432" s="1" t="s">
        <v>660</v>
      </c>
      <c r="B432" s="1" t="s">
        <v>261</v>
      </c>
      <c r="C432" s="1" t="s">
        <v>261</v>
      </c>
      <c r="D432" t="s">
        <v>136</v>
      </c>
      <c r="E432" s="1" t="s">
        <v>261</v>
      </c>
      <c r="F432" t="s">
        <v>136</v>
      </c>
      <c r="G432" s="1" t="s">
        <v>0</v>
      </c>
      <c r="I432" s="5">
        <v>43775</v>
      </c>
      <c r="J432" s="5">
        <v>43775</v>
      </c>
      <c r="K432" s="1" t="s">
        <v>0</v>
      </c>
      <c r="L432" s="1" t="s">
        <v>536</v>
      </c>
      <c r="M432" s="6">
        <v>1</v>
      </c>
      <c r="N432" s="3">
        <v>1</v>
      </c>
      <c r="O432" s="6">
        <v>1</v>
      </c>
      <c r="P432" s="6">
        <v>0.5</v>
      </c>
      <c r="Q432" s="6"/>
      <c r="R432" s="6"/>
      <c r="S432" s="1" t="s">
        <v>724</v>
      </c>
      <c r="T432" s="1" t="s">
        <v>336</v>
      </c>
      <c r="U432" s="2">
        <v>3000</v>
      </c>
      <c r="V432" s="1" t="s">
        <v>0</v>
      </c>
      <c r="W432" s="1" t="s">
        <v>570</v>
      </c>
      <c r="X432" s="1" t="s">
        <v>570</v>
      </c>
      <c r="Y432" s="1" t="s">
        <v>726</v>
      </c>
      <c r="Z432" s="1" t="s">
        <v>719</v>
      </c>
      <c r="AA432" s="1" t="s">
        <v>136</v>
      </c>
      <c r="AB432" s="1" t="s">
        <v>461</v>
      </c>
      <c r="AC432" s="1" t="s">
        <v>724</v>
      </c>
      <c r="AD432" s="4">
        <v>3000</v>
      </c>
      <c r="AE432" s="4">
        <v>3000</v>
      </c>
      <c r="AF432" s="4">
        <v>3000</v>
      </c>
      <c r="AG432" s="4">
        <v>3000</v>
      </c>
      <c r="AH432" s="4">
        <v>3000</v>
      </c>
      <c r="AI432" s="2">
        <v>3000</v>
      </c>
      <c r="AJ432" s="4">
        <v>3000</v>
      </c>
      <c r="AK432" s="2">
        <v>3000</v>
      </c>
      <c r="AL432" s="4"/>
      <c r="AM432" s="2"/>
      <c r="AN432" s="3">
        <v>1</v>
      </c>
      <c r="AO432" s="2"/>
      <c r="AP432" s="6"/>
      <c r="AQ432" s="1" t="s">
        <v>567</v>
      </c>
      <c r="AR432" s="1" t="s">
        <v>569</v>
      </c>
      <c r="AS432" s="1" t="s">
        <v>568</v>
      </c>
      <c r="AT432" s="6"/>
      <c r="AU432" s="1" t="s">
        <v>317</v>
      </c>
      <c r="AV432" t="s">
        <v>760</v>
      </c>
      <c r="AW432" s="1" t="s">
        <v>322</v>
      </c>
      <c r="AX432" s="9" t="s">
        <v>790</v>
      </c>
      <c r="AY432" s="1"/>
    </row>
    <row r="433" spans="1:51" x14ac:dyDescent="0.25">
      <c r="A433" s="1" t="s">
        <v>661</v>
      </c>
      <c r="B433" s="1" t="s">
        <v>262</v>
      </c>
      <c r="C433" s="1" t="s">
        <v>262</v>
      </c>
      <c r="D433" t="s">
        <v>137</v>
      </c>
      <c r="E433" s="1" t="s">
        <v>262</v>
      </c>
      <c r="F433" t="s">
        <v>137</v>
      </c>
      <c r="G433" s="1" t="s">
        <v>0</v>
      </c>
      <c r="I433" s="5">
        <v>43791</v>
      </c>
      <c r="J433" s="5">
        <v>43791</v>
      </c>
      <c r="K433" s="1" t="s">
        <v>0</v>
      </c>
      <c r="L433" s="1" t="s">
        <v>541</v>
      </c>
      <c r="M433" s="6">
        <v>1</v>
      </c>
      <c r="N433" s="3">
        <v>1</v>
      </c>
      <c r="O433" s="6">
        <v>1</v>
      </c>
      <c r="P433" s="6">
        <v>0.6</v>
      </c>
      <c r="Q433" s="6"/>
      <c r="R433" s="6"/>
      <c r="S433" s="1" t="s">
        <v>724</v>
      </c>
      <c r="T433" s="1" t="s">
        <v>336</v>
      </c>
      <c r="U433" s="2">
        <v>120880.8</v>
      </c>
      <c r="V433" s="1" t="s">
        <v>0</v>
      </c>
      <c r="W433" s="1" t="s">
        <v>570</v>
      </c>
      <c r="X433" s="1" t="s">
        <v>570</v>
      </c>
      <c r="Y433" s="1" t="s">
        <v>729</v>
      </c>
      <c r="Z433" s="1" t="s">
        <v>719</v>
      </c>
      <c r="AA433" s="1" t="s">
        <v>137</v>
      </c>
      <c r="AB433" s="1" t="s">
        <v>462</v>
      </c>
      <c r="AC433" s="1" t="s">
        <v>724</v>
      </c>
      <c r="AD433" s="4">
        <v>120880.8</v>
      </c>
      <c r="AE433" s="4">
        <v>120880.8</v>
      </c>
      <c r="AF433" s="4">
        <v>120880.8</v>
      </c>
      <c r="AG433" s="4">
        <v>120880.8</v>
      </c>
      <c r="AH433" s="4">
        <v>120880.8</v>
      </c>
      <c r="AI433" s="2">
        <v>120880.8</v>
      </c>
      <c r="AJ433" s="4">
        <v>120880.8</v>
      </c>
      <c r="AK433" s="2">
        <v>120880.8</v>
      </c>
      <c r="AL433" s="4"/>
      <c r="AM433" s="2"/>
      <c r="AN433" s="3">
        <v>1</v>
      </c>
      <c r="AO433" s="2"/>
      <c r="AP433" s="6"/>
      <c r="AQ433" s="1" t="s">
        <v>567</v>
      </c>
      <c r="AR433" s="1" t="s">
        <v>569</v>
      </c>
      <c r="AS433" s="1" t="s">
        <v>568</v>
      </c>
      <c r="AT433" s="6"/>
      <c r="AU433" s="1" t="s">
        <v>310</v>
      </c>
      <c r="AV433" t="s">
        <v>753</v>
      </c>
      <c r="AW433" s="1" t="s">
        <v>329</v>
      </c>
      <c r="AX433" s="1" t="s">
        <v>791</v>
      </c>
      <c r="AY433" s="1"/>
    </row>
    <row r="434" spans="1:51" x14ac:dyDescent="0.25">
      <c r="A434" s="1" t="s">
        <v>662</v>
      </c>
      <c r="B434" s="1" t="s">
        <v>263</v>
      </c>
      <c r="C434" s="1" t="s">
        <v>263</v>
      </c>
      <c r="D434" t="s">
        <v>138</v>
      </c>
      <c r="E434" s="1" t="s">
        <v>263</v>
      </c>
      <c r="F434" t="s">
        <v>138</v>
      </c>
      <c r="G434" s="1" t="s">
        <v>0</v>
      </c>
      <c r="I434" s="5">
        <v>43791</v>
      </c>
      <c r="J434" s="5">
        <v>43791</v>
      </c>
      <c r="K434" s="1" t="s">
        <v>0</v>
      </c>
      <c r="L434" s="1" t="s">
        <v>536</v>
      </c>
      <c r="M434" s="6">
        <v>1</v>
      </c>
      <c r="N434" s="3">
        <v>1</v>
      </c>
      <c r="O434" s="6">
        <v>1</v>
      </c>
      <c r="P434" s="6">
        <v>0.499</v>
      </c>
      <c r="Q434" s="6"/>
      <c r="R434" s="6">
        <v>0.499</v>
      </c>
      <c r="S434" s="1" t="s">
        <v>724</v>
      </c>
      <c r="T434" s="1" t="s">
        <v>336</v>
      </c>
      <c r="U434" s="2">
        <v>16000</v>
      </c>
      <c r="V434" s="1" t="s">
        <v>0</v>
      </c>
      <c r="W434" s="1" t="s">
        <v>570</v>
      </c>
      <c r="X434" s="1" t="s">
        <v>570</v>
      </c>
      <c r="Y434" s="1" t="s">
        <v>726</v>
      </c>
      <c r="Z434" s="1" t="s">
        <v>719</v>
      </c>
      <c r="AA434" s="1" t="s">
        <v>138</v>
      </c>
      <c r="AB434" s="1" t="s">
        <v>338</v>
      </c>
      <c r="AC434" s="1" t="s">
        <v>724</v>
      </c>
      <c r="AD434" s="4">
        <v>16000</v>
      </c>
      <c r="AE434" s="4">
        <v>16000</v>
      </c>
      <c r="AF434" s="4">
        <v>16000</v>
      </c>
      <c r="AG434" s="4">
        <v>16000</v>
      </c>
      <c r="AH434" s="4">
        <v>16000</v>
      </c>
      <c r="AI434" s="2">
        <v>16000</v>
      </c>
      <c r="AJ434" s="4">
        <v>16000</v>
      </c>
      <c r="AK434" s="2">
        <v>16000</v>
      </c>
      <c r="AL434" s="4">
        <v>8000</v>
      </c>
      <c r="AM434" s="2">
        <v>8000</v>
      </c>
      <c r="AN434" s="3">
        <v>1</v>
      </c>
      <c r="AO434" s="2"/>
      <c r="AP434" s="6"/>
      <c r="AQ434" s="1" t="s">
        <v>567</v>
      </c>
      <c r="AR434" s="1" t="s">
        <v>569</v>
      </c>
      <c r="AS434" s="1" t="s">
        <v>568</v>
      </c>
      <c r="AT434" s="6"/>
      <c r="AU434" s="1" t="s">
        <v>321</v>
      </c>
      <c r="AV434" t="s">
        <v>764</v>
      </c>
      <c r="AW434" s="1" t="s">
        <v>329</v>
      </c>
      <c r="AX434" s="1" t="s">
        <v>806</v>
      </c>
      <c r="AY434" s="1"/>
    </row>
    <row r="435" spans="1:51" x14ac:dyDescent="0.25">
      <c r="A435" s="1" t="s">
        <v>662</v>
      </c>
      <c r="B435" s="1" t="s">
        <v>263</v>
      </c>
      <c r="C435" s="1" t="s">
        <v>263</v>
      </c>
      <c r="D435" t="s">
        <v>138</v>
      </c>
      <c r="E435" s="1" t="s">
        <v>263</v>
      </c>
      <c r="F435" t="s">
        <v>138</v>
      </c>
      <c r="G435" s="1" t="s">
        <v>0</v>
      </c>
      <c r="I435" s="5">
        <v>43791</v>
      </c>
      <c r="J435" s="5">
        <v>43791</v>
      </c>
      <c r="K435" s="1" t="s">
        <v>0</v>
      </c>
      <c r="L435" s="1" t="s">
        <v>552</v>
      </c>
      <c r="M435" s="6">
        <v>10</v>
      </c>
      <c r="N435" s="3">
        <v>1</v>
      </c>
      <c r="O435" s="6">
        <v>10</v>
      </c>
      <c r="P435" s="6"/>
      <c r="Q435" s="6"/>
      <c r="R435" s="6"/>
      <c r="S435" s="1" t="s">
        <v>724</v>
      </c>
      <c r="T435" s="1" t="s">
        <v>336</v>
      </c>
      <c r="U435" s="2">
        <v>200</v>
      </c>
      <c r="V435" s="1" t="s">
        <v>0</v>
      </c>
      <c r="W435" s="1" t="s">
        <v>570</v>
      </c>
      <c r="X435" s="1" t="s">
        <v>570</v>
      </c>
      <c r="Y435" s="1" t="s">
        <v>726</v>
      </c>
      <c r="Z435" s="1" t="s">
        <v>719</v>
      </c>
      <c r="AA435" s="1" t="s">
        <v>138</v>
      </c>
      <c r="AB435" s="1" t="s">
        <v>422</v>
      </c>
      <c r="AC435" s="1" t="s">
        <v>724</v>
      </c>
      <c r="AD435" s="4">
        <v>2000</v>
      </c>
      <c r="AE435" s="4">
        <v>2000</v>
      </c>
      <c r="AF435" s="4">
        <v>2000</v>
      </c>
      <c r="AG435" s="4">
        <v>2000</v>
      </c>
      <c r="AH435" s="4">
        <v>200</v>
      </c>
      <c r="AI435" s="2">
        <v>200</v>
      </c>
      <c r="AJ435" s="4">
        <v>2000</v>
      </c>
      <c r="AK435" s="2">
        <v>2000</v>
      </c>
      <c r="AL435" s="4"/>
      <c r="AM435" s="2"/>
      <c r="AN435" s="3">
        <v>1</v>
      </c>
      <c r="AO435" s="2"/>
      <c r="AP435" s="6"/>
      <c r="AQ435" s="1" t="s">
        <v>567</v>
      </c>
      <c r="AR435" s="1" t="s">
        <v>569</v>
      </c>
      <c r="AS435" s="1" t="s">
        <v>568</v>
      </c>
      <c r="AT435" s="6"/>
      <c r="AU435" s="1" t="s">
        <v>321</v>
      </c>
      <c r="AV435" t="s">
        <v>764</v>
      </c>
      <c r="AW435" s="1" t="s">
        <v>329</v>
      </c>
      <c r="AX435" s="1" t="s">
        <v>806</v>
      </c>
      <c r="AY435" s="1"/>
    </row>
    <row r="436" spans="1:51" x14ac:dyDescent="0.25">
      <c r="A436" s="1" t="s">
        <v>662</v>
      </c>
      <c r="B436" s="1" t="s">
        <v>263</v>
      </c>
      <c r="C436" s="1" t="s">
        <v>263</v>
      </c>
      <c r="D436" t="s">
        <v>138</v>
      </c>
      <c r="E436" s="1" t="s">
        <v>263</v>
      </c>
      <c r="F436" t="s">
        <v>138</v>
      </c>
      <c r="G436" s="1" t="s">
        <v>0</v>
      </c>
      <c r="I436" s="5">
        <v>43791</v>
      </c>
      <c r="J436" s="5">
        <v>43791</v>
      </c>
      <c r="K436" s="1" t="s">
        <v>0</v>
      </c>
      <c r="L436" s="1" t="s">
        <v>556</v>
      </c>
      <c r="M436" s="6">
        <v>1</v>
      </c>
      <c r="N436" s="3">
        <v>1</v>
      </c>
      <c r="O436" s="6">
        <v>1</v>
      </c>
      <c r="P436" s="6"/>
      <c r="Q436" s="6"/>
      <c r="R436" s="6"/>
      <c r="S436" s="1" t="s">
        <v>724</v>
      </c>
      <c r="T436" s="1" t="s">
        <v>336</v>
      </c>
      <c r="U436" s="2">
        <v>50</v>
      </c>
      <c r="V436" s="1" t="s">
        <v>0</v>
      </c>
      <c r="W436" s="1" t="s">
        <v>570</v>
      </c>
      <c r="X436" s="1" t="s">
        <v>570</v>
      </c>
      <c r="Y436" s="1" t="s">
        <v>726</v>
      </c>
      <c r="Z436" s="1" t="s">
        <v>719</v>
      </c>
      <c r="AA436" s="1" t="s">
        <v>138</v>
      </c>
      <c r="AB436" s="1" t="s">
        <v>463</v>
      </c>
      <c r="AC436" s="1" t="s">
        <v>724</v>
      </c>
      <c r="AD436" s="4">
        <v>50</v>
      </c>
      <c r="AE436" s="4">
        <v>50</v>
      </c>
      <c r="AF436" s="4">
        <v>50</v>
      </c>
      <c r="AG436" s="4">
        <v>50</v>
      </c>
      <c r="AH436" s="4">
        <v>50</v>
      </c>
      <c r="AI436" s="2">
        <v>50</v>
      </c>
      <c r="AJ436" s="4">
        <v>50</v>
      </c>
      <c r="AK436" s="2">
        <v>50</v>
      </c>
      <c r="AL436" s="4"/>
      <c r="AM436" s="2"/>
      <c r="AN436" s="3">
        <v>1</v>
      </c>
      <c r="AO436" s="2"/>
      <c r="AP436" s="6"/>
      <c r="AQ436" s="1" t="s">
        <v>567</v>
      </c>
      <c r="AR436" s="1" t="s">
        <v>569</v>
      </c>
      <c r="AS436" s="1" t="s">
        <v>568</v>
      </c>
      <c r="AT436" s="6"/>
      <c r="AU436" s="1" t="s">
        <v>321</v>
      </c>
      <c r="AV436" t="s">
        <v>764</v>
      </c>
      <c r="AW436" s="1" t="s">
        <v>329</v>
      </c>
      <c r="AX436" s="1" t="s">
        <v>806</v>
      </c>
      <c r="AY436" s="1"/>
    </row>
    <row r="437" spans="1:51" x14ac:dyDescent="0.25">
      <c r="A437" s="1" t="s">
        <v>662</v>
      </c>
      <c r="B437" s="1" t="s">
        <v>263</v>
      </c>
      <c r="C437" s="1" t="s">
        <v>263</v>
      </c>
      <c r="D437" t="s">
        <v>138</v>
      </c>
      <c r="E437" s="1" t="s">
        <v>263</v>
      </c>
      <c r="F437" t="s">
        <v>138</v>
      </c>
      <c r="G437" s="1" t="s">
        <v>0</v>
      </c>
      <c r="I437" s="5">
        <v>43791</v>
      </c>
      <c r="J437" s="5">
        <v>43791</v>
      </c>
      <c r="K437" s="1" t="s">
        <v>0</v>
      </c>
      <c r="L437" s="1" t="s">
        <v>545</v>
      </c>
      <c r="M437" s="6">
        <v>1</v>
      </c>
      <c r="N437" s="3">
        <v>1</v>
      </c>
      <c r="O437" s="6">
        <v>1</v>
      </c>
      <c r="P437" s="6"/>
      <c r="Q437" s="6"/>
      <c r="R437" s="6"/>
      <c r="S437" s="1" t="s">
        <v>724</v>
      </c>
      <c r="T437" s="1" t="s">
        <v>336</v>
      </c>
      <c r="U437" s="2">
        <v>650</v>
      </c>
      <c r="V437" s="1" t="s">
        <v>0</v>
      </c>
      <c r="W437" s="1" t="s">
        <v>570</v>
      </c>
      <c r="X437" s="1" t="s">
        <v>570</v>
      </c>
      <c r="Y437" s="1" t="s">
        <v>726</v>
      </c>
      <c r="Z437" s="1" t="s">
        <v>719</v>
      </c>
      <c r="AA437" s="1" t="s">
        <v>138</v>
      </c>
      <c r="AB437" s="1" t="s">
        <v>464</v>
      </c>
      <c r="AC437" s="1" t="s">
        <v>724</v>
      </c>
      <c r="AD437" s="4">
        <v>650</v>
      </c>
      <c r="AE437" s="4">
        <v>650</v>
      </c>
      <c r="AF437" s="4">
        <v>650</v>
      </c>
      <c r="AG437" s="4">
        <v>650</v>
      </c>
      <c r="AH437" s="4">
        <v>650</v>
      </c>
      <c r="AI437" s="2">
        <v>650</v>
      </c>
      <c r="AJ437" s="4">
        <v>650</v>
      </c>
      <c r="AK437" s="2">
        <v>650</v>
      </c>
      <c r="AL437" s="4"/>
      <c r="AM437" s="2"/>
      <c r="AN437" s="3">
        <v>1</v>
      </c>
      <c r="AO437" s="2"/>
      <c r="AP437" s="6"/>
      <c r="AQ437" s="1" t="s">
        <v>567</v>
      </c>
      <c r="AR437" s="1" t="s">
        <v>569</v>
      </c>
      <c r="AS437" s="1" t="s">
        <v>568</v>
      </c>
      <c r="AT437" s="6"/>
      <c r="AU437" s="1" t="s">
        <v>321</v>
      </c>
      <c r="AV437" t="s">
        <v>764</v>
      </c>
      <c r="AW437" s="1" t="s">
        <v>329</v>
      </c>
      <c r="AX437" s="1" t="s">
        <v>806</v>
      </c>
      <c r="AY437" s="1"/>
    </row>
    <row r="438" spans="1:51" x14ac:dyDescent="0.25">
      <c r="A438" s="1" t="s">
        <v>663</v>
      </c>
      <c r="B438" s="1" t="s">
        <v>261</v>
      </c>
      <c r="C438" s="1" t="s">
        <v>261</v>
      </c>
      <c r="D438" t="s">
        <v>136</v>
      </c>
      <c r="E438" s="1" t="s">
        <v>261</v>
      </c>
      <c r="F438" t="s">
        <v>136</v>
      </c>
      <c r="G438" s="1" t="s">
        <v>0</v>
      </c>
      <c r="I438" s="5">
        <v>43794</v>
      </c>
      <c r="J438" s="5">
        <v>43794</v>
      </c>
      <c r="K438" s="1" t="s">
        <v>0</v>
      </c>
      <c r="L438" s="1" t="s">
        <v>536</v>
      </c>
      <c r="M438" s="6">
        <v>26</v>
      </c>
      <c r="N438" s="3">
        <v>1</v>
      </c>
      <c r="O438" s="6">
        <v>26</v>
      </c>
      <c r="P438" s="6">
        <v>5</v>
      </c>
      <c r="Q438" s="6"/>
      <c r="R438" s="6"/>
      <c r="S438" s="1" t="s">
        <v>724</v>
      </c>
      <c r="T438" s="1" t="s">
        <v>336</v>
      </c>
      <c r="U438" s="2">
        <v>650</v>
      </c>
      <c r="V438" s="1" t="s">
        <v>0</v>
      </c>
      <c r="W438" s="1" t="s">
        <v>570</v>
      </c>
      <c r="X438" s="1" t="s">
        <v>570</v>
      </c>
      <c r="Y438" s="1" t="s">
        <v>726</v>
      </c>
      <c r="Z438" s="1" t="s">
        <v>719</v>
      </c>
      <c r="AA438" s="1" t="s">
        <v>136</v>
      </c>
      <c r="AB438" s="1" t="s">
        <v>388</v>
      </c>
      <c r="AC438" s="1" t="s">
        <v>724</v>
      </c>
      <c r="AD438" s="4">
        <v>16900</v>
      </c>
      <c r="AE438" s="4">
        <v>16900</v>
      </c>
      <c r="AF438" s="4">
        <v>16900</v>
      </c>
      <c r="AG438" s="4">
        <v>16900</v>
      </c>
      <c r="AH438" s="4">
        <v>650</v>
      </c>
      <c r="AI438" s="2">
        <v>650</v>
      </c>
      <c r="AJ438" s="4">
        <v>16900</v>
      </c>
      <c r="AK438" s="2">
        <v>16900</v>
      </c>
      <c r="AL438" s="4"/>
      <c r="AM438" s="2"/>
      <c r="AN438" s="3">
        <v>1</v>
      </c>
      <c r="AO438" s="2"/>
      <c r="AP438" s="6"/>
      <c r="AQ438" s="1" t="s">
        <v>567</v>
      </c>
      <c r="AR438" s="1" t="s">
        <v>569</v>
      </c>
      <c r="AS438" s="1" t="s">
        <v>568</v>
      </c>
      <c r="AT438" s="6"/>
      <c r="AU438" s="1" t="s">
        <v>304</v>
      </c>
      <c r="AV438" t="s">
        <v>747</v>
      </c>
      <c r="AW438" s="1" t="s">
        <v>304</v>
      </c>
      <c r="AX438" s="1" t="s">
        <v>811</v>
      </c>
      <c r="AY438" s="1"/>
    </row>
    <row r="439" spans="1:51" x14ac:dyDescent="0.25">
      <c r="A439" s="1" t="s">
        <v>663</v>
      </c>
      <c r="B439" s="1" t="s">
        <v>261</v>
      </c>
      <c r="C439" s="1" t="s">
        <v>261</v>
      </c>
      <c r="D439" t="s">
        <v>136</v>
      </c>
      <c r="E439" s="1" t="s">
        <v>261</v>
      </c>
      <c r="F439" t="s">
        <v>136</v>
      </c>
      <c r="G439" s="1" t="s">
        <v>0</v>
      </c>
      <c r="I439" s="5">
        <v>43794</v>
      </c>
      <c r="J439" s="5">
        <v>43794</v>
      </c>
      <c r="K439" s="1" t="s">
        <v>0</v>
      </c>
      <c r="L439" s="1" t="s">
        <v>552</v>
      </c>
      <c r="M439" s="6">
        <v>26</v>
      </c>
      <c r="N439" s="3">
        <v>1</v>
      </c>
      <c r="O439" s="6">
        <v>26</v>
      </c>
      <c r="P439" s="6"/>
      <c r="Q439" s="6"/>
      <c r="R439" s="6"/>
      <c r="S439" s="1" t="s">
        <v>724</v>
      </c>
      <c r="T439" s="1" t="s">
        <v>336</v>
      </c>
      <c r="U439" s="2">
        <v>37</v>
      </c>
      <c r="V439" s="1" t="s">
        <v>0</v>
      </c>
      <c r="W439" s="1" t="s">
        <v>570</v>
      </c>
      <c r="X439" s="1" t="s">
        <v>570</v>
      </c>
      <c r="Y439" s="1" t="s">
        <v>726</v>
      </c>
      <c r="Z439" s="1" t="s">
        <v>719</v>
      </c>
      <c r="AA439" s="1" t="s">
        <v>136</v>
      </c>
      <c r="AB439" s="1" t="s">
        <v>422</v>
      </c>
      <c r="AC439" s="1" t="s">
        <v>724</v>
      </c>
      <c r="AD439" s="4">
        <v>962</v>
      </c>
      <c r="AE439" s="4">
        <v>962</v>
      </c>
      <c r="AF439" s="4">
        <v>962</v>
      </c>
      <c r="AG439" s="4">
        <v>962</v>
      </c>
      <c r="AH439" s="4">
        <v>37</v>
      </c>
      <c r="AI439" s="2">
        <v>37</v>
      </c>
      <c r="AJ439" s="4">
        <v>962</v>
      </c>
      <c r="AK439" s="2">
        <v>962</v>
      </c>
      <c r="AL439" s="4"/>
      <c r="AM439" s="2"/>
      <c r="AN439" s="3">
        <v>1</v>
      </c>
      <c r="AO439" s="2"/>
      <c r="AP439" s="6"/>
      <c r="AQ439" s="1" t="s">
        <v>567</v>
      </c>
      <c r="AR439" s="1" t="s">
        <v>569</v>
      </c>
      <c r="AS439" s="1" t="s">
        <v>568</v>
      </c>
      <c r="AT439" s="6"/>
      <c r="AU439" s="1" t="s">
        <v>304</v>
      </c>
      <c r="AV439" t="s">
        <v>747</v>
      </c>
      <c r="AW439" s="1" t="s">
        <v>304</v>
      </c>
      <c r="AX439" s="1" t="s">
        <v>811</v>
      </c>
      <c r="AY439" s="1"/>
    </row>
    <row r="440" spans="1:51" x14ac:dyDescent="0.25">
      <c r="A440" s="1" t="s">
        <v>663</v>
      </c>
      <c r="B440" s="1" t="s">
        <v>261</v>
      </c>
      <c r="C440" s="1" t="s">
        <v>261</v>
      </c>
      <c r="D440" t="s">
        <v>136</v>
      </c>
      <c r="E440" s="1" t="s">
        <v>261</v>
      </c>
      <c r="F440" t="s">
        <v>136</v>
      </c>
      <c r="G440" s="1" t="s">
        <v>0</v>
      </c>
      <c r="I440" s="5">
        <v>43794</v>
      </c>
      <c r="J440" s="5">
        <v>43794</v>
      </c>
      <c r="K440" s="1" t="s">
        <v>0</v>
      </c>
      <c r="L440" s="1" t="s">
        <v>556</v>
      </c>
      <c r="M440" s="6">
        <v>2</v>
      </c>
      <c r="N440" s="3">
        <v>1</v>
      </c>
      <c r="O440" s="6">
        <v>2</v>
      </c>
      <c r="P440" s="6"/>
      <c r="Q440" s="6"/>
      <c r="R440" s="6"/>
      <c r="S440" s="1" t="s">
        <v>724</v>
      </c>
      <c r="T440" s="1" t="s">
        <v>336</v>
      </c>
      <c r="U440" s="2">
        <v>73</v>
      </c>
      <c r="V440" s="1" t="s">
        <v>0</v>
      </c>
      <c r="W440" s="1" t="s">
        <v>570</v>
      </c>
      <c r="X440" s="1" t="s">
        <v>570</v>
      </c>
      <c r="Y440" s="1" t="s">
        <v>726</v>
      </c>
      <c r="Z440" s="1" t="s">
        <v>719</v>
      </c>
      <c r="AA440" s="1" t="s">
        <v>136</v>
      </c>
      <c r="AB440" s="1" t="s">
        <v>450</v>
      </c>
      <c r="AC440" s="1" t="s">
        <v>724</v>
      </c>
      <c r="AD440" s="4">
        <v>146</v>
      </c>
      <c r="AE440" s="4">
        <v>146</v>
      </c>
      <c r="AF440" s="4">
        <v>146</v>
      </c>
      <c r="AG440" s="4">
        <v>146</v>
      </c>
      <c r="AH440" s="4">
        <v>73</v>
      </c>
      <c r="AI440" s="2">
        <v>73</v>
      </c>
      <c r="AJ440" s="4">
        <v>146</v>
      </c>
      <c r="AK440" s="2">
        <v>146</v>
      </c>
      <c r="AL440" s="4"/>
      <c r="AM440" s="2"/>
      <c r="AN440" s="3">
        <v>1</v>
      </c>
      <c r="AO440" s="2"/>
      <c r="AP440" s="6"/>
      <c r="AQ440" s="1" t="s">
        <v>567</v>
      </c>
      <c r="AR440" s="1" t="s">
        <v>569</v>
      </c>
      <c r="AS440" s="1" t="s">
        <v>568</v>
      </c>
      <c r="AT440" s="6"/>
      <c r="AU440" s="1" t="s">
        <v>304</v>
      </c>
      <c r="AV440" t="s">
        <v>747</v>
      </c>
      <c r="AW440" s="1" t="s">
        <v>304</v>
      </c>
      <c r="AX440" s="1" t="s">
        <v>811</v>
      </c>
      <c r="AY440" s="1"/>
    </row>
    <row r="441" spans="1:51" x14ac:dyDescent="0.25">
      <c r="A441" s="1" t="s">
        <v>663</v>
      </c>
      <c r="B441" s="1" t="s">
        <v>261</v>
      </c>
      <c r="C441" s="1" t="s">
        <v>261</v>
      </c>
      <c r="D441" t="s">
        <v>136</v>
      </c>
      <c r="E441" s="1" t="s">
        <v>261</v>
      </c>
      <c r="F441" t="s">
        <v>136</v>
      </c>
      <c r="G441" s="1" t="s">
        <v>0</v>
      </c>
      <c r="I441" s="5">
        <v>43794</v>
      </c>
      <c r="J441" s="5">
        <v>43794</v>
      </c>
      <c r="K441" s="1" t="s">
        <v>0</v>
      </c>
      <c r="L441" s="1" t="s">
        <v>545</v>
      </c>
      <c r="M441" s="6">
        <v>8</v>
      </c>
      <c r="N441" s="3">
        <v>1</v>
      </c>
      <c r="O441" s="6">
        <v>8</v>
      </c>
      <c r="P441" s="6"/>
      <c r="Q441" s="6"/>
      <c r="R441" s="6"/>
      <c r="S441" s="1" t="s">
        <v>724</v>
      </c>
      <c r="T441" s="1" t="s">
        <v>336</v>
      </c>
      <c r="U441" s="2">
        <v>50</v>
      </c>
      <c r="V441" s="1" t="s">
        <v>0</v>
      </c>
      <c r="W441" s="1" t="s">
        <v>570</v>
      </c>
      <c r="X441" s="1" t="s">
        <v>570</v>
      </c>
      <c r="Y441" s="1" t="s">
        <v>726</v>
      </c>
      <c r="Z441" s="1" t="s">
        <v>719</v>
      </c>
      <c r="AA441" s="1" t="s">
        <v>136</v>
      </c>
      <c r="AB441" s="1" t="s">
        <v>435</v>
      </c>
      <c r="AC441" s="1" t="s">
        <v>724</v>
      </c>
      <c r="AD441" s="4">
        <v>400</v>
      </c>
      <c r="AE441" s="4">
        <v>400</v>
      </c>
      <c r="AF441" s="4">
        <v>400</v>
      </c>
      <c r="AG441" s="4">
        <v>400</v>
      </c>
      <c r="AH441" s="4">
        <v>50</v>
      </c>
      <c r="AI441" s="2">
        <v>50</v>
      </c>
      <c r="AJ441" s="4">
        <v>400</v>
      </c>
      <c r="AK441" s="2">
        <v>400</v>
      </c>
      <c r="AL441" s="4"/>
      <c r="AM441" s="2"/>
      <c r="AN441" s="3">
        <v>1</v>
      </c>
      <c r="AO441" s="2"/>
      <c r="AP441" s="6"/>
      <c r="AQ441" s="1" t="s">
        <v>567</v>
      </c>
      <c r="AR441" s="1" t="s">
        <v>569</v>
      </c>
      <c r="AS441" s="1" t="s">
        <v>568</v>
      </c>
      <c r="AT441" s="6"/>
      <c r="AU441" s="1" t="s">
        <v>304</v>
      </c>
      <c r="AV441" t="s">
        <v>747</v>
      </c>
      <c r="AW441" s="1" t="s">
        <v>304</v>
      </c>
      <c r="AX441" s="1" t="s">
        <v>811</v>
      </c>
      <c r="AY441" s="1"/>
    </row>
    <row r="442" spans="1:51" x14ac:dyDescent="0.25">
      <c r="A442" s="1" t="s">
        <v>664</v>
      </c>
      <c r="B442" s="1" t="s">
        <v>244</v>
      </c>
      <c r="C442" s="1" t="s">
        <v>244</v>
      </c>
      <c r="D442" t="s">
        <v>119</v>
      </c>
      <c r="E442" s="1" t="s">
        <v>244</v>
      </c>
      <c r="F442" t="s">
        <v>119</v>
      </c>
      <c r="G442" s="1" t="s">
        <v>0</v>
      </c>
      <c r="I442" s="5">
        <v>43795</v>
      </c>
      <c r="J442" s="5">
        <v>43795</v>
      </c>
      <c r="K442" s="1" t="s">
        <v>0</v>
      </c>
      <c r="L442" s="1" t="s">
        <v>536</v>
      </c>
      <c r="M442" s="6">
        <v>1</v>
      </c>
      <c r="N442" s="3">
        <v>1</v>
      </c>
      <c r="O442" s="6">
        <v>1</v>
      </c>
      <c r="P442" s="6">
        <v>0.5</v>
      </c>
      <c r="Q442" s="6"/>
      <c r="R442" s="6"/>
      <c r="S442" s="1" t="s">
        <v>724</v>
      </c>
      <c r="T442" s="1" t="s">
        <v>336</v>
      </c>
      <c r="U442" s="2">
        <v>9000</v>
      </c>
      <c r="V442" s="1" t="s">
        <v>0</v>
      </c>
      <c r="W442" s="1" t="s">
        <v>570</v>
      </c>
      <c r="X442" s="1" t="s">
        <v>570</v>
      </c>
      <c r="Y442" s="1" t="s">
        <v>727</v>
      </c>
      <c r="Z442" s="1" t="s">
        <v>722</v>
      </c>
      <c r="AA442" s="1" t="s">
        <v>119</v>
      </c>
      <c r="AB442" s="1" t="s">
        <v>338</v>
      </c>
      <c r="AC442" s="1" t="s">
        <v>724</v>
      </c>
      <c r="AD442" s="4">
        <v>9000</v>
      </c>
      <c r="AE442" s="4">
        <v>9000</v>
      </c>
      <c r="AF442" s="4">
        <v>10800</v>
      </c>
      <c r="AG442" s="4">
        <v>10800</v>
      </c>
      <c r="AH442" s="4">
        <v>9000</v>
      </c>
      <c r="AI442" s="2">
        <v>9000</v>
      </c>
      <c r="AJ442" s="4">
        <v>9000</v>
      </c>
      <c r="AK442" s="2">
        <v>9000</v>
      </c>
      <c r="AL442" s="4"/>
      <c r="AM442" s="2"/>
      <c r="AN442" s="3">
        <v>1</v>
      </c>
      <c r="AO442" s="2"/>
      <c r="AP442" s="6"/>
      <c r="AQ442" s="1" t="s">
        <v>567</v>
      </c>
      <c r="AR442" s="1" t="s">
        <v>569</v>
      </c>
      <c r="AS442" s="1" t="s">
        <v>568</v>
      </c>
      <c r="AT442" s="6"/>
      <c r="AU442" s="1" t="s">
        <v>304</v>
      </c>
      <c r="AV442" t="s">
        <v>747</v>
      </c>
      <c r="AW442" s="1" t="s">
        <v>304</v>
      </c>
      <c r="AX442" s="1" t="s">
        <v>811</v>
      </c>
      <c r="AY442" s="1"/>
    </row>
    <row r="443" spans="1:51" x14ac:dyDescent="0.25">
      <c r="A443" s="1" t="s">
        <v>665</v>
      </c>
      <c r="B443" s="1" t="s">
        <v>264</v>
      </c>
      <c r="C443" s="1" t="s">
        <v>264</v>
      </c>
      <c r="D443" t="s">
        <v>139</v>
      </c>
      <c r="E443" s="1" t="s">
        <v>264</v>
      </c>
      <c r="F443" t="s">
        <v>139</v>
      </c>
      <c r="G443" s="1" t="s">
        <v>0</v>
      </c>
      <c r="I443" s="5">
        <v>43787</v>
      </c>
      <c r="J443" s="5">
        <v>43890</v>
      </c>
      <c r="K443" s="1" t="s">
        <v>0</v>
      </c>
      <c r="L443" s="1" t="s">
        <v>542</v>
      </c>
      <c r="M443" s="6">
        <v>1</v>
      </c>
      <c r="N443" s="3">
        <v>1</v>
      </c>
      <c r="O443" s="6">
        <v>1</v>
      </c>
      <c r="P443" s="6">
        <v>0.5</v>
      </c>
      <c r="Q443" s="6"/>
      <c r="R443" s="6">
        <v>0.5</v>
      </c>
      <c r="S443" s="1" t="s">
        <v>724</v>
      </c>
      <c r="T443" s="1" t="s">
        <v>336</v>
      </c>
      <c r="U443" s="2">
        <v>30000</v>
      </c>
      <c r="V443" s="1" t="s">
        <v>0</v>
      </c>
      <c r="W443" s="1" t="s">
        <v>570</v>
      </c>
      <c r="X443" s="1" t="s">
        <v>570</v>
      </c>
      <c r="Y443" s="1" t="s">
        <v>727</v>
      </c>
      <c r="Z443" s="1" t="s">
        <v>722</v>
      </c>
      <c r="AA443" s="1" t="s">
        <v>139</v>
      </c>
      <c r="AB443" s="1" t="s">
        <v>465</v>
      </c>
      <c r="AC443" s="1" t="s">
        <v>724</v>
      </c>
      <c r="AD443" s="4">
        <v>30000</v>
      </c>
      <c r="AE443" s="4">
        <v>30000</v>
      </c>
      <c r="AF443" s="4">
        <v>36000</v>
      </c>
      <c r="AG443" s="4">
        <v>36000</v>
      </c>
      <c r="AH443" s="4">
        <v>30000</v>
      </c>
      <c r="AI443" s="2">
        <v>30000</v>
      </c>
      <c r="AJ443" s="4">
        <v>30000</v>
      </c>
      <c r="AK443" s="2">
        <v>30000</v>
      </c>
      <c r="AL443" s="4">
        <v>15000</v>
      </c>
      <c r="AM443" s="2">
        <v>15000</v>
      </c>
      <c r="AN443" s="3">
        <v>1</v>
      </c>
      <c r="AO443" s="2"/>
      <c r="AP443" s="6"/>
      <c r="AQ443" s="1" t="s">
        <v>567</v>
      </c>
      <c r="AR443" s="1" t="s">
        <v>569</v>
      </c>
      <c r="AS443" s="1" t="s">
        <v>568</v>
      </c>
      <c r="AT443" s="6"/>
      <c r="AU443" s="1" t="s">
        <v>322</v>
      </c>
      <c r="AV443" t="s">
        <v>765</v>
      </c>
      <c r="AW443" s="1" t="s">
        <v>322</v>
      </c>
      <c r="AX443" s="9" t="s">
        <v>789</v>
      </c>
      <c r="AY443" s="1"/>
    </row>
    <row r="444" spans="1:51" x14ac:dyDescent="0.25">
      <c r="A444" s="1" t="s">
        <v>665</v>
      </c>
      <c r="B444" s="1" t="s">
        <v>264</v>
      </c>
      <c r="C444" s="1" t="s">
        <v>264</v>
      </c>
      <c r="D444" t="s">
        <v>139</v>
      </c>
      <c r="E444" s="1" t="s">
        <v>264</v>
      </c>
      <c r="F444" t="s">
        <v>139</v>
      </c>
      <c r="G444" s="1" t="s">
        <v>0</v>
      </c>
      <c r="I444" s="5">
        <v>43787</v>
      </c>
      <c r="J444" s="5">
        <v>43982</v>
      </c>
      <c r="K444" s="1" t="s">
        <v>0</v>
      </c>
      <c r="L444" s="1" t="s">
        <v>542</v>
      </c>
      <c r="M444" s="6">
        <v>1</v>
      </c>
      <c r="N444" s="3">
        <v>1</v>
      </c>
      <c r="O444" s="6">
        <v>1</v>
      </c>
      <c r="P444" s="6"/>
      <c r="Q444" s="6"/>
      <c r="R444" s="6"/>
      <c r="S444" s="1" t="s">
        <v>724</v>
      </c>
      <c r="T444" s="1" t="s">
        <v>336</v>
      </c>
      <c r="U444" s="2">
        <v>7500</v>
      </c>
      <c r="V444" s="1" t="s">
        <v>0</v>
      </c>
      <c r="W444" s="1" t="s">
        <v>570</v>
      </c>
      <c r="X444" s="1" t="s">
        <v>570</v>
      </c>
      <c r="Y444" s="1" t="s">
        <v>727</v>
      </c>
      <c r="Z444" s="1" t="s">
        <v>722</v>
      </c>
      <c r="AA444" s="1" t="s">
        <v>139</v>
      </c>
      <c r="AB444" s="1" t="s">
        <v>466</v>
      </c>
      <c r="AC444" s="1" t="s">
        <v>724</v>
      </c>
      <c r="AD444" s="4">
        <v>7500</v>
      </c>
      <c r="AE444" s="4">
        <v>7500</v>
      </c>
      <c r="AF444" s="4">
        <v>9000</v>
      </c>
      <c r="AG444" s="4">
        <v>9000</v>
      </c>
      <c r="AH444" s="4">
        <v>7500</v>
      </c>
      <c r="AI444" s="2">
        <v>7500</v>
      </c>
      <c r="AJ444" s="4">
        <v>7500</v>
      </c>
      <c r="AK444" s="2">
        <v>7500</v>
      </c>
      <c r="AL444" s="4"/>
      <c r="AM444" s="2"/>
      <c r="AN444" s="3">
        <v>1</v>
      </c>
      <c r="AO444" s="2"/>
      <c r="AP444" s="6"/>
      <c r="AQ444" s="1" t="s">
        <v>567</v>
      </c>
      <c r="AR444" s="1" t="s">
        <v>569</v>
      </c>
      <c r="AS444" s="1" t="s">
        <v>568</v>
      </c>
      <c r="AT444" s="6"/>
      <c r="AU444" s="1" t="s">
        <v>322</v>
      </c>
      <c r="AV444" t="s">
        <v>765</v>
      </c>
      <c r="AW444" s="1" t="s">
        <v>322</v>
      </c>
      <c r="AX444" s="9" t="s">
        <v>789</v>
      </c>
      <c r="AY444" s="1"/>
    </row>
    <row r="445" spans="1:51" x14ac:dyDescent="0.25">
      <c r="A445" s="1" t="s">
        <v>665</v>
      </c>
      <c r="B445" s="1" t="s">
        <v>264</v>
      </c>
      <c r="C445" s="1" t="s">
        <v>264</v>
      </c>
      <c r="D445" t="s">
        <v>139</v>
      </c>
      <c r="E445" s="1" t="s">
        <v>264</v>
      </c>
      <c r="F445" t="s">
        <v>139</v>
      </c>
      <c r="G445" s="1" t="s">
        <v>0</v>
      </c>
      <c r="I445" s="5">
        <v>43787</v>
      </c>
      <c r="J445" s="5">
        <v>44227</v>
      </c>
      <c r="K445" s="1" t="s">
        <v>0</v>
      </c>
      <c r="L445" s="1" t="s">
        <v>542</v>
      </c>
      <c r="M445" s="6">
        <v>1</v>
      </c>
      <c r="N445" s="3">
        <v>1</v>
      </c>
      <c r="O445" s="6">
        <v>1</v>
      </c>
      <c r="P445" s="6"/>
      <c r="Q445" s="6"/>
      <c r="R445" s="6"/>
      <c r="S445" s="1" t="s">
        <v>724</v>
      </c>
      <c r="T445" s="1" t="s">
        <v>336</v>
      </c>
      <c r="U445" s="2">
        <v>7500</v>
      </c>
      <c r="V445" s="1" t="s">
        <v>0</v>
      </c>
      <c r="W445" s="1" t="s">
        <v>570</v>
      </c>
      <c r="X445" s="1" t="s">
        <v>570</v>
      </c>
      <c r="Y445" s="1" t="s">
        <v>727</v>
      </c>
      <c r="Z445" s="1" t="s">
        <v>722</v>
      </c>
      <c r="AA445" s="1" t="s">
        <v>139</v>
      </c>
      <c r="AB445" s="1" t="s">
        <v>467</v>
      </c>
      <c r="AC445" s="1" t="s">
        <v>724</v>
      </c>
      <c r="AD445" s="4">
        <v>7500</v>
      </c>
      <c r="AE445" s="4">
        <v>7500</v>
      </c>
      <c r="AF445" s="4">
        <v>9000</v>
      </c>
      <c r="AG445" s="4">
        <v>9000</v>
      </c>
      <c r="AH445" s="4">
        <v>7500</v>
      </c>
      <c r="AI445" s="2">
        <v>7500</v>
      </c>
      <c r="AJ445" s="4">
        <v>7500</v>
      </c>
      <c r="AK445" s="2">
        <v>7500</v>
      </c>
      <c r="AL445" s="4"/>
      <c r="AM445" s="2"/>
      <c r="AN445" s="3">
        <v>1</v>
      </c>
      <c r="AO445" s="2"/>
      <c r="AP445" s="6"/>
      <c r="AQ445" s="1" t="s">
        <v>567</v>
      </c>
      <c r="AR445" s="1" t="s">
        <v>569</v>
      </c>
      <c r="AS445" s="1" t="s">
        <v>568</v>
      </c>
      <c r="AT445" s="6"/>
      <c r="AU445" s="1" t="s">
        <v>322</v>
      </c>
      <c r="AV445" t="s">
        <v>765</v>
      </c>
      <c r="AW445" s="1" t="s">
        <v>322</v>
      </c>
      <c r="AX445" s="9" t="s">
        <v>789</v>
      </c>
      <c r="AY445" s="1"/>
    </row>
    <row r="446" spans="1:51" x14ac:dyDescent="0.25">
      <c r="A446" s="1" t="s">
        <v>665</v>
      </c>
      <c r="B446" s="1" t="s">
        <v>264</v>
      </c>
      <c r="C446" s="1" t="s">
        <v>264</v>
      </c>
      <c r="D446" t="s">
        <v>139</v>
      </c>
      <c r="E446" s="1" t="s">
        <v>264</v>
      </c>
      <c r="F446" t="s">
        <v>139</v>
      </c>
      <c r="G446" s="1" t="s">
        <v>0</v>
      </c>
      <c r="I446" s="5">
        <v>43787</v>
      </c>
      <c r="J446" s="5">
        <v>44834</v>
      </c>
      <c r="K446" s="1" t="s">
        <v>0</v>
      </c>
      <c r="L446" s="1" t="s">
        <v>542</v>
      </c>
      <c r="M446" s="6">
        <v>1</v>
      </c>
      <c r="N446" s="3">
        <v>1</v>
      </c>
      <c r="O446" s="6">
        <v>1</v>
      </c>
      <c r="P446" s="6"/>
      <c r="Q446" s="6"/>
      <c r="R446" s="6"/>
      <c r="S446" s="1" t="s">
        <v>724</v>
      </c>
      <c r="T446" s="1" t="s">
        <v>336</v>
      </c>
      <c r="U446" s="2">
        <v>5000</v>
      </c>
      <c r="V446" s="1" t="s">
        <v>0</v>
      </c>
      <c r="W446" s="1" t="s">
        <v>570</v>
      </c>
      <c r="X446" s="1" t="s">
        <v>570</v>
      </c>
      <c r="Y446" s="1" t="s">
        <v>727</v>
      </c>
      <c r="Z446" s="1" t="s">
        <v>722</v>
      </c>
      <c r="AA446" s="1" t="s">
        <v>139</v>
      </c>
      <c r="AB446" s="1" t="s">
        <v>468</v>
      </c>
      <c r="AC446" s="1" t="s">
        <v>724</v>
      </c>
      <c r="AD446" s="4">
        <v>5000</v>
      </c>
      <c r="AE446" s="4">
        <v>5000</v>
      </c>
      <c r="AF446" s="4">
        <v>6000</v>
      </c>
      <c r="AG446" s="4">
        <v>6000</v>
      </c>
      <c r="AH446" s="4">
        <v>5000</v>
      </c>
      <c r="AI446" s="2">
        <v>5000</v>
      </c>
      <c r="AJ446" s="4">
        <v>5000</v>
      </c>
      <c r="AK446" s="2">
        <v>5000</v>
      </c>
      <c r="AL446" s="4"/>
      <c r="AM446" s="2"/>
      <c r="AN446" s="3">
        <v>1</v>
      </c>
      <c r="AO446" s="2"/>
      <c r="AP446" s="6"/>
      <c r="AQ446" s="1" t="s">
        <v>567</v>
      </c>
      <c r="AR446" s="1" t="s">
        <v>569</v>
      </c>
      <c r="AS446" s="1" t="s">
        <v>568</v>
      </c>
      <c r="AT446" s="6"/>
      <c r="AU446" s="1" t="s">
        <v>322</v>
      </c>
      <c r="AV446" t="s">
        <v>765</v>
      </c>
      <c r="AW446" s="1" t="s">
        <v>322</v>
      </c>
      <c r="AX446" s="9" t="s">
        <v>789</v>
      </c>
      <c r="AY446" s="1"/>
    </row>
    <row r="447" spans="1:51" x14ac:dyDescent="0.25">
      <c r="A447" s="1" t="s">
        <v>666</v>
      </c>
      <c r="B447" s="1" t="s">
        <v>265</v>
      </c>
      <c r="C447" s="1" t="s">
        <v>265</v>
      </c>
      <c r="D447" t="s">
        <v>140</v>
      </c>
      <c r="E447" s="1" t="s">
        <v>265</v>
      </c>
      <c r="F447" t="s">
        <v>140</v>
      </c>
      <c r="G447" s="1" t="s">
        <v>0</v>
      </c>
      <c r="I447" s="5">
        <v>43798</v>
      </c>
      <c r="J447" s="5">
        <v>43798</v>
      </c>
      <c r="K447" s="1" t="s">
        <v>0</v>
      </c>
      <c r="L447" s="1" t="s">
        <v>541</v>
      </c>
      <c r="M447" s="6">
        <v>1</v>
      </c>
      <c r="N447" s="3">
        <v>1</v>
      </c>
      <c r="O447" s="6">
        <v>1</v>
      </c>
      <c r="P447" s="6"/>
      <c r="Q447" s="6"/>
      <c r="R447" s="6"/>
      <c r="S447" s="1" t="s">
        <v>724</v>
      </c>
      <c r="T447" s="1" t="s">
        <v>336</v>
      </c>
      <c r="U447" s="2">
        <v>70000</v>
      </c>
      <c r="V447" s="1" t="s">
        <v>0</v>
      </c>
      <c r="W447" s="1" t="s">
        <v>570</v>
      </c>
      <c r="X447" s="1" t="s">
        <v>570</v>
      </c>
      <c r="Y447" s="1" t="s">
        <v>727</v>
      </c>
      <c r="Z447" s="1" t="s">
        <v>722</v>
      </c>
      <c r="AA447" s="1" t="s">
        <v>140</v>
      </c>
      <c r="AB447" s="1" t="s">
        <v>469</v>
      </c>
      <c r="AC447" s="1" t="s">
        <v>724</v>
      </c>
      <c r="AD447" s="4">
        <v>70000</v>
      </c>
      <c r="AE447" s="4">
        <v>70000</v>
      </c>
      <c r="AF447" s="4">
        <v>84000</v>
      </c>
      <c r="AG447" s="4">
        <v>84000</v>
      </c>
      <c r="AH447" s="4">
        <v>70000</v>
      </c>
      <c r="AI447" s="2">
        <v>70000</v>
      </c>
      <c r="AJ447" s="4">
        <v>70000</v>
      </c>
      <c r="AK447" s="2">
        <v>70000</v>
      </c>
      <c r="AL447" s="4"/>
      <c r="AM447" s="2"/>
      <c r="AN447" s="3">
        <v>1</v>
      </c>
      <c r="AO447" s="2"/>
      <c r="AP447" s="6"/>
      <c r="AQ447" s="1" t="s">
        <v>567</v>
      </c>
      <c r="AR447" s="1" t="s">
        <v>569</v>
      </c>
      <c r="AS447" s="1" t="s">
        <v>568</v>
      </c>
      <c r="AT447" s="6"/>
      <c r="AU447" s="1" t="s">
        <v>315</v>
      </c>
      <c r="AV447" t="s">
        <v>758</v>
      </c>
      <c r="AW447" s="1" t="s">
        <v>330</v>
      </c>
      <c r="AX447" s="1" t="s">
        <v>825</v>
      </c>
      <c r="AY447" s="1"/>
    </row>
    <row r="448" spans="1:51" x14ac:dyDescent="0.25">
      <c r="A448" s="1" t="s">
        <v>667</v>
      </c>
      <c r="B448" s="1" t="s">
        <v>266</v>
      </c>
      <c r="C448" s="1" t="s">
        <v>266</v>
      </c>
      <c r="D448" t="s">
        <v>141</v>
      </c>
      <c r="E448" s="1" t="s">
        <v>266</v>
      </c>
      <c r="F448" t="s">
        <v>141</v>
      </c>
      <c r="G448" s="1" t="s">
        <v>0</v>
      </c>
      <c r="I448" s="5">
        <v>43798</v>
      </c>
      <c r="J448" s="5">
        <v>43798</v>
      </c>
      <c r="K448" s="1" t="s">
        <v>0</v>
      </c>
      <c r="L448" s="1" t="s">
        <v>541</v>
      </c>
      <c r="M448" s="6">
        <v>1</v>
      </c>
      <c r="N448" s="3">
        <v>1</v>
      </c>
      <c r="O448" s="6">
        <v>1</v>
      </c>
      <c r="P448" s="6"/>
      <c r="Q448" s="6"/>
      <c r="R448" s="6"/>
      <c r="S448" s="1" t="s">
        <v>724</v>
      </c>
      <c r="T448" s="1" t="s">
        <v>336</v>
      </c>
      <c r="U448" s="2">
        <v>4900</v>
      </c>
      <c r="V448" s="1" t="s">
        <v>0</v>
      </c>
      <c r="W448" s="1" t="s">
        <v>570</v>
      </c>
      <c r="X448" s="1" t="s">
        <v>570</v>
      </c>
      <c r="Y448" s="1" t="s">
        <v>726</v>
      </c>
      <c r="Z448" s="1" t="s">
        <v>719</v>
      </c>
      <c r="AA448" s="1" t="s">
        <v>141</v>
      </c>
      <c r="AB448" s="1" t="s">
        <v>470</v>
      </c>
      <c r="AC448" s="1" t="s">
        <v>724</v>
      </c>
      <c r="AD448" s="4">
        <v>4900</v>
      </c>
      <c r="AE448" s="4">
        <v>4900</v>
      </c>
      <c r="AF448" s="4">
        <v>4900</v>
      </c>
      <c r="AG448" s="4">
        <v>4900</v>
      </c>
      <c r="AH448" s="4">
        <v>4900</v>
      </c>
      <c r="AI448" s="2">
        <v>4900</v>
      </c>
      <c r="AJ448" s="4">
        <v>4900</v>
      </c>
      <c r="AK448" s="2">
        <v>4900</v>
      </c>
      <c r="AL448" s="4"/>
      <c r="AM448" s="2"/>
      <c r="AN448" s="3">
        <v>1</v>
      </c>
      <c r="AO448" s="2"/>
      <c r="AP448" s="6"/>
      <c r="AQ448" s="1" t="s">
        <v>567</v>
      </c>
      <c r="AR448" s="1" t="s">
        <v>569</v>
      </c>
      <c r="AS448" s="1" t="s">
        <v>568</v>
      </c>
      <c r="AT448" s="6"/>
      <c r="AU448" s="1" t="s">
        <v>315</v>
      </c>
      <c r="AV448" t="s">
        <v>758</v>
      </c>
      <c r="AW448" s="1" t="s">
        <v>330</v>
      </c>
      <c r="AX448" s="1" t="s">
        <v>826</v>
      </c>
      <c r="AY448" s="1"/>
    </row>
    <row r="449" spans="1:51" x14ac:dyDescent="0.25">
      <c r="A449" s="1" t="s">
        <v>667</v>
      </c>
      <c r="B449" s="1" t="s">
        <v>266</v>
      </c>
      <c r="C449" s="1" t="s">
        <v>266</v>
      </c>
      <c r="D449" t="s">
        <v>141</v>
      </c>
      <c r="E449" s="1" t="s">
        <v>266</v>
      </c>
      <c r="F449" t="s">
        <v>141</v>
      </c>
      <c r="G449" s="1" t="s">
        <v>0</v>
      </c>
      <c r="I449" s="5">
        <v>43798</v>
      </c>
      <c r="J449" s="5">
        <v>43798</v>
      </c>
      <c r="K449" s="1" t="s">
        <v>0</v>
      </c>
      <c r="L449" s="1" t="s">
        <v>541</v>
      </c>
      <c r="M449" s="6">
        <v>1</v>
      </c>
      <c r="N449" s="3">
        <v>1</v>
      </c>
      <c r="O449" s="6">
        <v>1</v>
      </c>
      <c r="P449" s="6"/>
      <c r="Q449" s="6"/>
      <c r="R449" s="6"/>
      <c r="S449" s="1" t="s">
        <v>724</v>
      </c>
      <c r="T449" s="1" t="s">
        <v>336</v>
      </c>
      <c r="U449" s="2">
        <v>6750</v>
      </c>
      <c r="V449" s="1" t="s">
        <v>0</v>
      </c>
      <c r="W449" s="1" t="s">
        <v>570</v>
      </c>
      <c r="X449" s="1" t="s">
        <v>570</v>
      </c>
      <c r="Y449" s="1" t="s">
        <v>726</v>
      </c>
      <c r="Z449" s="1" t="s">
        <v>719</v>
      </c>
      <c r="AA449" s="1" t="s">
        <v>141</v>
      </c>
      <c r="AB449" s="1" t="s">
        <v>471</v>
      </c>
      <c r="AC449" s="1" t="s">
        <v>724</v>
      </c>
      <c r="AD449" s="4">
        <v>6750</v>
      </c>
      <c r="AE449" s="4">
        <v>6750</v>
      </c>
      <c r="AF449" s="4">
        <v>6750</v>
      </c>
      <c r="AG449" s="4">
        <v>6750</v>
      </c>
      <c r="AH449" s="4">
        <v>6750</v>
      </c>
      <c r="AI449" s="2">
        <v>6750</v>
      </c>
      <c r="AJ449" s="4">
        <v>6750</v>
      </c>
      <c r="AK449" s="2">
        <v>6750</v>
      </c>
      <c r="AL449" s="4"/>
      <c r="AM449" s="2"/>
      <c r="AN449" s="3">
        <v>1</v>
      </c>
      <c r="AO449" s="2"/>
      <c r="AP449" s="6"/>
      <c r="AQ449" s="1" t="s">
        <v>567</v>
      </c>
      <c r="AR449" s="1" t="s">
        <v>569</v>
      </c>
      <c r="AS449" s="1" t="s">
        <v>568</v>
      </c>
      <c r="AT449" s="6"/>
      <c r="AU449" s="1" t="s">
        <v>315</v>
      </c>
      <c r="AV449" t="s">
        <v>758</v>
      </c>
      <c r="AW449" s="1" t="s">
        <v>330</v>
      </c>
      <c r="AX449" s="1" t="s">
        <v>826</v>
      </c>
      <c r="AY449" s="1"/>
    </row>
    <row r="450" spans="1:51" x14ac:dyDescent="0.25">
      <c r="A450" s="1" t="s">
        <v>668</v>
      </c>
      <c r="B450" s="1" t="s">
        <v>267</v>
      </c>
      <c r="C450" s="1" t="s">
        <v>267</v>
      </c>
      <c r="D450" t="s">
        <v>142</v>
      </c>
      <c r="E450" s="1" t="s">
        <v>267</v>
      </c>
      <c r="F450" t="s">
        <v>142</v>
      </c>
      <c r="G450" s="1" t="s">
        <v>0</v>
      </c>
      <c r="I450" s="5">
        <v>43801</v>
      </c>
      <c r="J450" s="5">
        <v>43801</v>
      </c>
      <c r="K450" s="1" t="s">
        <v>0</v>
      </c>
      <c r="L450" s="1" t="s">
        <v>541</v>
      </c>
      <c r="M450" s="6">
        <v>1</v>
      </c>
      <c r="N450" s="3">
        <v>1</v>
      </c>
      <c r="O450" s="6">
        <v>1</v>
      </c>
      <c r="P450" s="6"/>
      <c r="Q450" s="6"/>
      <c r="R450" s="6"/>
      <c r="S450" s="1" t="s">
        <v>724</v>
      </c>
      <c r="T450" s="1" t="s">
        <v>336</v>
      </c>
      <c r="U450" s="2">
        <v>24648</v>
      </c>
      <c r="V450" s="1" t="s">
        <v>0</v>
      </c>
      <c r="W450" s="1" t="s">
        <v>570</v>
      </c>
      <c r="X450" s="1" t="s">
        <v>570</v>
      </c>
      <c r="Y450" s="1" t="s">
        <v>726</v>
      </c>
      <c r="Z450" s="1" t="s">
        <v>719</v>
      </c>
      <c r="AA450" s="1" t="s">
        <v>142</v>
      </c>
      <c r="AB450" s="1" t="s">
        <v>469</v>
      </c>
      <c r="AC450" s="1" t="s">
        <v>724</v>
      </c>
      <c r="AD450" s="4">
        <v>24648</v>
      </c>
      <c r="AE450" s="4">
        <v>24648</v>
      </c>
      <c r="AF450" s="4">
        <v>24648</v>
      </c>
      <c r="AG450" s="4">
        <v>24648</v>
      </c>
      <c r="AH450" s="4">
        <v>24648</v>
      </c>
      <c r="AI450" s="2">
        <v>24648</v>
      </c>
      <c r="AJ450" s="4">
        <v>24648</v>
      </c>
      <c r="AK450" s="2">
        <v>24648</v>
      </c>
      <c r="AL450" s="4"/>
      <c r="AM450" s="2"/>
      <c r="AN450" s="3">
        <v>1</v>
      </c>
      <c r="AO450" s="2"/>
      <c r="AP450" s="6"/>
      <c r="AQ450" s="1" t="s">
        <v>567</v>
      </c>
      <c r="AR450" s="1" t="s">
        <v>569</v>
      </c>
      <c r="AS450" s="1" t="s">
        <v>568</v>
      </c>
      <c r="AT450" s="6"/>
      <c r="AU450" s="1" t="s">
        <v>321</v>
      </c>
      <c r="AV450" t="s">
        <v>764</v>
      </c>
      <c r="AW450" s="1" t="s">
        <v>329</v>
      </c>
      <c r="AX450" s="1" t="s">
        <v>807</v>
      </c>
      <c r="AY450" s="1"/>
    </row>
    <row r="451" spans="1:51" x14ac:dyDescent="0.25">
      <c r="A451" s="1" t="s">
        <v>669</v>
      </c>
      <c r="B451" s="1" t="s">
        <v>205</v>
      </c>
      <c r="C451" s="1" t="s">
        <v>205</v>
      </c>
      <c r="D451" t="s">
        <v>79</v>
      </c>
      <c r="E451" s="1" t="s">
        <v>205</v>
      </c>
      <c r="F451" t="s">
        <v>79</v>
      </c>
      <c r="G451" s="1" t="s">
        <v>0</v>
      </c>
      <c r="I451" s="5">
        <v>43801</v>
      </c>
      <c r="J451" s="5">
        <v>43801</v>
      </c>
      <c r="K451" s="1" t="s">
        <v>0</v>
      </c>
      <c r="L451" s="1" t="s">
        <v>552</v>
      </c>
      <c r="M451" s="6">
        <v>14</v>
      </c>
      <c r="N451" s="3">
        <v>1</v>
      </c>
      <c r="O451" s="6">
        <v>14</v>
      </c>
      <c r="P451" s="6"/>
      <c r="Q451" s="6"/>
      <c r="R451" s="6"/>
      <c r="S451" s="1" t="s">
        <v>724</v>
      </c>
      <c r="T451" s="1" t="s">
        <v>336</v>
      </c>
      <c r="U451" s="2">
        <v>37</v>
      </c>
      <c r="V451" s="1" t="s">
        <v>0</v>
      </c>
      <c r="W451" s="1" t="s">
        <v>570</v>
      </c>
      <c r="X451" s="1" t="s">
        <v>570</v>
      </c>
      <c r="Y451" s="1" t="s">
        <v>726</v>
      </c>
      <c r="Z451" s="1" t="s">
        <v>719</v>
      </c>
      <c r="AA451" s="1" t="s">
        <v>79</v>
      </c>
      <c r="AB451" s="1" t="s">
        <v>422</v>
      </c>
      <c r="AC451" s="1" t="s">
        <v>724</v>
      </c>
      <c r="AD451" s="4">
        <v>518</v>
      </c>
      <c r="AE451" s="4">
        <v>518</v>
      </c>
      <c r="AF451" s="4">
        <v>518</v>
      </c>
      <c r="AG451" s="4">
        <v>518</v>
      </c>
      <c r="AH451" s="4">
        <v>37</v>
      </c>
      <c r="AI451" s="2">
        <v>37</v>
      </c>
      <c r="AJ451" s="4">
        <v>518</v>
      </c>
      <c r="AK451" s="2">
        <v>518</v>
      </c>
      <c r="AL451" s="4"/>
      <c r="AM451" s="2"/>
      <c r="AN451" s="3">
        <v>1</v>
      </c>
      <c r="AO451" s="2"/>
      <c r="AP451" s="6"/>
      <c r="AQ451" s="1" t="s">
        <v>567</v>
      </c>
      <c r="AR451" s="1" t="s">
        <v>569</v>
      </c>
      <c r="AS451" s="1" t="s">
        <v>568</v>
      </c>
      <c r="AT451" s="6"/>
      <c r="AU451" s="1" t="s">
        <v>304</v>
      </c>
      <c r="AV451" t="s">
        <v>747</v>
      </c>
      <c r="AW451" s="1" t="s">
        <v>304</v>
      </c>
      <c r="AX451" s="1" t="s">
        <v>820</v>
      </c>
      <c r="AY451" s="1"/>
    </row>
    <row r="452" spans="1:51" x14ac:dyDescent="0.25">
      <c r="A452" s="1" t="s">
        <v>670</v>
      </c>
      <c r="B452" s="1" t="s">
        <v>268</v>
      </c>
      <c r="C452" s="1" t="s">
        <v>268</v>
      </c>
      <c r="D452" t="s">
        <v>143</v>
      </c>
      <c r="E452" s="1" t="s">
        <v>268</v>
      </c>
      <c r="F452" t="s">
        <v>143</v>
      </c>
      <c r="G452" s="1" t="s">
        <v>0</v>
      </c>
      <c r="I452" s="5">
        <v>43808</v>
      </c>
      <c r="J452" s="5">
        <v>43808</v>
      </c>
      <c r="K452" s="1" t="s">
        <v>0</v>
      </c>
      <c r="L452" s="1" t="s">
        <v>551</v>
      </c>
      <c r="M452" s="6">
        <v>7</v>
      </c>
      <c r="N452" s="3">
        <v>1</v>
      </c>
      <c r="O452" s="6">
        <v>7</v>
      </c>
      <c r="P452" s="6"/>
      <c r="Q452" s="6"/>
      <c r="R452" s="6"/>
      <c r="S452" s="1" t="s">
        <v>724</v>
      </c>
      <c r="T452" s="1" t="s">
        <v>336</v>
      </c>
      <c r="U452" s="2">
        <v>79.239999999999995</v>
      </c>
      <c r="V452" s="1" t="s">
        <v>0</v>
      </c>
      <c r="W452" s="1" t="s">
        <v>570</v>
      </c>
      <c r="X452" s="1" t="s">
        <v>570</v>
      </c>
      <c r="Y452" s="1" t="s">
        <v>726</v>
      </c>
      <c r="Z452" s="1" t="s">
        <v>719</v>
      </c>
      <c r="AA452" s="1" t="s">
        <v>143</v>
      </c>
      <c r="AB452" s="1" t="s">
        <v>472</v>
      </c>
      <c r="AC452" s="1" t="s">
        <v>724</v>
      </c>
      <c r="AD452" s="4">
        <v>554.67999999999995</v>
      </c>
      <c r="AE452" s="4">
        <v>554.67999999999995</v>
      </c>
      <c r="AF452" s="4">
        <v>554.67999999999995</v>
      </c>
      <c r="AG452" s="4">
        <v>554.67999999999995</v>
      </c>
      <c r="AH452" s="4">
        <v>79.239999999999995</v>
      </c>
      <c r="AI452" s="2">
        <v>79.239999999999995</v>
      </c>
      <c r="AJ452" s="4">
        <v>554.67999999999995</v>
      </c>
      <c r="AK452" s="2">
        <v>554.67999999999995</v>
      </c>
      <c r="AL452" s="4"/>
      <c r="AM452" s="2"/>
      <c r="AN452" s="3">
        <v>1</v>
      </c>
      <c r="AO452" s="2"/>
      <c r="AP452" s="6"/>
      <c r="AQ452" s="1" t="s">
        <v>567</v>
      </c>
      <c r="AR452" s="1" t="s">
        <v>569</v>
      </c>
      <c r="AS452" s="1" t="s">
        <v>568</v>
      </c>
      <c r="AT452" s="6"/>
      <c r="AU452" s="1" t="s">
        <v>308</v>
      </c>
      <c r="AV452" t="s">
        <v>751</v>
      </c>
      <c r="AW452" s="1" t="s">
        <v>332</v>
      </c>
      <c r="AX452" s="1" t="s">
        <v>816</v>
      </c>
      <c r="AY452" s="1"/>
    </row>
    <row r="453" spans="1:51" x14ac:dyDescent="0.25">
      <c r="A453" s="1" t="s">
        <v>670</v>
      </c>
      <c r="B453" s="1" t="s">
        <v>268</v>
      </c>
      <c r="C453" s="1" t="s">
        <v>268</v>
      </c>
      <c r="D453" t="s">
        <v>143</v>
      </c>
      <c r="E453" s="1" t="s">
        <v>268</v>
      </c>
      <c r="F453" t="s">
        <v>143</v>
      </c>
      <c r="G453" s="1" t="s">
        <v>0</v>
      </c>
      <c r="I453" s="5">
        <v>43808</v>
      </c>
      <c r="J453" s="5">
        <v>43808</v>
      </c>
      <c r="K453" s="1" t="s">
        <v>0</v>
      </c>
      <c r="L453" s="1" t="s">
        <v>546</v>
      </c>
      <c r="M453" s="6">
        <v>32</v>
      </c>
      <c r="N453" s="3">
        <v>1</v>
      </c>
      <c r="O453" s="6">
        <v>32</v>
      </c>
      <c r="P453" s="6"/>
      <c r="Q453" s="6"/>
      <c r="R453" s="6"/>
      <c r="S453" s="1" t="s">
        <v>724</v>
      </c>
      <c r="T453" s="1" t="s">
        <v>336</v>
      </c>
      <c r="U453" s="2">
        <v>36.020000000000003</v>
      </c>
      <c r="V453" s="1" t="s">
        <v>0</v>
      </c>
      <c r="W453" s="1" t="s">
        <v>570</v>
      </c>
      <c r="X453" s="1" t="s">
        <v>570</v>
      </c>
      <c r="Y453" s="1" t="s">
        <v>726</v>
      </c>
      <c r="Z453" s="1" t="s">
        <v>719</v>
      </c>
      <c r="AA453" s="1" t="s">
        <v>143</v>
      </c>
      <c r="AB453" s="1" t="s">
        <v>473</v>
      </c>
      <c r="AC453" s="1" t="s">
        <v>724</v>
      </c>
      <c r="AD453" s="4">
        <v>1152.6400000000001</v>
      </c>
      <c r="AE453" s="4">
        <v>1152.6400000000001</v>
      </c>
      <c r="AF453" s="4">
        <v>1152.6400000000001</v>
      </c>
      <c r="AG453" s="4">
        <v>1152.6400000000001</v>
      </c>
      <c r="AH453" s="4">
        <v>36.020000000000003</v>
      </c>
      <c r="AI453" s="2">
        <v>36.020000000000003</v>
      </c>
      <c r="AJ453" s="4">
        <v>1152.6400000000001</v>
      </c>
      <c r="AK453" s="2">
        <v>1152.6400000000001</v>
      </c>
      <c r="AL453" s="4"/>
      <c r="AM453" s="2"/>
      <c r="AN453" s="3">
        <v>1</v>
      </c>
      <c r="AO453" s="2"/>
      <c r="AP453" s="6"/>
      <c r="AQ453" s="1" t="s">
        <v>567</v>
      </c>
      <c r="AR453" s="1" t="s">
        <v>569</v>
      </c>
      <c r="AS453" s="1" t="s">
        <v>568</v>
      </c>
      <c r="AT453" s="6"/>
      <c r="AU453" s="1" t="s">
        <v>308</v>
      </c>
      <c r="AV453" t="s">
        <v>751</v>
      </c>
      <c r="AW453" s="1" t="s">
        <v>332</v>
      </c>
      <c r="AX453" s="1" t="s">
        <v>816</v>
      </c>
      <c r="AY453" s="1"/>
    </row>
    <row r="454" spans="1:51" x14ac:dyDescent="0.25">
      <c r="A454" s="1" t="s">
        <v>670</v>
      </c>
      <c r="B454" s="1" t="s">
        <v>268</v>
      </c>
      <c r="C454" s="1" t="s">
        <v>268</v>
      </c>
      <c r="D454" t="s">
        <v>143</v>
      </c>
      <c r="E454" s="1" t="s">
        <v>268</v>
      </c>
      <c r="F454" t="s">
        <v>143</v>
      </c>
      <c r="G454" s="1" t="s">
        <v>0</v>
      </c>
      <c r="I454" s="5">
        <v>43808</v>
      </c>
      <c r="J454" s="5">
        <v>43808</v>
      </c>
      <c r="K454" s="1" t="s">
        <v>0</v>
      </c>
      <c r="L454" s="1" t="s">
        <v>546</v>
      </c>
      <c r="M454" s="6">
        <v>1</v>
      </c>
      <c r="N454" s="3">
        <v>1</v>
      </c>
      <c r="O454" s="6">
        <v>1</v>
      </c>
      <c r="P454" s="6"/>
      <c r="Q454" s="6"/>
      <c r="R454" s="6"/>
      <c r="S454" s="1" t="s">
        <v>724</v>
      </c>
      <c r="T454" s="1" t="s">
        <v>336</v>
      </c>
      <c r="U454" s="2">
        <v>3150.79</v>
      </c>
      <c r="V454" s="1" t="s">
        <v>0</v>
      </c>
      <c r="W454" s="1" t="s">
        <v>570</v>
      </c>
      <c r="X454" s="1" t="s">
        <v>570</v>
      </c>
      <c r="Y454" s="1" t="s">
        <v>726</v>
      </c>
      <c r="Z454" s="1" t="s">
        <v>719</v>
      </c>
      <c r="AA454" s="1" t="s">
        <v>143</v>
      </c>
      <c r="AB454" s="1" t="s">
        <v>474</v>
      </c>
      <c r="AC454" s="1" t="s">
        <v>724</v>
      </c>
      <c r="AD454" s="4">
        <v>3150.79</v>
      </c>
      <c r="AE454" s="4">
        <v>3150.79</v>
      </c>
      <c r="AF454" s="4">
        <v>3150.79</v>
      </c>
      <c r="AG454" s="4">
        <v>3150.79</v>
      </c>
      <c r="AH454" s="4">
        <v>3150.79</v>
      </c>
      <c r="AI454" s="2">
        <v>3150.79</v>
      </c>
      <c r="AJ454" s="4">
        <v>3150.79</v>
      </c>
      <c r="AK454" s="2">
        <v>3150.79</v>
      </c>
      <c r="AL454" s="4"/>
      <c r="AM454" s="2"/>
      <c r="AN454" s="3">
        <v>1</v>
      </c>
      <c r="AO454" s="2"/>
      <c r="AP454" s="6"/>
      <c r="AQ454" s="1" t="s">
        <v>567</v>
      </c>
      <c r="AR454" s="1" t="s">
        <v>569</v>
      </c>
      <c r="AS454" s="1" t="s">
        <v>568</v>
      </c>
      <c r="AT454" s="6"/>
      <c r="AU454" s="1" t="s">
        <v>308</v>
      </c>
      <c r="AV454" t="s">
        <v>751</v>
      </c>
      <c r="AW454" s="1" t="s">
        <v>332</v>
      </c>
      <c r="AX454" s="1" t="s">
        <v>816</v>
      </c>
      <c r="AY454" s="1"/>
    </row>
    <row r="455" spans="1:51" x14ac:dyDescent="0.25">
      <c r="A455" s="1" t="s">
        <v>671</v>
      </c>
      <c r="B455" s="1" t="s">
        <v>269</v>
      </c>
      <c r="C455" s="1" t="s">
        <v>269</v>
      </c>
      <c r="D455" t="s">
        <v>144</v>
      </c>
      <c r="E455" s="1" t="s">
        <v>269</v>
      </c>
      <c r="F455" t="s">
        <v>144</v>
      </c>
      <c r="G455" s="1" t="s">
        <v>0</v>
      </c>
      <c r="I455" s="5">
        <v>43812</v>
      </c>
      <c r="J455" s="5">
        <v>43812</v>
      </c>
      <c r="K455" s="1" t="s">
        <v>0</v>
      </c>
      <c r="L455" s="1" t="s">
        <v>536</v>
      </c>
      <c r="M455" s="6">
        <v>20</v>
      </c>
      <c r="N455" s="3">
        <v>1</v>
      </c>
      <c r="O455" s="6">
        <v>20</v>
      </c>
      <c r="P455" s="6"/>
      <c r="Q455" s="6"/>
      <c r="R455" s="6"/>
      <c r="S455" s="1" t="s">
        <v>724</v>
      </c>
      <c r="T455" s="1" t="s">
        <v>336</v>
      </c>
      <c r="U455" s="2">
        <v>450</v>
      </c>
      <c r="V455" s="1" t="s">
        <v>0</v>
      </c>
      <c r="W455" s="1" t="s">
        <v>570</v>
      </c>
      <c r="X455" s="1" t="s">
        <v>570</v>
      </c>
      <c r="Y455" s="1" t="s">
        <v>727</v>
      </c>
      <c r="Z455" s="1" t="s">
        <v>722</v>
      </c>
      <c r="AA455" s="1" t="s">
        <v>144</v>
      </c>
      <c r="AB455" s="1" t="s">
        <v>338</v>
      </c>
      <c r="AC455" s="1" t="s">
        <v>724</v>
      </c>
      <c r="AD455" s="4">
        <v>9000</v>
      </c>
      <c r="AE455" s="4">
        <v>9000</v>
      </c>
      <c r="AF455" s="4">
        <v>10800</v>
      </c>
      <c r="AG455" s="4">
        <v>10800</v>
      </c>
      <c r="AH455" s="4">
        <v>450</v>
      </c>
      <c r="AI455" s="2">
        <v>450</v>
      </c>
      <c r="AJ455" s="4">
        <v>9000</v>
      </c>
      <c r="AK455" s="2">
        <v>9000</v>
      </c>
      <c r="AL455" s="4"/>
      <c r="AM455" s="2"/>
      <c r="AN455" s="3">
        <v>1</v>
      </c>
      <c r="AO455" s="2"/>
      <c r="AP455" s="6"/>
      <c r="AQ455" s="1" t="s">
        <v>567</v>
      </c>
      <c r="AR455" s="1" t="s">
        <v>569</v>
      </c>
      <c r="AS455" s="1" t="s">
        <v>568</v>
      </c>
      <c r="AT455" s="6"/>
      <c r="AU455" s="1" t="s">
        <v>304</v>
      </c>
      <c r="AV455" t="s">
        <v>747</v>
      </c>
      <c r="AW455" s="1" t="s">
        <v>304</v>
      </c>
      <c r="AX455" s="1" t="s">
        <v>820</v>
      </c>
      <c r="AY455" s="1"/>
    </row>
    <row r="456" spans="1:51" x14ac:dyDescent="0.25">
      <c r="A456" s="1" t="s">
        <v>671</v>
      </c>
      <c r="B456" s="1" t="s">
        <v>269</v>
      </c>
      <c r="C456" s="1" t="s">
        <v>269</v>
      </c>
      <c r="D456" t="s">
        <v>144</v>
      </c>
      <c r="E456" s="1" t="s">
        <v>269</v>
      </c>
      <c r="F456" t="s">
        <v>144</v>
      </c>
      <c r="G456" s="1" t="s">
        <v>0</v>
      </c>
      <c r="I456" s="5">
        <v>43812</v>
      </c>
      <c r="J456" s="5">
        <v>43812</v>
      </c>
      <c r="K456" s="1" t="s">
        <v>0</v>
      </c>
      <c r="L456" s="1" t="s">
        <v>538</v>
      </c>
      <c r="M456" s="6">
        <v>1</v>
      </c>
      <c r="N456" s="3">
        <v>1</v>
      </c>
      <c r="O456" s="6">
        <v>1</v>
      </c>
      <c r="P456" s="6"/>
      <c r="Q456" s="6"/>
      <c r="R456" s="6"/>
      <c r="S456" s="1" t="s">
        <v>724</v>
      </c>
      <c r="T456" s="1" t="s">
        <v>336</v>
      </c>
      <c r="U456" s="2">
        <v>500</v>
      </c>
      <c r="V456" s="1" t="s">
        <v>0</v>
      </c>
      <c r="W456" s="1" t="s">
        <v>570</v>
      </c>
      <c r="X456" s="1" t="s">
        <v>570</v>
      </c>
      <c r="Y456" s="1" t="s">
        <v>727</v>
      </c>
      <c r="Z456" s="1" t="s">
        <v>722</v>
      </c>
      <c r="AA456" s="1" t="s">
        <v>144</v>
      </c>
      <c r="AB456" s="1" t="s">
        <v>344</v>
      </c>
      <c r="AC456" s="1" t="s">
        <v>724</v>
      </c>
      <c r="AD456" s="4">
        <v>500</v>
      </c>
      <c r="AE456" s="4">
        <v>500</v>
      </c>
      <c r="AF456" s="4">
        <v>600</v>
      </c>
      <c r="AG456" s="4">
        <v>600</v>
      </c>
      <c r="AH456" s="4">
        <v>500</v>
      </c>
      <c r="AI456" s="2">
        <v>500</v>
      </c>
      <c r="AJ456" s="4">
        <v>500</v>
      </c>
      <c r="AK456" s="2">
        <v>500</v>
      </c>
      <c r="AL456" s="4"/>
      <c r="AM456" s="2"/>
      <c r="AN456" s="3">
        <v>1</v>
      </c>
      <c r="AO456" s="2"/>
      <c r="AP456" s="6"/>
      <c r="AQ456" s="1" t="s">
        <v>567</v>
      </c>
      <c r="AR456" s="1" t="s">
        <v>569</v>
      </c>
      <c r="AS456" s="1" t="s">
        <v>568</v>
      </c>
      <c r="AT456" s="6"/>
      <c r="AU456" s="1" t="s">
        <v>304</v>
      </c>
      <c r="AV456" t="s">
        <v>747</v>
      </c>
      <c r="AW456" s="1" t="s">
        <v>304</v>
      </c>
      <c r="AX456" s="1" t="s">
        <v>820</v>
      </c>
      <c r="AY456" s="1"/>
    </row>
    <row r="457" spans="1:51" x14ac:dyDescent="0.25">
      <c r="A457" s="1" t="s">
        <v>671</v>
      </c>
      <c r="B457" s="1" t="s">
        <v>269</v>
      </c>
      <c r="C457" s="1" t="s">
        <v>269</v>
      </c>
      <c r="D457" t="s">
        <v>144</v>
      </c>
      <c r="E457" s="1" t="s">
        <v>269</v>
      </c>
      <c r="F457" t="s">
        <v>144</v>
      </c>
      <c r="G457" s="1" t="s">
        <v>0</v>
      </c>
      <c r="I457" s="5">
        <v>43812</v>
      </c>
      <c r="J457" s="5">
        <v>43812</v>
      </c>
      <c r="K457" s="1" t="s">
        <v>0</v>
      </c>
      <c r="L457" s="1" t="s">
        <v>539</v>
      </c>
      <c r="M457" s="6">
        <v>1</v>
      </c>
      <c r="N457" s="3">
        <v>1</v>
      </c>
      <c r="O457" s="6">
        <v>1</v>
      </c>
      <c r="P457" s="6"/>
      <c r="Q457" s="6"/>
      <c r="R457" s="6"/>
      <c r="S457" s="1" t="s">
        <v>724</v>
      </c>
      <c r="T457" s="1" t="s">
        <v>336</v>
      </c>
      <c r="U457" s="2">
        <v>500</v>
      </c>
      <c r="V457" s="1" t="s">
        <v>0</v>
      </c>
      <c r="W457" s="1" t="s">
        <v>570</v>
      </c>
      <c r="X457" s="1" t="s">
        <v>570</v>
      </c>
      <c r="Y457" s="1" t="s">
        <v>727</v>
      </c>
      <c r="Z457" s="1" t="s">
        <v>722</v>
      </c>
      <c r="AA457" s="1" t="s">
        <v>144</v>
      </c>
      <c r="AB457" s="1" t="s">
        <v>345</v>
      </c>
      <c r="AC457" s="1" t="s">
        <v>724</v>
      </c>
      <c r="AD457" s="4">
        <v>500</v>
      </c>
      <c r="AE457" s="4">
        <v>500</v>
      </c>
      <c r="AF457" s="4">
        <v>600</v>
      </c>
      <c r="AG457" s="4">
        <v>600</v>
      </c>
      <c r="AH457" s="4">
        <v>500</v>
      </c>
      <c r="AI457" s="2">
        <v>500</v>
      </c>
      <c r="AJ457" s="4">
        <v>500</v>
      </c>
      <c r="AK457" s="2">
        <v>500</v>
      </c>
      <c r="AL457" s="4"/>
      <c r="AM457" s="2"/>
      <c r="AN457" s="3">
        <v>1</v>
      </c>
      <c r="AO457" s="2"/>
      <c r="AP457" s="6"/>
      <c r="AQ457" s="1" t="s">
        <v>567</v>
      </c>
      <c r="AR457" s="1" t="s">
        <v>569</v>
      </c>
      <c r="AS457" s="1" t="s">
        <v>568</v>
      </c>
      <c r="AT457" s="6"/>
      <c r="AU457" s="1" t="s">
        <v>304</v>
      </c>
      <c r="AV457" t="s">
        <v>747</v>
      </c>
      <c r="AW457" s="1" t="s">
        <v>304</v>
      </c>
      <c r="AX457" s="1" t="s">
        <v>820</v>
      </c>
      <c r="AY457" s="1"/>
    </row>
    <row r="458" spans="1:51" x14ac:dyDescent="0.25">
      <c r="A458" s="1" t="s">
        <v>672</v>
      </c>
      <c r="B458" s="1" t="s">
        <v>208</v>
      </c>
      <c r="C458" s="1" t="s">
        <v>208</v>
      </c>
      <c r="D458" t="s">
        <v>82</v>
      </c>
      <c r="E458" s="1" t="s">
        <v>208</v>
      </c>
      <c r="F458" t="s">
        <v>82</v>
      </c>
      <c r="G458" s="1" t="s">
        <v>0</v>
      </c>
      <c r="I458" s="5">
        <v>43815</v>
      </c>
      <c r="J458" s="5">
        <v>43815</v>
      </c>
      <c r="K458" s="1" t="s">
        <v>0</v>
      </c>
      <c r="L458" s="1" t="s">
        <v>536</v>
      </c>
      <c r="M458" s="6">
        <v>7</v>
      </c>
      <c r="N458" s="3">
        <v>1</v>
      </c>
      <c r="O458" s="6">
        <v>7</v>
      </c>
      <c r="P458" s="6"/>
      <c r="Q458" s="6"/>
      <c r="R458" s="6"/>
      <c r="S458" s="1" t="s">
        <v>724</v>
      </c>
      <c r="T458" s="1" t="s">
        <v>336</v>
      </c>
      <c r="U458" s="2">
        <v>392</v>
      </c>
      <c r="V458" s="1" t="s">
        <v>0</v>
      </c>
      <c r="W458" s="1" t="s">
        <v>570</v>
      </c>
      <c r="X458" s="1" t="s">
        <v>570</v>
      </c>
      <c r="Y458" s="1" t="s">
        <v>726</v>
      </c>
      <c r="Z458" s="1" t="s">
        <v>719</v>
      </c>
      <c r="AA458" s="1" t="s">
        <v>82</v>
      </c>
      <c r="AB458" s="1" t="s">
        <v>388</v>
      </c>
      <c r="AC458" s="1" t="s">
        <v>724</v>
      </c>
      <c r="AD458" s="4">
        <v>2744</v>
      </c>
      <c r="AE458" s="4">
        <v>2744</v>
      </c>
      <c r="AF458" s="4">
        <v>2744</v>
      </c>
      <c r="AG458" s="4">
        <v>2744</v>
      </c>
      <c r="AH458" s="4">
        <v>392</v>
      </c>
      <c r="AI458" s="2">
        <v>392</v>
      </c>
      <c r="AJ458" s="4">
        <v>2744</v>
      </c>
      <c r="AK458" s="2">
        <v>2744</v>
      </c>
      <c r="AL458" s="4"/>
      <c r="AM458" s="2"/>
      <c r="AN458" s="3">
        <v>1</v>
      </c>
      <c r="AO458" s="2"/>
      <c r="AP458" s="6"/>
      <c r="AQ458" s="1" t="s">
        <v>567</v>
      </c>
      <c r="AR458" s="1" t="s">
        <v>569</v>
      </c>
      <c r="AS458" s="1" t="s">
        <v>568</v>
      </c>
      <c r="AT458" s="6"/>
      <c r="AU458" s="1" t="s">
        <v>304</v>
      </c>
      <c r="AV458" t="s">
        <v>747</v>
      </c>
      <c r="AW458" s="1" t="s">
        <v>304</v>
      </c>
      <c r="AX458" s="1" t="s">
        <v>820</v>
      </c>
      <c r="AY458" s="1"/>
    </row>
    <row r="459" spans="1:51" x14ac:dyDescent="0.25">
      <c r="A459" s="1" t="s">
        <v>673</v>
      </c>
      <c r="B459" s="1" t="s">
        <v>270</v>
      </c>
      <c r="C459" s="1" t="s">
        <v>270</v>
      </c>
      <c r="D459" t="s">
        <v>145</v>
      </c>
      <c r="E459" s="1" t="s">
        <v>270</v>
      </c>
      <c r="F459" t="s">
        <v>145</v>
      </c>
      <c r="G459" s="1" t="s">
        <v>0</v>
      </c>
      <c r="I459" s="5">
        <v>43815</v>
      </c>
      <c r="J459" s="5">
        <v>44196</v>
      </c>
      <c r="K459" s="1" t="s">
        <v>0</v>
      </c>
      <c r="L459" s="1" t="s">
        <v>536</v>
      </c>
      <c r="M459" s="6">
        <v>352</v>
      </c>
      <c r="N459" s="3">
        <v>1</v>
      </c>
      <c r="O459" s="6">
        <v>352</v>
      </c>
      <c r="P459" s="6">
        <v>22</v>
      </c>
      <c r="Q459" s="6"/>
      <c r="R459" s="6"/>
      <c r="S459" s="1" t="s">
        <v>724</v>
      </c>
      <c r="T459" s="1" t="s">
        <v>336</v>
      </c>
      <c r="U459" s="2">
        <v>115</v>
      </c>
      <c r="V459" s="1" t="s">
        <v>0</v>
      </c>
      <c r="W459" s="1" t="s">
        <v>570</v>
      </c>
      <c r="X459" s="1" t="s">
        <v>570</v>
      </c>
      <c r="Y459" s="1" t="s">
        <v>726</v>
      </c>
      <c r="Z459" s="1" t="s">
        <v>719</v>
      </c>
      <c r="AA459" s="1" t="s">
        <v>145</v>
      </c>
      <c r="AB459" s="1" t="s">
        <v>475</v>
      </c>
      <c r="AC459" s="1" t="s">
        <v>724</v>
      </c>
      <c r="AD459" s="4">
        <v>40480</v>
      </c>
      <c r="AE459" s="4">
        <v>40480</v>
      </c>
      <c r="AF459" s="4">
        <v>40480</v>
      </c>
      <c r="AG459" s="4">
        <v>40480</v>
      </c>
      <c r="AH459" s="4">
        <v>115</v>
      </c>
      <c r="AI459" s="2">
        <v>115</v>
      </c>
      <c r="AJ459" s="4">
        <v>40480</v>
      </c>
      <c r="AK459" s="2">
        <v>40480</v>
      </c>
      <c r="AL459" s="4"/>
      <c r="AM459" s="2"/>
      <c r="AN459" s="3">
        <v>1</v>
      </c>
      <c r="AO459" s="2"/>
      <c r="AP459" s="6"/>
      <c r="AQ459" s="1" t="s">
        <v>567</v>
      </c>
      <c r="AR459" s="1" t="s">
        <v>569</v>
      </c>
      <c r="AS459" s="1" t="s">
        <v>568</v>
      </c>
      <c r="AT459" s="6"/>
      <c r="AU459" s="1" t="s">
        <v>302</v>
      </c>
      <c r="AV459" t="s">
        <v>745</v>
      </c>
      <c r="AW459" s="1" t="s">
        <v>331</v>
      </c>
      <c r="AX459" s="9" t="s">
        <v>802</v>
      </c>
      <c r="AY459" s="1"/>
    </row>
    <row r="460" spans="1:51" x14ac:dyDescent="0.25">
      <c r="A460" s="1" t="s">
        <v>674</v>
      </c>
      <c r="B460" s="1" t="s">
        <v>193</v>
      </c>
      <c r="C460" s="1" t="s">
        <v>193</v>
      </c>
      <c r="D460" t="s">
        <v>731</v>
      </c>
      <c r="E460" s="1" t="s">
        <v>193</v>
      </c>
      <c r="F460" t="s">
        <v>731</v>
      </c>
      <c r="G460" s="1" t="s">
        <v>0</v>
      </c>
      <c r="I460" s="5">
        <v>43816</v>
      </c>
      <c r="J460" s="5">
        <v>43816</v>
      </c>
      <c r="K460" s="1" t="s">
        <v>0</v>
      </c>
      <c r="L460" s="1" t="s">
        <v>541</v>
      </c>
      <c r="M460" s="6">
        <v>1</v>
      </c>
      <c r="N460" s="3">
        <v>1</v>
      </c>
      <c r="O460" s="6">
        <v>1</v>
      </c>
      <c r="P460" s="6"/>
      <c r="Q460" s="6"/>
      <c r="R460" s="6"/>
      <c r="S460" s="1" t="s">
        <v>724</v>
      </c>
      <c r="T460" s="1" t="s">
        <v>336</v>
      </c>
      <c r="U460" s="2">
        <v>843.3</v>
      </c>
      <c r="V460" s="1" t="s">
        <v>0</v>
      </c>
      <c r="W460" s="1" t="s">
        <v>570</v>
      </c>
      <c r="X460" s="1" t="s">
        <v>570</v>
      </c>
      <c r="Y460" s="1" t="s">
        <v>726</v>
      </c>
      <c r="Z460" s="1" t="s">
        <v>719</v>
      </c>
      <c r="AA460" s="1" t="s">
        <v>67</v>
      </c>
      <c r="AB460" s="1" t="s">
        <v>476</v>
      </c>
      <c r="AC460" s="1" t="s">
        <v>724</v>
      </c>
      <c r="AD460" s="4">
        <v>843.3</v>
      </c>
      <c r="AE460" s="4">
        <v>843.3</v>
      </c>
      <c r="AF460" s="4">
        <v>843.3</v>
      </c>
      <c r="AG460" s="4">
        <v>843.3</v>
      </c>
      <c r="AH460" s="4">
        <v>843.3</v>
      </c>
      <c r="AI460" s="2">
        <v>843.3</v>
      </c>
      <c r="AJ460" s="4">
        <v>843.3</v>
      </c>
      <c r="AK460" s="2">
        <v>843.3</v>
      </c>
      <c r="AL460" s="4"/>
      <c r="AM460" s="2"/>
      <c r="AN460" s="3">
        <v>1</v>
      </c>
      <c r="AO460" s="2"/>
      <c r="AP460" s="6"/>
      <c r="AQ460" s="1" t="s">
        <v>567</v>
      </c>
      <c r="AR460" s="1" t="s">
        <v>569</v>
      </c>
      <c r="AS460" s="1" t="s">
        <v>568</v>
      </c>
      <c r="AT460" s="6"/>
      <c r="AU460" s="1" t="s">
        <v>308</v>
      </c>
      <c r="AV460" t="s">
        <v>751</v>
      </c>
      <c r="AW460" s="1" t="s">
        <v>332</v>
      </c>
      <c r="AX460" s="1" t="s">
        <v>814</v>
      </c>
      <c r="AY460" s="1"/>
    </row>
    <row r="461" spans="1:51" x14ac:dyDescent="0.25">
      <c r="A461" s="1" t="s">
        <v>675</v>
      </c>
      <c r="B461" s="1" t="s">
        <v>264</v>
      </c>
      <c r="C461" s="1" t="s">
        <v>264</v>
      </c>
      <c r="D461" t="s">
        <v>139</v>
      </c>
      <c r="E461" s="1" t="s">
        <v>264</v>
      </c>
      <c r="F461" t="s">
        <v>139</v>
      </c>
      <c r="G461" s="1" t="s">
        <v>0</v>
      </c>
      <c r="I461" s="5">
        <v>43797</v>
      </c>
      <c r="J461" s="5">
        <v>43797</v>
      </c>
      <c r="K461" s="1" t="s">
        <v>0</v>
      </c>
      <c r="L461" s="1" t="s">
        <v>542</v>
      </c>
      <c r="M461" s="6">
        <v>1</v>
      </c>
      <c r="N461" s="3">
        <v>1</v>
      </c>
      <c r="O461" s="6">
        <v>1</v>
      </c>
      <c r="P461" s="6">
        <v>0.8</v>
      </c>
      <c r="Q461" s="6"/>
      <c r="R461" s="6"/>
      <c r="S461" s="1" t="s">
        <v>724</v>
      </c>
      <c r="T461" s="1" t="s">
        <v>336</v>
      </c>
      <c r="U461" s="2">
        <v>7000</v>
      </c>
      <c r="V461" s="1" t="s">
        <v>0</v>
      </c>
      <c r="W461" s="1" t="s">
        <v>570</v>
      </c>
      <c r="X461" s="1" t="s">
        <v>570</v>
      </c>
      <c r="Y461" s="1" t="s">
        <v>727</v>
      </c>
      <c r="Z461" s="1" t="s">
        <v>722</v>
      </c>
      <c r="AA461" s="1" t="s">
        <v>139</v>
      </c>
      <c r="AB461" s="1" t="s">
        <v>354</v>
      </c>
      <c r="AC461" s="1" t="s">
        <v>724</v>
      </c>
      <c r="AD461" s="4">
        <v>7000</v>
      </c>
      <c r="AE461" s="4">
        <v>7000</v>
      </c>
      <c r="AF461" s="4">
        <v>8400</v>
      </c>
      <c r="AG461" s="4">
        <v>8400</v>
      </c>
      <c r="AH461" s="4">
        <v>7000</v>
      </c>
      <c r="AI461" s="2">
        <v>7000</v>
      </c>
      <c r="AJ461" s="4">
        <v>7000</v>
      </c>
      <c r="AK461" s="2">
        <v>7000</v>
      </c>
      <c r="AL461" s="4"/>
      <c r="AM461" s="2"/>
      <c r="AN461" s="3">
        <v>1</v>
      </c>
      <c r="AO461" s="2"/>
      <c r="AP461" s="6"/>
      <c r="AQ461" s="1" t="s">
        <v>567</v>
      </c>
      <c r="AR461" s="1" t="s">
        <v>569</v>
      </c>
      <c r="AS461" s="1" t="s">
        <v>568</v>
      </c>
      <c r="AT461" s="6"/>
      <c r="AU461" s="1" t="s">
        <v>322</v>
      </c>
      <c r="AV461" t="s">
        <v>765</v>
      </c>
      <c r="AW461" s="1" t="s">
        <v>322</v>
      </c>
      <c r="AX461" s="1" t="s">
        <v>831</v>
      </c>
      <c r="AY461" s="1"/>
    </row>
    <row r="462" spans="1:51" x14ac:dyDescent="0.25">
      <c r="A462" s="1" t="s">
        <v>676</v>
      </c>
      <c r="B462" s="1" t="s">
        <v>271</v>
      </c>
      <c r="C462" s="1" t="s">
        <v>271</v>
      </c>
      <c r="D462" t="s">
        <v>146</v>
      </c>
      <c r="E462" s="1" t="s">
        <v>271</v>
      </c>
      <c r="F462" t="s">
        <v>146</v>
      </c>
      <c r="G462" s="1" t="s">
        <v>0</v>
      </c>
      <c r="I462" s="5">
        <v>43800</v>
      </c>
      <c r="J462" s="5">
        <v>43800</v>
      </c>
      <c r="K462" s="1" t="s">
        <v>0</v>
      </c>
      <c r="L462" s="1" t="s">
        <v>536</v>
      </c>
      <c r="M462" s="6">
        <v>260</v>
      </c>
      <c r="N462" s="3">
        <v>1</v>
      </c>
      <c r="O462" s="6">
        <v>260</v>
      </c>
      <c r="P462" s="6">
        <v>5.25</v>
      </c>
      <c r="Q462" s="6"/>
      <c r="R462" s="6">
        <v>5.25</v>
      </c>
      <c r="S462" s="1" t="s">
        <v>724</v>
      </c>
      <c r="T462" s="1" t="s">
        <v>336</v>
      </c>
      <c r="U462" s="2">
        <v>140</v>
      </c>
      <c r="V462" s="1" t="s">
        <v>0</v>
      </c>
      <c r="W462" s="1" t="s">
        <v>570</v>
      </c>
      <c r="X462" s="1" t="s">
        <v>570</v>
      </c>
      <c r="Y462" s="1" t="s">
        <v>726</v>
      </c>
      <c r="Z462" s="1" t="s">
        <v>719</v>
      </c>
      <c r="AA462" s="1" t="s">
        <v>146</v>
      </c>
      <c r="AB462" s="1" t="s">
        <v>477</v>
      </c>
      <c r="AC462" s="1" t="s">
        <v>724</v>
      </c>
      <c r="AD462" s="4">
        <v>36400</v>
      </c>
      <c r="AE462" s="4">
        <v>36400</v>
      </c>
      <c r="AF462" s="4">
        <v>36400</v>
      </c>
      <c r="AG462" s="4">
        <v>36400</v>
      </c>
      <c r="AH462" s="4">
        <v>140</v>
      </c>
      <c r="AI462" s="2">
        <v>140</v>
      </c>
      <c r="AJ462" s="4">
        <v>36400</v>
      </c>
      <c r="AK462" s="2">
        <v>36400</v>
      </c>
      <c r="AL462" s="4">
        <v>735</v>
      </c>
      <c r="AM462" s="2">
        <v>735</v>
      </c>
      <c r="AN462" s="3">
        <v>1</v>
      </c>
      <c r="AO462" s="2"/>
      <c r="AP462" s="6"/>
      <c r="AQ462" s="1" t="s">
        <v>567</v>
      </c>
      <c r="AR462" s="1" t="s">
        <v>569</v>
      </c>
      <c r="AS462" s="1" t="s">
        <v>568</v>
      </c>
      <c r="AT462" s="6"/>
      <c r="AU462" s="1" t="s">
        <v>303</v>
      </c>
      <c r="AV462" t="s">
        <v>746</v>
      </c>
      <c r="AW462" s="1" t="s">
        <v>303</v>
      </c>
      <c r="AX462" s="1" t="s">
        <v>856</v>
      </c>
      <c r="AY462" s="1"/>
    </row>
    <row r="463" spans="1:51" x14ac:dyDescent="0.25">
      <c r="A463" s="1" t="s">
        <v>677</v>
      </c>
      <c r="B463" s="1" t="s">
        <v>270</v>
      </c>
      <c r="C463" s="1" t="s">
        <v>270</v>
      </c>
      <c r="D463" t="s">
        <v>145</v>
      </c>
      <c r="E463" s="1" t="s">
        <v>270</v>
      </c>
      <c r="F463" t="s">
        <v>145</v>
      </c>
      <c r="G463" s="1" t="s">
        <v>0</v>
      </c>
      <c r="I463" s="5">
        <v>43819</v>
      </c>
      <c r="J463" s="5">
        <v>43861</v>
      </c>
      <c r="K463" s="1" t="s">
        <v>0</v>
      </c>
      <c r="L463" s="1" t="s">
        <v>536</v>
      </c>
      <c r="M463" s="6">
        <v>264</v>
      </c>
      <c r="N463" s="3">
        <v>1</v>
      </c>
      <c r="O463" s="6">
        <v>264</v>
      </c>
      <c r="P463" s="6">
        <v>230</v>
      </c>
      <c r="Q463" s="6"/>
      <c r="R463" s="6">
        <v>230</v>
      </c>
      <c r="S463" s="1" t="s">
        <v>724</v>
      </c>
      <c r="T463" s="1" t="s">
        <v>336</v>
      </c>
      <c r="U463" s="2">
        <v>35</v>
      </c>
      <c r="V463" s="1" t="s">
        <v>0</v>
      </c>
      <c r="W463" s="1" t="s">
        <v>570</v>
      </c>
      <c r="X463" s="1" t="s">
        <v>570</v>
      </c>
      <c r="Y463" s="1" t="s">
        <v>726</v>
      </c>
      <c r="Z463" s="1" t="s">
        <v>719</v>
      </c>
      <c r="AA463" s="1" t="s">
        <v>145</v>
      </c>
      <c r="AB463" s="1" t="s">
        <v>478</v>
      </c>
      <c r="AC463" s="1" t="s">
        <v>724</v>
      </c>
      <c r="AD463" s="4">
        <v>9240</v>
      </c>
      <c r="AE463" s="4">
        <v>9240</v>
      </c>
      <c r="AF463" s="4">
        <v>9240</v>
      </c>
      <c r="AG463" s="4">
        <v>9240</v>
      </c>
      <c r="AH463" s="4">
        <v>35</v>
      </c>
      <c r="AI463" s="2">
        <v>35</v>
      </c>
      <c r="AJ463" s="4">
        <v>9240</v>
      </c>
      <c r="AK463" s="2">
        <v>9240</v>
      </c>
      <c r="AL463" s="4">
        <v>8050</v>
      </c>
      <c r="AM463" s="2">
        <v>8050</v>
      </c>
      <c r="AN463" s="3">
        <v>1</v>
      </c>
      <c r="AO463" s="2"/>
      <c r="AP463" s="6"/>
      <c r="AQ463" s="1" t="s">
        <v>567</v>
      </c>
      <c r="AR463" s="1" t="s">
        <v>569</v>
      </c>
      <c r="AS463" s="1" t="s">
        <v>568</v>
      </c>
      <c r="AT463" s="6"/>
      <c r="AU463" s="1" t="s">
        <v>302</v>
      </c>
      <c r="AV463" t="s">
        <v>745</v>
      </c>
      <c r="AW463" s="1" t="s">
        <v>331</v>
      </c>
      <c r="AX463" s="1" t="s">
        <v>803</v>
      </c>
      <c r="AY463" s="1"/>
    </row>
    <row r="464" spans="1:51" x14ac:dyDescent="0.25">
      <c r="A464" s="1" t="s">
        <v>678</v>
      </c>
      <c r="B464" s="1" t="s">
        <v>272</v>
      </c>
      <c r="C464" s="1" t="s">
        <v>272</v>
      </c>
      <c r="D464" t="s">
        <v>147</v>
      </c>
      <c r="E464" s="1" t="s">
        <v>272</v>
      </c>
      <c r="F464" t="s">
        <v>147</v>
      </c>
      <c r="G464" s="1" t="s">
        <v>0</v>
      </c>
      <c r="I464" s="5">
        <v>43819</v>
      </c>
      <c r="J464" s="5">
        <v>43819</v>
      </c>
      <c r="K464" s="1" t="s">
        <v>0</v>
      </c>
      <c r="L464" s="1" t="s">
        <v>560</v>
      </c>
      <c r="M464" s="6">
        <v>1</v>
      </c>
      <c r="N464" s="3">
        <v>1</v>
      </c>
      <c r="O464" s="6">
        <v>1</v>
      </c>
      <c r="P464" s="6"/>
      <c r="Q464" s="6"/>
      <c r="R464" s="6"/>
      <c r="S464" s="1" t="s">
        <v>724</v>
      </c>
      <c r="T464" s="1" t="s">
        <v>336</v>
      </c>
      <c r="U464" s="2">
        <v>6994</v>
      </c>
      <c r="V464" s="1" t="s">
        <v>0</v>
      </c>
      <c r="W464" s="1" t="s">
        <v>570</v>
      </c>
      <c r="X464" s="1" t="s">
        <v>570</v>
      </c>
      <c r="Y464" s="1" t="s">
        <v>727</v>
      </c>
      <c r="Z464" s="1" t="s">
        <v>722</v>
      </c>
      <c r="AA464" s="1" t="s">
        <v>147</v>
      </c>
      <c r="AB464" s="1" t="s">
        <v>479</v>
      </c>
      <c r="AC464" s="1" t="s">
        <v>724</v>
      </c>
      <c r="AD464" s="4">
        <v>6994</v>
      </c>
      <c r="AE464" s="4">
        <v>6994</v>
      </c>
      <c r="AF464" s="4">
        <v>8392.7999999999993</v>
      </c>
      <c r="AG464" s="4">
        <v>8392.7999999999993</v>
      </c>
      <c r="AH464" s="4">
        <v>6994</v>
      </c>
      <c r="AI464" s="2">
        <v>6994</v>
      </c>
      <c r="AJ464" s="4">
        <v>6994</v>
      </c>
      <c r="AK464" s="2">
        <v>6994</v>
      </c>
      <c r="AL464" s="4"/>
      <c r="AM464" s="2"/>
      <c r="AN464" s="3">
        <v>1</v>
      </c>
      <c r="AO464" s="2"/>
      <c r="AP464" s="6"/>
      <c r="AQ464" s="1" t="s">
        <v>567</v>
      </c>
      <c r="AR464" s="1" t="s">
        <v>569</v>
      </c>
      <c r="AS464" s="1" t="s">
        <v>568</v>
      </c>
      <c r="AT464" s="6"/>
      <c r="AU464" s="1" t="s">
        <v>306</v>
      </c>
      <c r="AV464" t="s">
        <v>749</v>
      </c>
      <c r="AW464" s="1" t="s">
        <v>329</v>
      </c>
      <c r="AX464" s="9" t="s">
        <v>860</v>
      </c>
      <c r="AY464" s="1"/>
    </row>
    <row r="465" spans="1:51" x14ac:dyDescent="0.25">
      <c r="A465" s="1" t="s">
        <v>679</v>
      </c>
      <c r="B465" s="1" t="s">
        <v>273</v>
      </c>
      <c r="C465" s="1" t="s">
        <v>273</v>
      </c>
      <c r="D465" t="s">
        <v>148</v>
      </c>
      <c r="E465" s="1" t="s">
        <v>273</v>
      </c>
      <c r="F465" t="s">
        <v>148</v>
      </c>
      <c r="G465" s="1" t="s">
        <v>0</v>
      </c>
      <c r="I465" s="5">
        <v>43819</v>
      </c>
      <c r="J465" s="5">
        <v>44310</v>
      </c>
      <c r="K465" s="1" t="s">
        <v>0</v>
      </c>
      <c r="L465" s="1" t="s">
        <v>536</v>
      </c>
      <c r="M465" s="6">
        <v>85</v>
      </c>
      <c r="N465" s="3">
        <v>1</v>
      </c>
      <c r="O465" s="6">
        <v>85</v>
      </c>
      <c r="P465" s="6"/>
      <c r="Q465" s="6"/>
      <c r="R465" s="6"/>
      <c r="S465" s="1" t="s">
        <v>724</v>
      </c>
      <c r="T465" s="1" t="s">
        <v>337</v>
      </c>
      <c r="U465" s="2">
        <v>430</v>
      </c>
      <c r="V465" s="1" t="s">
        <v>0</v>
      </c>
      <c r="W465" s="1" t="s">
        <v>570</v>
      </c>
      <c r="X465" s="1" t="s">
        <v>570</v>
      </c>
      <c r="Y465" s="1" t="s">
        <v>726</v>
      </c>
      <c r="Z465" s="1" t="s">
        <v>719</v>
      </c>
      <c r="AA465" s="1" t="s">
        <v>148</v>
      </c>
      <c r="AB465" s="1" t="s">
        <v>480</v>
      </c>
      <c r="AC465" s="1" t="s">
        <v>724</v>
      </c>
      <c r="AD465" s="4">
        <v>36550</v>
      </c>
      <c r="AE465" s="4">
        <v>32877.57</v>
      </c>
      <c r="AF465" s="4">
        <v>36550</v>
      </c>
      <c r="AG465" s="4">
        <v>32877.57</v>
      </c>
      <c r="AH465" s="4">
        <v>430.77</v>
      </c>
      <c r="AI465" s="2">
        <v>387.49209999999999</v>
      </c>
      <c r="AJ465" s="4">
        <v>36615.870000000003</v>
      </c>
      <c r="AK465" s="2">
        <v>32936.829599999997</v>
      </c>
      <c r="AL465" s="4"/>
      <c r="AM465" s="2"/>
      <c r="AN465" s="3">
        <v>1</v>
      </c>
      <c r="AO465" s="2"/>
      <c r="AP465" s="6"/>
      <c r="AQ465" s="1" t="s">
        <v>567</v>
      </c>
      <c r="AR465" s="1" t="s">
        <v>569</v>
      </c>
      <c r="AS465" s="1" t="s">
        <v>568</v>
      </c>
      <c r="AT465" s="6"/>
      <c r="AU465" s="1" t="s">
        <v>302</v>
      </c>
      <c r="AV465" t="s">
        <v>745</v>
      </c>
      <c r="AW465" s="1" t="s">
        <v>331</v>
      </c>
      <c r="AX465" s="1" t="s">
        <v>793</v>
      </c>
      <c r="AY465" s="1"/>
    </row>
    <row r="466" spans="1:51" x14ac:dyDescent="0.25">
      <c r="A466" s="1" t="s">
        <v>680</v>
      </c>
      <c r="B466" s="1" t="s">
        <v>274</v>
      </c>
      <c r="C466" s="1" t="s">
        <v>274</v>
      </c>
      <c r="D466" t="s">
        <v>742</v>
      </c>
      <c r="E466" s="1" t="s">
        <v>274</v>
      </c>
      <c r="F466" t="s">
        <v>742</v>
      </c>
      <c r="G466" s="1" t="s">
        <v>0</v>
      </c>
      <c r="I466" s="5">
        <v>43819</v>
      </c>
      <c r="J466" s="5">
        <v>43819</v>
      </c>
      <c r="K466" s="1" t="s">
        <v>0</v>
      </c>
      <c r="L466" s="1" t="s">
        <v>541</v>
      </c>
      <c r="M466" s="6">
        <v>1</v>
      </c>
      <c r="N466" s="3">
        <v>1</v>
      </c>
      <c r="O466" s="6">
        <v>1</v>
      </c>
      <c r="P466" s="6"/>
      <c r="Q466" s="6"/>
      <c r="R466" s="6"/>
      <c r="S466" s="1" t="s">
        <v>724</v>
      </c>
      <c r="T466" s="1" t="s">
        <v>336</v>
      </c>
      <c r="U466" s="2">
        <v>8337.2999999999993</v>
      </c>
      <c r="V466" s="1" t="s">
        <v>0</v>
      </c>
      <c r="W466" s="1" t="s">
        <v>570</v>
      </c>
      <c r="X466" s="1" t="s">
        <v>570</v>
      </c>
      <c r="Y466" s="1" t="s">
        <v>727</v>
      </c>
      <c r="Z466" s="1" t="s">
        <v>722</v>
      </c>
      <c r="AA466" s="1" t="s">
        <v>149</v>
      </c>
      <c r="AB466" s="1" t="s">
        <v>469</v>
      </c>
      <c r="AC466" s="1" t="s">
        <v>724</v>
      </c>
      <c r="AD466" s="4">
        <v>8337.2999999999993</v>
      </c>
      <c r="AE466" s="4">
        <v>8337.2999999999993</v>
      </c>
      <c r="AF466" s="4">
        <v>8337.2999999999993</v>
      </c>
      <c r="AG466" s="4">
        <v>8337.2999999999993</v>
      </c>
      <c r="AH466" s="4">
        <v>8337.2999999999993</v>
      </c>
      <c r="AI466" s="2">
        <v>8337.2999999999993</v>
      </c>
      <c r="AJ466" s="4">
        <v>8337.2999999999993</v>
      </c>
      <c r="AK466" s="2">
        <v>8337.2999999999993</v>
      </c>
      <c r="AL466" s="4"/>
      <c r="AM466" s="2"/>
      <c r="AN466" s="3">
        <v>1</v>
      </c>
      <c r="AO466" s="2"/>
      <c r="AP466" s="6"/>
      <c r="AQ466" s="1" t="s">
        <v>567</v>
      </c>
      <c r="AR466" s="1" t="s">
        <v>569</v>
      </c>
      <c r="AS466" s="1" t="s">
        <v>568</v>
      </c>
      <c r="AT466" s="6"/>
      <c r="AU466" s="1" t="s">
        <v>306</v>
      </c>
      <c r="AV466" t="s">
        <v>749</v>
      </c>
      <c r="AW466" s="1" t="s">
        <v>329</v>
      </c>
      <c r="AX466" s="9" t="s">
        <v>795</v>
      </c>
      <c r="AY466" s="1"/>
    </row>
    <row r="467" spans="1:51" x14ac:dyDescent="0.25">
      <c r="A467" s="1" t="s">
        <v>681</v>
      </c>
      <c r="B467" s="1" t="s">
        <v>237</v>
      </c>
      <c r="C467" s="1" t="s">
        <v>237</v>
      </c>
      <c r="D467" t="s">
        <v>111</v>
      </c>
      <c r="E467" s="1" t="s">
        <v>237</v>
      </c>
      <c r="F467" t="s">
        <v>111</v>
      </c>
      <c r="G467" s="1" t="s">
        <v>0</v>
      </c>
      <c r="I467" s="5">
        <v>43816</v>
      </c>
      <c r="J467" s="5">
        <v>43816</v>
      </c>
      <c r="K467" s="1" t="s">
        <v>0</v>
      </c>
      <c r="L467" s="1" t="s">
        <v>561</v>
      </c>
      <c r="M467" s="6">
        <v>1</v>
      </c>
      <c r="N467" s="3">
        <v>1</v>
      </c>
      <c r="O467" s="6">
        <v>1</v>
      </c>
      <c r="P467" s="6"/>
      <c r="Q467" s="6"/>
      <c r="R467" s="6"/>
      <c r="S467" s="1" t="s">
        <v>724</v>
      </c>
      <c r="T467" s="1" t="s">
        <v>336</v>
      </c>
      <c r="U467" s="2">
        <v>500</v>
      </c>
      <c r="V467" s="1" t="s">
        <v>0</v>
      </c>
      <c r="W467" s="1" t="s">
        <v>570</v>
      </c>
      <c r="X467" s="1" t="s">
        <v>570</v>
      </c>
      <c r="Y467" s="1" t="s">
        <v>726</v>
      </c>
      <c r="Z467" s="1" t="s">
        <v>719</v>
      </c>
      <c r="AA467" s="1" t="s">
        <v>111</v>
      </c>
      <c r="AB467" s="1" t="s">
        <v>481</v>
      </c>
      <c r="AC467" s="1" t="s">
        <v>724</v>
      </c>
      <c r="AD467" s="4">
        <v>500</v>
      </c>
      <c r="AE467" s="4">
        <v>500</v>
      </c>
      <c r="AF467" s="4">
        <v>500</v>
      </c>
      <c r="AG467" s="4">
        <v>500</v>
      </c>
      <c r="AH467" s="4">
        <v>500</v>
      </c>
      <c r="AI467" s="2">
        <v>500</v>
      </c>
      <c r="AJ467" s="4">
        <v>500</v>
      </c>
      <c r="AK467" s="2">
        <v>500</v>
      </c>
      <c r="AL467" s="4"/>
      <c r="AM467" s="2"/>
      <c r="AN467" s="3">
        <v>1</v>
      </c>
      <c r="AO467" s="2"/>
      <c r="AP467" s="6"/>
      <c r="AQ467" s="1" t="s">
        <v>567</v>
      </c>
      <c r="AR467" s="1" t="s">
        <v>569</v>
      </c>
      <c r="AS467" s="1" t="s">
        <v>568</v>
      </c>
      <c r="AT467" s="6"/>
      <c r="AU467" s="1" t="s">
        <v>322</v>
      </c>
      <c r="AV467" t="s">
        <v>765</v>
      </c>
      <c r="AW467" s="1" t="s">
        <v>322</v>
      </c>
      <c r="AX467" s="1" t="s">
        <v>830</v>
      </c>
      <c r="AY467" s="1"/>
    </row>
    <row r="468" spans="1:51" x14ac:dyDescent="0.25">
      <c r="A468" s="1" t="s">
        <v>682</v>
      </c>
      <c r="B468" s="1" t="s">
        <v>275</v>
      </c>
      <c r="C468" s="1" t="s">
        <v>275</v>
      </c>
      <c r="D468" t="s">
        <v>150</v>
      </c>
      <c r="E468" s="1" t="s">
        <v>275</v>
      </c>
      <c r="F468" t="s">
        <v>150</v>
      </c>
      <c r="G468" s="1" t="s">
        <v>0</v>
      </c>
      <c r="I468" s="5">
        <v>43833</v>
      </c>
      <c r="J468" s="5">
        <v>43833</v>
      </c>
      <c r="K468" s="1" t="s">
        <v>0</v>
      </c>
      <c r="L468" s="1" t="s">
        <v>562</v>
      </c>
      <c r="M468" s="6">
        <v>1</v>
      </c>
      <c r="N468" s="3">
        <v>1</v>
      </c>
      <c r="O468" s="6">
        <v>1</v>
      </c>
      <c r="P468" s="6"/>
      <c r="Q468" s="6"/>
      <c r="R468" s="6"/>
      <c r="S468" s="1" t="s">
        <v>724</v>
      </c>
      <c r="T468" s="1" t="s">
        <v>336</v>
      </c>
      <c r="U468" s="2">
        <v>632</v>
      </c>
      <c r="V468" s="1" t="s">
        <v>0</v>
      </c>
      <c r="W468" s="1" t="s">
        <v>570</v>
      </c>
      <c r="X468" s="1" t="s">
        <v>570</v>
      </c>
      <c r="Y468" s="1" t="s">
        <v>726</v>
      </c>
      <c r="Z468" s="1" t="s">
        <v>719</v>
      </c>
      <c r="AA468" s="1" t="s">
        <v>150</v>
      </c>
      <c r="AB468" s="1" t="s">
        <v>482</v>
      </c>
      <c r="AC468" s="1" t="s">
        <v>724</v>
      </c>
      <c r="AD468" s="4">
        <v>632</v>
      </c>
      <c r="AE468" s="4">
        <v>632</v>
      </c>
      <c r="AF468" s="4">
        <v>632</v>
      </c>
      <c r="AG468" s="4">
        <v>632</v>
      </c>
      <c r="AH468" s="4">
        <v>632</v>
      </c>
      <c r="AI468" s="2">
        <v>632</v>
      </c>
      <c r="AJ468" s="4">
        <v>632</v>
      </c>
      <c r="AK468" s="2">
        <v>632</v>
      </c>
      <c r="AL468" s="4"/>
      <c r="AM468" s="2"/>
      <c r="AN468" s="3">
        <v>1</v>
      </c>
      <c r="AO468" s="2"/>
      <c r="AP468" s="6"/>
      <c r="AQ468" s="1" t="s">
        <v>567</v>
      </c>
      <c r="AR468" s="1" t="s">
        <v>569</v>
      </c>
      <c r="AS468" s="1" t="s">
        <v>568</v>
      </c>
      <c r="AT468" s="6"/>
      <c r="AU468" s="1" t="s">
        <v>322</v>
      </c>
      <c r="AV468" t="s">
        <v>765</v>
      </c>
      <c r="AW468" s="1" t="s">
        <v>322</v>
      </c>
      <c r="AX468" s="1" t="s">
        <v>830</v>
      </c>
      <c r="AY468" s="1"/>
    </row>
    <row r="469" spans="1:51" x14ac:dyDescent="0.25">
      <c r="A469" s="1" t="s">
        <v>683</v>
      </c>
      <c r="B469" s="1" t="s">
        <v>276</v>
      </c>
      <c r="C469" s="1" t="s">
        <v>276</v>
      </c>
      <c r="D469" t="s">
        <v>151</v>
      </c>
      <c r="E469" s="1" t="s">
        <v>276</v>
      </c>
      <c r="F469" t="s">
        <v>151</v>
      </c>
      <c r="G469" s="1" t="s">
        <v>0</v>
      </c>
      <c r="I469" s="5">
        <v>43838</v>
      </c>
      <c r="J469" s="5">
        <v>43838</v>
      </c>
      <c r="K469" s="1" t="s">
        <v>0</v>
      </c>
      <c r="L469" s="1" t="s">
        <v>536</v>
      </c>
      <c r="M469" s="6">
        <v>12</v>
      </c>
      <c r="N469" s="3">
        <v>1</v>
      </c>
      <c r="O469" s="6">
        <v>12</v>
      </c>
      <c r="P469" s="6"/>
      <c r="Q469" s="6"/>
      <c r="R469" s="6"/>
      <c r="S469" s="1" t="s">
        <v>724</v>
      </c>
      <c r="T469" s="1" t="s">
        <v>336</v>
      </c>
      <c r="U469" s="2">
        <v>1100</v>
      </c>
      <c r="V469" s="1" t="s">
        <v>0</v>
      </c>
      <c r="W469" s="1" t="s">
        <v>570</v>
      </c>
      <c r="X469" s="1" t="s">
        <v>570</v>
      </c>
      <c r="Y469" s="1" t="s">
        <v>726</v>
      </c>
      <c r="Z469" s="1" t="s">
        <v>719</v>
      </c>
      <c r="AA469" s="1" t="s">
        <v>151</v>
      </c>
      <c r="AB469" s="1" t="s">
        <v>483</v>
      </c>
      <c r="AC469" s="1" t="s">
        <v>724</v>
      </c>
      <c r="AD469" s="4">
        <v>13200</v>
      </c>
      <c r="AE469" s="4">
        <v>13200</v>
      </c>
      <c r="AF469" s="4">
        <v>13200</v>
      </c>
      <c r="AG469" s="4">
        <v>13200</v>
      </c>
      <c r="AH469" s="4">
        <v>1100</v>
      </c>
      <c r="AI469" s="2">
        <v>1100</v>
      </c>
      <c r="AJ469" s="4">
        <v>13200</v>
      </c>
      <c r="AK469" s="2">
        <v>13200</v>
      </c>
      <c r="AL469" s="4"/>
      <c r="AM469" s="2"/>
      <c r="AN469" s="3">
        <v>1</v>
      </c>
      <c r="AO469" s="2"/>
      <c r="AP469" s="6"/>
      <c r="AQ469" s="1" t="s">
        <v>567</v>
      </c>
      <c r="AR469" s="1" t="s">
        <v>569</v>
      </c>
      <c r="AS469" s="1" t="s">
        <v>568</v>
      </c>
      <c r="AT469" s="6"/>
      <c r="AU469" s="1" t="s">
        <v>315</v>
      </c>
      <c r="AV469" t="s">
        <v>758</v>
      </c>
      <c r="AW469" s="1" t="s">
        <v>333</v>
      </c>
      <c r="AX469" s="1" t="s">
        <v>827</v>
      </c>
      <c r="AY469" s="1"/>
    </row>
    <row r="470" spans="1:51" x14ac:dyDescent="0.25">
      <c r="A470" s="1" t="s">
        <v>684</v>
      </c>
      <c r="B470" s="1" t="s">
        <v>277</v>
      </c>
      <c r="C470" s="1" t="s">
        <v>277</v>
      </c>
      <c r="D470" t="s">
        <v>152</v>
      </c>
      <c r="E470" s="1" t="s">
        <v>277</v>
      </c>
      <c r="F470" t="s">
        <v>152</v>
      </c>
      <c r="G470" s="1" t="s">
        <v>0</v>
      </c>
      <c r="I470" s="5">
        <v>43838</v>
      </c>
      <c r="J470" s="5">
        <v>43838</v>
      </c>
      <c r="K470" s="1" t="s">
        <v>0</v>
      </c>
      <c r="L470" s="1" t="s">
        <v>536</v>
      </c>
      <c r="M470" s="6">
        <v>12</v>
      </c>
      <c r="N470" s="3">
        <v>1</v>
      </c>
      <c r="O470" s="6">
        <v>12</v>
      </c>
      <c r="P470" s="6"/>
      <c r="Q470" s="6"/>
      <c r="R470" s="6"/>
      <c r="S470" s="1" t="s">
        <v>724</v>
      </c>
      <c r="T470" s="1" t="s">
        <v>336</v>
      </c>
      <c r="U470" s="2">
        <v>1350</v>
      </c>
      <c r="V470" s="1" t="s">
        <v>0</v>
      </c>
      <c r="W470" s="1" t="s">
        <v>570</v>
      </c>
      <c r="X470" s="1" t="s">
        <v>570</v>
      </c>
      <c r="Y470" s="1" t="s">
        <v>726</v>
      </c>
      <c r="Z470" s="1" t="s">
        <v>719</v>
      </c>
      <c r="AA470" s="1" t="s">
        <v>152</v>
      </c>
      <c r="AB470" s="1" t="s">
        <v>484</v>
      </c>
      <c r="AC470" s="1" t="s">
        <v>724</v>
      </c>
      <c r="AD470" s="4">
        <v>16200</v>
      </c>
      <c r="AE470" s="4">
        <v>16200</v>
      </c>
      <c r="AF470" s="4">
        <v>16200</v>
      </c>
      <c r="AG470" s="4">
        <v>16200</v>
      </c>
      <c r="AH470" s="4">
        <v>1350</v>
      </c>
      <c r="AI470" s="2">
        <v>1350</v>
      </c>
      <c r="AJ470" s="4">
        <v>16200</v>
      </c>
      <c r="AK470" s="2">
        <v>16200</v>
      </c>
      <c r="AL470" s="4"/>
      <c r="AM470" s="2"/>
      <c r="AN470" s="3">
        <v>1</v>
      </c>
      <c r="AO470" s="2"/>
      <c r="AP470" s="6"/>
      <c r="AQ470" s="1" t="s">
        <v>567</v>
      </c>
      <c r="AR470" s="1" t="s">
        <v>569</v>
      </c>
      <c r="AS470" s="1" t="s">
        <v>568</v>
      </c>
      <c r="AT470" s="6"/>
      <c r="AU470" s="1" t="s">
        <v>315</v>
      </c>
      <c r="AV470" t="s">
        <v>758</v>
      </c>
      <c r="AW470" s="1" t="s">
        <v>333</v>
      </c>
      <c r="AX470" s="1" t="s">
        <v>827</v>
      </c>
      <c r="AY470" s="1"/>
    </row>
    <row r="471" spans="1:51" x14ac:dyDescent="0.25">
      <c r="A471" s="1" t="s">
        <v>685</v>
      </c>
      <c r="B471" s="1" t="s">
        <v>278</v>
      </c>
      <c r="C471" s="1" t="s">
        <v>278</v>
      </c>
      <c r="D471" t="s">
        <v>153</v>
      </c>
      <c r="E471" s="1" t="s">
        <v>278</v>
      </c>
      <c r="F471" t="s">
        <v>153</v>
      </c>
      <c r="G471" s="1" t="s">
        <v>0</v>
      </c>
      <c r="I471" s="5">
        <v>43839</v>
      </c>
      <c r="J471" s="5">
        <v>43839</v>
      </c>
      <c r="K471" s="1" t="s">
        <v>0</v>
      </c>
      <c r="L471" s="1" t="s">
        <v>541</v>
      </c>
      <c r="M471" s="6">
        <v>11</v>
      </c>
      <c r="N471" s="3">
        <v>1</v>
      </c>
      <c r="O471" s="6">
        <v>11</v>
      </c>
      <c r="P471" s="6"/>
      <c r="Q471" s="6"/>
      <c r="R471" s="6"/>
      <c r="S471" s="1" t="s">
        <v>724</v>
      </c>
      <c r="T471" s="1" t="s">
        <v>336</v>
      </c>
      <c r="U471" s="2">
        <v>185</v>
      </c>
      <c r="V471" s="1" t="s">
        <v>0</v>
      </c>
      <c r="W471" s="1" t="s">
        <v>570</v>
      </c>
      <c r="X471" s="1" t="s">
        <v>570</v>
      </c>
      <c r="Y471" s="1" t="s">
        <v>726</v>
      </c>
      <c r="Z471" s="1" t="s">
        <v>719</v>
      </c>
      <c r="AA471" s="1" t="s">
        <v>153</v>
      </c>
      <c r="AB471" s="1" t="s">
        <v>485</v>
      </c>
      <c r="AC471" s="1" t="s">
        <v>724</v>
      </c>
      <c r="AD471" s="4">
        <v>2035</v>
      </c>
      <c r="AE471" s="4">
        <v>2035</v>
      </c>
      <c r="AF471" s="4">
        <v>2035</v>
      </c>
      <c r="AG471" s="4">
        <v>2035</v>
      </c>
      <c r="AH471" s="4">
        <v>185</v>
      </c>
      <c r="AI471" s="2">
        <v>185</v>
      </c>
      <c r="AJ471" s="4">
        <v>2035</v>
      </c>
      <c r="AK471" s="2">
        <v>2035</v>
      </c>
      <c r="AL471" s="4"/>
      <c r="AM471" s="2"/>
      <c r="AN471" s="3">
        <v>1</v>
      </c>
      <c r="AO471" s="2"/>
      <c r="AP471" s="6"/>
      <c r="AQ471" s="1" t="s">
        <v>567</v>
      </c>
      <c r="AR471" s="1" t="s">
        <v>569</v>
      </c>
      <c r="AS471" s="1" t="s">
        <v>568</v>
      </c>
      <c r="AT471" s="6"/>
      <c r="AU471" s="1" t="s">
        <v>308</v>
      </c>
      <c r="AV471" t="s">
        <v>751</v>
      </c>
      <c r="AW471" s="1" t="s">
        <v>332</v>
      </c>
      <c r="AX471" s="1" t="s">
        <v>815</v>
      </c>
      <c r="AY471" s="1"/>
    </row>
    <row r="472" spans="1:51" x14ac:dyDescent="0.25">
      <c r="A472" s="1" t="s">
        <v>685</v>
      </c>
      <c r="B472" s="1" t="s">
        <v>278</v>
      </c>
      <c r="C472" s="1" t="s">
        <v>278</v>
      </c>
      <c r="D472" t="s">
        <v>153</v>
      </c>
      <c r="E472" s="1" t="s">
        <v>278</v>
      </c>
      <c r="F472" t="s">
        <v>153</v>
      </c>
      <c r="G472" s="1" t="s">
        <v>0</v>
      </c>
      <c r="I472" s="5">
        <v>43839</v>
      </c>
      <c r="J472" s="5">
        <v>43839</v>
      </c>
      <c r="K472" s="1" t="s">
        <v>0</v>
      </c>
      <c r="L472" s="1" t="s">
        <v>541</v>
      </c>
      <c r="M472" s="6">
        <v>6</v>
      </c>
      <c r="N472" s="3">
        <v>1</v>
      </c>
      <c r="O472" s="6">
        <v>6</v>
      </c>
      <c r="P472" s="6"/>
      <c r="Q472" s="6"/>
      <c r="R472" s="6"/>
      <c r="S472" s="1" t="s">
        <v>724</v>
      </c>
      <c r="T472" s="1" t="s">
        <v>336</v>
      </c>
      <c r="U472" s="2">
        <v>22</v>
      </c>
      <c r="V472" s="1" t="s">
        <v>0</v>
      </c>
      <c r="W472" s="1" t="s">
        <v>570</v>
      </c>
      <c r="X472" s="1" t="s">
        <v>570</v>
      </c>
      <c r="Y472" s="1" t="s">
        <v>726</v>
      </c>
      <c r="Z472" s="1" t="s">
        <v>719</v>
      </c>
      <c r="AA472" s="1" t="s">
        <v>153</v>
      </c>
      <c r="AB472" s="1" t="s">
        <v>486</v>
      </c>
      <c r="AC472" s="1" t="s">
        <v>724</v>
      </c>
      <c r="AD472" s="4">
        <v>132</v>
      </c>
      <c r="AE472" s="4">
        <v>132</v>
      </c>
      <c r="AF472" s="4">
        <v>132</v>
      </c>
      <c r="AG472" s="4">
        <v>132</v>
      </c>
      <c r="AH472" s="4">
        <v>22</v>
      </c>
      <c r="AI472" s="2">
        <v>22</v>
      </c>
      <c r="AJ472" s="4">
        <v>132</v>
      </c>
      <c r="AK472" s="2">
        <v>132</v>
      </c>
      <c r="AL472" s="4"/>
      <c r="AM472" s="2"/>
      <c r="AN472" s="3">
        <v>1</v>
      </c>
      <c r="AO472" s="2"/>
      <c r="AP472" s="6"/>
      <c r="AQ472" s="1" t="s">
        <v>567</v>
      </c>
      <c r="AR472" s="1" t="s">
        <v>569</v>
      </c>
      <c r="AS472" s="1" t="s">
        <v>568</v>
      </c>
      <c r="AT472" s="6"/>
      <c r="AU472" s="1" t="s">
        <v>308</v>
      </c>
      <c r="AV472" t="s">
        <v>751</v>
      </c>
      <c r="AW472" s="1" t="s">
        <v>332</v>
      </c>
      <c r="AX472" s="1" t="s">
        <v>815</v>
      </c>
      <c r="AY472" s="1"/>
    </row>
    <row r="473" spans="1:51" x14ac:dyDescent="0.25">
      <c r="A473" s="1" t="s">
        <v>685</v>
      </c>
      <c r="B473" s="1" t="s">
        <v>278</v>
      </c>
      <c r="C473" s="1" t="s">
        <v>278</v>
      </c>
      <c r="D473" t="s">
        <v>153</v>
      </c>
      <c r="E473" s="1" t="s">
        <v>278</v>
      </c>
      <c r="F473" t="s">
        <v>153</v>
      </c>
      <c r="G473" s="1" t="s">
        <v>0</v>
      </c>
      <c r="I473" s="5">
        <v>43839</v>
      </c>
      <c r="J473" s="5">
        <v>43839</v>
      </c>
      <c r="K473" s="1" t="s">
        <v>0</v>
      </c>
      <c r="L473" s="1" t="s">
        <v>541</v>
      </c>
      <c r="M473" s="6">
        <v>3</v>
      </c>
      <c r="N473" s="3">
        <v>1</v>
      </c>
      <c r="O473" s="6">
        <v>3</v>
      </c>
      <c r="P473" s="6"/>
      <c r="Q473" s="6"/>
      <c r="R473" s="6"/>
      <c r="S473" s="1" t="s">
        <v>724</v>
      </c>
      <c r="T473" s="1" t="s">
        <v>336</v>
      </c>
      <c r="U473" s="2">
        <v>45</v>
      </c>
      <c r="V473" s="1" t="s">
        <v>0</v>
      </c>
      <c r="W473" s="1" t="s">
        <v>570</v>
      </c>
      <c r="X473" s="1" t="s">
        <v>570</v>
      </c>
      <c r="Y473" s="1" t="s">
        <v>726</v>
      </c>
      <c r="Z473" s="1" t="s">
        <v>719</v>
      </c>
      <c r="AA473" s="1" t="s">
        <v>153</v>
      </c>
      <c r="AB473" s="1" t="s">
        <v>487</v>
      </c>
      <c r="AC473" s="1" t="s">
        <v>724</v>
      </c>
      <c r="AD473" s="4">
        <v>135</v>
      </c>
      <c r="AE473" s="4">
        <v>135</v>
      </c>
      <c r="AF473" s="4">
        <v>135</v>
      </c>
      <c r="AG473" s="4">
        <v>135</v>
      </c>
      <c r="AH473" s="4">
        <v>45</v>
      </c>
      <c r="AI473" s="2">
        <v>45</v>
      </c>
      <c r="AJ473" s="4">
        <v>135</v>
      </c>
      <c r="AK473" s="2">
        <v>135</v>
      </c>
      <c r="AL473" s="4"/>
      <c r="AM473" s="2"/>
      <c r="AN473" s="3">
        <v>1</v>
      </c>
      <c r="AO473" s="2"/>
      <c r="AP473" s="6"/>
      <c r="AQ473" s="1" t="s">
        <v>567</v>
      </c>
      <c r="AR473" s="1" t="s">
        <v>569</v>
      </c>
      <c r="AS473" s="1" t="s">
        <v>568</v>
      </c>
      <c r="AT473" s="6"/>
      <c r="AU473" s="1" t="s">
        <v>308</v>
      </c>
      <c r="AV473" t="s">
        <v>751</v>
      </c>
      <c r="AW473" s="1" t="s">
        <v>332</v>
      </c>
      <c r="AX473" s="1" t="s">
        <v>815</v>
      </c>
      <c r="AY473" s="1"/>
    </row>
    <row r="474" spans="1:51" x14ac:dyDescent="0.25">
      <c r="A474" s="1" t="s">
        <v>686</v>
      </c>
      <c r="B474" s="1" t="s">
        <v>279</v>
      </c>
      <c r="C474" s="1" t="s">
        <v>279</v>
      </c>
      <c r="D474" t="s">
        <v>154</v>
      </c>
      <c r="E474" s="1" t="s">
        <v>279</v>
      </c>
      <c r="F474" t="s">
        <v>154</v>
      </c>
      <c r="G474" s="1" t="s">
        <v>0</v>
      </c>
      <c r="I474" s="5">
        <v>43839</v>
      </c>
      <c r="J474" s="5">
        <v>43839</v>
      </c>
      <c r="K474" s="1" t="s">
        <v>0</v>
      </c>
      <c r="L474" s="1" t="s">
        <v>536</v>
      </c>
      <c r="M474" s="6">
        <v>1</v>
      </c>
      <c r="N474" s="3">
        <v>1</v>
      </c>
      <c r="O474" s="6">
        <v>1</v>
      </c>
      <c r="P474" s="6"/>
      <c r="Q474" s="6"/>
      <c r="R474" s="6"/>
      <c r="S474" s="1" t="s">
        <v>724</v>
      </c>
      <c r="T474" s="1" t="s">
        <v>336</v>
      </c>
      <c r="U474" s="2">
        <v>24500</v>
      </c>
      <c r="V474" s="1" t="s">
        <v>0</v>
      </c>
      <c r="W474" s="1" t="s">
        <v>570</v>
      </c>
      <c r="X474" s="1" t="s">
        <v>570</v>
      </c>
      <c r="Y474" s="1" t="s">
        <v>727</v>
      </c>
      <c r="Z474" s="1" t="s">
        <v>722</v>
      </c>
      <c r="AA474" s="1" t="s">
        <v>154</v>
      </c>
      <c r="AB474" s="1" t="s">
        <v>338</v>
      </c>
      <c r="AC474" s="1" t="s">
        <v>724</v>
      </c>
      <c r="AD474" s="4">
        <v>24500</v>
      </c>
      <c r="AE474" s="4">
        <v>24500</v>
      </c>
      <c r="AF474" s="4">
        <v>29400</v>
      </c>
      <c r="AG474" s="4">
        <v>29400</v>
      </c>
      <c r="AH474" s="4">
        <v>24500</v>
      </c>
      <c r="AI474" s="2">
        <v>24500</v>
      </c>
      <c r="AJ474" s="4">
        <v>24500</v>
      </c>
      <c r="AK474" s="2">
        <v>24500</v>
      </c>
      <c r="AL474" s="4"/>
      <c r="AM474" s="2"/>
      <c r="AN474" s="3">
        <v>1</v>
      </c>
      <c r="AO474" s="2"/>
      <c r="AP474" s="6"/>
      <c r="AQ474" s="1" t="s">
        <v>567</v>
      </c>
      <c r="AR474" s="1" t="s">
        <v>569</v>
      </c>
      <c r="AS474" s="1" t="s">
        <v>568</v>
      </c>
      <c r="AT474" s="6"/>
      <c r="AU474" s="1" t="s">
        <v>314</v>
      </c>
      <c r="AV474" t="s">
        <v>757</v>
      </c>
      <c r="AW474" s="1" t="s">
        <v>314</v>
      </c>
      <c r="AX474" s="1"/>
      <c r="AY474" s="1"/>
    </row>
    <row r="475" spans="1:51" x14ac:dyDescent="0.25">
      <c r="A475" s="1" t="s">
        <v>687</v>
      </c>
      <c r="B475" s="1" t="s">
        <v>280</v>
      </c>
      <c r="C475" s="1" t="s">
        <v>280</v>
      </c>
      <c r="D475" t="s">
        <v>155</v>
      </c>
      <c r="E475" s="1" t="s">
        <v>280</v>
      </c>
      <c r="F475" t="s">
        <v>155</v>
      </c>
      <c r="G475" s="1" t="s">
        <v>0</v>
      </c>
      <c r="I475" s="5">
        <v>43839</v>
      </c>
      <c r="J475" s="5">
        <v>43839</v>
      </c>
      <c r="K475" s="1" t="s">
        <v>0</v>
      </c>
      <c r="L475" s="1" t="s">
        <v>540</v>
      </c>
      <c r="M475" s="6">
        <v>1</v>
      </c>
      <c r="N475" s="3">
        <v>1</v>
      </c>
      <c r="O475" s="6">
        <v>1</v>
      </c>
      <c r="P475" s="6"/>
      <c r="Q475" s="6"/>
      <c r="R475" s="6"/>
      <c r="S475" s="1" t="s">
        <v>724</v>
      </c>
      <c r="T475" s="1" t="s">
        <v>336</v>
      </c>
      <c r="U475" s="2">
        <v>9744</v>
      </c>
      <c r="V475" s="1" t="s">
        <v>0</v>
      </c>
      <c r="W475" s="1" t="s">
        <v>570</v>
      </c>
      <c r="X475" s="1" t="s">
        <v>570</v>
      </c>
      <c r="Y475" s="1" t="s">
        <v>727</v>
      </c>
      <c r="Z475" s="1" t="s">
        <v>720</v>
      </c>
      <c r="AA475" s="1" t="s">
        <v>155</v>
      </c>
      <c r="AB475" s="1" t="s">
        <v>488</v>
      </c>
      <c r="AC475" s="1" t="s">
        <v>724</v>
      </c>
      <c r="AD475" s="4">
        <v>9744</v>
      </c>
      <c r="AE475" s="4">
        <v>9744</v>
      </c>
      <c r="AF475" s="4">
        <v>11692.8</v>
      </c>
      <c r="AG475" s="4">
        <v>11692.8</v>
      </c>
      <c r="AH475" s="4">
        <v>9744</v>
      </c>
      <c r="AI475" s="2">
        <v>9744</v>
      </c>
      <c r="AJ475" s="4">
        <v>9744</v>
      </c>
      <c r="AK475" s="2">
        <v>9744</v>
      </c>
      <c r="AL475" s="4"/>
      <c r="AM475" s="2"/>
      <c r="AN475" s="3">
        <v>1</v>
      </c>
      <c r="AO475" s="2"/>
      <c r="AP475" s="6"/>
      <c r="AQ475" s="1" t="s">
        <v>567</v>
      </c>
      <c r="AR475" s="1" t="s">
        <v>569</v>
      </c>
      <c r="AS475" s="1" t="s">
        <v>568</v>
      </c>
      <c r="AT475" s="6"/>
      <c r="AU475" s="1" t="s">
        <v>305</v>
      </c>
      <c r="AV475" t="s">
        <v>748</v>
      </c>
      <c r="AW475" s="1" t="s">
        <v>305</v>
      </c>
      <c r="AX475" s="9" t="s">
        <v>810</v>
      </c>
      <c r="AY475" s="1"/>
    </row>
    <row r="476" spans="1:51" x14ac:dyDescent="0.25">
      <c r="A476" s="1" t="s">
        <v>688</v>
      </c>
      <c r="B476" s="1" t="s">
        <v>281</v>
      </c>
      <c r="C476" s="1" t="s">
        <v>281</v>
      </c>
      <c r="D476" t="s">
        <v>156</v>
      </c>
      <c r="E476" s="1" t="s">
        <v>281</v>
      </c>
      <c r="F476" t="s">
        <v>156</v>
      </c>
      <c r="G476" s="1" t="s">
        <v>0</v>
      </c>
      <c r="I476" s="5">
        <v>43811</v>
      </c>
      <c r="J476" s="5">
        <v>43850</v>
      </c>
      <c r="K476" s="1" t="s">
        <v>0</v>
      </c>
      <c r="L476" s="1" t="s">
        <v>536</v>
      </c>
      <c r="M476" s="6">
        <v>1</v>
      </c>
      <c r="N476" s="3">
        <v>1</v>
      </c>
      <c r="O476" s="6">
        <v>1</v>
      </c>
      <c r="P476" s="6"/>
      <c r="Q476" s="6"/>
      <c r="R476" s="6"/>
      <c r="S476" s="1" t="s">
        <v>724</v>
      </c>
      <c r="T476" s="1" t="s">
        <v>336</v>
      </c>
      <c r="U476" s="2">
        <v>1600</v>
      </c>
      <c r="V476" s="1" t="s">
        <v>0</v>
      </c>
      <c r="W476" s="1" t="s">
        <v>570</v>
      </c>
      <c r="X476" s="1" t="s">
        <v>570</v>
      </c>
      <c r="Y476" s="1" t="s">
        <v>726</v>
      </c>
      <c r="Z476" s="1" t="s">
        <v>719</v>
      </c>
      <c r="AA476" s="1" t="s">
        <v>156</v>
      </c>
      <c r="AB476" s="1" t="s">
        <v>489</v>
      </c>
      <c r="AC476" s="1" t="s">
        <v>724</v>
      </c>
      <c r="AD476" s="4">
        <v>1600</v>
      </c>
      <c r="AE476" s="4">
        <v>1600</v>
      </c>
      <c r="AF476" s="4">
        <v>1600</v>
      </c>
      <c r="AG476" s="4">
        <v>1600</v>
      </c>
      <c r="AH476" s="4">
        <v>1600</v>
      </c>
      <c r="AI476" s="2">
        <v>1600</v>
      </c>
      <c r="AJ476" s="4">
        <v>1600</v>
      </c>
      <c r="AK476" s="2">
        <v>1600</v>
      </c>
      <c r="AL476" s="4"/>
      <c r="AM476" s="2"/>
      <c r="AN476" s="3">
        <v>1</v>
      </c>
      <c r="AO476" s="2"/>
      <c r="AP476" s="6"/>
      <c r="AQ476" s="1" t="s">
        <v>567</v>
      </c>
      <c r="AR476" s="1" t="s">
        <v>569</v>
      </c>
      <c r="AS476" s="1" t="s">
        <v>568</v>
      </c>
      <c r="AT476" s="6"/>
      <c r="AU476" s="1" t="s">
        <v>323</v>
      </c>
      <c r="AV476" t="s">
        <v>766</v>
      </c>
      <c r="AW476" s="1" t="s">
        <v>323</v>
      </c>
      <c r="AX476" s="9" t="s">
        <v>865</v>
      </c>
      <c r="AY476" s="1"/>
    </row>
    <row r="477" spans="1:51" x14ac:dyDescent="0.25">
      <c r="A477" s="1" t="s">
        <v>689</v>
      </c>
      <c r="B477" s="1" t="s">
        <v>282</v>
      </c>
      <c r="C477" s="1" t="s">
        <v>282</v>
      </c>
      <c r="D477" t="s">
        <v>157</v>
      </c>
      <c r="E477" s="1" t="s">
        <v>282</v>
      </c>
      <c r="F477" t="s">
        <v>157</v>
      </c>
      <c r="G477" s="1" t="s">
        <v>0</v>
      </c>
      <c r="I477" s="5">
        <v>43843</v>
      </c>
      <c r="J477" s="5">
        <v>43843</v>
      </c>
      <c r="K477" s="1" t="s">
        <v>0</v>
      </c>
      <c r="L477" s="1" t="s">
        <v>560</v>
      </c>
      <c r="M477" s="6">
        <v>1</v>
      </c>
      <c r="N477" s="3">
        <v>1</v>
      </c>
      <c r="O477" s="6">
        <v>1</v>
      </c>
      <c r="P477" s="6"/>
      <c r="Q477" s="6"/>
      <c r="R477" s="6"/>
      <c r="S477" s="1" t="s">
        <v>724</v>
      </c>
      <c r="T477" s="1" t="s">
        <v>336</v>
      </c>
      <c r="U477" s="2">
        <v>89.64</v>
      </c>
      <c r="V477" s="1" t="s">
        <v>0</v>
      </c>
      <c r="W477" s="1" t="s">
        <v>570</v>
      </c>
      <c r="X477" s="1" t="s">
        <v>570</v>
      </c>
      <c r="Y477" s="1" t="s">
        <v>726</v>
      </c>
      <c r="Z477" s="1" t="s">
        <v>719</v>
      </c>
      <c r="AA477" s="1" t="s">
        <v>157</v>
      </c>
      <c r="AB477" s="1" t="s">
        <v>490</v>
      </c>
      <c r="AC477" s="1" t="s">
        <v>724</v>
      </c>
      <c r="AD477" s="4">
        <v>89.64</v>
      </c>
      <c r="AE477" s="4">
        <v>89.64</v>
      </c>
      <c r="AF477" s="4">
        <v>89.64</v>
      </c>
      <c r="AG477" s="4">
        <v>89.64</v>
      </c>
      <c r="AH477" s="4">
        <v>89.64</v>
      </c>
      <c r="AI477" s="2">
        <v>89.64</v>
      </c>
      <c r="AJ477" s="4">
        <v>89.64</v>
      </c>
      <c r="AK477" s="2">
        <v>89.64</v>
      </c>
      <c r="AL477" s="4"/>
      <c r="AM477" s="2"/>
      <c r="AN477" s="3">
        <v>1</v>
      </c>
      <c r="AO477" s="2"/>
      <c r="AP477" s="6"/>
      <c r="AQ477" s="1" t="s">
        <v>567</v>
      </c>
      <c r="AR477" s="1" t="s">
        <v>569</v>
      </c>
      <c r="AS477" s="1" t="s">
        <v>568</v>
      </c>
      <c r="AT477" s="6"/>
      <c r="AU477" s="1" t="s">
        <v>324</v>
      </c>
      <c r="AV477" t="s">
        <v>767</v>
      </c>
      <c r="AW477" s="1" t="s">
        <v>330</v>
      </c>
      <c r="AX477" s="10" t="s">
        <v>814</v>
      </c>
      <c r="AY477" s="1"/>
    </row>
    <row r="478" spans="1:51" x14ac:dyDescent="0.25">
      <c r="A478" s="1" t="s">
        <v>690</v>
      </c>
      <c r="B478" s="1" t="s">
        <v>283</v>
      </c>
      <c r="C478" s="1" t="s">
        <v>283</v>
      </c>
      <c r="D478" t="s">
        <v>158</v>
      </c>
      <c r="E478" s="1" t="s">
        <v>283</v>
      </c>
      <c r="F478" t="s">
        <v>158</v>
      </c>
      <c r="G478" s="1" t="s">
        <v>0</v>
      </c>
      <c r="I478" s="5">
        <v>43843</v>
      </c>
      <c r="J478" s="5">
        <v>43843</v>
      </c>
      <c r="K478" s="1" t="s">
        <v>0</v>
      </c>
      <c r="L478" s="1" t="s">
        <v>563</v>
      </c>
      <c r="M478" s="6">
        <v>1</v>
      </c>
      <c r="N478" s="3">
        <v>1</v>
      </c>
      <c r="O478" s="6">
        <v>1</v>
      </c>
      <c r="P478" s="6"/>
      <c r="Q478" s="6"/>
      <c r="R478" s="6"/>
      <c r="S478" s="1" t="s">
        <v>724</v>
      </c>
      <c r="T478" s="1" t="s">
        <v>336</v>
      </c>
      <c r="U478" s="2">
        <v>705.17</v>
      </c>
      <c r="V478" s="1" t="s">
        <v>0</v>
      </c>
      <c r="W478" s="1" t="s">
        <v>570</v>
      </c>
      <c r="X478" s="1" t="s">
        <v>570</v>
      </c>
      <c r="Y478" s="1" t="s">
        <v>728</v>
      </c>
      <c r="Z478" s="1" t="s">
        <v>722</v>
      </c>
      <c r="AA478" s="1" t="s">
        <v>158</v>
      </c>
      <c r="AB478" s="1" t="s">
        <v>491</v>
      </c>
      <c r="AC478" s="1" t="s">
        <v>724</v>
      </c>
      <c r="AD478" s="4">
        <v>705.17</v>
      </c>
      <c r="AE478" s="4">
        <v>705.17</v>
      </c>
      <c r="AF478" s="4">
        <v>705.17</v>
      </c>
      <c r="AG478" s="4">
        <v>705.17</v>
      </c>
      <c r="AH478" s="4">
        <v>705.17</v>
      </c>
      <c r="AI478" s="2">
        <v>705.17</v>
      </c>
      <c r="AJ478" s="4">
        <v>705.17</v>
      </c>
      <c r="AK478" s="2">
        <v>705.17</v>
      </c>
      <c r="AL478" s="4"/>
      <c r="AM478" s="2"/>
      <c r="AN478" s="3">
        <v>1</v>
      </c>
      <c r="AO478" s="2"/>
      <c r="AP478" s="6"/>
      <c r="AQ478" s="1" t="s">
        <v>567</v>
      </c>
      <c r="AR478" s="1" t="s">
        <v>569</v>
      </c>
      <c r="AS478" s="1" t="s">
        <v>568</v>
      </c>
      <c r="AT478" s="6"/>
      <c r="AU478" s="1" t="s">
        <v>312</v>
      </c>
      <c r="AV478" t="s">
        <v>755</v>
      </c>
      <c r="AW478" s="1" t="s">
        <v>334</v>
      </c>
      <c r="AX478" s="1" t="e">
        <v>#N/A</v>
      </c>
      <c r="AY478" s="1"/>
    </row>
    <row r="479" spans="1:51" x14ac:dyDescent="0.25">
      <c r="A479" s="1" t="s">
        <v>691</v>
      </c>
      <c r="B479" s="1" t="s">
        <v>284</v>
      </c>
      <c r="C479" s="1" t="s">
        <v>284</v>
      </c>
      <c r="D479" t="s">
        <v>159</v>
      </c>
      <c r="E479" s="1" t="s">
        <v>284</v>
      </c>
      <c r="F479" t="s">
        <v>159</v>
      </c>
      <c r="G479" s="1" t="s">
        <v>0</v>
      </c>
      <c r="I479" s="5">
        <v>43844</v>
      </c>
      <c r="J479" s="5">
        <v>43844</v>
      </c>
      <c r="K479" s="1" t="s">
        <v>0</v>
      </c>
      <c r="L479" s="1" t="s">
        <v>536</v>
      </c>
      <c r="M479" s="6">
        <v>11</v>
      </c>
      <c r="N479" s="3">
        <v>1</v>
      </c>
      <c r="O479" s="6">
        <v>11</v>
      </c>
      <c r="P479" s="6"/>
      <c r="Q479" s="6"/>
      <c r="R479" s="6"/>
      <c r="S479" s="1" t="s">
        <v>724</v>
      </c>
      <c r="T479" s="1" t="s">
        <v>336</v>
      </c>
      <c r="U479" s="2">
        <v>700</v>
      </c>
      <c r="V479" s="1" t="s">
        <v>0</v>
      </c>
      <c r="W479" s="1" t="s">
        <v>570</v>
      </c>
      <c r="X479" s="1" t="s">
        <v>570</v>
      </c>
      <c r="Y479" s="1" t="s">
        <v>726</v>
      </c>
      <c r="Z479" s="1" t="s">
        <v>719</v>
      </c>
      <c r="AA479" s="1" t="s">
        <v>159</v>
      </c>
      <c r="AB479" s="1" t="s">
        <v>492</v>
      </c>
      <c r="AC479" s="1" t="s">
        <v>724</v>
      </c>
      <c r="AD479" s="4">
        <v>7700</v>
      </c>
      <c r="AE479" s="4">
        <v>7700</v>
      </c>
      <c r="AF479" s="4">
        <v>7700</v>
      </c>
      <c r="AG479" s="4">
        <v>7700</v>
      </c>
      <c r="AH479" s="4">
        <v>700</v>
      </c>
      <c r="AI479" s="2">
        <v>700</v>
      </c>
      <c r="AJ479" s="4">
        <v>7700</v>
      </c>
      <c r="AK479" s="2">
        <v>7700</v>
      </c>
      <c r="AL479" s="4"/>
      <c r="AM479" s="2"/>
      <c r="AN479" s="3">
        <v>1</v>
      </c>
      <c r="AO479" s="2"/>
      <c r="AP479" s="6"/>
      <c r="AQ479" s="1" t="s">
        <v>567</v>
      </c>
      <c r="AR479" s="1" t="s">
        <v>569</v>
      </c>
      <c r="AS479" s="1" t="s">
        <v>568</v>
      </c>
      <c r="AT479" s="6"/>
      <c r="AU479" s="1" t="s">
        <v>315</v>
      </c>
      <c r="AV479" t="s">
        <v>758</v>
      </c>
      <c r="AW479" s="1" t="s">
        <v>330</v>
      </c>
      <c r="AX479" s="1" t="s">
        <v>828</v>
      </c>
      <c r="AY479" s="1"/>
    </row>
    <row r="480" spans="1:51" x14ac:dyDescent="0.25">
      <c r="A480" s="1" t="s">
        <v>692</v>
      </c>
      <c r="B480" s="1" t="s">
        <v>285</v>
      </c>
      <c r="C480" s="1" t="s">
        <v>285</v>
      </c>
      <c r="D480" t="s">
        <v>160</v>
      </c>
      <c r="E480" s="1" t="s">
        <v>285</v>
      </c>
      <c r="F480" t="s">
        <v>160</v>
      </c>
      <c r="G480" s="1" t="s">
        <v>0</v>
      </c>
      <c r="I480" s="5">
        <v>43845</v>
      </c>
      <c r="J480" s="5">
        <v>43890</v>
      </c>
      <c r="K480" s="1" t="s">
        <v>0</v>
      </c>
      <c r="L480" s="1" t="s">
        <v>536</v>
      </c>
      <c r="M480" s="6">
        <v>1</v>
      </c>
      <c r="N480" s="3">
        <v>1</v>
      </c>
      <c r="O480" s="6">
        <v>1</v>
      </c>
      <c r="P480" s="6"/>
      <c r="Q480" s="6"/>
      <c r="R480" s="6"/>
      <c r="S480" s="1" t="s">
        <v>724</v>
      </c>
      <c r="T480" s="1" t="s">
        <v>336</v>
      </c>
      <c r="U480" s="2">
        <v>560</v>
      </c>
      <c r="V480" s="1" t="s">
        <v>0</v>
      </c>
      <c r="W480" s="1" t="s">
        <v>570</v>
      </c>
      <c r="X480" s="1" t="s">
        <v>570</v>
      </c>
      <c r="Y480" s="1" t="s">
        <v>725</v>
      </c>
      <c r="Z480" s="1" t="s">
        <v>722</v>
      </c>
      <c r="AA480" s="1" t="s">
        <v>160</v>
      </c>
      <c r="AB480" s="1" t="s">
        <v>493</v>
      </c>
      <c r="AC480" s="1" t="s">
        <v>724</v>
      </c>
      <c r="AD480" s="4">
        <v>560</v>
      </c>
      <c r="AE480" s="4">
        <v>560</v>
      </c>
      <c r="AF480" s="4">
        <v>560</v>
      </c>
      <c r="AG480" s="4">
        <v>560</v>
      </c>
      <c r="AH480" s="4">
        <v>560</v>
      </c>
      <c r="AI480" s="2">
        <v>560</v>
      </c>
      <c r="AJ480" s="4">
        <v>560</v>
      </c>
      <c r="AK480" s="2">
        <v>560</v>
      </c>
      <c r="AL480" s="4"/>
      <c r="AM480" s="2"/>
      <c r="AN480" s="3">
        <v>1</v>
      </c>
      <c r="AO480" s="2"/>
      <c r="AP480" s="6"/>
      <c r="AQ480" s="1" t="s">
        <v>567</v>
      </c>
      <c r="AR480" s="1" t="s">
        <v>569</v>
      </c>
      <c r="AS480" s="1" t="s">
        <v>568</v>
      </c>
      <c r="AT480" s="6"/>
      <c r="AU480" s="1" t="s">
        <v>323</v>
      </c>
      <c r="AV480" t="s">
        <v>766</v>
      </c>
      <c r="AW480" s="1" t="s">
        <v>323</v>
      </c>
      <c r="AX480" s="9" t="s">
        <v>866</v>
      </c>
      <c r="AY480" s="1"/>
    </row>
    <row r="481" spans="1:51" x14ac:dyDescent="0.25">
      <c r="A481" s="1" t="s">
        <v>692</v>
      </c>
      <c r="B481" s="1" t="s">
        <v>285</v>
      </c>
      <c r="C481" s="1" t="s">
        <v>285</v>
      </c>
      <c r="D481" t="s">
        <v>160</v>
      </c>
      <c r="E481" s="1" t="s">
        <v>285</v>
      </c>
      <c r="F481" t="s">
        <v>160</v>
      </c>
      <c r="G481" s="1" t="s">
        <v>0</v>
      </c>
      <c r="I481" s="5">
        <v>43845</v>
      </c>
      <c r="J481" s="5">
        <v>43921</v>
      </c>
      <c r="K481" s="1" t="s">
        <v>0</v>
      </c>
      <c r="L481" s="1" t="s">
        <v>536</v>
      </c>
      <c r="M481" s="6">
        <v>1</v>
      </c>
      <c r="N481" s="3">
        <v>1</v>
      </c>
      <c r="O481" s="6">
        <v>1</v>
      </c>
      <c r="P481" s="6"/>
      <c r="Q481" s="6"/>
      <c r="R481" s="6"/>
      <c r="S481" s="1" t="s">
        <v>724</v>
      </c>
      <c r="T481" s="1" t="s">
        <v>336</v>
      </c>
      <c r="U481" s="2">
        <v>560</v>
      </c>
      <c r="V481" s="1" t="s">
        <v>0</v>
      </c>
      <c r="W481" s="1" t="s">
        <v>570</v>
      </c>
      <c r="X481" s="1" t="s">
        <v>570</v>
      </c>
      <c r="Y481" s="1" t="s">
        <v>725</v>
      </c>
      <c r="Z481" s="1" t="s">
        <v>722</v>
      </c>
      <c r="AA481" s="1" t="s">
        <v>160</v>
      </c>
      <c r="AB481" s="1" t="s">
        <v>494</v>
      </c>
      <c r="AC481" s="1" t="s">
        <v>724</v>
      </c>
      <c r="AD481" s="4">
        <v>560</v>
      </c>
      <c r="AE481" s="4">
        <v>560</v>
      </c>
      <c r="AF481" s="4">
        <v>560</v>
      </c>
      <c r="AG481" s="4">
        <v>560</v>
      </c>
      <c r="AH481" s="4">
        <v>560</v>
      </c>
      <c r="AI481" s="2">
        <v>560</v>
      </c>
      <c r="AJ481" s="4">
        <v>560</v>
      </c>
      <c r="AK481" s="2">
        <v>560</v>
      </c>
      <c r="AL481" s="4"/>
      <c r="AM481" s="2"/>
      <c r="AN481" s="3">
        <v>1</v>
      </c>
      <c r="AO481" s="2"/>
      <c r="AP481" s="6"/>
      <c r="AQ481" s="1" t="s">
        <v>567</v>
      </c>
      <c r="AR481" s="1" t="s">
        <v>569</v>
      </c>
      <c r="AS481" s="1" t="s">
        <v>568</v>
      </c>
      <c r="AT481" s="6"/>
      <c r="AU481" s="1" t="s">
        <v>323</v>
      </c>
      <c r="AV481" t="s">
        <v>766</v>
      </c>
      <c r="AW481" s="1" t="s">
        <v>323</v>
      </c>
      <c r="AX481" s="9" t="s">
        <v>867</v>
      </c>
      <c r="AY481" s="1"/>
    </row>
    <row r="482" spans="1:51" x14ac:dyDescent="0.25">
      <c r="A482" s="1" t="s">
        <v>692</v>
      </c>
      <c r="B482" s="1" t="s">
        <v>285</v>
      </c>
      <c r="C482" s="1" t="s">
        <v>285</v>
      </c>
      <c r="D482" t="s">
        <v>160</v>
      </c>
      <c r="E482" s="1" t="s">
        <v>285</v>
      </c>
      <c r="F482" t="s">
        <v>160</v>
      </c>
      <c r="G482" s="1" t="s">
        <v>0</v>
      </c>
      <c r="I482" s="5">
        <v>43845</v>
      </c>
      <c r="J482" s="5">
        <v>43951</v>
      </c>
      <c r="K482" s="1" t="s">
        <v>0</v>
      </c>
      <c r="L482" s="1" t="s">
        <v>536</v>
      </c>
      <c r="M482" s="6">
        <v>1</v>
      </c>
      <c r="N482" s="3">
        <v>1</v>
      </c>
      <c r="O482" s="6">
        <v>1</v>
      </c>
      <c r="P482" s="6"/>
      <c r="Q482" s="6"/>
      <c r="R482" s="6"/>
      <c r="S482" s="1" t="s">
        <v>724</v>
      </c>
      <c r="T482" s="1" t="s">
        <v>336</v>
      </c>
      <c r="U482" s="2">
        <v>560</v>
      </c>
      <c r="V482" s="1" t="s">
        <v>0</v>
      </c>
      <c r="W482" s="1" t="s">
        <v>570</v>
      </c>
      <c r="X482" s="1" t="s">
        <v>570</v>
      </c>
      <c r="Y482" s="1" t="s">
        <v>725</v>
      </c>
      <c r="Z482" s="1" t="s">
        <v>722</v>
      </c>
      <c r="AA482" s="1" t="s">
        <v>160</v>
      </c>
      <c r="AB482" s="1" t="s">
        <v>495</v>
      </c>
      <c r="AC482" s="1" t="s">
        <v>724</v>
      </c>
      <c r="AD482" s="4">
        <v>560</v>
      </c>
      <c r="AE482" s="4">
        <v>560</v>
      </c>
      <c r="AF482" s="4">
        <v>560</v>
      </c>
      <c r="AG482" s="4">
        <v>560</v>
      </c>
      <c r="AH482" s="4">
        <v>560</v>
      </c>
      <c r="AI482" s="2">
        <v>560</v>
      </c>
      <c r="AJ482" s="4">
        <v>560</v>
      </c>
      <c r="AK482" s="2">
        <v>560</v>
      </c>
      <c r="AL482" s="4"/>
      <c r="AM482" s="2"/>
      <c r="AN482" s="3">
        <v>1</v>
      </c>
      <c r="AO482" s="2"/>
      <c r="AP482" s="6"/>
      <c r="AQ482" s="1" t="s">
        <v>567</v>
      </c>
      <c r="AR482" s="1" t="s">
        <v>569</v>
      </c>
      <c r="AS482" s="1" t="s">
        <v>568</v>
      </c>
      <c r="AT482" s="6"/>
      <c r="AU482" s="1" t="s">
        <v>323</v>
      </c>
      <c r="AV482" t="s">
        <v>766</v>
      </c>
      <c r="AW482" s="1" t="s">
        <v>323</v>
      </c>
      <c r="AX482" s="9" t="s">
        <v>868</v>
      </c>
      <c r="AY482" s="1"/>
    </row>
    <row r="483" spans="1:51" x14ac:dyDescent="0.25">
      <c r="A483" s="1" t="s">
        <v>692</v>
      </c>
      <c r="B483" s="1" t="s">
        <v>285</v>
      </c>
      <c r="C483" s="1" t="s">
        <v>285</v>
      </c>
      <c r="D483" t="s">
        <v>160</v>
      </c>
      <c r="E483" s="1" t="s">
        <v>285</v>
      </c>
      <c r="F483" t="s">
        <v>160</v>
      </c>
      <c r="G483" s="1" t="s">
        <v>0</v>
      </c>
      <c r="I483" s="5">
        <v>43845</v>
      </c>
      <c r="J483" s="5">
        <v>43982</v>
      </c>
      <c r="K483" s="1" t="s">
        <v>0</v>
      </c>
      <c r="L483" s="1" t="s">
        <v>536</v>
      </c>
      <c r="M483" s="6">
        <v>1</v>
      </c>
      <c r="N483" s="3">
        <v>1</v>
      </c>
      <c r="O483" s="6">
        <v>1</v>
      </c>
      <c r="P483" s="6"/>
      <c r="Q483" s="6"/>
      <c r="R483" s="6"/>
      <c r="S483" s="1" t="s">
        <v>724</v>
      </c>
      <c r="T483" s="1" t="s">
        <v>336</v>
      </c>
      <c r="U483" s="2">
        <v>560</v>
      </c>
      <c r="V483" s="1" t="s">
        <v>0</v>
      </c>
      <c r="W483" s="1" t="s">
        <v>570</v>
      </c>
      <c r="X483" s="1" t="s">
        <v>570</v>
      </c>
      <c r="Y483" s="1" t="s">
        <v>725</v>
      </c>
      <c r="Z483" s="1" t="s">
        <v>722</v>
      </c>
      <c r="AA483" s="1" t="s">
        <v>160</v>
      </c>
      <c r="AB483" s="1" t="s">
        <v>496</v>
      </c>
      <c r="AC483" s="1" t="s">
        <v>724</v>
      </c>
      <c r="AD483" s="4">
        <v>560</v>
      </c>
      <c r="AE483" s="4">
        <v>560</v>
      </c>
      <c r="AF483" s="4">
        <v>560</v>
      </c>
      <c r="AG483" s="4">
        <v>560</v>
      </c>
      <c r="AH483" s="4">
        <v>560</v>
      </c>
      <c r="AI483" s="2">
        <v>560</v>
      </c>
      <c r="AJ483" s="4">
        <v>560</v>
      </c>
      <c r="AK483" s="2">
        <v>560</v>
      </c>
      <c r="AL483" s="4"/>
      <c r="AM483" s="2"/>
      <c r="AN483" s="3">
        <v>1</v>
      </c>
      <c r="AO483" s="2"/>
      <c r="AP483" s="6"/>
      <c r="AQ483" s="1" t="s">
        <v>567</v>
      </c>
      <c r="AR483" s="1" t="s">
        <v>569</v>
      </c>
      <c r="AS483" s="1" t="s">
        <v>568</v>
      </c>
      <c r="AT483" s="6"/>
      <c r="AU483" s="1" t="s">
        <v>323</v>
      </c>
      <c r="AV483" t="s">
        <v>766</v>
      </c>
      <c r="AW483" s="1" t="s">
        <v>323</v>
      </c>
      <c r="AX483" s="9" t="s">
        <v>869</v>
      </c>
      <c r="AY483" s="1"/>
    </row>
    <row r="484" spans="1:51" x14ac:dyDescent="0.25">
      <c r="A484" s="1" t="s">
        <v>692</v>
      </c>
      <c r="B484" s="1" t="s">
        <v>285</v>
      </c>
      <c r="C484" s="1" t="s">
        <v>285</v>
      </c>
      <c r="D484" t="s">
        <v>160</v>
      </c>
      <c r="E484" s="1" t="s">
        <v>285</v>
      </c>
      <c r="F484" t="s">
        <v>160</v>
      </c>
      <c r="G484" s="1" t="s">
        <v>0</v>
      </c>
      <c r="I484" s="5">
        <v>43845</v>
      </c>
      <c r="J484" s="5">
        <v>44012</v>
      </c>
      <c r="K484" s="1" t="s">
        <v>0</v>
      </c>
      <c r="L484" s="1" t="s">
        <v>536</v>
      </c>
      <c r="M484" s="6">
        <v>1</v>
      </c>
      <c r="N484" s="3">
        <v>1</v>
      </c>
      <c r="O484" s="6">
        <v>1</v>
      </c>
      <c r="P484" s="6"/>
      <c r="Q484" s="6"/>
      <c r="R484" s="6"/>
      <c r="S484" s="1" t="s">
        <v>724</v>
      </c>
      <c r="T484" s="1" t="s">
        <v>336</v>
      </c>
      <c r="U484" s="2">
        <v>560</v>
      </c>
      <c r="V484" s="1" t="s">
        <v>0</v>
      </c>
      <c r="W484" s="1" t="s">
        <v>570</v>
      </c>
      <c r="X484" s="1" t="s">
        <v>570</v>
      </c>
      <c r="Y484" s="1" t="s">
        <v>725</v>
      </c>
      <c r="Z484" s="1" t="s">
        <v>722</v>
      </c>
      <c r="AA484" s="1" t="s">
        <v>160</v>
      </c>
      <c r="AB484" s="1" t="s">
        <v>497</v>
      </c>
      <c r="AC484" s="1" t="s">
        <v>724</v>
      </c>
      <c r="AD484" s="4">
        <v>560</v>
      </c>
      <c r="AE484" s="4">
        <v>560</v>
      </c>
      <c r="AF484" s="4">
        <v>560</v>
      </c>
      <c r="AG484" s="4">
        <v>560</v>
      </c>
      <c r="AH484" s="4">
        <v>560</v>
      </c>
      <c r="AI484" s="2">
        <v>560</v>
      </c>
      <c r="AJ484" s="4">
        <v>560</v>
      </c>
      <c r="AK484" s="2">
        <v>560</v>
      </c>
      <c r="AL484" s="4"/>
      <c r="AM484" s="2"/>
      <c r="AN484" s="3">
        <v>1</v>
      </c>
      <c r="AO484" s="2"/>
      <c r="AP484" s="6"/>
      <c r="AQ484" s="1" t="s">
        <v>567</v>
      </c>
      <c r="AR484" s="1" t="s">
        <v>569</v>
      </c>
      <c r="AS484" s="1" t="s">
        <v>568</v>
      </c>
      <c r="AT484" s="6"/>
      <c r="AU484" s="1" t="s">
        <v>323</v>
      </c>
      <c r="AV484" t="s">
        <v>766</v>
      </c>
      <c r="AW484" s="1" t="s">
        <v>323</v>
      </c>
      <c r="AX484" s="9" t="s">
        <v>870</v>
      </c>
      <c r="AY484" s="1"/>
    </row>
    <row r="485" spans="1:51" x14ac:dyDescent="0.25">
      <c r="A485" s="1" t="s">
        <v>692</v>
      </c>
      <c r="B485" s="1" t="s">
        <v>285</v>
      </c>
      <c r="C485" s="1" t="s">
        <v>285</v>
      </c>
      <c r="D485" t="s">
        <v>160</v>
      </c>
      <c r="E485" s="1" t="s">
        <v>285</v>
      </c>
      <c r="F485" t="s">
        <v>160</v>
      </c>
      <c r="G485" s="1" t="s">
        <v>0</v>
      </c>
      <c r="I485" s="5">
        <v>43845</v>
      </c>
      <c r="J485" s="5">
        <v>44043</v>
      </c>
      <c r="K485" s="1" t="s">
        <v>0</v>
      </c>
      <c r="L485" s="1" t="s">
        <v>536</v>
      </c>
      <c r="M485" s="6">
        <v>1</v>
      </c>
      <c r="N485" s="3">
        <v>1</v>
      </c>
      <c r="O485" s="6">
        <v>1</v>
      </c>
      <c r="P485" s="6"/>
      <c r="Q485" s="6"/>
      <c r="R485" s="6"/>
      <c r="S485" s="1" t="s">
        <v>724</v>
      </c>
      <c r="T485" s="1" t="s">
        <v>336</v>
      </c>
      <c r="U485" s="2">
        <v>560</v>
      </c>
      <c r="V485" s="1" t="s">
        <v>0</v>
      </c>
      <c r="W485" s="1" t="s">
        <v>570</v>
      </c>
      <c r="X485" s="1" t="s">
        <v>570</v>
      </c>
      <c r="Y485" s="1" t="s">
        <v>725</v>
      </c>
      <c r="Z485" s="1" t="s">
        <v>722</v>
      </c>
      <c r="AA485" s="1" t="s">
        <v>160</v>
      </c>
      <c r="AB485" s="1" t="s">
        <v>498</v>
      </c>
      <c r="AC485" s="1" t="s">
        <v>724</v>
      </c>
      <c r="AD485" s="4">
        <v>560</v>
      </c>
      <c r="AE485" s="4">
        <v>560</v>
      </c>
      <c r="AF485" s="4">
        <v>560</v>
      </c>
      <c r="AG485" s="4">
        <v>560</v>
      </c>
      <c r="AH485" s="4">
        <v>560</v>
      </c>
      <c r="AI485" s="2">
        <v>560</v>
      </c>
      <c r="AJ485" s="4">
        <v>560</v>
      </c>
      <c r="AK485" s="2">
        <v>560</v>
      </c>
      <c r="AL485" s="4"/>
      <c r="AM485" s="2"/>
      <c r="AN485" s="3">
        <v>1</v>
      </c>
      <c r="AO485" s="2"/>
      <c r="AP485" s="6"/>
      <c r="AQ485" s="1" t="s">
        <v>567</v>
      </c>
      <c r="AR485" s="1" t="s">
        <v>569</v>
      </c>
      <c r="AS485" s="1" t="s">
        <v>568</v>
      </c>
      <c r="AT485" s="6"/>
      <c r="AU485" s="1" t="s">
        <v>323</v>
      </c>
      <c r="AV485" t="s">
        <v>766</v>
      </c>
      <c r="AW485" s="1" t="s">
        <v>323</v>
      </c>
      <c r="AX485" s="9" t="s">
        <v>871</v>
      </c>
      <c r="AY485" s="1"/>
    </row>
    <row r="486" spans="1:51" x14ac:dyDescent="0.25">
      <c r="A486" s="1" t="s">
        <v>692</v>
      </c>
      <c r="B486" s="1" t="s">
        <v>285</v>
      </c>
      <c r="C486" s="1" t="s">
        <v>285</v>
      </c>
      <c r="D486" t="s">
        <v>160</v>
      </c>
      <c r="E486" s="1" t="s">
        <v>285</v>
      </c>
      <c r="F486" t="s">
        <v>160</v>
      </c>
      <c r="G486" s="1" t="s">
        <v>0</v>
      </c>
      <c r="I486" s="5">
        <v>43845</v>
      </c>
      <c r="J486" s="5">
        <v>44074</v>
      </c>
      <c r="K486" s="1" t="s">
        <v>0</v>
      </c>
      <c r="L486" s="1" t="s">
        <v>536</v>
      </c>
      <c r="M486" s="6">
        <v>1</v>
      </c>
      <c r="N486" s="3">
        <v>1</v>
      </c>
      <c r="O486" s="6">
        <v>1</v>
      </c>
      <c r="P486" s="6"/>
      <c r="Q486" s="6"/>
      <c r="R486" s="6"/>
      <c r="S486" s="1" t="s">
        <v>724</v>
      </c>
      <c r="T486" s="1" t="s">
        <v>336</v>
      </c>
      <c r="U486" s="2">
        <v>560</v>
      </c>
      <c r="V486" s="1" t="s">
        <v>0</v>
      </c>
      <c r="W486" s="1" t="s">
        <v>570</v>
      </c>
      <c r="X486" s="1" t="s">
        <v>570</v>
      </c>
      <c r="Y486" s="1" t="s">
        <v>725</v>
      </c>
      <c r="Z486" s="1" t="s">
        <v>722</v>
      </c>
      <c r="AA486" s="1" t="s">
        <v>160</v>
      </c>
      <c r="AB486" s="1" t="s">
        <v>499</v>
      </c>
      <c r="AC486" s="1" t="s">
        <v>724</v>
      </c>
      <c r="AD486" s="4">
        <v>560</v>
      </c>
      <c r="AE486" s="4">
        <v>560</v>
      </c>
      <c r="AF486" s="4">
        <v>560</v>
      </c>
      <c r="AG486" s="4">
        <v>560</v>
      </c>
      <c r="AH486" s="4">
        <v>560</v>
      </c>
      <c r="AI486" s="2">
        <v>560</v>
      </c>
      <c r="AJ486" s="4">
        <v>560</v>
      </c>
      <c r="AK486" s="2">
        <v>560</v>
      </c>
      <c r="AL486" s="4"/>
      <c r="AM486" s="2"/>
      <c r="AN486" s="3">
        <v>1</v>
      </c>
      <c r="AO486" s="2"/>
      <c r="AP486" s="6"/>
      <c r="AQ486" s="1" t="s">
        <v>567</v>
      </c>
      <c r="AR486" s="1" t="s">
        <v>569</v>
      </c>
      <c r="AS486" s="1" t="s">
        <v>568</v>
      </c>
      <c r="AT486" s="6"/>
      <c r="AU486" s="1" t="s">
        <v>323</v>
      </c>
      <c r="AV486" t="s">
        <v>766</v>
      </c>
      <c r="AW486" s="1" t="s">
        <v>323</v>
      </c>
      <c r="AX486" s="9" t="s">
        <v>872</v>
      </c>
      <c r="AY486" s="1"/>
    </row>
    <row r="487" spans="1:51" x14ac:dyDescent="0.25">
      <c r="A487" s="1" t="s">
        <v>692</v>
      </c>
      <c r="B487" s="1" t="s">
        <v>285</v>
      </c>
      <c r="C487" s="1" t="s">
        <v>285</v>
      </c>
      <c r="D487" t="s">
        <v>160</v>
      </c>
      <c r="E487" s="1" t="s">
        <v>285</v>
      </c>
      <c r="F487" t="s">
        <v>160</v>
      </c>
      <c r="G487" s="1" t="s">
        <v>0</v>
      </c>
      <c r="I487" s="5">
        <v>43845</v>
      </c>
      <c r="J487" s="5">
        <v>44104</v>
      </c>
      <c r="K487" s="1" t="s">
        <v>0</v>
      </c>
      <c r="L487" s="1" t="s">
        <v>536</v>
      </c>
      <c r="M487" s="6">
        <v>1</v>
      </c>
      <c r="N487" s="3">
        <v>1</v>
      </c>
      <c r="O487" s="6">
        <v>1</v>
      </c>
      <c r="P487" s="6"/>
      <c r="Q487" s="6"/>
      <c r="R487" s="6"/>
      <c r="S487" s="1" t="s">
        <v>724</v>
      </c>
      <c r="T487" s="1" t="s">
        <v>336</v>
      </c>
      <c r="U487" s="2">
        <v>560</v>
      </c>
      <c r="V487" s="1" t="s">
        <v>0</v>
      </c>
      <c r="W487" s="1" t="s">
        <v>570</v>
      </c>
      <c r="X487" s="1" t="s">
        <v>570</v>
      </c>
      <c r="Y487" s="1" t="s">
        <v>725</v>
      </c>
      <c r="Z487" s="1" t="s">
        <v>722</v>
      </c>
      <c r="AA487" s="1" t="s">
        <v>160</v>
      </c>
      <c r="AB487" s="1" t="s">
        <v>500</v>
      </c>
      <c r="AC487" s="1" t="s">
        <v>724</v>
      </c>
      <c r="AD487" s="4">
        <v>560</v>
      </c>
      <c r="AE487" s="4">
        <v>560</v>
      </c>
      <c r="AF487" s="4">
        <v>560</v>
      </c>
      <c r="AG487" s="4">
        <v>560</v>
      </c>
      <c r="AH487" s="4">
        <v>560</v>
      </c>
      <c r="AI487" s="2">
        <v>560</v>
      </c>
      <c r="AJ487" s="4">
        <v>560</v>
      </c>
      <c r="AK487" s="2">
        <v>560</v>
      </c>
      <c r="AL487" s="4"/>
      <c r="AM487" s="2"/>
      <c r="AN487" s="3">
        <v>1</v>
      </c>
      <c r="AO487" s="2"/>
      <c r="AP487" s="6"/>
      <c r="AQ487" s="1" t="s">
        <v>567</v>
      </c>
      <c r="AR487" s="1" t="s">
        <v>569</v>
      </c>
      <c r="AS487" s="1" t="s">
        <v>568</v>
      </c>
      <c r="AT487" s="6"/>
      <c r="AU487" s="1" t="s">
        <v>323</v>
      </c>
      <c r="AV487" t="s">
        <v>766</v>
      </c>
      <c r="AW487" s="1" t="s">
        <v>323</v>
      </c>
      <c r="AX487" s="9" t="s">
        <v>873</v>
      </c>
      <c r="AY487" s="1"/>
    </row>
    <row r="488" spans="1:51" x14ac:dyDescent="0.25">
      <c r="A488" s="1" t="s">
        <v>692</v>
      </c>
      <c r="B488" s="1" t="s">
        <v>285</v>
      </c>
      <c r="C488" s="1" t="s">
        <v>285</v>
      </c>
      <c r="D488" t="s">
        <v>160</v>
      </c>
      <c r="E488" s="1" t="s">
        <v>285</v>
      </c>
      <c r="F488" t="s">
        <v>160</v>
      </c>
      <c r="G488" s="1" t="s">
        <v>0</v>
      </c>
      <c r="I488" s="5">
        <v>43845</v>
      </c>
      <c r="J488" s="5">
        <v>44135</v>
      </c>
      <c r="K488" s="1" t="s">
        <v>0</v>
      </c>
      <c r="L488" s="1" t="s">
        <v>536</v>
      </c>
      <c r="M488" s="6">
        <v>1</v>
      </c>
      <c r="N488" s="3">
        <v>1</v>
      </c>
      <c r="O488" s="6">
        <v>1</v>
      </c>
      <c r="P488" s="6"/>
      <c r="Q488" s="6"/>
      <c r="R488" s="6"/>
      <c r="S488" s="1" t="s">
        <v>724</v>
      </c>
      <c r="T488" s="1" t="s">
        <v>336</v>
      </c>
      <c r="U488" s="2">
        <v>560</v>
      </c>
      <c r="V488" s="1" t="s">
        <v>0</v>
      </c>
      <c r="W488" s="1" t="s">
        <v>570</v>
      </c>
      <c r="X488" s="1" t="s">
        <v>570</v>
      </c>
      <c r="Y488" s="1" t="s">
        <v>725</v>
      </c>
      <c r="Z488" s="1" t="s">
        <v>722</v>
      </c>
      <c r="AA488" s="1" t="s">
        <v>160</v>
      </c>
      <c r="AB488" s="1" t="s">
        <v>501</v>
      </c>
      <c r="AC488" s="1" t="s">
        <v>724</v>
      </c>
      <c r="AD488" s="4">
        <v>560</v>
      </c>
      <c r="AE488" s="4">
        <v>560</v>
      </c>
      <c r="AF488" s="4">
        <v>560</v>
      </c>
      <c r="AG488" s="4">
        <v>560</v>
      </c>
      <c r="AH488" s="4">
        <v>560</v>
      </c>
      <c r="AI488" s="2">
        <v>560</v>
      </c>
      <c r="AJ488" s="4">
        <v>560</v>
      </c>
      <c r="AK488" s="2">
        <v>560</v>
      </c>
      <c r="AL488" s="4"/>
      <c r="AM488" s="2"/>
      <c r="AN488" s="3">
        <v>1</v>
      </c>
      <c r="AO488" s="2"/>
      <c r="AP488" s="6"/>
      <c r="AQ488" s="1" t="s">
        <v>567</v>
      </c>
      <c r="AR488" s="1" t="s">
        <v>569</v>
      </c>
      <c r="AS488" s="1" t="s">
        <v>568</v>
      </c>
      <c r="AT488" s="6"/>
      <c r="AU488" s="1" t="s">
        <v>323</v>
      </c>
      <c r="AV488" t="s">
        <v>766</v>
      </c>
      <c r="AW488" s="1" t="s">
        <v>323</v>
      </c>
      <c r="AX488" s="9" t="s">
        <v>874</v>
      </c>
      <c r="AY488" s="1"/>
    </row>
    <row r="489" spans="1:51" x14ac:dyDescent="0.25">
      <c r="A489" s="1" t="s">
        <v>692</v>
      </c>
      <c r="B489" s="1" t="s">
        <v>285</v>
      </c>
      <c r="C489" s="1" t="s">
        <v>285</v>
      </c>
      <c r="D489" t="s">
        <v>160</v>
      </c>
      <c r="E489" s="1" t="s">
        <v>285</v>
      </c>
      <c r="F489" t="s">
        <v>160</v>
      </c>
      <c r="G489" s="1" t="s">
        <v>0</v>
      </c>
      <c r="I489" s="5">
        <v>43845</v>
      </c>
      <c r="J489" s="5">
        <v>44165</v>
      </c>
      <c r="K489" s="1" t="s">
        <v>0</v>
      </c>
      <c r="L489" s="1" t="s">
        <v>536</v>
      </c>
      <c r="M489" s="6">
        <v>1</v>
      </c>
      <c r="N489" s="3">
        <v>1</v>
      </c>
      <c r="O489" s="6">
        <v>1</v>
      </c>
      <c r="P489" s="6"/>
      <c r="Q489" s="6"/>
      <c r="R489" s="6"/>
      <c r="S489" s="1" t="s">
        <v>724</v>
      </c>
      <c r="T489" s="1" t="s">
        <v>336</v>
      </c>
      <c r="U489" s="2">
        <v>560</v>
      </c>
      <c r="V489" s="1" t="s">
        <v>0</v>
      </c>
      <c r="W489" s="1" t="s">
        <v>570</v>
      </c>
      <c r="X489" s="1" t="s">
        <v>570</v>
      </c>
      <c r="Y489" s="1" t="s">
        <v>725</v>
      </c>
      <c r="Z489" s="1" t="s">
        <v>722</v>
      </c>
      <c r="AA489" s="1" t="s">
        <v>160</v>
      </c>
      <c r="AB489" s="1" t="s">
        <v>502</v>
      </c>
      <c r="AC489" s="1" t="s">
        <v>724</v>
      </c>
      <c r="AD489" s="4">
        <v>560</v>
      </c>
      <c r="AE489" s="4">
        <v>560</v>
      </c>
      <c r="AF489" s="4">
        <v>560</v>
      </c>
      <c r="AG489" s="4">
        <v>560</v>
      </c>
      <c r="AH489" s="4">
        <v>560</v>
      </c>
      <c r="AI489" s="2">
        <v>560</v>
      </c>
      <c r="AJ489" s="4">
        <v>560</v>
      </c>
      <c r="AK489" s="2">
        <v>560</v>
      </c>
      <c r="AL489" s="4"/>
      <c r="AM489" s="2"/>
      <c r="AN489" s="3">
        <v>1</v>
      </c>
      <c r="AO489" s="2"/>
      <c r="AP489" s="6"/>
      <c r="AQ489" s="1" t="s">
        <v>567</v>
      </c>
      <c r="AR489" s="1" t="s">
        <v>569</v>
      </c>
      <c r="AS489" s="1" t="s">
        <v>568</v>
      </c>
      <c r="AT489" s="6"/>
      <c r="AU489" s="1" t="s">
        <v>323</v>
      </c>
      <c r="AV489" t="s">
        <v>766</v>
      </c>
      <c r="AW489" s="1" t="s">
        <v>323</v>
      </c>
      <c r="AX489" s="9" t="s">
        <v>875</v>
      </c>
      <c r="AY489" s="1"/>
    </row>
    <row r="490" spans="1:51" x14ac:dyDescent="0.25">
      <c r="A490" s="1" t="s">
        <v>692</v>
      </c>
      <c r="B490" s="1" t="s">
        <v>285</v>
      </c>
      <c r="C490" s="1" t="s">
        <v>285</v>
      </c>
      <c r="D490" t="s">
        <v>160</v>
      </c>
      <c r="E490" s="1" t="s">
        <v>285</v>
      </c>
      <c r="F490" t="s">
        <v>160</v>
      </c>
      <c r="G490" s="1" t="s">
        <v>0</v>
      </c>
      <c r="I490" s="5">
        <v>43845</v>
      </c>
      <c r="J490" s="5">
        <v>44196</v>
      </c>
      <c r="K490" s="1" t="s">
        <v>0</v>
      </c>
      <c r="L490" s="1" t="s">
        <v>536</v>
      </c>
      <c r="M490" s="6">
        <v>1</v>
      </c>
      <c r="N490" s="3">
        <v>1</v>
      </c>
      <c r="O490" s="6">
        <v>1</v>
      </c>
      <c r="P490" s="6"/>
      <c r="Q490" s="6"/>
      <c r="R490" s="6"/>
      <c r="S490" s="1" t="s">
        <v>724</v>
      </c>
      <c r="T490" s="1" t="s">
        <v>336</v>
      </c>
      <c r="U490" s="2">
        <v>560</v>
      </c>
      <c r="V490" s="1" t="s">
        <v>0</v>
      </c>
      <c r="W490" s="1" t="s">
        <v>570</v>
      </c>
      <c r="X490" s="1" t="s">
        <v>570</v>
      </c>
      <c r="Y490" s="1" t="s">
        <v>725</v>
      </c>
      <c r="Z490" s="1" t="s">
        <v>722</v>
      </c>
      <c r="AA490" s="1" t="s">
        <v>160</v>
      </c>
      <c r="AB490" s="1" t="s">
        <v>503</v>
      </c>
      <c r="AC490" s="1" t="s">
        <v>724</v>
      </c>
      <c r="AD490" s="4">
        <v>560</v>
      </c>
      <c r="AE490" s="4">
        <v>560</v>
      </c>
      <c r="AF490" s="4">
        <v>560</v>
      </c>
      <c r="AG490" s="4">
        <v>560</v>
      </c>
      <c r="AH490" s="4">
        <v>560</v>
      </c>
      <c r="AI490" s="2">
        <v>560</v>
      </c>
      <c r="AJ490" s="4">
        <v>560</v>
      </c>
      <c r="AK490" s="2">
        <v>560</v>
      </c>
      <c r="AL490" s="4"/>
      <c r="AM490" s="2"/>
      <c r="AN490" s="3">
        <v>1</v>
      </c>
      <c r="AO490" s="2"/>
      <c r="AP490" s="6"/>
      <c r="AQ490" s="1" t="s">
        <v>567</v>
      </c>
      <c r="AR490" s="1" t="s">
        <v>569</v>
      </c>
      <c r="AS490" s="1" t="s">
        <v>568</v>
      </c>
      <c r="AT490" s="6"/>
      <c r="AU490" s="1" t="s">
        <v>323</v>
      </c>
      <c r="AV490" t="s">
        <v>766</v>
      </c>
      <c r="AW490" s="1" t="s">
        <v>323</v>
      </c>
      <c r="AX490" s="9" t="s">
        <v>876</v>
      </c>
      <c r="AY490" s="1"/>
    </row>
    <row r="491" spans="1:51" x14ac:dyDescent="0.25">
      <c r="A491" s="1" t="s">
        <v>693</v>
      </c>
      <c r="B491" s="1" t="s">
        <v>286</v>
      </c>
      <c r="C491" s="1" t="s">
        <v>286</v>
      </c>
      <c r="D491" t="s">
        <v>743</v>
      </c>
      <c r="E491" s="1" t="s">
        <v>286</v>
      </c>
      <c r="F491" t="s">
        <v>743</v>
      </c>
      <c r="G491" s="1" t="s">
        <v>0</v>
      </c>
      <c r="I491" s="5">
        <v>43845</v>
      </c>
      <c r="J491" s="5">
        <v>43845</v>
      </c>
      <c r="K491" s="1" t="s">
        <v>0</v>
      </c>
      <c r="L491" s="1" t="s">
        <v>541</v>
      </c>
      <c r="M491" s="6">
        <v>1</v>
      </c>
      <c r="N491" s="3">
        <v>1</v>
      </c>
      <c r="O491" s="6">
        <v>1</v>
      </c>
      <c r="P491" s="6"/>
      <c r="Q491" s="6"/>
      <c r="R491" s="6"/>
      <c r="S491" s="1" t="s">
        <v>724</v>
      </c>
      <c r="T491" s="1" t="s">
        <v>336</v>
      </c>
      <c r="U491" s="2">
        <v>8740</v>
      </c>
      <c r="V491" s="1" t="s">
        <v>0</v>
      </c>
      <c r="W491" s="1" t="s">
        <v>570</v>
      </c>
      <c r="X491" s="1" t="s">
        <v>570</v>
      </c>
      <c r="Y491" s="1" t="s">
        <v>726</v>
      </c>
      <c r="Z491" s="1" t="s">
        <v>719</v>
      </c>
      <c r="AA491" s="1" t="s">
        <v>161</v>
      </c>
      <c r="AB491" s="1" t="s">
        <v>469</v>
      </c>
      <c r="AC491" s="1" t="s">
        <v>724</v>
      </c>
      <c r="AD491" s="4">
        <v>8740</v>
      </c>
      <c r="AE491" s="4">
        <v>8740</v>
      </c>
      <c r="AF491" s="4">
        <v>8740</v>
      </c>
      <c r="AG491" s="4">
        <v>8740</v>
      </c>
      <c r="AH491" s="4">
        <v>8740</v>
      </c>
      <c r="AI491" s="2">
        <v>8740</v>
      </c>
      <c r="AJ491" s="4">
        <v>8740</v>
      </c>
      <c r="AK491" s="2">
        <v>8740</v>
      </c>
      <c r="AL491" s="4"/>
      <c r="AM491" s="2"/>
      <c r="AN491" s="3">
        <v>1</v>
      </c>
      <c r="AO491" s="2"/>
      <c r="AP491" s="6"/>
      <c r="AQ491" s="1" t="s">
        <v>567</v>
      </c>
      <c r="AR491" s="1" t="s">
        <v>569</v>
      </c>
      <c r="AS491" s="1" t="s">
        <v>568</v>
      </c>
      <c r="AT491" s="6"/>
      <c r="AU491" s="1" t="s">
        <v>306</v>
      </c>
      <c r="AV491" t="s">
        <v>749</v>
      </c>
      <c r="AW491" s="1" t="s">
        <v>306</v>
      </c>
      <c r="AX491" s="9" t="s">
        <v>859</v>
      </c>
      <c r="AY491" s="1"/>
    </row>
    <row r="492" spans="1:51" x14ac:dyDescent="0.25">
      <c r="A492" s="1" t="s">
        <v>694</v>
      </c>
      <c r="B492" s="1" t="s">
        <v>287</v>
      </c>
      <c r="C492" s="1" t="s">
        <v>287</v>
      </c>
      <c r="D492" t="s">
        <v>162</v>
      </c>
      <c r="E492" s="1" t="s">
        <v>287</v>
      </c>
      <c r="F492" t="s">
        <v>162</v>
      </c>
      <c r="G492" s="1" t="s">
        <v>0</v>
      </c>
      <c r="I492" s="5">
        <v>43846</v>
      </c>
      <c r="J492" s="5">
        <v>43846</v>
      </c>
      <c r="K492" s="1" t="s">
        <v>0</v>
      </c>
      <c r="L492" s="1" t="s">
        <v>536</v>
      </c>
      <c r="M492" s="6">
        <v>8</v>
      </c>
      <c r="N492" s="3">
        <v>1</v>
      </c>
      <c r="O492" s="6">
        <v>8</v>
      </c>
      <c r="P492" s="6"/>
      <c r="Q492" s="6"/>
      <c r="R492" s="6"/>
      <c r="S492" s="1" t="s">
        <v>724</v>
      </c>
      <c r="T492" s="1" t="s">
        <v>336</v>
      </c>
      <c r="U492" s="2">
        <v>360</v>
      </c>
      <c r="V492" s="1" t="s">
        <v>0</v>
      </c>
      <c r="W492" s="1" t="s">
        <v>570</v>
      </c>
      <c r="X492" s="1" t="s">
        <v>570</v>
      </c>
      <c r="Y492" s="1" t="s">
        <v>725</v>
      </c>
      <c r="Z492" s="1" t="s">
        <v>722</v>
      </c>
      <c r="AA492" s="1" t="s">
        <v>162</v>
      </c>
      <c r="AB492" s="1" t="s">
        <v>338</v>
      </c>
      <c r="AC492" s="1" t="s">
        <v>724</v>
      </c>
      <c r="AD492" s="4">
        <v>2880</v>
      </c>
      <c r="AE492" s="4">
        <v>2880</v>
      </c>
      <c r="AF492" s="4">
        <v>2880</v>
      </c>
      <c r="AG492" s="4">
        <v>2880</v>
      </c>
      <c r="AH492" s="4">
        <v>360</v>
      </c>
      <c r="AI492" s="2">
        <v>360</v>
      </c>
      <c r="AJ492" s="4">
        <v>2880</v>
      </c>
      <c r="AK492" s="2">
        <v>2880</v>
      </c>
      <c r="AL492" s="4"/>
      <c r="AM492" s="2"/>
      <c r="AN492" s="3">
        <v>1</v>
      </c>
      <c r="AO492" s="2"/>
      <c r="AP492" s="6"/>
      <c r="AQ492" s="1" t="s">
        <v>567</v>
      </c>
      <c r="AR492" s="1" t="s">
        <v>569</v>
      </c>
      <c r="AS492" s="1" t="s">
        <v>568</v>
      </c>
      <c r="AT492" s="6"/>
      <c r="AU492" s="1" t="s">
        <v>325</v>
      </c>
      <c r="AV492" t="s">
        <v>768</v>
      </c>
      <c r="AW492" s="1" t="s">
        <v>325</v>
      </c>
      <c r="AX492" s="1" t="s">
        <v>821</v>
      </c>
      <c r="AY492" s="1"/>
    </row>
    <row r="493" spans="1:51" x14ac:dyDescent="0.25">
      <c r="A493" s="1" t="s">
        <v>694</v>
      </c>
      <c r="B493" s="1" t="s">
        <v>287</v>
      </c>
      <c r="C493" s="1" t="s">
        <v>287</v>
      </c>
      <c r="D493" t="s">
        <v>162</v>
      </c>
      <c r="E493" s="1" t="s">
        <v>287</v>
      </c>
      <c r="F493" t="s">
        <v>162</v>
      </c>
      <c r="G493" s="1" t="s">
        <v>0</v>
      </c>
      <c r="I493" s="5">
        <v>43846</v>
      </c>
      <c r="J493" s="5">
        <v>43846</v>
      </c>
      <c r="K493" s="1" t="s">
        <v>0</v>
      </c>
      <c r="L493" s="1" t="s">
        <v>545</v>
      </c>
      <c r="M493" s="6">
        <v>1</v>
      </c>
      <c r="N493" s="3">
        <v>1</v>
      </c>
      <c r="O493" s="6">
        <v>1</v>
      </c>
      <c r="P493" s="6"/>
      <c r="Q493" s="6"/>
      <c r="R493" s="6"/>
      <c r="S493" s="1" t="s">
        <v>724</v>
      </c>
      <c r="T493" s="1" t="s">
        <v>336</v>
      </c>
      <c r="U493" s="2">
        <v>100</v>
      </c>
      <c r="V493" s="1" t="s">
        <v>0</v>
      </c>
      <c r="W493" s="1" t="s">
        <v>570</v>
      </c>
      <c r="X493" s="1" t="s">
        <v>570</v>
      </c>
      <c r="Y493" s="1" t="s">
        <v>725</v>
      </c>
      <c r="Z493" s="1" t="s">
        <v>722</v>
      </c>
      <c r="AA493" s="1" t="s">
        <v>162</v>
      </c>
      <c r="AB493" s="1" t="s">
        <v>504</v>
      </c>
      <c r="AC493" s="1" t="s">
        <v>724</v>
      </c>
      <c r="AD493" s="4">
        <v>100</v>
      </c>
      <c r="AE493" s="4">
        <v>100</v>
      </c>
      <c r="AF493" s="4">
        <v>100</v>
      </c>
      <c r="AG493" s="4">
        <v>100</v>
      </c>
      <c r="AH493" s="4">
        <v>100</v>
      </c>
      <c r="AI493" s="2">
        <v>100</v>
      </c>
      <c r="AJ493" s="4">
        <v>100</v>
      </c>
      <c r="AK493" s="2">
        <v>100</v>
      </c>
      <c r="AL493" s="4"/>
      <c r="AM493" s="2"/>
      <c r="AN493" s="3">
        <v>1</v>
      </c>
      <c r="AO493" s="2"/>
      <c r="AP493" s="6"/>
      <c r="AQ493" s="1" t="s">
        <v>567</v>
      </c>
      <c r="AR493" s="1" t="s">
        <v>569</v>
      </c>
      <c r="AS493" s="1" t="s">
        <v>568</v>
      </c>
      <c r="AT493" s="6"/>
      <c r="AU493" s="1" t="s">
        <v>325</v>
      </c>
      <c r="AV493" t="s">
        <v>768</v>
      </c>
      <c r="AW493" s="1" t="s">
        <v>325</v>
      </c>
      <c r="AX493" s="1" t="s">
        <v>821</v>
      </c>
      <c r="AY493" s="1"/>
    </row>
    <row r="494" spans="1:51" x14ac:dyDescent="0.25">
      <c r="A494" s="1" t="s">
        <v>694</v>
      </c>
      <c r="B494" s="1" t="s">
        <v>287</v>
      </c>
      <c r="C494" s="1" t="s">
        <v>287</v>
      </c>
      <c r="D494" t="s">
        <v>162</v>
      </c>
      <c r="E494" s="1" t="s">
        <v>287</v>
      </c>
      <c r="F494" t="s">
        <v>162</v>
      </c>
      <c r="G494" s="1" t="s">
        <v>0</v>
      </c>
      <c r="I494" s="5">
        <v>43846</v>
      </c>
      <c r="J494" s="5">
        <v>43846</v>
      </c>
      <c r="K494" s="1" t="s">
        <v>0</v>
      </c>
      <c r="L494" s="1" t="s">
        <v>552</v>
      </c>
      <c r="M494" s="6">
        <v>9</v>
      </c>
      <c r="N494" s="3">
        <v>1</v>
      </c>
      <c r="O494" s="6">
        <v>9</v>
      </c>
      <c r="P494" s="6"/>
      <c r="Q494" s="6"/>
      <c r="R494" s="6"/>
      <c r="S494" s="1" t="s">
        <v>724</v>
      </c>
      <c r="T494" s="1" t="s">
        <v>336</v>
      </c>
      <c r="U494" s="2">
        <v>25</v>
      </c>
      <c r="V494" s="1" t="s">
        <v>0</v>
      </c>
      <c r="W494" s="1" t="s">
        <v>570</v>
      </c>
      <c r="X494" s="1" t="s">
        <v>570</v>
      </c>
      <c r="Y494" s="1" t="s">
        <v>725</v>
      </c>
      <c r="Z494" s="1" t="s">
        <v>722</v>
      </c>
      <c r="AA494" s="1" t="s">
        <v>162</v>
      </c>
      <c r="AB494" s="1" t="s">
        <v>422</v>
      </c>
      <c r="AC494" s="1" t="s">
        <v>724</v>
      </c>
      <c r="AD494" s="4">
        <v>225</v>
      </c>
      <c r="AE494" s="4">
        <v>225</v>
      </c>
      <c r="AF494" s="4">
        <v>225</v>
      </c>
      <c r="AG494" s="4">
        <v>225</v>
      </c>
      <c r="AH494" s="4">
        <v>25</v>
      </c>
      <c r="AI494" s="2">
        <v>25</v>
      </c>
      <c r="AJ494" s="4">
        <v>225</v>
      </c>
      <c r="AK494" s="2">
        <v>225</v>
      </c>
      <c r="AL494" s="4"/>
      <c r="AM494" s="2"/>
      <c r="AN494" s="3">
        <v>1</v>
      </c>
      <c r="AO494" s="2"/>
      <c r="AP494" s="6"/>
      <c r="AQ494" s="1" t="s">
        <v>567</v>
      </c>
      <c r="AR494" s="1" t="s">
        <v>569</v>
      </c>
      <c r="AS494" s="1" t="s">
        <v>568</v>
      </c>
      <c r="AT494" s="6"/>
      <c r="AU494" s="1" t="s">
        <v>325</v>
      </c>
      <c r="AV494" t="s">
        <v>768</v>
      </c>
      <c r="AW494" s="1" t="s">
        <v>325</v>
      </c>
      <c r="AX494" s="1" t="s">
        <v>821</v>
      </c>
      <c r="AY494" s="1"/>
    </row>
    <row r="495" spans="1:51" x14ac:dyDescent="0.25">
      <c r="A495" s="1" t="s">
        <v>694</v>
      </c>
      <c r="B495" s="1" t="s">
        <v>287</v>
      </c>
      <c r="C495" s="1" t="s">
        <v>287</v>
      </c>
      <c r="D495" t="s">
        <v>162</v>
      </c>
      <c r="E495" s="1" t="s">
        <v>287</v>
      </c>
      <c r="F495" t="s">
        <v>162</v>
      </c>
      <c r="G495" s="1" t="s">
        <v>0</v>
      </c>
      <c r="I495" s="5">
        <v>43846</v>
      </c>
      <c r="J495" s="5">
        <v>43846</v>
      </c>
      <c r="K495" s="1" t="s">
        <v>0</v>
      </c>
      <c r="L495" s="1" t="s">
        <v>544</v>
      </c>
      <c r="M495" s="6">
        <v>1</v>
      </c>
      <c r="N495" s="3">
        <v>1</v>
      </c>
      <c r="O495" s="6">
        <v>1</v>
      </c>
      <c r="P495" s="6"/>
      <c r="Q495" s="6"/>
      <c r="R495" s="6"/>
      <c r="S495" s="1" t="s">
        <v>724</v>
      </c>
      <c r="T495" s="1" t="s">
        <v>336</v>
      </c>
      <c r="U495" s="2">
        <v>120</v>
      </c>
      <c r="V495" s="1" t="s">
        <v>0</v>
      </c>
      <c r="W495" s="1" t="s">
        <v>570</v>
      </c>
      <c r="X495" s="1" t="s">
        <v>570</v>
      </c>
      <c r="Y495" s="1" t="s">
        <v>725</v>
      </c>
      <c r="Z495" s="1" t="s">
        <v>722</v>
      </c>
      <c r="AA495" s="1" t="s">
        <v>162</v>
      </c>
      <c r="AB495" s="1" t="s">
        <v>505</v>
      </c>
      <c r="AC495" s="1" t="s">
        <v>724</v>
      </c>
      <c r="AD495" s="4">
        <v>120</v>
      </c>
      <c r="AE495" s="4">
        <v>120</v>
      </c>
      <c r="AF495" s="4">
        <v>120</v>
      </c>
      <c r="AG495" s="4">
        <v>120</v>
      </c>
      <c r="AH495" s="4">
        <v>120</v>
      </c>
      <c r="AI495" s="2">
        <v>120</v>
      </c>
      <c r="AJ495" s="4">
        <v>120</v>
      </c>
      <c r="AK495" s="2">
        <v>120</v>
      </c>
      <c r="AL495" s="4"/>
      <c r="AM495" s="2"/>
      <c r="AN495" s="3">
        <v>1</v>
      </c>
      <c r="AO495" s="2"/>
      <c r="AP495" s="6"/>
      <c r="AQ495" s="1" t="s">
        <v>567</v>
      </c>
      <c r="AR495" s="1" t="s">
        <v>569</v>
      </c>
      <c r="AS495" s="1" t="s">
        <v>568</v>
      </c>
      <c r="AT495" s="6"/>
      <c r="AU495" s="1" t="s">
        <v>325</v>
      </c>
      <c r="AV495" t="s">
        <v>768</v>
      </c>
      <c r="AW495" s="1" t="s">
        <v>325</v>
      </c>
      <c r="AX495" s="1" t="s">
        <v>821</v>
      </c>
      <c r="AY495" s="1"/>
    </row>
    <row r="496" spans="1:51" x14ac:dyDescent="0.25">
      <c r="A496" s="1" t="s">
        <v>695</v>
      </c>
      <c r="B496" s="1" t="s">
        <v>288</v>
      </c>
      <c r="C496" s="1" t="s">
        <v>288</v>
      </c>
      <c r="D496" t="s">
        <v>163</v>
      </c>
      <c r="E496" s="1" t="s">
        <v>288</v>
      </c>
      <c r="F496" t="s">
        <v>163</v>
      </c>
      <c r="G496" s="1" t="s">
        <v>0</v>
      </c>
      <c r="I496" s="5">
        <v>43847</v>
      </c>
      <c r="J496" s="5">
        <v>43847</v>
      </c>
      <c r="K496" s="1" t="s">
        <v>0</v>
      </c>
      <c r="L496" s="1" t="s">
        <v>541</v>
      </c>
      <c r="M496" s="6">
        <v>1</v>
      </c>
      <c r="N496" s="3">
        <v>1</v>
      </c>
      <c r="O496" s="6">
        <v>1</v>
      </c>
      <c r="P496" s="6"/>
      <c r="Q496" s="6"/>
      <c r="R496" s="6"/>
      <c r="S496" s="1" t="s">
        <v>724</v>
      </c>
      <c r="T496" s="1" t="s">
        <v>336</v>
      </c>
      <c r="U496" s="2">
        <v>533.57000000000005</v>
      </c>
      <c r="V496" s="1" t="s">
        <v>0</v>
      </c>
      <c r="W496" s="1" t="s">
        <v>570</v>
      </c>
      <c r="X496" s="1" t="s">
        <v>570</v>
      </c>
      <c r="Y496" s="1" t="s">
        <v>726</v>
      </c>
      <c r="Z496" s="1" t="s">
        <v>719</v>
      </c>
      <c r="AA496" s="1" t="s">
        <v>163</v>
      </c>
      <c r="AB496" s="1" t="s">
        <v>506</v>
      </c>
      <c r="AC496" s="1" t="s">
        <v>724</v>
      </c>
      <c r="AD496" s="4">
        <v>533.57000000000005</v>
      </c>
      <c r="AE496" s="4">
        <v>533.57000000000005</v>
      </c>
      <c r="AF496" s="4">
        <v>533.57000000000005</v>
      </c>
      <c r="AG496" s="4">
        <v>533.57000000000005</v>
      </c>
      <c r="AH496" s="4">
        <v>533.57000000000005</v>
      </c>
      <c r="AI496" s="2">
        <v>533.57000000000005</v>
      </c>
      <c r="AJ496" s="4">
        <v>533.57000000000005</v>
      </c>
      <c r="AK496" s="2">
        <v>533.57000000000005</v>
      </c>
      <c r="AL496" s="4"/>
      <c r="AM496" s="2"/>
      <c r="AN496" s="3">
        <v>1</v>
      </c>
      <c r="AO496" s="2"/>
      <c r="AP496" s="6"/>
      <c r="AQ496" s="1" t="s">
        <v>567</v>
      </c>
      <c r="AR496" s="1" t="s">
        <v>569</v>
      </c>
      <c r="AS496" s="1" t="s">
        <v>568</v>
      </c>
      <c r="AT496" s="6"/>
      <c r="AU496" s="1" t="s">
        <v>325</v>
      </c>
      <c r="AV496" t="s">
        <v>768</v>
      </c>
      <c r="AW496" s="1" t="s">
        <v>325</v>
      </c>
      <c r="AX496" s="1"/>
      <c r="AY496" s="1"/>
    </row>
    <row r="497" spans="1:51" x14ac:dyDescent="0.25">
      <c r="A497" s="1" t="s">
        <v>695</v>
      </c>
      <c r="B497" s="1" t="s">
        <v>288</v>
      </c>
      <c r="C497" s="1" t="s">
        <v>288</v>
      </c>
      <c r="D497" t="s">
        <v>163</v>
      </c>
      <c r="E497" s="1" t="s">
        <v>288</v>
      </c>
      <c r="F497" t="s">
        <v>163</v>
      </c>
      <c r="G497" s="1" t="s">
        <v>0</v>
      </c>
      <c r="I497" s="5">
        <v>43847</v>
      </c>
      <c r="J497" s="5">
        <v>43847</v>
      </c>
      <c r="K497" s="1" t="s">
        <v>0</v>
      </c>
      <c r="L497" s="1" t="s">
        <v>541</v>
      </c>
      <c r="M497" s="6">
        <v>1</v>
      </c>
      <c r="N497" s="3">
        <v>1</v>
      </c>
      <c r="O497" s="6">
        <v>1</v>
      </c>
      <c r="P497" s="6"/>
      <c r="Q497" s="6"/>
      <c r="R497" s="6"/>
      <c r="S497" s="1" t="s">
        <v>724</v>
      </c>
      <c r="T497" s="1" t="s">
        <v>336</v>
      </c>
      <c r="U497" s="2">
        <v>701.57</v>
      </c>
      <c r="V497" s="1" t="s">
        <v>0</v>
      </c>
      <c r="W497" s="1" t="s">
        <v>570</v>
      </c>
      <c r="X497" s="1" t="s">
        <v>570</v>
      </c>
      <c r="Y497" s="1" t="s">
        <v>726</v>
      </c>
      <c r="Z497" s="1" t="s">
        <v>719</v>
      </c>
      <c r="AA497" s="1" t="s">
        <v>163</v>
      </c>
      <c r="AB497" s="1" t="s">
        <v>507</v>
      </c>
      <c r="AC497" s="1" t="s">
        <v>724</v>
      </c>
      <c r="AD497" s="4">
        <v>701.57</v>
      </c>
      <c r="AE497" s="4">
        <v>701.57</v>
      </c>
      <c r="AF497" s="4">
        <v>701.57</v>
      </c>
      <c r="AG497" s="4">
        <v>701.57</v>
      </c>
      <c r="AH497" s="4">
        <v>701.57</v>
      </c>
      <c r="AI497" s="2">
        <v>701.57</v>
      </c>
      <c r="AJ497" s="4">
        <v>701.57</v>
      </c>
      <c r="AK497" s="2">
        <v>701.57</v>
      </c>
      <c r="AL497" s="4"/>
      <c r="AM497" s="2"/>
      <c r="AN497" s="3">
        <v>1</v>
      </c>
      <c r="AO497" s="2"/>
      <c r="AP497" s="6"/>
      <c r="AQ497" s="1" t="s">
        <v>567</v>
      </c>
      <c r="AR497" s="1" t="s">
        <v>569</v>
      </c>
      <c r="AS497" s="1" t="s">
        <v>568</v>
      </c>
      <c r="AT497" s="6"/>
      <c r="AU497" s="1" t="s">
        <v>325</v>
      </c>
      <c r="AV497" t="s">
        <v>768</v>
      </c>
      <c r="AW497" s="1" t="s">
        <v>325</v>
      </c>
      <c r="AX497" s="1"/>
      <c r="AY497" s="1"/>
    </row>
    <row r="498" spans="1:51" x14ac:dyDescent="0.25">
      <c r="A498" s="1" t="s">
        <v>695</v>
      </c>
      <c r="B498" s="1" t="s">
        <v>288</v>
      </c>
      <c r="C498" s="1" t="s">
        <v>288</v>
      </c>
      <c r="D498" t="s">
        <v>163</v>
      </c>
      <c r="E498" s="1" t="s">
        <v>288</v>
      </c>
      <c r="F498" t="s">
        <v>163</v>
      </c>
      <c r="G498" s="1" t="s">
        <v>0</v>
      </c>
      <c r="I498" s="5">
        <v>43847</v>
      </c>
      <c r="J498" s="5">
        <v>43847</v>
      </c>
      <c r="K498" s="1" t="s">
        <v>0</v>
      </c>
      <c r="L498" s="1" t="s">
        <v>564</v>
      </c>
      <c r="M498" s="6">
        <v>1</v>
      </c>
      <c r="N498" s="3">
        <v>1</v>
      </c>
      <c r="O498" s="6">
        <v>1</v>
      </c>
      <c r="P498" s="6"/>
      <c r="Q498" s="6"/>
      <c r="R498" s="6"/>
      <c r="S498" s="1" t="s">
        <v>724</v>
      </c>
      <c r="T498" s="1" t="s">
        <v>336</v>
      </c>
      <c r="U498" s="2">
        <v>2064.2399999999998</v>
      </c>
      <c r="V498" s="1" t="s">
        <v>0</v>
      </c>
      <c r="W498" s="1" t="s">
        <v>570</v>
      </c>
      <c r="X498" s="1" t="s">
        <v>570</v>
      </c>
      <c r="Y498" s="1" t="s">
        <v>726</v>
      </c>
      <c r="Z498" s="1" t="s">
        <v>719</v>
      </c>
      <c r="AA498" s="1" t="s">
        <v>163</v>
      </c>
      <c r="AB498" s="1" t="s">
        <v>508</v>
      </c>
      <c r="AC498" s="1" t="s">
        <v>724</v>
      </c>
      <c r="AD498" s="4">
        <v>2064.2399999999998</v>
      </c>
      <c r="AE498" s="4">
        <v>2064.2399999999998</v>
      </c>
      <c r="AF498" s="4">
        <v>2064.2399999999998</v>
      </c>
      <c r="AG498" s="4">
        <v>2064.2399999999998</v>
      </c>
      <c r="AH498" s="4">
        <v>2064.2399999999998</v>
      </c>
      <c r="AI498" s="2">
        <v>2064.2399999999998</v>
      </c>
      <c r="AJ498" s="4">
        <v>2064.2399999999998</v>
      </c>
      <c r="AK498" s="2">
        <v>2064.2399999999998</v>
      </c>
      <c r="AL498" s="4"/>
      <c r="AM498" s="2"/>
      <c r="AN498" s="3">
        <v>1</v>
      </c>
      <c r="AO498" s="2"/>
      <c r="AP498" s="6"/>
      <c r="AQ498" s="1" t="s">
        <v>567</v>
      </c>
      <c r="AR498" s="1" t="s">
        <v>569</v>
      </c>
      <c r="AS498" s="1" t="s">
        <v>568</v>
      </c>
      <c r="AT498" s="6"/>
      <c r="AU498" s="1" t="s">
        <v>325</v>
      </c>
      <c r="AV498" t="s">
        <v>768</v>
      </c>
      <c r="AW498" s="1" t="s">
        <v>325</v>
      </c>
      <c r="AX498" s="1"/>
      <c r="AY498" s="1"/>
    </row>
    <row r="499" spans="1:51" x14ac:dyDescent="0.25">
      <c r="A499" s="1" t="s">
        <v>695</v>
      </c>
      <c r="B499" s="1" t="s">
        <v>288</v>
      </c>
      <c r="C499" s="1" t="s">
        <v>288</v>
      </c>
      <c r="D499" t="s">
        <v>163</v>
      </c>
      <c r="E499" s="1" t="s">
        <v>288</v>
      </c>
      <c r="F499" t="s">
        <v>163</v>
      </c>
      <c r="G499" s="1" t="s">
        <v>0</v>
      </c>
      <c r="I499" s="5">
        <v>43847</v>
      </c>
      <c r="J499" s="5">
        <v>43847</v>
      </c>
      <c r="K499" s="1" t="s">
        <v>0</v>
      </c>
      <c r="L499" s="1" t="s">
        <v>541</v>
      </c>
      <c r="M499" s="6">
        <v>1</v>
      </c>
      <c r="N499" s="3">
        <v>1</v>
      </c>
      <c r="O499" s="6">
        <v>1</v>
      </c>
      <c r="P499" s="6"/>
      <c r="Q499" s="6"/>
      <c r="R499" s="6"/>
      <c r="S499" s="1" t="s">
        <v>724</v>
      </c>
      <c r="T499" s="1" t="s">
        <v>336</v>
      </c>
      <c r="U499" s="2">
        <v>76.23</v>
      </c>
      <c r="V499" s="1" t="s">
        <v>0</v>
      </c>
      <c r="W499" s="1" t="s">
        <v>570</v>
      </c>
      <c r="X499" s="1" t="s">
        <v>570</v>
      </c>
      <c r="Y499" s="1" t="s">
        <v>726</v>
      </c>
      <c r="Z499" s="1" t="s">
        <v>719</v>
      </c>
      <c r="AA499" s="1" t="s">
        <v>163</v>
      </c>
      <c r="AB499" s="1" t="s">
        <v>509</v>
      </c>
      <c r="AC499" s="1" t="s">
        <v>724</v>
      </c>
      <c r="AD499" s="4">
        <v>76.23</v>
      </c>
      <c r="AE499" s="4">
        <v>76.23</v>
      </c>
      <c r="AF499" s="4">
        <v>76.23</v>
      </c>
      <c r="AG499" s="4">
        <v>76.23</v>
      </c>
      <c r="AH499" s="4">
        <v>76.23</v>
      </c>
      <c r="AI499" s="2">
        <v>76.23</v>
      </c>
      <c r="AJ499" s="4">
        <v>76.23</v>
      </c>
      <c r="AK499" s="2">
        <v>76.23</v>
      </c>
      <c r="AL499" s="4"/>
      <c r="AM499" s="2"/>
      <c r="AN499" s="3">
        <v>1</v>
      </c>
      <c r="AO499" s="2"/>
      <c r="AP499" s="6"/>
      <c r="AQ499" s="1" t="s">
        <v>567</v>
      </c>
      <c r="AR499" s="1" t="s">
        <v>569</v>
      </c>
      <c r="AS499" s="1" t="s">
        <v>568</v>
      </c>
      <c r="AT499" s="6"/>
      <c r="AU499" s="1" t="s">
        <v>325</v>
      </c>
      <c r="AV499" t="s">
        <v>768</v>
      </c>
      <c r="AW499" s="1" t="s">
        <v>325</v>
      </c>
      <c r="AX499" s="1"/>
      <c r="AY499" s="1"/>
    </row>
    <row r="500" spans="1:51" x14ac:dyDescent="0.25">
      <c r="A500" s="1" t="s">
        <v>695</v>
      </c>
      <c r="B500" s="1" t="s">
        <v>288</v>
      </c>
      <c r="C500" s="1" t="s">
        <v>288</v>
      </c>
      <c r="D500" t="s">
        <v>163</v>
      </c>
      <c r="E500" s="1" t="s">
        <v>288</v>
      </c>
      <c r="F500" t="s">
        <v>163</v>
      </c>
      <c r="G500" s="1" t="s">
        <v>0</v>
      </c>
      <c r="I500" s="5">
        <v>43847</v>
      </c>
      <c r="J500" s="5">
        <v>43847</v>
      </c>
      <c r="K500" s="1" t="s">
        <v>0</v>
      </c>
      <c r="L500" s="1" t="s">
        <v>565</v>
      </c>
      <c r="M500" s="6">
        <v>1</v>
      </c>
      <c r="N500" s="3">
        <v>1</v>
      </c>
      <c r="O500" s="6">
        <v>1</v>
      </c>
      <c r="P500" s="6"/>
      <c r="Q500" s="6"/>
      <c r="R500" s="6"/>
      <c r="S500" s="1" t="s">
        <v>724</v>
      </c>
      <c r="T500" s="1" t="s">
        <v>336</v>
      </c>
      <c r="U500" s="2">
        <v>228.67</v>
      </c>
      <c r="V500" s="1" t="s">
        <v>0</v>
      </c>
      <c r="W500" s="1" t="s">
        <v>570</v>
      </c>
      <c r="X500" s="1" t="s">
        <v>570</v>
      </c>
      <c r="Y500" s="1" t="s">
        <v>726</v>
      </c>
      <c r="Z500" s="1" t="s">
        <v>719</v>
      </c>
      <c r="AA500" s="1" t="s">
        <v>163</v>
      </c>
      <c r="AB500" s="1" t="s">
        <v>510</v>
      </c>
      <c r="AC500" s="1" t="s">
        <v>724</v>
      </c>
      <c r="AD500" s="4">
        <v>228.67</v>
      </c>
      <c r="AE500" s="4">
        <v>228.67</v>
      </c>
      <c r="AF500" s="4">
        <v>228.67</v>
      </c>
      <c r="AG500" s="4">
        <v>228.67</v>
      </c>
      <c r="AH500" s="4">
        <v>228.67</v>
      </c>
      <c r="AI500" s="2">
        <v>228.67</v>
      </c>
      <c r="AJ500" s="4">
        <v>228.67</v>
      </c>
      <c r="AK500" s="2">
        <v>228.67</v>
      </c>
      <c r="AL500" s="4"/>
      <c r="AM500" s="2"/>
      <c r="AN500" s="3">
        <v>1</v>
      </c>
      <c r="AO500" s="2"/>
      <c r="AP500" s="6"/>
      <c r="AQ500" s="1" t="s">
        <v>567</v>
      </c>
      <c r="AR500" s="1" t="s">
        <v>569</v>
      </c>
      <c r="AS500" s="1" t="s">
        <v>568</v>
      </c>
      <c r="AT500" s="6"/>
      <c r="AU500" s="1" t="s">
        <v>325</v>
      </c>
      <c r="AV500" t="s">
        <v>768</v>
      </c>
      <c r="AW500" s="1" t="s">
        <v>325</v>
      </c>
      <c r="AX500" s="1"/>
      <c r="AY500" s="1"/>
    </row>
    <row r="501" spans="1:51" x14ac:dyDescent="0.25">
      <c r="A501" s="1" t="s">
        <v>695</v>
      </c>
      <c r="B501" s="1" t="s">
        <v>288</v>
      </c>
      <c r="C501" s="1" t="s">
        <v>288</v>
      </c>
      <c r="D501" t="s">
        <v>163</v>
      </c>
      <c r="E501" s="1" t="s">
        <v>288</v>
      </c>
      <c r="F501" t="s">
        <v>163</v>
      </c>
      <c r="G501" s="1" t="s">
        <v>0</v>
      </c>
      <c r="I501" s="5">
        <v>43847</v>
      </c>
      <c r="J501" s="5">
        <v>43847</v>
      </c>
      <c r="K501" s="1" t="s">
        <v>0</v>
      </c>
      <c r="L501" s="1" t="s">
        <v>541</v>
      </c>
      <c r="M501" s="6">
        <v>1</v>
      </c>
      <c r="N501" s="3">
        <v>1</v>
      </c>
      <c r="O501" s="6">
        <v>1</v>
      </c>
      <c r="P501" s="6"/>
      <c r="Q501" s="6"/>
      <c r="R501" s="6"/>
      <c r="S501" s="1" t="s">
        <v>724</v>
      </c>
      <c r="T501" s="1" t="s">
        <v>336</v>
      </c>
      <c r="U501" s="2">
        <v>1067.1400000000001</v>
      </c>
      <c r="V501" s="1" t="s">
        <v>0</v>
      </c>
      <c r="W501" s="1" t="s">
        <v>570</v>
      </c>
      <c r="X501" s="1" t="s">
        <v>570</v>
      </c>
      <c r="Y501" s="1" t="s">
        <v>726</v>
      </c>
      <c r="Z501" s="1" t="s">
        <v>719</v>
      </c>
      <c r="AA501" s="1" t="s">
        <v>163</v>
      </c>
      <c r="AB501" s="1" t="s">
        <v>511</v>
      </c>
      <c r="AC501" s="1" t="s">
        <v>724</v>
      </c>
      <c r="AD501" s="4">
        <v>1067.1400000000001</v>
      </c>
      <c r="AE501" s="4">
        <v>1067.1400000000001</v>
      </c>
      <c r="AF501" s="4">
        <v>1067.1400000000001</v>
      </c>
      <c r="AG501" s="4">
        <v>1067.1400000000001</v>
      </c>
      <c r="AH501" s="4">
        <v>1067.1400000000001</v>
      </c>
      <c r="AI501" s="2">
        <v>1067.1400000000001</v>
      </c>
      <c r="AJ501" s="4">
        <v>1067.1400000000001</v>
      </c>
      <c r="AK501" s="2">
        <v>1067.1400000000001</v>
      </c>
      <c r="AL501" s="4"/>
      <c r="AM501" s="2"/>
      <c r="AN501" s="3">
        <v>1</v>
      </c>
      <c r="AO501" s="2"/>
      <c r="AP501" s="6"/>
      <c r="AQ501" s="1" t="s">
        <v>567</v>
      </c>
      <c r="AR501" s="1" t="s">
        <v>569</v>
      </c>
      <c r="AS501" s="1" t="s">
        <v>568</v>
      </c>
      <c r="AT501" s="6"/>
      <c r="AU501" s="1" t="s">
        <v>325</v>
      </c>
      <c r="AV501" t="s">
        <v>768</v>
      </c>
      <c r="AW501" s="1" t="s">
        <v>325</v>
      </c>
      <c r="AX501" s="1"/>
      <c r="AY501" s="1"/>
    </row>
    <row r="502" spans="1:51" x14ac:dyDescent="0.25">
      <c r="A502" s="1" t="s">
        <v>695</v>
      </c>
      <c r="B502" s="1" t="s">
        <v>288</v>
      </c>
      <c r="C502" s="1" t="s">
        <v>288</v>
      </c>
      <c r="D502" t="s">
        <v>163</v>
      </c>
      <c r="E502" s="1" t="s">
        <v>288</v>
      </c>
      <c r="F502" t="s">
        <v>163</v>
      </c>
      <c r="G502" s="1" t="s">
        <v>0</v>
      </c>
      <c r="I502" s="5">
        <v>43847</v>
      </c>
      <c r="J502" s="5">
        <v>43847</v>
      </c>
      <c r="K502" s="1" t="s">
        <v>0</v>
      </c>
      <c r="L502" s="1" t="s">
        <v>547</v>
      </c>
      <c r="M502" s="6">
        <v>1</v>
      </c>
      <c r="N502" s="3">
        <v>1</v>
      </c>
      <c r="O502" s="6">
        <v>1</v>
      </c>
      <c r="P502" s="6"/>
      <c r="Q502" s="6"/>
      <c r="R502" s="6"/>
      <c r="S502" s="1" t="s">
        <v>724</v>
      </c>
      <c r="T502" s="1" t="s">
        <v>336</v>
      </c>
      <c r="U502" s="2">
        <v>381.12</v>
      </c>
      <c r="V502" s="1" t="s">
        <v>0</v>
      </c>
      <c r="W502" s="1" t="s">
        <v>570</v>
      </c>
      <c r="X502" s="1" t="s">
        <v>570</v>
      </c>
      <c r="Y502" s="1" t="s">
        <v>726</v>
      </c>
      <c r="Z502" s="1" t="s">
        <v>719</v>
      </c>
      <c r="AA502" s="1" t="s">
        <v>163</v>
      </c>
      <c r="AB502" s="1" t="s">
        <v>512</v>
      </c>
      <c r="AC502" s="1" t="s">
        <v>724</v>
      </c>
      <c r="AD502" s="4">
        <v>381.12</v>
      </c>
      <c r="AE502" s="4">
        <v>381.12</v>
      </c>
      <c r="AF502" s="4">
        <v>381.12</v>
      </c>
      <c r="AG502" s="4">
        <v>381.12</v>
      </c>
      <c r="AH502" s="4">
        <v>381.12</v>
      </c>
      <c r="AI502" s="2">
        <v>381.12</v>
      </c>
      <c r="AJ502" s="4">
        <v>381.12</v>
      </c>
      <c r="AK502" s="2">
        <v>381.12</v>
      </c>
      <c r="AL502" s="4"/>
      <c r="AM502" s="2"/>
      <c r="AN502" s="3">
        <v>1</v>
      </c>
      <c r="AO502" s="2"/>
      <c r="AP502" s="6"/>
      <c r="AQ502" s="1" t="s">
        <v>567</v>
      </c>
      <c r="AR502" s="1" t="s">
        <v>569</v>
      </c>
      <c r="AS502" s="1" t="s">
        <v>568</v>
      </c>
      <c r="AT502" s="6"/>
      <c r="AU502" s="1" t="s">
        <v>325</v>
      </c>
      <c r="AV502" t="s">
        <v>768</v>
      </c>
      <c r="AW502" s="1" t="s">
        <v>325</v>
      </c>
      <c r="AX502" s="1"/>
      <c r="AY502" s="1"/>
    </row>
    <row r="503" spans="1:51" x14ac:dyDescent="0.25">
      <c r="A503" s="1" t="s">
        <v>696</v>
      </c>
      <c r="B503" s="1" t="s">
        <v>289</v>
      </c>
      <c r="C503" s="1" t="s">
        <v>289</v>
      </c>
      <c r="D503" t="s">
        <v>164</v>
      </c>
      <c r="E503" s="1" t="s">
        <v>289</v>
      </c>
      <c r="F503" t="s">
        <v>164</v>
      </c>
      <c r="G503" s="1" t="s">
        <v>0</v>
      </c>
      <c r="I503" s="5">
        <v>43850</v>
      </c>
      <c r="J503" s="5">
        <v>43870</v>
      </c>
      <c r="K503" s="1" t="s">
        <v>0</v>
      </c>
      <c r="L503" s="1" t="s">
        <v>546</v>
      </c>
      <c r="M503" s="6">
        <v>1</v>
      </c>
      <c r="N503" s="3">
        <v>1</v>
      </c>
      <c r="O503" s="6">
        <v>1</v>
      </c>
      <c r="P503" s="6"/>
      <c r="Q503" s="6"/>
      <c r="R503" s="6"/>
      <c r="S503" s="1" t="s">
        <v>724</v>
      </c>
      <c r="T503" s="1" t="s">
        <v>336</v>
      </c>
      <c r="U503" s="2">
        <v>1828</v>
      </c>
      <c r="V503" s="1" t="s">
        <v>0</v>
      </c>
      <c r="W503" s="1" t="s">
        <v>570</v>
      </c>
      <c r="X503" s="1" t="s">
        <v>570</v>
      </c>
      <c r="Y503" s="1" t="s">
        <v>726</v>
      </c>
      <c r="Z503" s="1" t="s">
        <v>719</v>
      </c>
      <c r="AA503" s="1" t="s">
        <v>164</v>
      </c>
      <c r="AB503" s="1" t="s">
        <v>416</v>
      </c>
      <c r="AC503" s="1" t="s">
        <v>724</v>
      </c>
      <c r="AD503" s="4">
        <v>1828</v>
      </c>
      <c r="AE503" s="4">
        <v>1828</v>
      </c>
      <c r="AF503" s="4">
        <v>1828</v>
      </c>
      <c r="AG503" s="4">
        <v>1828</v>
      </c>
      <c r="AH503" s="4">
        <v>1828</v>
      </c>
      <c r="AI503" s="2">
        <v>1828</v>
      </c>
      <c r="AJ503" s="4">
        <v>1828</v>
      </c>
      <c r="AK503" s="2">
        <v>1828</v>
      </c>
      <c r="AL503" s="4"/>
      <c r="AM503" s="2"/>
      <c r="AN503" s="3">
        <v>1</v>
      </c>
      <c r="AO503" s="2"/>
      <c r="AP503" s="6"/>
      <c r="AQ503" s="1" t="s">
        <v>567</v>
      </c>
      <c r="AR503" s="1" t="s">
        <v>569</v>
      </c>
      <c r="AS503" s="1" t="s">
        <v>568</v>
      </c>
      <c r="AT503" s="6"/>
      <c r="AU503" s="1" t="s">
        <v>323</v>
      </c>
      <c r="AV503" t="s">
        <v>766</v>
      </c>
      <c r="AW503" s="1" t="s">
        <v>323</v>
      </c>
      <c r="AX503" s="9" t="s">
        <v>877</v>
      </c>
      <c r="AY503" s="1"/>
    </row>
    <row r="504" spans="1:51" x14ac:dyDescent="0.25">
      <c r="A504" s="1" t="s">
        <v>697</v>
      </c>
      <c r="B504" s="1" t="s">
        <v>290</v>
      </c>
      <c r="C504" s="1" t="s">
        <v>290</v>
      </c>
      <c r="D504" t="s">
        <v>165</v>
      </c>
      <c r="E504" s="1" t="s">
        <v>290</v>
      </c>
      <c r="F504" t="s">
        <v>165</v>
      </c>
      <c r="G504" s="1" t="s">
        <v>0</v>
      </c>
      <c r="I504" s="5">
        <v>43850</v>
      </c>
      <c r="J504" s="5">
        <v>43850</v>
      </c>
      <c r="K504" s="1" t="s">
        <v>0</v>
      </c>
      <c r="L504" s="1" t="s">
        <v>541</v>
      </c>
      <c r="M504" s="6">
        <v>1</v>
      </c>
      <c r="N504" s="3">
        <v>1</v>
      </c>
      <c r="O504" s="6">
        <v>1</v>
      </c>
      <c r="P504" s="6"/>
      <c r="Q504" s="6"/>
      <c r="R504" s="6"/>
      <c r="S504" s="1" t="s">
        <v>724</v>
      </c>
      <c r="T504" s="1" t="s">
        <v>336</v>
      </c>
      <c r="U504" s="2">
        <v>22115</v>
      </c>
      <c r="V504" s="1" t="s">
        <v>0</v>
      </c>
      <c r="W504" s="1" t="s">
        <v>570</v>
      </c>
      <c r="X504" s="1" t="s">
        <v>570</v>
      </c>
      <c r="Y504" s="1" t="s">
        <v>726</v>
      </c>
      <c r="Z504" s="1" t="s">
        <v>719</v>
      </c>
      <c r="AA504" s="1" t="s">
        <v>165</v>
      </c>
      <c r="AB504" s="1" t="s">
        <v>513</v>
      </c>
      <c r="AC504" s="1" t="s">
        <v>724</v>
      </c>
      <c r="AD504" s="4">
        <v>22115</v>
      </c>
      <c r="AE504" s="4">
        <v>22115</v>
      </c>
      <c r="AF504" s="4">
        <v>22115</v>
      </c>
      <c r="AG504" s="4">
        <v>22115</v>
      </c>
      <c r="AH504" s="4">
        <v>22115</v>
      </c>
      <c r="AI504" s="2">
        <v>22115</v>
      </c>
      <c r="AJ504" s="4">
        <v>22115</v>
      </c>
      <c r="AK504" s="2">
        <v>22115</v>
      </c>
      <c r="AL504" s="4"/>
      <c r="AM504" s="2"/>
      <c r="AN504" s="3">
        <v>1</v>
      </c>
      <c r="AO504" s="2"/>
      <c r="AP504" s="6"/>
      <c r="AQ504" s="1" t="s">
        <v>567</v>
      </c>
      <c r="AR504" s="1" t="s">
        <v>569</v>
      </c>
      <c r="AS504" s="1" t="s">
        <v>568</v>
      </c>
      <c r="AT504" s="6"/>
      <c r="AU504" s="1" t="s">
        <v>304</v>
      </c>
      <c r="AV504" t="s">
        <v>747</v>
      </c>
      <c r="AW504" s="1" t="s">
        <v>304</v>
      </c>
      <c r="AX504" s="1"/>
      <c r="AY504" s="1"/>
    </row>
    <row r="505" spans="1:51" x14ac:dyDescent="0.25">
      <c r="A505" s="1" t="s">
        <v>698</v>
      </c>
      <c r="B505" s="1" t="s">
        <v>291</v>
      </c>
      <c r="C505" s="1" t="s">
        <v>291</v>
      </c>
      <c r="D505" t="s">
        <v>166</v>
      </c>
      <c r="E505" s="1" t="s">
        <v>291</v>
      </c>
      <c r="F505" t="s">
        <v>166</v>
      </c>
      <c r="G505" s="1" t="s">
        <v>0</v>
      </c>
      <c r="I505" s="5">
        <v>43851</v>
      </c>
      <c r="J505" s="5">
        <v>43851</v>
      </c>
      <c r="K505" s="1" t="s">
        <v>0</v>
      </c>
      <c r="L505" s="1" t="s">
        <v>546</v>
      </c>
      <c r="M505" s="6">
        <v>1</v>
      </c>
      <c r="N505" s="3">
        <v>1</v>
      </c>
      <c r="O505" s="6">
        <v>1</v>
      </c>
      <c r="P505" s="6"/>
      <c r="Q505" s="6"/>
      <c r="R505" s="6"/>
      <c r="S505" s="1" t="s">
        <v>724</v>
      </c>
      <c r="T505" s="1" t="s">
        <v>336</v>
      </c>
      <c r="U505" s="2">
        <v>602.94000000000005</v>
      </c>
      <c r="V505" s="1" t="s">
        <v>0</v>
      </c>
      <c r="W505" s="1" t="s">
        <v>570</v>
      </c>
      <c r="X505" s="1" t="s">
        <v>570</v>
      </c>
      <c r="Y505" s="1" t="s">
        <v>726</v>
      </c>
      <c r="Z505" s="1" t="s">
        <v>719</v>
      </c>
      <c r="AA505" s="1" t="s">
        <v>166</v>
      </c>
      <c r="AB505" s="1" t="s">
        <v>514</v>
      </c>
      <c r="AC505" s="1" t="s">
        <v>724</v>
      </c>
      <c r="AD505" s="4">
        <v>602.94000000000005</v>
      </c>
      <c r="AE505" s="4">
        <v>602.94000000000005</v>
      </c>
      <c r="AF505" s="4">
        <v>602.94000000000005</v>
      </c>
      <c r="AG505" s="4">
        <v>602.94000000000005</v>
      </c>
      <c r="AH505" s="4">
        <v>602.94000000000005</v>
      </c>
      <c r="AI505" s="2">
        <v>602.94000000000005</v>
      </c>
      <c r="AJ505" s="4">
        <v>602.94000000000005</v>
      </c>
      <c r="AK505" s="2">
        <v>602.94000000000005</v>
      </c>
      <c r="AL505" s="4"/>
      <c r="AM505" s="2"/>
      <c r="AN505" s="3">
        <v>1</v>
      </c>
      <c r="AO505" s="2"/>
      <c r="AP505" s="6"/>
      <c r="AQ505" s="1" t="s">
        <v>567</v>
      </c>
      <c r="AR505" s="1" t="s">
        <v>569</v>
      </c>
      <c r="AS505" s="1" t="s">
        <v>568</v>
      </c>
      <c r="AT505" s="6"/>
      <c r="AU505" s="1" t="s">
        <v>325</v>
      </c>
      <c r="AV505" t="s">
        <v>768</v>
      </c>
      <c r="AW505" s="1" t="s">
        <v>325</v>
      </c>
      <c r="AX505" s="1" t="s">
        <v>822</v>
      </c>
      <c r="AY505" s="1"/>
    </row>
    <row r="506" spans="1:51" x14ac:dyDescent="0.25">
      <c r="A506" s="1" t="s">
        <v>699</v>
      </c>
      <c r="B506" s="1" t="s">
        <v>292</v>
      </c>
      <c r="C506" s="1" t="s">
        <v>292</v>
      </c>
      <c r="D506" t="s">
        <v>167</v>
      </c>
      <c r="E506" s="1" t="s">
        <v>292</v>
      </c>
      <c r="F506" t="s">
        <v>167</v>
      </c>
      <c r="G506" s="1" t="s">
        <v>0</v>
      </c>
      <c r="I506" s="5">
        <v>43851</v>
      </c>
      <c r="J506" s="5">
        <v>43851</v>
      </c>
      <c r="K506" s="1" t="s">
        <v>0</v>
      </c>
      <c r="L506" s="1" t="s">
        <v>547</v>
      </c>
      <c r="M506" s="6">
        <v>1</v>
      </c>
      <c r="N506" s="3">
        <v>1</v>
      </c>
      <c r="O506" s="6">
        <v>1</v>
      </c>
      <c r="P506" s="6"/>
      <c r="Q506" s="6"/>
      <c r="R506" s="6"/>
      <c r="S506" s="1" t="s">
        <v>724</v>
      </c>
      <c r="T506" s="1" t="s">
        <v>336</v>
      </c>
      <c r="U506" s="2">
        <v>906</v>
      </c>
      <c r="V506" s="1" t="s">
        <v>0</v>
      </c>
      <c r="W506" s="1" t="s">
        <v>570</v>
      </c>
      <c r="X506" s="1" t="s">
        <v>570</v>
      </c>
      <c r="Y506" s="1" t="s">
        <v>727</v>
      </c>
      <c r="Z506" s="1" t="s">
        <v>722</v>
      </c>
      <c r="AA506" s="1" t="s">
        <v>167</v>
      </c>
      <c r="AB506" s="1" t="s">
        <v>512</v>
      </c>
      <c r="AC506" s="1" t="s">
        <v>724</v>
      </c>
      <c r="AD506" s="4">
        <v>906</v>
      </c>
      <c r="AE506" s="4">
        <v>906</v>
      </c>
      <c r="AF506" s="4">
        <v>1087.2</v>
      </c>
      <c r="AG506" s="4">
        <v>1087.2</v>
      </c>
      <c r="AH506" s="4">
        <v>906</v>
      </c>
      <c r="AI506" s="2">
        <v>906</v>
      </c>
      <c r="AJ506" s="4">
        <v>906</v>
      </c>
      <c r="AK506" s="2">
        <v>906</v>
      </c>
      <c r="AL506" s="4"/>
      <c r="AM506" s="2"/>
      <c r="AN506" s="3">
        <v>1</v>
      </c>
      <c r="AO506" s="2"/>
      <c r="AP506" s="6"/>
      <c r="AQ506" s="1" t="s">
        <v>567</v>
      </c>
      <c r="AR506" s="1" t="s">
        <v>569</v>
      </c>
      <c r="AS506" s="1" t="s">
        <v>568</v>
      </c>
      <c r="AT506" s="6"/>
      <c r="AU506" s="1" t="s">
        <v>321</v>
      </c>
      <c r="AV506" t="s">
        <v>764</v>
      </c>
      <c r="AW506" s="1" t="s">
        <v>329</v>
      </c>
      <c r="AX506" s="1"/>
      <c r="AY506" s="1"/>
    </row>
    <row r="507" spans="1:51" x14ac:dyDescent="0.25">
      <c r="A507" s="1" t="s">
        <v>700</v>
      </c>
      <c r="B507" s="1" t="s">
        <v>293</v>
      </c>
      <c r="C507" s="1" t="s">
        <v>293</v>
      </c>
      <c r="D507" t="s">
        <v>168</v>
      </c>
      <c r="E507" s="1" t="s">
        <v>293</v>
      </c>
      <c r="F507" t="s">
        <v>168</v>
      </c>
      <c r="G507" s="1" t="s">
        <v>0</v>
      </c>
      <c r="I507" s="5">
        <v>43852</v>
      </c>
      <c r="J507" s="5">
        <v>43852</v>
      </c>
      <c r="K507" s="1" t="s">
        <v>0</v>
      </c>
      <c r="L507" s="1" t="s">
        <v>566</v>
      </c>
      <c r="M507" s="6">
        <v>30</v>
      </c>
      <c r="N507" s="3">
        <v>1</v>
      </c>
      <c r="O507" s="6">
        <v>30</v>
      </c>
      <c r="P507" s="6"/>
      <c r="Q507" s="6"/>
      <c r="R507" s="6"/>
      <c r="S507" s="1" t="s">
        <v>724</v>
      </c>
      <c r="T507" s="1" t="s">
        <v>336</v>
      </c>
      <c r="U507" s="2">
        <v>53.97</v>
      </c>
      <c r="V507" s="1" t="s">
        <v>0</v>
      </c>
      <c r="W507" s="1" t="s">
        <v>570</v>
      </c>
      <c r="X507" s="1" t="s">
        <v>570</v>
      </c>
      <c r="Y507" s="1" t="s">
        <v>726</v>
      </c>
      <c r="Z507" s="1" t="s">
        <v>719</v>
      </c>
      <c r="AA507" s="1" t="s">
        <v>168</v>
      </c>
      <c r="AB507" s="1" t="s">
        <v>515</v>
      </c>
      <c r="AC507" s="1" t="s">
        <v>724</v>
      </c>
      <c r="AD507" s="4">
        <v>1619.1</v>
      </c>
      <c r="AE507" s="4">
        <v>1619.1</v>
      </c>
      <c r="AF507" s="4">
        <v>1619.1</v>
      </c>
      <c r="AG507" s="4">
        <v>1619.1</v>
      </c>
      <c r="AH507" s="4">
        <v>53.97</v>
      </c>
      <c r="AI507" s="2">
        <v>53.97</v>
      </c>
      <c r="AJ507" s="4">
        <v>1619.1</v>
      </c>
      <c r="AK507" s="2">
        <v>1619.1</v>
      </c>
      <c r="AL507" s="4"/>
      <c r="AM507" s="2"/>
      <c r="AN507" s="3">
        <v>1</v>
      </c>
      <c r="AO507" s="2"/>
      <c r="AP507" s="6"/>
      <c r="AQ507" s="1" t="s">
        <v>567</v>
      </c>
      <c r="AR507" s="1" t="s">
        <v>569</v>
      </c>
      <c r="AS507" s="1" t="s">
        <v>568</v>
      </c>
      <c r="AT507" s="6"/>
      <c r="AU507" s="1" t="s">
        <v>305</v>
      </c>
      <c r="AV507" t="s">
        <v>748</v>
      </c>
      <c r="AW507" s="1" t="s">
        <v>305</v>
      </c>
      <c r="AX507" s="9" t="s">
        <v>810</v>
      </c>
      <c r="AY507" s="1"/>
    </row>
    <row r="508" spans="1:51" x14ac:dyDescent="0.25">
      <c r="A508" s="1" t="s">
        <v>701</v>
      </c>
      <c r="B508" s="1" t="s">
        <v>294</v>
      </c>
      <c r="C508" s="1" t="s">
        <v>294</v>
      </c>
      <c r="D508" t="s">
        <v>169</v>
      </c>
      <c r="E508" s="1" t="s">
        <v>294</v>
      </c>
      <c r="F508" t="s">
        <v>169</v>
      </c>
      <c r="G508" s="1" t="s">
        <v>0</v>
      </c>
      <c r="I508" s="5">
        <v>43852</v>
      </c>
      <c r="J508" s="5">
        <v>43852</v>
      </c>
      <c r="K508" s="1" t="s">
        <v>0</v>
      </c>
      <c r="L508" s="1" t="s">
        <v>546</v>
      </c>
      <c r="M508" s="6">
        <v>1</v>
      </c>
      <c r="N508" s="3">
        <v>1</v>
      </c>
      <c r="O508" s="6">
        <v>1</v>
      </c>
      <c r="P508" s="6"/>
      <c r="Q508" s="6"/>
      <c r="R508" s="6"/>
      <c r="S508" s="1" t="s">
        <v>724</v>
      </c>
      <c r="T508" s="1" t="s">
        <v>336</v>
      </c>
      <c r="U508" s="2">
        <v>449.02</v>
      </c>
      <c r="V508" s="1" t="s">
        <v>0</v>
      </c>
      <c r="W508" s="1" t="s">
        <v>570</v>
      </c>
      <c r="X508" s="1" t="s">
        <v>570</v>
      </c>
      <c r="Y508" s="1" t="s">
        <v>726</v>
      </c>
      <c r="Z508" s="1" t="s">
        <v>723</v>
      </c>
      <c r="AA508" s="1" t="s">
        <v>169</v>
      </c>
      <c r="AB508" s="1" t="s">
        <v>516</v>
      </c>
      <c r="AC508" s="1" t="s">
        <v>724</v>
      </c>
      <c r="AD508" s="4">
        <v>449.02</v>
      </c>
      <c r="AE508" s="4">
        <v>449.02</v>
      </c>
      <c r="AF508" s="4">
        <v>449.02</v>
      </c>
      <c r="AG508" s="4">
        <v>449.02</v>
      </c>
      <c r="AH508" s="4">
        <v>449.02</v>
      </c>
      <c r="AI508" s="2">
        <v>449.02</v>
      </c>
      <c r="AJ508" s="4">
        <v>449.02</v>
      </c>
      <c r="AK508" s="2">
        <v>449.02</v>
      </c>
      <c r="AL508" s="4"/>
      <c r="AM508" s="2"/>
      <c r="AN508" s="3">
        <v>1</v>
      </c>
      <c r="AO508" s="2"/>
      <c r="AP508" s="6"/>
      <c r="AQ508" s="1" t="s">
        <v>567</v>
      </c>
      <c r="AR508" s="1" t="s">
        <v>569</v>
      </c>
      <c r="AS508" s="1" t="s">
        <v>568</v>
      </c>
      <c r="AT508" s="6"/>
      <c r="AU508" s="1" t="s">
        <v>326</v>
      </c>
      <c r="AV508" t="s">
        <v>769</v>
      </c>
      <c r="AW508" s="1" t="s">
        <v>326</v>
      </c>
      <c r="AX508" s="1" t="s">
        <v>805</v>
      </c>
      <c r="AY508" s="1"/>
    </row>
    <row r="509" spans="1:51" x14ac:dyDescent="0.25">
      <c r="A509" s="1" t="s">
        <v>701</v>
      </c>
      <c r="B509" s="1" t="s">
        <v>294</v>
      </c>
      <c r="C509" s="1" t="s">
        <v>294</v>
      </c>
      <c r="D509" t="s">
        <v>169</v>
      </c>
      <c r="E509" s="1" t="s">
        <v>294</v>
      </c>
      <c r="F509" t="s">
        <v>169</v>
      </c>
      <c r="G509" s="1" t="s">
        <v>0</v>
      </c>
      <c r="I509" s="5">
        <v>43852</v>
      </c>
      <c r="J509" s="5">
        <v>43852</v>
      </c>
      <c r="K509" s="1" t="s">
        <v>0</v>
      </c>
      <c r="L509" s="1" t="s">
        <v>546</v>
      </c>
      <c r="M509" s="6">
        <v>1</v>
      </c>
      <c r="N509" s="3">
        <v>1</v>
      </c>
      <c r="O509" s="6">
        <v>1</v>
      </c>
      <c r="P509" s="6"/>
      <c r="Q509" s="6"/>
      <c r="R509" s="6"/>
      <c r="S509" s="1" t="s">
        <v>724</v>
      </c>
      <c r="T509" s="1" t="s">
        <v>336</v>
      </c>
      <c r="U509" s="2">
        <v>449.02</v>
      </c>
      <c r="V509" s="1" t="s">
        <v>0</v>
      </c>
      <c r="W509" s="1" t="s">
        <v>570</v>
      </c>
      <c r="X509" s="1" t="s">
        <v>570</v>
      </c>
      <c r="Y509" s="1" t="s">
        <v>726</v>
      </c>
      <c r="Z509" s="1" t="s">
        <v>723</v>
      </c>
      <c r="AA509" s="1" t="s">
        <v>169</v>
      </c>
      <c r="AB509" s="1" t="s">
        <v>327</v>
      </c>
      <c r="AC509" s="1" t="s">
        <v>724</v>
      </c>
      <c r="AD509" s="4">
        <v>449.02</v>
      </c>
      <c r="AE509" s="4">
        <v>449.02</v>
      </c>
      <c r="AF509" s="4">
        <v>449.02</v>
      </c>
      <c r="AG509" s="4">
        <v>449.02</v>
      </c>
      <c r="AH509" s="4">
        <v>449.02</v>
      </c>
      <c r="AI509" s="2">
        <v>449.02</v>
      </c>
      <c r="AJ509" s="4">
        <v>449.02</v>
      </c>
      <c r="AK509" s="2">
        <v>449.02</v>
      </c>
      <c r="AL509" s="4"/>
      <c r="AM509" s="2"/>
      <c r="AN509" s="3">
        <v>1</v>
      </c>
      <c r="AO509" s="2"/>
      <c r="AP509" s="6"/>
      <c r="AQ509" s="1" t="s">
        <v>567</v>
      </c>
      <c r="AR509" s="1" t="s">
        <v>569</v>
      </c>
      <c r="AS509" s="1" t="s">
        <v>568</v>
      </c>
      <c r="AT509" s="6"/>
      <c r="AU509" s="1" t="s">
        <v>326</v>
      </c>
      <c r="AV509" t="s">
        <v>769</v>
      </c>
      <c r="AW509" s="1" t="s">
        <v>326</v>
      </c>
      <c r="AX509" s="1" t="s">
        <v>805</v>
      </c>
      <c r="AY509" s="1"/>
    </row>
    <row r="510" spans="1:51" x14ac:dyDescent="0.25">
      <c r="A510" s="1" t="s">
        <v>702</v>
      </c>
      <c r="B510" s="1" t="s">
        <v>283</v>
      </c>
      <c r="C510" s="1" t="s">
        <v>283</v>
      </c>
      <c r="D510" t="s">
        <v>158</v>
      </c>
      <c r="E510" s="1" t="s">
        <v>283</v>
      </c>
      <c r="F510" t="s">
        <v>158</v>
      </c>
      <c r="G510" s="1" t="s">
        <v>0</v>
      </c>
      <c r="I510" s="5">
        <v>43852</v>
      </c>
      <c r="J510" s="5">
        <v>43852</v>
      </c>
      <c r="K510" s="1" t="s">
        <v>0</v>
      </c>
      <c r="L510" s="1" t="s">
        <v>563</v>
      </c>
      <c r="M510" s="6">
        <v>1</v>
      </c>
      <c r="N510" s="3">
        <v>1</v>
      </c>
      <c r="O510" s="6">
        <v>1</v>
      </c>
      <c r="P510" s="6"/>
      <c r="Q510" s="6"/>
      <c r="R510" s="6"/>
      <c r="S510" s="1" t="s">
        <v>724</v>
      </c>
      <c r="T510" s="1" t="s">
        <v>336</v>
      </c>
      <c r="U510" s="2">
        <v>2770.08</v>
      </c>
      <c r="V510" s="1" t="s">
        <v>0</v>
      </c>
      <c r="W510" s="1" t="s">
        <v>570</v>
      </c>
      <c r="X510" s="1" t="s">
        <v>570</v>
      </c>
      <c r="Y510" s="1" t="s">
        <v>728</v>
      </c>
      <c r="Z510" s="1" t="s">
        <v>722</v>
      </c>
      <c r="AA510" s="1" t="s">
        <v>158</v>
      </c>
      <c r="AB510" s="1" t="s">
        <v>491</v>
      </c>
      <c r="AC510" s="1" t="s">
        <v>724</v>
      </c>
      <c r="AD510" s="4">
        <v>2770.08</v>
      </c>
      <c r="AE510" s="4">
        <v>2770.08</v>
      </c>
      <c r="AF510" s="4">
        <v>3324.1</v>
      </c>
      <c r="AG510" s="4">
        <v>3324.1</v>
      </c>
      <c r="AH510" s="4">
        <v>2770.08</v>
      </c>
      <c r="AI510" s="2">
        <v>2770.08</v>
      </c>
      <c r="AJ510" s="4">
        <v>2770.08</v>
      </c>
      <c r="AK510" s="2">
        <v>2770.08</v>
      </c>
      <c r="AL510" s="4"/>
      <c r="AM510" s="2"/>
      <c r="AN510" s="3">
        <v>1</v>
      </c>
      <c r="AO510" s="2"/>
      <c r="AP510" s="6"/>
      <c r="AQ510" s="1" t="s">
        <v>567</v>
      </c>
      <c r="AR510" s="1" t="s">
        <v>569</v>
      </c>
      <c r="AS510" s="1" t="s">
        <v>568</v>
      </c>
      <c r="AT510" s="6"/>
      <c r="AU510" s="1" t="s">
        <v>326</v>
      </c>
      <c r="AV510" t="s">
        <v>769</v>
      </c>
      <c r="AW510" s="1" t="s">
        <v>326</v>
      </c>
      <c r="AX510" s="1"/>
      <c r="AY510" s="1"/>
    </row>
    <row r="511" spans="1:51" x14ac:dyDescent="0.25">
      <c r="A511" s="1" t="s">
        <v>703</v>
      </c>
      <c r="B511" s="1" t="s">
        <v>283</v>
      </c>
      <c r="C511" s="1" t="s">
        <v>283</v>
      </c>
      <c r="D511" t="s">
        <v>158</v>
      </c>
      <c r="E511" s="1" t="s">
        <v>283</v>
      </c>
      <c r="F511" t="s">
        <v>158</v>
      </c>
      <c r="G511" s="1" t="s">
        <v>0</v>
      </c>
      <c r="I511" s="5">
        <v>43852</v>
      </c>
      <c r="J511" s="5">
        <v>43852</v>
      </c>
      <c r="K511" s="1" t="s">
        <v>0</v>
      </c>
      <c r="L511" s="1" t="s">
        <v>563</v>
      </c>
      <c r="M511" s="6">
        <v>1</v>
      </c>
      <c r="N511" s="3">
        <v>1</v>
      </c>
      <c r="O511" s="6">
        <v>1</v>
      </c>
      <c r="P511" s="6"/>
      <c r="Q511" s="6"/>
      <c r="R511" s="6"/>
      <c r="S511" s="1" t="s">
        <v>724</v>
      </c>
      <c r="T511" s="1" t="s">
        <v>336</v>
      </c>
      <c r="U511" s="2">
        <v>2770.08</v>
      </c>
      <c r="V511" s="1" t="s">
        <v>0</v>
      </c>
      <c r="W511" s="1" t="s">
        <v>570</v>
      </c>
      <c r="X511" s="1" t="s">
        <v>570</v>
      </c>
      <c r="Y511" s="1" t="s">
        <v>728</v>
      </c>
      <c r="Z511" s="1" t="s">
        <v>722</v>
      </c>
      <c r="AA511" s="1" t="s">
        <v>158</v>
      </c>
      <c r="AB511" s="1" t="s">
        <v>491</v>
      </c>
      <c r="AC511" s="1" t="s">
        <v>724</v>
      </c>
      <c r="AD511" s="4">
        <v>2770.08</v>
      </c>
      <c r="AE511" s="4">
        <v>2770.08</v>
      </c>
      <c r="AF511" s="4">
        <v>3324.1</v>
      </c>
      <c r="AG511" s="4">
        <v>3324.1</v>
      </c>
      <c r="AH511" s="4">
        <v>2770.08</v>
      </c>
      <c r="AI511" s="2">
        <v>2770.08</v>
      </c>
      <c r="AJ511" s="4">
        <v>2770.08</v>
      </c>
      <c r="AK511" s="2">
        <v>2770.08</v>
      </c>
      <c r="AL511" s="4"/>
      <c r="AM511" s="2"/>
      <c r="AN511" s="3">
        <v>1</v>
      </c>
      <c r="AO511" s="2"/>
      <c r="AP511" s="6"/>
      <c r="AQ511" s="1" t="s">
        <v>567</v>
      </c>
      <c r="AR511" s="1" t="s">
        <v>569</v>
      </c>
      <c r="AS511" s="1" t="s">
        <v>568</v>
      </c>
      <c r="AT511" s="6"/>
      <c r="AU511" s="1" t="s">
        <v>326</v>
      </c>
      <c r="AV511" t="s">
        <v>769</v>
      </c>
      <c r="AW511" s="1" t="s">
        <v>326</v>
      </c>
      <c r="AX511" s="1"/>
      <c r="AY511" s="1"/>
    </row>
    <row r="512" spans="1:51" x14ac:dyDescent="0.25">
      <c r="A512" s="1" t="s">
        <v>704</v>
      </c>
      <c r="B512" s="1" t="s">
        <v>291</v>
      </c>
      <c r="C512" s="1" t="s">
        <v>291</v>
      </c>
      <c r="D512" t="s">
        <v>166</v>
      </c>
      <c r="E512" s="1" t="s">
        <v>291</v>
      </c>
      <c r="F512" t="s">
        <v>166</v>
      </c>
      <c r="G512" s="1" t="s">
        <v>0</v>
      </c>
      <c r="I512" s="5">
        <v>43852</v>
      </c>
      <c r="J512" s="5">
        <v>43852</v>
      </c>
      <c r="K512" s="1" t="s">
        <v>0</v>
      </c>
      <c r="L512" s="1" t="s">
        <v>546</v>
      </c>
      <c r="M512" s="6">
        <v>4</v>
      </c>
      <c r="N512" s="3">
        <v>1</v>
      </c>
      <c r="O512" s="6">
        <v>4</v>
      </c>
      <c r="P512" s="6"/>
      <c r="Q512" s="6"/>
      <c r="R512" s="6"/>
      <c r="S512" s="1" t="s">
        <v>724</v>
      </c>
      <c r="T512" s="1" t="s">
        <v>336</v>
      </c>
      <c r="U512" s="2">
        <v>86.13</v>
      </c>
      <c r="V512" s="1" t="s">
        <v>0</v>
      </c>
      <c r="W512" s="1" t="s">
        <v>570</v>
      </c>
      <c r="X512" s="1" t="s">
        <v>570</v>
      </c>
      <c r="Y512" s="1" t="s">
        <v>726</v>
      </c>
      <c r="Z512" s="1" t="s">
        <v>719</v>
      </c>
      <c r="AA512" s="1" t="s">
        <v>166</v>
      </c>
      <c r="AB512" s="1" t="s">
        <v>517</v>
      </c>
      <c r="AC512" s="1" t="s">
        <v>724</v>
      </c>
      <c r="AD512" s="4">
        <v>344.52</v>
      </c>
      <c r="AE512" s="4">
        <v>344.52</v>
      </c>
      <c r="AF512" s="4">
        <v>344.52</v>
      </c>
      <c r="AG512" s="4">
        <v>344.52</v>
      </c>
      <c r="AH512" s="4">
        <v>86.13</v>
      </c>
      <c r="AI512" s="2">
        <v>86.13</v>
      </c>
      <c r="AJ512" s="4">
        <v>344.52</v>
      </c>
      <c r="AK512" s="2">
        <v>344.52</v>
      </c>
      <c r="AL512" s="4"/>
      <c r="AM512" s="2"/>
      <c r="AN512" s="3">
        <v>1</v>
      </c>
      <c r="AO512" s="2"/>
      <c r="AP512" s="6"/>
      <c r="AQ512" s="1" t="s">
        <v>567</v>
      </c>
      <c r="AR512" s="1" t="s">
        <v>569</v>
      </c>
      <c r="AS512" s="1" t="s">
        <v>568</v>
      </c>
      <c r="AT512" s="6"/>
      <c r="AU512" s="1" t="s">
        <v>312</v>
      </c>
      <c r="AV512" t="s">
        <v>755</v>
      </c>
      <c r="AW512" s="1" t="s">
        <v>334</v>
      </c>
      <c r="AX512" s="1" t="s">
        <v>834</v>
      </c>
      <c r="AY512" s="1"/>
    </row>
    <row r="513" spans="1:51" x14ac:dyDescent="0.25">
      <c r="A513" s="1" t="s">
        <v>704</v>
      </c>
      <c r="B513" s="1" t="s">
        <v>291</v>
      </c>
      <c r="C513" s="1" t="s">
        <v>291</v>
      </c>
      <c r="D513" t="s">
        <v>166</v>
      </c>
      <c r="E513" s="1" t="s">
        <v>291</v>
      </c>
      <c r="F513" t="s">
        <v>166</v>
      </c>
      <c r="G513" s="1" t="s">
        <v>0</v>
      </c>
      <c r="I513" s="5">
        <v>43852</v>
      </c>
      <c r="J513" s="5">
        <v>43852</v>
      </c>
      <c r="K513" s="1" t="s">
        <v>0</v>
      </c>
      <c r="L513" s="1" t="s">
        <v>546</v>
      </c>
      <c r="M513" s="6">
        <v>4</v>
      </c>
      <c r="N513" s="3">
        <v>1</v>
      </c>
      <c r="O513" s="6">
        <v>4</v>
      </c>
      <c r="P513" s="6"/>
      <c r="Q513" s="6"/>
      <c r="R513" s="6"/>
      <c r="S513" s="1" t="s">
        <v>724</v>
      </c>
      <c r="T513" s="1" t="s">
        <v>336</v>
      </c>
      <c r="U513" s="2">
        <v>86.13</v>
      </c>
      <c r="V513" s="1" t="s">
        <v>0</v>
      </c>
      <c r="W513" s="1" t="s">
        <v>570</v>
      </c>
      <c r="X513" s="1" t="s">
        <v>570</v>
      </c>
      <c r="Y513" s="1" t="s">
        <v>726</v>
      </c>
      <c r="Z513" s="1" t="s">
        <v>719</v>
      </c>
      <c r="AA513" s="1" t="s">
        <v>166</v>
      </c>
      <c r="AB513" s="1" t="s">
        <v>518</v>
      </c>
      <c r="AC513" s="1" t="s">
        <v>724</v>
      </c>
      <c r="AD513" s="4">
        <v>344.52</v>
      </c>
      <c r="AE513" s="4">
        <v>344.52</v>
      </c>
      <c r="AF513" s="4">
        <v>344.52</v>
      </c>
      <c r="AG513" s="4">
        <v>344.52</v>
      </c>
      <c r="AH513" s="4">
        <v>86.13</v>
      </c>
      <c r="AI513" s="2">
        <v>86.13</v>
      </c>
      <c r="AJ513" s="4">
        <v>344.52</v>
      </c>
      <c r="AK513" s="2">
        <v>344.52</v>
      </c>
      <c r="AL513" s="4"/>
      <c r="AM513" s="2"/>
      <c r="AN513" s="3">
        <v>1</v>
      </c>
      <c r="AO513" s="2"/>
      <c r="AP513" s="6"/>
      <c r="AQ513" s="1" t="s">
        <v>567</v>
      </c>
      <c r="AR513" s="1" t="s">
        <v>569</v>
      </c>
      <c r="AS513" s="1" t="s">
        <v>568</v>
      </c>
      <c r="AT513" s="6"/>
      <c r="AU513" s="1" t="s">
        <v>312</v>
      </c>
      <c r="AV513" t="s">
        <v>755</v>
      </c>
      <c r="AW513" s="1" t="s">
        <v>305</v>
      </c>
      <c r="AX513" s="1" t="s">
        <v>834</v>
      </c>
      <c r="AY513" s="1"/>
    </row>
    <row r="514" spans="1:51" x14ac:dyDescent="0.25">
      <c r="A514" s="1" t="s">
        <v>705</v>
      </c>
      <c r="B514" s="1" t="s">
        <v>283</v>
      </c>
      <c r="C514" s="1" t="s">
        <v>283</v>
      </c>
      <c r="D514" t="s">
        <v>158</v>
      </c>
      <c r="E514" s="1" t="s">
        <v>283</v>
      </c>
      <c r="F514" t="s">
        <v>158</v>
      </c>
      <c r="G514" s="1" t="s">
        <v>0</v>
      </c>
      <c r="I514" s="5">
        <v>43853</v>
      </c>
      <c r="J514" s="5">
        <v>43853</v>
      </c>
      <c r="K514" s="1" t="s">
        <v>0</v>
      </c>
      <c r="L514" s="1" t="s">
        <v>563</v>
      </c>
      <c r="M514" s="6">
        <v>1</v>
      </c>
      <c r="N514" s="3">
        <v>1</v>
      </c>
      <c r="O514" s="6">
        <v>1</v>
      </c>
      <c r="P514" s="6"/>
      <c r="Q514" s="6"/>
      <c r="R514" s="6"/>
      <c r="S514" s="1" t="s">
        <v>724</v>
      </c>
      <c r="T514" s="1" t="s">
        <v>336</v>
      </c>
      <c r="U514" s="2">
        <v>1225.82</v>
      </c>
      <c r="V514" s="1" t="s">
        <v>0</v>
      </c>
      <c r="W514" s="1" t="s">
        <v>570</v>
      </c>
      <c r="X514" s="1" t="s">
        <v>570</v>
      </c>
      <c r="Y514" s="1" t="s">
        <v>728</v>
      </c>
      <c r="Z514" s="1" t="s">
        <v>722</v>
      </c>
      <c r="AA514" s="1" t="s">
        <v>158</v>
      </c>
      <c r="AB514" s="1" t="s">
        <v>491</v>
      </c>
      <c r="AC514" s="1" t="s">
        <v>724</v>
      </c>
      <c r="AD514" s="4">
        <v>1225.82</v>
      </c>
      <c r="AE514" s="4">
        <v>1225.82</v>
      </c>
      <c r="AF514" s="4">
        <v>1225.82</v>
      </c>
      <c r="AG514" s="4">
        <v>1225.82</v>
      </c>
      <c r="AH514" s="4">
        <v>1225.82</v>
      </c>
      <c r="AI514" s="2">
        <v>1225.82</v>
      </c>
      <c r="AJ514" s="4">
        <v>1225.82</v>
      </c>
      <c r="AK514" s="2">
        <v>1225.82</v>
      </c>
      <c r="AL514" s="4"/>
      <c r="AM514" s="2"/>
      <c r="AN514" s="3">
        <v>1</v>
      </c>
      <c r="AO514" s="2"/>
      <c r="AP514" s="6"/>
      <c r="AQ514" s="1" t="s">
        <v>567</v>
      </c>
      <c r="AR514" s="1" t="s">
        <v>569</v>
      </c>
      <c r="AS514" s="1" t="s">
        <v>568</v>
      </c>
      <c r="AT514" s="6"/>
      <c r="AU514" s="1" t="s">
        <v>327</v>
      </c>
      <c r="AV514" t="s">
        <v>770</v>
      </c>
      <c r="AW514" s="1" t="s">
        <v>334</v>
      </c>
      <c r="AX514" s="1"/>
      <c r="AY514" s="1"/>
    </row>
    <row r="515" spans="1:51" x14ac:dyDescent="0.25">
      <c r="A515" s="1" t="s">
        <v>706</v>
      </c>
      <c r="B515" s="1" t="s">
        <v>177</v>
      </c>
      <c r="C515" s="1" t="s">
        <v>177</v>
      </c>
      <c r="D515" t="s">
        <v>51</v>
      </c>
      <c r="E515" s="1" t="s">
        <v>177</v>
      </c>
      <c r="F515" t="s">
        <v>51</v>
      </c>
      <c r="G515" s="1" t="s">
        <v>0</v>
      </c>
      <c r="I515" s="5">
        <v>43853</v>
      </c>
      <c r="J515" s="5">
        <v>43853</v>
      </c>
      <c r="K515" s="1" t="s">
        <v>0</v>
      </c>
      <c r="L515" s="1" t="s">
        <v>536</v>
      </c>
      <c r="M515" s="6">
        <v>113</v>
      </c>
      <c r="N515" s="3">
        <v>1</v>
      </c>
      <c r="O515" s="6">
        <v>113</v>
      </c>
      <c r="P515" s="6"/>
      <c r="Q515" s="6"/>
      <c r="R515" s="6"/>
      <c r="S515" s="1" t="s">
        <v>724</v>
      </c>
      <c r="T515" s="1" t="s">
        <v>337</v>
      </c>
      <c r="U515" s="2">
        <v>450</v>
      </c>
      <c r="V515" s="1" t="s">
        <v>0</v>
      </c>
      <c r="W515" s="1" t="s">
        <v>570</v>
      </c>
      <c r="X515" s="1" t="s">
        <v>570</v>
      </c>
      <c r="Y515" s="1" t="s">
        <v>726</v>
      </c>
      <c r="Z515" s="1" t="s">
        <v>719</v>
      </c>
      <c r="AA515" s="1" t="s">
        <v>51</v>
      </c>
      <c r="AB515" s="1" t="s">
        <v>338</v>
      </c>
      <c r="AC515" s="1" t="s">
        <v>724</v>
      </c>
      <c r="AD515" s="4">
        <v>50850</v>
      </c>
      <c r="AE515" s="4">
        <v>45860.39</v>
      </c>
      <c r="AF515" s="4">
        <v>50850</v>
      </c>
      <c r="AG515" s="4">
        <v>45860.39</v>
      </c>
      <c r="AH515" s="4">
        <v>450</v>
      </c>
      <c r="AI515" s="2">
        <v>405.8442</v>
      </c>
      <c r="AJ515" s="4">
        <v>50850</v>
      </c>
      <c r="AK515" s="2">
        <v>45860.389499999997</v>
      </c>
      <c r="AL515" s="4"/>
      <c r="AM515" s="2"/>
      <c r="AN515" s="3">
        <v>1</v>
      </c>
      <c r="AO515" s="2"/>
      <c r="AP515" s="6"/>
      <c r="AQ515" s="1" t="s">
        <v>567</v>
      </c>
      <c r="AR515" s="1" t="s">
        <v>569</v>
      </c>
      <c r="AS515" s="1" t="s">
        <v>568</v>
      </c>
      <c r="AT515" s="6"/>
      <c r="AU515" s="1" t="s">
        <v>302</v>
      </c>
      <c r="AV515" t="s">
        <v>745</v>
      </c>
      <c r="AW515" s="1" t="s">
        <v>329</v>
      </c>
      <c r="AX515" s="1"/>
      <c r="AY515" s="1"/>
    </row>
    <row r="516" spans="1:51" x14ac:dyDescent="0.25">
      <c r="A516" s="1" t="s">
        <v>707</v>
      </c>
      <c r="B516" s="1" t="s">
        <v>295</v>
      </c>
      <c r="C516" s="1" t="s">
        <v>295</v>
      </c>
      <c r="D516" t="s">
        <v>170</v>
      </c>
      <c r="E516" s="1" t="s">
        <v>295</v>
      </c>
      <c r="F516" t="s">
        <v>170</v>
      </c>
      <c r="G516" s="1" t="s">
        <v>0</v>
      </c>
      <c r="I516" s="5">
        <v>43854</v>
      </c>
      <c r="J516" s="5">
        <v>43854</v>
      </c>
      <c r="K516" s="1" t="s">
        <v>0</v>
      </c>
      <c r="L516" s="1" t="s">
        <v>546</v>
      </c>
      <c r="M516" s="6">
        <v>27</v>
      </c>
      <c r="N516" s="3">
        <v>1</v>
      </c>
      <c r="O516" s="6">
        <v>27</v>
      </c>
      <c r="P516" s="6"/>
      <c r="Q516" s="6"/>
      <c r="R516" s="6"/>
      <c r="S516" s="1" t="s">
        <v>724</v>
      </c>
      <c r="T516" s="1" t="s">
        <v>336</v>
      </c>
      <c r="U516" s="2">
        <v>64.48</v>
      </c>
      <c r="V516" s="1" t="s">
        <v>0</v>
      </c>
      <c r="W516" s="1" t="s">
        <v>570</v>
      </c>
      <c r="X516" s="1" t="s">
        <v>570</v>
      </c>
      <c r="Y516" s="1" t="s">
        <v>726</v>
      </c>
      <c r="Z516" s="1" t="s">
        <v>719</v>
      </c>
      <c r="AA516" s="1" t="s">
        <v>170</v>
      </c>
      <c r="AB516" s="1" t="s">
        <v>519</v>
      </c>
      <c r="AC516" s="1" t="s">
        <v>724</v>
      </c>
      <c r="AD516" s="4">
        <v>1740.96</v>
      </c>
      <c r="AE516" s="4">
        <v>1740.96</v>
      </c>
      <c r="AF516" s="4">
        <v>1740.96</v>
      </c>
      <c r="AG516" s="4">
        <v>1740.96</v>
      </c>
      <c r="AH516" s="4">
        <v>64.48</v>
      </c>
      <c r="AI516" s="2">
        <v>64.48</v>
      </c>
      <c r="AJ516" s="4">
        <v>1740.96</v>
      </c>
      <c r="AK516" s="2">
        <v>1740.96</v>
      </c>
      <c r="AL516" s="4"/>
      <c r="AM516" s="2"/>
      <c r="AN516" s="3">
        <v>1</v>
      </c>
      <c r="AO516" s="2"/>
      <c r="AP516" s="6"/>
      <c r="AQ516" s="1" t="s">
        <v>567</v>
      </c>
      <c r="AR516" s="1" t="s">
        <v>569</v>
      </c>
      <c r="AS516" s="1" t="s">
        <v>568</v>
      </c>
      <c r="AT516" s="6"/>
      <c r="AU516" s="1" t="s">
        <v>327</v>
      </c>
      <c r="AV516" t="s">
        <v>770</v>
      </c>
      <c r="AW516" s="1" t="s">
        <v>332</v>
      </c>
      <c r="AX516" s="1" t="s">
        <v>805</v>
      </c>
      <c r="AY516" s="1"/>
    </row>
    <row r="517" spans="1:51" x14ac:dyDescent="0.25">
      <c r="A517" s="1" t="s">
        <v>707</v>
      </c>
      <c r="B517" s="1" t="s">
        <v>295</v>
      </c>
      <c r="C517" s="1" t="s">
        <v>295</v>
      </c>
      <c r="D517" t="s">
        <v>170</v>
      </c>
      <c r="E517" s="1" t="s">
        <v>295</v>
      </c>
      <c r="F517" t="s">
        <v>170</v>
      </c>
      <c r="G517" s="1" t="s">
        <v>0</v>
      </c>
      <c r="I517" s="5">
        <v>43854</v>
      </c>
      <c r="J517" s="5">
        <v>43854</v>
      </c>
      <c r="K517" s="1" t="s">
        <v>0</v>
      </c>
      <c r="L517" s="1" t="s">
        <v>546</v>
      </c>
      <c r="M517" s="6">
        <v>1</v>
      </c>
      <c r="N517" s="3">
        <v>1</v>
      </c>
      <c r="O517" s="6">
        <v>1</v>
      </c>
      <c r="P517" s="6"/>
      <c r="Q517" s="6"/>
      <c r="R517" s="6"/>
      <c r="S517" s="1" t="s">
        <v>724</v>
      </c>
      <c r="T517" s="1" t="s">
        <v>336</v>
      </c>
      <c r="U517" s="2">
        <v>773.53</v>
      </c>
      <c r="V517" s="1" t="s">
        <v>0</v>
      </c>
      <c r="W517" s="1" t="s">
        <v>570</v>
      </c>
      <c r="X517" s="1" t="s">
        <v>570</v>
      </c>
      <c r="Y517" s="1" t="s">
        <v>726</v>
      </c>
      <c r="Z517" s="1" t="s">
        <v>719</v>
      </c>
      <c r="AA517" s="1" t="s">
        <v>170</v>
      </c>
      <c r="AB517" s="1" t="s">
        <v>520</v>
      </c>
      <c r="AC517" s="1" t="s">
        <v>724</v>
      </c>
      <c r="AD517" s="4">
        <v>773.53</v>
      </c>
      <c r="AE517" s="4">
        <v>773.53</v>
      </c>
      <c r="AF517" s="4">
        <v>773.53</v>
      </c>
      <c r="AG517" s="4">
        <v>773.53</v>
      </c>
      <c r="AH517" s="4">
        <v>773.53</v>
      </c>
      <c r="AI517" s="2">
        <v>773.53</v>
      </c>
      <c r="AJ517" s="4">
        <v>773.53</v>
      </c>
      <c r="AK517" s="2">
        <v>773.53</v>
      </c>
      <c r="AL517" s="4"/>
      <c r="AM517" s="2"/>
      <c r="AN517" s="3">
        <v>1</v>
      </c>
      <c r="AO517" s="2"/>
      <c r="AP517" s="6"/>
      <c r="AQ517" s="1" t="s">
        <v>567</v>
      </c>
      <c r="AR517" s="1" t="s">
        <v>569</v>
      </c>
      <c r="AS517" s="1" t="s">
        <v>568</v>
      </c>
      <c r="AT517" s="6"/>
      <c r="AU517" s="1" t="s">
        <v>327</v>
      </c>
      <c r="AV517" t="s">
        <v>770</v>
      </c>
      <c r="AW517" s="1" t="s">
        <v>332</v>
      </c>
      <c r="AX517" s="1" t="s">
        <v>805</v>
      </c>
      <c r="AY517" s="1"/>
    </row>
    <row r="518" spans="1:51" x14ac:dyDescent="0.25">
      <c r="A518" s="1" t="s">
        <v>707</v>
      </c>
      <c r="B518" s="1" t="s">
        <v>295</v>
      </c>
      <c r="C518" s="1" t="s">
        <v>295</v>
      </c>
      <c r="D518" t="s">
        <v>170</v>
      </c>
      <c r="E518" s="1" t="s">
        <v>295</v>
      </c>
      <c r="F518" t="s">
        <v>170</v>
      </c>
      <c r="G518" s="1" t="s">
        <v>0</v>
      </c>
      <c r="I518" s="5">
        <v>43854</v>
      </c>
      <c r="J518" s="5">
        <v>43854</v>
      </c>
      <c r="K518" s="1" t="s">
        <v>0</v>
      </c>
      <c r="L518" s="1" t="s">
        <v>551</v>
      </c>
      <c r="M518" s="6">
        <v>1</v>
      </c>
      <c r="N518" s="3">
        <v>1</v>
      </c>
      <c r="O518" s="6">
        <v>1</v>
      </c>
      <c r="P518" s="6"/>
      <c r="Q518" s="6"/>
      <c r="R518" s="6"/>
      <c r="S518" s="1" t="s">
        <v>724</v>
      </c>
      <c r="T518" s="1" t="s">
        <v>336</v>
      </c>
      <c r="U518" s="2">
        <v>269.83</v>
      </c>
      <c r="V518" s="1" t="s">
        <v>0</v>
      </c>
      <c r="W518" s="1" t="s">
        <v>570</v>
      </c>
      <c r="X518" s="1" t="s">
        <v>570</v>
      </c>
      <c r="Y518" s="1" t="s">
        <v>726</v>
      </c>
      <c r="Z518" s="1" t="s">
        <v>719</v>
      </c>
      <c r="AA518" s="1" t="s">
        <v>170</v>
      </c>
      <c r="AB518" s="1" t="s">
        <v>521</v>
      </c>
      <c r="AC518" s="1" t="s">
        <v>724</v>
      </c>
      <c r="AD518" s="4">
        <v>269.83</v>
      </c>
      <c r="AE518" s="4">
        <v>269.83</v>
      </c>
      <c r="AF518" s="4">
        <v>269.83</v>
      </c>
      <c r="AG518" s="4">
        <v>269.83</v>
      </c>
      <c r="AH518" s="4">
        <v>269.83</v>
      </c>
      <c r="AI518" s="2">
        <v>269.83</v>
      </c>
      <c r="AJ518" s="4">
        <v>269.83</v>
      </c>
      <c r="AK518" s="2">
        <v>269.83</v>
      </c>
      <c r="AL518" s="4"/>
      <c r="AM518" s="2"/>
      <c r="AN518" s="3">
        <v>1</v>
      </c>
      <c r="AO518" s="2"/>
      <c r="AP518" s="6"/>
      <c r="AQ518" s="1" t="s">
        <v>567</v>
      </c>
      <c r="AR518" s="1" t="s">
        <v>569</v>
      </c>
      <c r="AS518" s="1" t="s">
        <v>568</v>
      </c>
      <c r="AT518" s="6"/>
      <c r="AU518" s="1" t="s">
        <v>327</v>
      </c>
      <c r="AV518" t="s">
        <v>770</v>
      </c>
      <c r="AW518" s="1" t="s">
        <v>332</v>
      </c>
      <c r="AX518" s="1" t="s">
        <v>805</v>
      </c>
      <c r="AY518" s="1"/>
    </row>
    <row r="519" spans="1:51" x14ac:dyDescent="0.25">
      <c r="A519" s="1" t="s">
        <v>707</v>
      </c>
      <c r="B519" s="1" t="s">
        <v>295</v>
      </c>
      <c r="C519" s="1" t="s">
        <v>295</v>
      </c>
      <c r="D519" t="s">
        <v>170</v>
      </c>
      <c r="E519" s="1" t="s">
        <v>295</v>
      </c>
      <c r="F519" t="s">
        <v>170</v>
      </c>
      <c r="G519" s="1" t="s">
        <v>0</v>
      </c>
      <c r="I519" s="5">
        <v>43854</v>
      </c>
      <c r="J519" s="5">
        <v>43854</v>
      </c>
      <c r="K519" s="1" t="s">
        <v>0</v>
      </c>
      <c r="L519" s="1" t="s">
        <v>546</v>
      </c>
      <c r="M519" s="6">
        <v>14</v>
      </c>
      <c r="N519" s="3">
        <v>1</v>
      </c>
      <c r="O519" s="6">
        <v>14</v>
      </c>
      <c r="P519" s="6"/>
      <c r="Q519" s="6"/>
      <c r="R519" s="6"/>
      <c r="S519" s="1" t="s">
        <v>724</v>
      </c>
      <c r="T519" s="1" t="s">
        <v>336</v>
      </c>
      <c r="U519" s="2">
        <v>2.29</v>
      </c>
      <c r="V519" s="1" t="s">
        <v>0</v>
      </c>
      <c r="W519" s="1" t="s">
        <v>570</v>
      </c>
      <c r="X519" s="1" t="s">
        <v>570</v>
      </c>
      <c r="Y519" s="1" t="s">
        <v>726</v>
      </c>
      <c r="Z519" s="1" t="s">
        <v>719</v>
      </c>
      <c r="AA519" s="1" t="s">
        <v>170</v>
      </c>
      <c r="AB519" s="1" t="s">
        <v>522</v>
      </c>
      <c r="AC519" s="1" t="s">
        <v>724</v>
      </c>
      <c r="AD519" s="4">
        <v>32.06</v>
      </c>
      <c r="AE519" s="4">
        <v>32.06</v>
      </c>
      <c r="AF519" s="4">
        <v>32.06</v>
      </c>
      <c r="AG519" s="4">
        <v>32.06</v>
      </c>
      <c r="AH519" s="4">
        <v>2.29</v>
      </c>
      <c r="AI519" s="2">
        <v>2.29</v>
      </c>
      <c r="AJ519" s="4">
        <v>32.06</v>
      </c>
      <c r="AK519" s="2">
        <v>32.06</v>
      </c>
      <c r="AL519" s="4"/>
      <c r="AM519" s="2"/>
      <c r="AN519" s="3">
        <v>1</v>
      </c>
      <c r="AO519" s="2"/>
      <c r="AP519" s="6"/>
      <c r="AQ519" s="1" t="s">
        <v>567</v>
      </c>
      <c r="AR519" s="1" t="s">
        <v>569</v>
      </c>
      <c r="AS519" s="1" t="s">
        <v>568</v>
      </c>
      <c r="AT519" s="6"/>
      <c r="AU519" s="1" t="s">
        <v>327</v>
      </c>
      <c r="AV519" t="s">
        <v>770</v>
      </c>
      <c r="AW519" s="1" t="s">
        <v>332</v>
      </c>
      <c r="AX519" s="1" t="s">
        <v>805</v>
      </c>
      <c r="AY519" s="1"/>
    </row>
    <row r="520" spans="1:51" x14ac:dyDescent="0.25">
      <c r="A520" s="1" t="s">
        <v>708</v>
      </c>
      <c r="B520" s="1" t="s">
        <v>283</v>
      </c>
      <c r="C520" s="1" t="s">
        <v>283</v>
      </c>
      <c r="D520" t="s">
        <v>158</v>
      </c>
      <c r="E520" s="1" t="s">
        <v>283</v>
      </c>
      <c r="F520" t="s">
        <v>158</v>
      </c>
      <c r="G520" s="1" t="s">
        <v>0</v>
      </c>
      <c r="I520" s="5">
        <v>43854</v>
      </c>
      <c r="J520" s="5">
        <v>43854</v>
      </c>
      <c r="K520" s="1" t="s">
        <v>0</v>
      </c>
      <c r="L520" s="1" t="s">
        <v>563</v>
      </c>
      <c r="M520" s="6">
        <v>1</v>
      </c>
      <c r="N520" s="3">
        <v>1</v>
      </c>
      <c r="O520" s="6">
        <v>1</v>
      </c>
      <c r="P520" s="6"/>
      <c r="Q520" s="6"/>
      <c r="R520" s="6"/>
      <c r="S520" s="1" t="s">
        <v>724</v>
      </c>
      <c r="T520" s="1" t="s">
        <v>336</v>
      </c>
      <c r="U520" s="2">
        <v>941.06</v>
      </c>
      <c r="V520" s="1" t="s">
        <v>0</v>
      </c>
      <c r="W520" s="1" t="s">
        <v>570</v>
      </c>
      <c r="X520" s="1" t="s">
        <v>570</v>
      </c>
      <c r="Y520" s="1" t="s">
        <v>728</v>
      </c>
      <c r="Z520" s="1" t="s">
        <v>722</v>
      </c>
      <c r="AA520" s="1" t="s">
        <v>158</v>
      </c>
      <c r="AB520" s="1" t="s">
        <v>523</v>
      </c>
      <c r="AC520" s="1" t="s">
        <v>724</v>
      </c>
      <c r="AD520" s="4">
        <v>941.06</v>
      </c>
      <c r="AE520" s="4">
        <v>941.06</v>
      </c>
      <c r="AF520" s="4">
        <v>941.06</v>
      </c>
      <c r="AG520" s="4">
        <v>941.06</v>
      </c>
      <c r="AH520" s="4">
        <v>941.06</v>
      </c>
      <c r="AI520" s="2">
        <v>941.06</v>
      </c>
      <c r="AJ520" s="4">
        <v>941.06</v>
      </c>
      <c r="AK520" s="2">
        <v>941.06</v>
      </c>
      <c r="AL520" s="4"/>
      <c r="AM520" s="2"/>
      <c r="AN520" s="3">
        <v>1</v>
      </c>
      <c r="AO520" s="2"/>
      <c r="AP520" s="6"/>
      <c r="AQ520" s="1" t="s">
        <v>567</v>
      </c>
      <c r="AR520" s="1" t="s">
        <v>569</v>
      </c>
      <c r="AS520" s="1" t="s">
        <v>568</v>
      </c>
      <c r="AT520" s="6"/>
      <c r="AU520" s="1" t="s">
        <v>327</v>
      </c>
      <c r="AV520" t="s">
        <v>770</v>
      </c>
      <c r="AW520" s="1" t="s">
        <v>335</v>
      </c>
      <c r="AX520" s="1"/>
      <c r="AY520" s="1"/>
    </row>
    <row r="521" spans="1:51" x14ac:dyDescent="0.25">
      <c r="A521" s="1" t="s">
        <v>709</v>
      </c>
      <c r="B521" s="1" t="s">
        <v>206</v>
      </c>
      <c r="C521" s="1" t="s">
        <v>206</v>
      </c>
      <c r="D521" t="s">
        <v>80</v>
      </c>
      <c r="E521" s="1" t="s">
        <v>206</v>
      </c>
      <c r="F521" t="s">
        <v>80</v>
      </c>
      <c r="G521" s="1" t="s">
        <v>0</v>
      </c>
      <c r="I521" s="5">
        <v>43854</v>
      </c>
      <c r="J521" s="5">
        <v>43854</v>
      </c>
      <c r="K521" s="1" t="s">
        <v>0</v>
      </c>
      <c r="L521" s="1" t="s">
        <v>541</v>
      </c>
      <c r="M521" s="6">
        <v>10</v>
      </c>
      <c r="N521" s="3">
        <v>1</v>
      </c>
      <c r="O521" s="6">
        <v>10</v>
      </c>
      <c r="P521" s="6"/>
      <c r="Q521" s="6"/>
      <c r="R521" s="6"/>
      <c r="S521" s="1" t="s">
        <v>724</v>
      </c>
      <c r="T521" s="1" t="s">
        <v>337</v>
      </c>
      <c r="U521" s="2">
        <v>1440</v>
      </c>
      <c r="V521" s="1" t="s">
        <v>0</v>
      </c>
      <c r="W521" s="1" t="s">
        <v>570</v>
      </c>
      <c r="X521" s="1" t="s">
        <v>570</v>
      </c>
      <c r="Y521" s="1" t="s">
        <v>726</v>
      </c>
      <c r="Z521" s="1" t="s">
        <v>719</v>
      </c>
      <c r="AA521" s="1" t="s">
        <v>80</v>
      </c>
      <c r="AB521" s="1" t="s">
        <v>524</v>
      </c>
      <c r="AC521" s="1" t="s">
        <v>724</v>
      </c>
      <c r="AD521" s="4">
        <v>14400</v>
      </c>
      <c r="AE521" s="4">
        <v>12983.5</v>
      </c>
      <c r="AF521" s="4">
        <v>14400</v>
      </c>
      <c r="AG521" s="4">
        <v>12983.5</v>
      </c>
      <c r="AH521" s="4">
        <v>1440</v>
      </c>
      <c r="AI521" s="2">
        <v>1298.3499999999999</v>
      </c>
      <c r="AJ521" s="4">
        <v>14400</v>
      </c>
      <c r="AK521" s="2">
        <v>12983.500099999999</v>
      </c>
      <c r="AL521" s="4"/>
      <c r="AM521" s="2"/>
      <c r="AN521" s="3">
        <v>1</v>
      </c>
      <c r="AO521" s="2"/>
      <c r="AP521" s="6"/>
      <c r="AQ521" s="1" t="s">
        <v>567</v>
      </c>
      <c r="AR521" s="1" t="s">
        <v>569</v>
      </c>
      <c r="AS521" s="1" t="s">
        <v>568</v>
      </c>
      <c r="AT521" s="6"/>
      <c r="AU521" s="1" t="s">
        <v>302</v>
      </c>
      <c r="AV521" t="s">
        <v>745</v>
      </c>
      <c r="AW521" s="1" t="s">
        <v>329</v>
      </c>
      <c r="AX521" s="1"/>
      <c r="AY521" s="1"/>
    </row>
    <row r="522" spans="1:51" x14ac:dyDescent="0.25">
      <c r="A522" s="1" t="s">
        <v>710</v>
      </c>
      <c r="B522" s="1" t="s">
        <v>296</v>
      </c>
      <c r="C522" s="1" t="s">
        <v>296</v>
      </c>
      <c r="D522" t="s">
        <v>171</v>
      </c>
      <c r="E522" s="1" t="s">
        <v>296</v>
      </c>
      <c r="F522" t="s">
        <v>171</v>
      </c>
      <c r="G522" s="1" t="s">
        <v>0</v>
      </c>
      <c r="I522" s="5">
        <v>43856</v>
      </c>
      <c r="J522" s="5">
        <v>43856</v>
      </c>
      <c r="K522" s="1" t="s">
        <v>0</v>
      </c>
      <c r="L522" s="1" t="s">
        <v>541</v>
      </c>
      <c r="M522" s="6">
        <v>32</v>
      </c>
      <c r="N522" s="3">
        <v>1</v>
      </c>
      <c r="O522" s="6">
        <v>32</v>
      </c>
      <c r="P522" s="6"/>
      <c r="Q522" s="6"/>
      <c r="R522" s="6"/>
      <c r="S522" s="1" t="s">
        <v>724</v>
      </c>
      <c r="T522" s="1" t="s">
        <v>336</v>
      </c>
      <c r="U522" s="2">
        <v>3.81</v>
      </c>
      <c r="V522" s="1" t="s">
        <v>0</v>
      </c>
      <c r="W522" s="1" t="s">
        <v>570</v>
      </c>
      <c r="X522" s="1" t="s">
        <v>570</v>
      </c>
      <c r="Y522" s="1" t="s">
        <v>726</v>
      </c>
      <c r="Z522" s="1" t="s">
        <v>719</v>
      </c>
      <c r="AA522" s="1" t="s">
        <v>171</v>
      </c>
      <c r="AB522" s="1" t="s">
        <v>525</v>
      </c>
      <c r="AC522" s="1" t="s">
        <v>724</v>
      </c>
      <c r="AD522" s="4">
        <v>121.92</v>
      </c>
      <c r="AE522" s="4">
        <v>121.92</v>
      </c>
      <c r="AF522" s="4">
        <v>121.92</v>
      </c>
      <c r="AG522" s="4">
        <v>121.92</v>
      </c>
      <c r="AH522" s="4">
        <v>3.81</v>
      </c>
      <c r="AI522" s="2">
        <v>3.81</v>
      </c>
      <c r="AJ522" s="4">
        <v>121.92</v>
      </c>
      <c r="AK522" s="2">
        <v>121.92</v>
      </c>
      <c r="AL522" s="4"/>
      <c r="AM522" s="2"/>
      <c r="AN522" s="3">
        <v>1</v>
      </c>
      <c r="AO522" s="2"/>
      <c r="AP522" s="6"/>
      <c r="AQ522" s="1" t="s">
        <v>567</v>
      </c>
      <c r="AR522" s="1" t="s">
        <v>569</v>
      </c>
      <c r="AS522" s="1" t="s">
        <v>568</v>
      </c>
      <c r="AT522" s="6"/>
      <c r="AU522" s="1" t="s">
        <v>305</v>
      </c>
      <c r="AV522" t="s">
        <v>748</v>
      </c>
      <c r="AW522" s="1" t="s">
        <v>305</v>
      </c>
      <c r="AX522" s="10" t="s">
        <v>812</v>
      </c>
      <c r="AY522" s="1"/>
    </row>
    <row r="523" spans="1:51" x14ac:dyDescent="0.25">
      <c r="A523" s="1" t="s">
        <v>710</v>
      </c>
      <c r="B523" s="1" t="s">
        <v>296</v>
      </c>
      <c r="C523" s="1" t="s">
        <v>296</v>
      </c>
      <c r="D523" t="s">
        <v>171</v>
      </c>
      <c r="E523" s="1" t="s">
        <v>296</v>
      </c>
      <c r="F523" t="s">
        <v>171</v>
      </c>
      <c r="G523" s="1" t="s">
        <v>0</v>
      </c>
      <c r="I523" s="5">
        <v>43856</v>
      </c>
      <c r="J523" s="5">
        <v>43856</v>
      </c>
      <c r="K523" s="1" t="s">
        <v>0</v>
      </c>
      <c r="L523" s="1" t="s">
        <v>541</v>
      </c>
      <c r="M523" s="6">
        <v>32</v>
      </c>
      <c r="N523" s="3">
        <v>1</v>
      </c>
      <c r="O523" s="6">
        <v>32</v>
      </c>
      <c r="P523" s="6"/>
      <c r="Q523" s="6"/>
      <c r="R523" s="6"/>
      <c r="S523" s="1" t="s">
        <v>724</v>
      </c>
      <c r="T523" s="1" t="s">
        <v>336</v>
      </c>
      <c r="U523" s="2">
        <v>7.62</v>
      </c>
      <c r="V523" s="1" t="s">
        <v>0</v>
      </c>
      <c r="W523" s="1" t="s">
        <v>570</v>
      </c>
      <c r="X523" s="1" t="s">
        <v>570</v>
      </c>
      <c r="Y523" s="1" t="s">
        <v>726</v>
      </c>
      <c r="Z523" s="1" t="s">
        <v>719</v>
      </c>
      <c r="AA523" s="1" t="s">
        <v>171</v>
      </c>
      <c r="AB523" s="1" t="s">
        <v>526</v>
      </c>
      <c r="AC523" s="1" t="s">
        <v>724</v>
      </c>
      <c r="AD523" s="4">
        <v>243.84</v>
      </c>
      <c r="AE523" s="4">
        <v>243.84</v>
      </c>
      <c r="AF523" s="4">
        <v>243.84</v>
      </c>
      <c r="AG523" s="4">
        <v>243.84</v>
      </c>
      <c r="AH523" s="4">
        <v>7.62</v>
      </c>
      <c r="AI523" s="2">
        <v>7.62</v>
      </c>
      <c r="AJ523" s="4">
        <v>243.84</v>
      </c>
      <c r="AK523" s="2">
        <v>243.84</v>
      </c>
      <c r="AL523" s="4"/>
      <c r="AM523" s="2"/>
      <c r="AN523" s="3">
        <v>1</v>
      </c>
      <c r="AO523" s="2"/>
      <c r="AP523" s="6"/>
      <c r="AQ523" s="1" t="s">
        <v>567</v>
      </c>
      <c r="AR523" s="1" t="s">
        <v>569</v>
      </c>
      <c r="AS523" s="1" t="s">
        <v>568</v>
      </c>
      <c r="AT523" s="6"/>
      <c r="AU523" s="1" t="s">
        <v>305</v>
      </c>
      <c r="AV523" t="s">
        <v>748</v>
      </c>
      <c r="AW523" s="1" t="s">
        <v>305</v>
      </c>
      <c r="AX523" s="10" t="s">
        <v>812</v>
      </c>
      <c r="AY523" s="1"/>
    </row>
    <row r="524" spans="1:51" x14ac:dyDescent="0.25">
      <c r="A524" s="1" t="s">
        <v>711</v>
      </c>
      <c r="B524" s="1" t="s">
        <v>296</v>
      </c>
      <c r="C524" s="1" t="s">
        <v>296</v>
      </c>
      <c r="D524" t="s">
        <v>171</v>
      </c>
      <c r="E524" s="1" t="s">
        <v>296</v>
      </c>
      <c r="F524" t="s">
        <v>171</v>
      </c>
      <c r="G524" s="1" t="s">
        <v>0</v>
      </c>
      <c r="I524" s="5">
        <v>43857</v>
      </c>
      <c r="J524" s="5">
        <v>43857</v>
      </c>
      <c r="K524" s="1" t="s">
        <v>0</v>
      </c>
      <c r="L524" s="1" t="s">
        <v>546</v>
      </c>
      <c r="M524" s="6">
        <v>15</v>
      </c>
      <c r="N524" s="3">
        <v>1</v>
      </c>
      <c r="O524" s="6">
        <v>15</v>
      </c>
      <c r="P524" s="6"/>
      <c r="Q524" s="6"/>
      <c r="R524" s="6"/>
      <c r="S524" s="1" t="s">
        <v>724</v>
      </c>
      <c r="T524" s="1" t="s">
        <v>336</v>
      </c>
      <c r="U524" s="2">
        <v>6.1</v>
      </c>
      <c r="V524" s="1" t="s">
        <v>0</v>
      </c>
      <c r="W524" s="1" t="s">
        <v>570</v>
      </c>
      <c r="X524" s="1" t="s">
        <v>570</v>
      </c>
      <c r="Y524" s="1" t="s">
        <v>726</v>
      </c>
      <c r="Z524" s="1" t="s">
        <v>719</v>
      </c>
      <c r="AA524" s="1" t="s">
        <v>171</v>
      </c>
      <c r="AB524" s="1" t="s">
        <v>527</v>
      </c>
      <c r="AC524" s="1" t="s">
        <v>724</v>
      </c>
      <c r="AD524" s="4">
        <v>91.5</v>
      </c>
      <c r="AE524" s="4">
        <v>91.5</v>
      </c>
      <c r="AF524" s="4">
        <v>91.5</v>
      </c>
      <c r="AG524" s="4">
        <v>91.5</v>
      </c>
      <c r="AH524" s="4">
        <v>6.1</v>
      </c>
      <c r="AI524" s="2">
        <v>6.1</v>
      </c>
      <c r="AJ524" s="4">
        <v>91.5</v>
      </c>
      <c r="AK524" s="2">
        <v>91.5</v>
      </c>
      <c r="AL524" s="4"/>
      <c r="AM524" s="2"/>
      <c r="AN524" s="3">
        <v>1</v>
      </c>
      <c r="AO524" s="2"/>
      <c r="AP524" s="6"/>
      <c r="AQ524" s="1" t="s">
        <v>567</v>
      </c>
      <c r="AR524" s="1" t="s">
        <v>569</v>
      </c>
      <c r="AS524" s="1" t="s">
        <v>568</v>
      </c>
      <c r="AT524" s="6"/>
      <c r="AU524" s="1" t="s">
        <v>327</v>
      </c>
      <c r="AV524" t="s">
        <v>770</v>
      </c>
      <c r="AW524" s="1" t="s">
        <v>332</v>
      </c>
      <c r="AX524" s="1" t="s">
        <v>805</v>
      </c>
      <c r="AY524" s="1"/>
    </row>
    <row r="525" spans="1:51" x14ac:dyDescent="0.25">
      <c r="A525" s="1" t="s">
        <v>712</v>
      </c>
      <c r="B525" s="1" t="s">
        <v>297</v>
      </c>
      <c r="C525" s="1" t="s">
        <v>297</v>
      </c>
      <c r="D525" t="s">
        <v>172</v>
      </c>
      <c r="E525" s="1" t="s">
        <v>297</v>
      </c>
      <c r="F525" t="s">
        <v>172</v>
      </c>
      <c r="G525" s="1" t="s">
        <v>0</v>
      </c>
      <c r="I525" s="5">
        <v>43857</v>
      </c>
      <c r="J525" s="5">
        <v>43857</v>
      </c>
      <c r="K525" s="1" t="s">
        <v>0</v>
      </c>
      <c r="L525" s="1" t="s">
        <v>541</v>
      </c>
      <c r="M525" s="6">
        <v>1</v>
      </c>
      <c r="N525" s="3">
        <v>1</v>
      </c>
      <c r="O525" s="6">
        <v>1</v>
      </c>
      <c r="P525" s="6"/>
      <c r="Q525" s="6"/>
      <c r="R525" s="6"/>
      <c r="S525" s="1" t="s">
        <v>724</v>
      </c>
      <c r="T525" s="1" t="s">
        <v>336</v>
      </c>
      <c r="U525" s="2">
        <v>4070.39</v>
      </c>
      <c r="V525" s="1" t="s">
        <v>0</v>
      </c>
      <c r="W525" s="1" t="s">
        <v>570</v>
      </c>
      <c r="X525" s="1" t="s">
        <v>570</v>
      </c>
      <c r="Y525" s="1" t="s">
        <v>726</v>
      </c>
      <c r="Z525" s="1" t="s">
        <v>723</v>
      </c>
      <c r="AA525" s="1" t="s">
        <v>172</v>
      </c>
      <c r="AB525" s="1" t="s">
        <v>469</v>
      </c>
      <c r="AC525" s="1" t="s">
        <v>724</v>
      </c>
      <c r="AD525" s="4">
        <v>4070.39</v>
      </c>
      <c r="AE525" s="4">
        <v>4070.39</v>
      </c>
      <c r="AF525" s="4">
        <v>4070.39</v>
      </c>
      <c r="AG525" s="4">
        <v>4070.39</v>
      </c>
      <c r="AH525" s="4">
        <v>4070.39</v>
      </c>
      <c r="AI525" s="2">
        <v>4070.39</v>
      </c>
      <c r="AJ525" s="4">
        <v>4070.39</v>
      </c>
      <c r="AK525" s="2">
        <v>4070.39</v>
      </c>
      <c r="AL525" s="4"/>
      <c r="AM525" s="2"/>
      <c r="AN525" s="3">
        <v>1</v>
      </c>
      <c r="AO525" s="2"/>
      <c r="AP525" s="6"/>
      <c r="AQ525" s="1" t="s">
        <v>567</v>
      </c>
      <c r="AR525" s="1" t="s">
        <v>569</v>
      </c>
      <c r="AS525" s="1" t="s">
        <v>568</v>
      </c>
      <c r="AT525" s="6"/>
      <c r="AU525" s="1" t="s">
        <v>314</v>
      </c>
      <c r="AV525" t="s">
        <v>757</v>
      </c>
      <c r="AW525" s="1" t="s">
        <v>314</v>
      </c>
      <c r="AX525" s="1"/>
      <c r="AY525" s="1"/>
    </row>
    <row r="526" spans="1:51" x14ac:dyDescent="0.25">
      <c r="A526" s="1" t="s">
        <v>713</v>
      </c>
      <c r="B526" s="1" t="s">
        <v>283</v>
      </c>
      <c r="C526" s="1" t="s">
        <v>283</v>
      </c>
      <c r="D526" t="s">
        <v>158</v>
      </c>
      <c r="E526" s="1" t="s">
        <v>283</v>
      </c>
      <c r="F526" t="s">
        <v>158</v>
      </c>
      <c r="G526" s="1" t="s">
        <v>0</v>
      </c>
      <c r="I526" s="5">
        <v>43858</v>
      </c>
      <c r="J526" s="5">
        <v>43858</v>
      </c>
      <c r="K526" s="1" t="s">
        <v>0</v>
      </c>
      <c r="L526" s="1" t="s">
        <v>563</v>
      </c>
      <c r="M526" s="6">
        <v>1</v>
      </c>
      <c r="N526" s="3">
        <v>1</v>
      </c>
      <c r="O526" s="6">
        <v>1</v>
      </c>
      <c r="P526" s="6"/>
      <c r="Q526" s="6"/>
      <c r="R526" s="6"/>
      <c r="S526" s="1" t="s">
        <v>724</v>
      </c>
      <c r="T526" s="1" t="s">
        <v>336</v>
      </c>
      <c r="U526" s="2">
        <v>1359.38</v>
      </c>
      <c r="V526" s="1" t="s">
        <v>0</v>
      </c>
      <c r="W526" s="1" t="s">
        <v>570</v>
      </c>
      <c r="X526" s="1" t="s">
        <v>570</v>
      </c>
      <c r="Y526" s="1" t="s">
        <v>728</v>
      </c>
      <c r="Z526" s="1" t="s">
        <v>722</v>
      </c>
      <c r="AA526" s="1" t="s">
        <v>158</v>
      </c>
      <c r="AB526" s="1" t="s">
        <v>528</v>
      </c>
      <c r="AC526" s="1" t="s">
        <v>724</v>
      </c>
      <c r="AD526" s="4">
        <v>1359.38</v>
      </c>
      <c r="AE526" s="4">
        <v>1359.38</v>
      </c>
      <c r="AF526" s="4">
        <v>1359.38</v>
      </c>
      <c r="AG526" s="4">
        <v>1359.38</v>
      </c>
      <c r="AH526" s="4">
        <v>1359.38</v>
      </c>
      <c r="AI526" s="2">
        <v>1359.38</v>
      </c>
      <c r="AJ526" s="4">
        <v>1359.38</v>
      </c>
      <c r="AK526" s="2">
        <v>1359.38</v>
      </c>
      <c r="AL526" s="4"/>
      <c r="AM526" s="2"/>
      <c r="AN526" s="3">
        <v>1</v>
      </c>
      <c r="AO526" s="2"/>
      <c r="AP526" s="6"/>
      <c r="AQ526" s="1" t="s">
        <v>567</v>
      </c>
      <c r="AR526" s="1" t="s">
        <v>569</v>
      </c>
      <c r="AS526" s="1" t="s">
        <v>568</v>
      </c>
      <c r="AT526" s="6"/>
      <c r="AU526" s="1" t="s">
        <v>315</v>
      </c>
      <c r="AV526" t="s">
        <v>758</v>
      </c>
      <c r="AW526" s="1" t="s">
        <v>330</v>
      </c>
      <c r="AX526" s="1"/>
      <c r="AY526" s="1"/>
    </row>
    <row r="527" spans="1:51" x14ac:dyDescent="0.25">
      <c r="A527" s="1" t="s">
        <v>714</v>
      </c>
      <c r="B527" s="1" t="s">
        <v>298</v>
      </c>
      <c r="C527" s="1" t="s">
        <v>298</v>
      </c>
      <c r="D527" t="s">
        <v>173</v>
      </c>
      <c r="E527" s="1" t="s">
        <v>298</v>
      </c>
      <c r="F527" t="s">
        <v>173</v>
      </c>
      <c r="G527" s="1" t="s">
        <v>0</v>
      </c>
      <c r="I527" s="5">
        <v>43859</v>
      </c>
      <c r="J527" s="5">
        <v>43859</v>
      </c>
      <c r="K527" s="1" t="s">
        <v>0</v>
      </c>
      <c r="L527" s="1" t="s">
        <v>536</v>
      </c>
      <c r="M527" s="6">
        <v>1</v>
      </c>
      <c r="N527" s="3">
        <v>1</v>
      </c>
      <c r="O527" s="6">
        <v>1</v>
      </c>
      <c r="P527" s="6"/>
      <c r="Q527" s="6"/>
      <c r="R527" s="6"/>
      <c r="S527" s="1" t="s">
        <v>724</v>
      </c>
      <c r="T527" s="1" t="s">
        <v>336</v>
      </c>
      <c r="U527" s="2">
        <v>1050</v>
      </c>
      <c r="V527" s="1" t="s">
        <v>0</v>
      </c>
      <c r="W527" s="1" t="s">
        <v>570</v>
      </c>
      <c r="X527" s="1" t="s">
        <v>570</v>
      </c>
      <c r="Y527" s="1" t="s">
        <v>725</v>
      </c>
      <c r="Z527" s="1" t="s">
        <v>719</v>
      </c>
      <c r="AA527" s="1" t="s">
        <v>173</v>
      </c>
      <c r="AB527" s="1" t="s">
        <v>529</v>
      </c>
      <c r="AC527" s="1" t="s">
        <v>724</v>
      </c>
      <c r="AD527" s="4">
        <v>1050</v>
      </c>
      <c r="AE527" s="4">
        <v>1050</v>
      </c>
      <c r="AF527" s="4">
        <v>1050</v>
      </c>
      <c r="AG527" s="4">
        <v>1050</v>
      </c>
      <c r="AH527" s="4">
        <v>1050</v>
      </c>
      <c r="AI527" s="2">
        <v>1050</v>
      </c>
      <c r="AJ527" s="4">
        <v>1050</v>
      </c>
      <c r="AK527" s="2">
        <v>1050</v>
      </c>
      <c r="AL527" s="4"/>
      <c r="AM527" s="2"/>
      <c r="AN527" s="3">
        <v>1</v>
      </c>
      <c r="AO527" s="2"/>
      <c r="AP527" s="6"/>
      <c r="AQ527" s="1" t="s">
        <v>567</v>
      </c>
      <c r="AR527" s="1" t="s">
        <v>569</v>
      </c>
      <c r="AS527" s="1" t="s">
        <v>568</v>
      </c>
      <c r="AT527" s="6"/>
      <c r="AU527" s="1" t="s">
        <v>303</v>
      </c>
      <c r="AV527" t="s">
        <v>746</v>
      </c>
      <c r="AW527" s="1" t="s">
        <v>333</v>
      </c>
      <c r="AX527" s="1"/>
      <c r="AY527" s="1"/>
    </row>
    <row r="528" spans="1:51" x14ac:dyDescent="0.25">
      <c r="A528" s="1" t="s">
        <v>715</v>
      </c>
      <c r="B528" s="1" t="s">
        <v>299</v>
      </c>
      <c r="C528" s="1" t="s">
        <v>299</v>
      </c>
      <c r="D528" t="s">
        <v>174</v>
      </c>
      <c r="E528" s="1" t="s">
        <v>299</v>
      </c>
      <c r="F528" t="s">
        <v>174</v>
      </c>
      <c r="G528" s="1" t="s">
        <v>0</v>
      </c>
      <c r="I528" s="5">
        <v>43859</v>
      </c>
      <c r="J528" s="5">
        <v>43859</v>
      </c>
      <c r="K528" s="1" t="s">
        <v>0</v>
      </c>
      <c r="L528" s="1" t="s">
        <v>536</v>
      </c>
      <c r="M528" s="6">
        <v>4</v>
      </c>
      <c r="N528" s="3">
        <v>1</v>
      </c>
      <c r="O528" s="6">
        <v>4</v>
      </c>
      <c r="P528" s="6"/>
      <c r="Q528" s="6"/>
      <c r="R528" s="6"/>
      <c r="S528" s="1" t="s">
        <v>724</v>
      </c>
      <c r="T528" s="1" t="s">
        <v>336</v>
      </c>
      <c r="U528" s="2">
        <v>256</v>
      </c>
      <c r="V528" s="1" t="s">
        <v>0</v>
      </c>
      <c r="W528" s="1" t="s">
        <v>570</v>
      </c>
      <c r="X528" s="1" t="s">
        <v>570</v>
      </c>
      <c r="Y528" s="1" t="s">
        <v>725</v>
      </c>
      <c r="Z528" s="1" t="s">
        <v>719</v>
      </c>
      <c r="AA528" s="1" t="s">
        <v>174</v>
      </c>
      <c r="AB528" s="1" t="s">
        <v>338</v>
      </c>
      <c r="AC528" s="1" t="s">
        <v>724</v>
      </c>
      <c r="AD528" s="4">
        <v>1024</v>
      </c>
      <c r="AE528" s="4">
        <v>1024</v>
      </c>
      <c r="AF528" s="4">
        <v>1024</v>
      </c>
      <c r="AG528" s="4">
        <v>1024</v>
      </c>
      <c r="AH528" s="4">
        <v>256</v>
      </c>
      <c r="AI528" s="2">
        <v>256</v>
      </c>
      <c r="AJ528" s="4">
        <v>1024</v>
      </c>
      <c r="AK528" s="2">
        <v>1024</v>
      </c>
      <c r="AL528" s="4"/>
      <c r="AM528" s="2"/>
      <c r="AN528" s="3">
        <v>1</v>
      </c>
      <c r="AO528" s="2"/>
      <c r="AP528" s="6"/>
      <c r="AQ528" s="1" t="s">
        <v>567</v>
      </c>
      <c r="AR528" s="1" t="s">
        <v>569</v>
      </c>
      <c r="AS528" s="1" t="s">
        <v>568</v>
      </c>
      <c r="AT528" s="6"/>
      <c r="AU528" s="1" t="s">
        <v>305</v>
      </c>
      <c r="AV528" t="s">
        <v>748</v>
      </c>
      <c r="AW528" s="1" t="s">
        <v>320</v>
      </c>
      <c r="AX528" s="9" t="s">
        <v>862</v>
      </c>
      <c r="AY528" s="1"/>
    </row>
    <row r="529" spans="1:51" x14ac:dyDescent="0.25">
      <c r="A529" s="1" t="s">
        <v>715</v>
      </c>
      <c r="B529" s="1" t="s">
        <v>299</v>
      </c>
      <c r="C529" s="1" t="s">
        <v>299</v>
      </c>
      <c r="D529" t="s">
        <v>174</v>
      </c>
      <c r="E529" s="1" t="s">
        <v>299</v>
      </c>
      <c r="F529" t="s">
        <v>174</v>
      </c>
      <c r="G529" s="1" t="s">
        <v>0</v>
      </c>
      <c r="I529" s="5">
        <v>43859</v>
      </c>
      <c r="J529" s="5">
        <v>43859</v>
      </c>
      <c r="K529" s="1" t="s">
        <v>0</v>
      </c>
      <c r="L529" s="1" t="s">
        <v>536</v>
      </c>
      <c r="M529" s="6">
        <v>1</v>
      </c>
      <c r="N529" s="3">
        <v>1</v>
      </c>
      <c r="O529" s="6">
        <v>1</v>
      </c>
      <c r="P529" s="6"/>
      <c r="Q529" s="6"/>
      <c r="R529" s="6"/>
      <c r="S529" s="1" t="s">
        <v>724</v>
      </c>
      <c r="T529" s="1" t="s">
        <v>336</v>
      </c>
      <c r="U529" s="2">
        <v>1280</v>
      </c>
      <c r="V529" s="1" t="s">
        <v>0</v>
      </c>
      <c r="W529" s="1" t="s">
        <v>570</v>
      </c>
      <c r="X529" s="1" t="s">
        <v>570</v>
      </c>
      <c r="Y529" s="1" t="s">
        <v>725</v>
      </c>
      <c r="Z529" s="1" t="s">
        <v>719</v>
      </c>
      <c r="AA529" s="1" t="s">
        <v>174</v>
      </c>
      <c r="AB529" s="1" t="s">
        <v>338</v>
      </c>
      <c r="AC529" s="1" t="s">
        <v>724</v>
      </c>
      <c r="AD529" s="4">
        <v>1280</v>
      </c>
      <c r="AE529" s="4">
        <v>1280</v>
      </c>
      <c r="AF529" s="4">
        <v>1280</v>
      </c>
      <c r="AG529" s="4">
        <v>1280</v>
      </c>
      <c r="AH529" s="4">
        <v>1280</v>
      </c>
      <c r="AI529" s="2">
        <v>1280</v>
      </c>
      <c r="AJ529" s="4">
        <v>1280</v>
      </c>
      <c r="AK529" s="2">
        <v>1280</v>
      </c>
      <c r="AL529" s="4"/>
      <c r="AM529" s="2"/>
      <c r="AN529" s="3">
        <v>1</v>
      </c>
      <c r="AO529" s="2"/>
      <c r="AP529" s="6"/>
      <c r="AQ529" s="1" t="s">
        <v>567</v>
      </c>
      <c r="AR529" s="1" t="s">
        <v>569</v>
      </c>
      <c r="AS529" s="1" t="s">
        <v>568</v>
      </c>
      <c r="AT529" s="6"/>
      <c r="AU529" s="1" t="s">
        <v>305</v>
      </c>
      <c r="AV529" t="s">
        <v>748</v>
      </c>
      <c r="AW529" s="1" t="s">
        <v>320</v>
      </c>
      <c r="AX529" s="9" t="s">
        <v>862</v>
      </c>
      <c r="AY529" s="1"/>
    </row>
    <row r="530" spans="1:51" x14ac:dyDescent="0.25">
      <c r="A530" s="1" t="s">
        <v>716</v>
      </c>
      <c r="B530" s="1" t="s">
        <v>259</v>
      </c>
      <c r="C530" s="1" t="s">
        <v>259</v>
      </c>
      <c r="D530" t="s">
        <v>134</v>
      </c>
      <c r="E530" s="1" t="s">
        <v>259</v>
      </c>
      <c r="F530" t="s">
        <v>134</v>
      </c>
      <c r="G530" s="1" t="s">
        <v>0</v>
      </c>
      <c r="I530" s="5">
        <v>43859</v>
      </c>
      <c r="J530" s="5">
        <v>43859</v>
      </c>
      <c r="K530" s="1" t="s">
        <v>0</v>
      </c>
      <c r="L530" s="1" t="s">
        <v>552</v>
      </c>
      <c r="M530" s="6">
        <v>1</v>
      </c>
      <c r="N530" s="3">
        <v>1</v>
      </c>
      <c r="O530" s="6">
        <v>1</v>
      </c>
      <c r="P530" s="6"/>
      <c r="Q530" s="6"/>
      <c r="R530" s="6"/>
      <c r="S530" s="1" t="s">
        <v>724</v>
      </c>
      <c r="T530" s="1" t="s">
        <v>336</v>
      </c>
      <c r="U530" s="2">
        <v>1000</v>
      </c>
      <c r="V530" s="1" t="s">
        <v>0</v>
      </c>
      <c r="W530" s="1" t="s">
        <v>570</v>
      </c>
      <c r="X530" s="1" t="s">
        <v>570</v>
      </c>
      <c r="Y530" s="1" t="s">
        <v>726</v>
      </c>
      <c r="Z530" s="1" t="s">
        <v>719</v>
      </c>
      <c r="AA530" s="1" t="s">
        <v>134</v>
      </c>
      <c r="AB530" s="1" t="s">
        <v>530</v>
      </c>
      <c r="AC530" s="1" t="s">
        <v>724</v>
      </c>
      <c r="AD530" s="4">
        <v>1000</v>
      </c>
      <c r="AE530" s="4">
        <v>1000</v>
      </c>
      <c r="AF530" s="4">
        <v>1000</v>
      </c>
      <c r="AG530" s="4">
        <v>1000</v>
      </c>
      <c r="AH530" s="4">
        <v>1000</v>
      </c>
      <c r="AI530" s="2">
        <v>1000</v>
      </c>
      <c r="AJ530" s="4">
        <v>1000</v>
      </c>
      <c r="AK530" s="2">
        <v>1000</v>
      </c>
      <c r="AL530" s="4"/>
      <c r="AM530" s="2"/>
      <c r="AN530" s="3">
        <v>1</v>
      </c>
      <c r="AO530" s="2"/>
      <c r="AP530" s="6"/>
      <c r="AQ530" s="1" t="s">
        <v>567</v>
      </c>
      <c r="AR530" s="1" t="s">
        <v>569</v>
      </c>
      <c r="AS530" s="1" t="s">
        <v>568</v>
      </c>
      <c r="AT530" s="6"/>
      <c r="AU530" s="1" t="s">
        <v>319</v>
      </c>
      <c r="AV530" t="s">
        <v>762</v>
      </c>
      <c r="AW530" s="1" t="s">
        <v>333</v>
      </c>
      <c r="AX530" s="1"/>
      <c r="AY530" s="1"/>
    </row>
    <row r="531" spans="1:51" x14ac:dyDescent="0.25">
      <c r="A531" s="1" t="s">
        <v>716</v>
      </c>
      <c r="B531" s="1" t="s">
        <v>259</v>
      </c>
      <c r="C531" s="1" t="s">
        <v>259</v>
      </c>
      <c r="D531" t="s">
        <v>134</v>
      </c>
      <c r="E531" s="1" t="s">
        <v>259</v>
      </c>
      <c r="F531" t="s">
        <v>134</v>
      </c>
      <c r="G531" s="1" t="s">
        <v>0</v>
      </c>
      <c r="I531" s="5">
        <v>43859</v>
      </c>
      <c r="J531" s="5">
        <v>43859</v>
      </c>
      <c r="K531" s="1" t="s">
        <v>0</v>
      </c>
      <c r="L531" s="1" t="s">
        <v>539</v>
      </c>
      <c r="M531" s="6">
        <v>1</v>
      </c>
      <c r="N531" s="3">
        <v>1</v>
      </c>
      <c r="O531" s="6">
        <v>1</v>
      </c>
      <c r="P531" s="6"/>
      <c r="Q531" s="6"/>
      <c r="R531" s="6"/>
      <c r="S531" s="1" t="s">
        <v>724</v>
      </c>
      <c r="T531" s="1" t="s">
        <v>336</v>
      </c>
      <c r="U531" s="2">
        <v>823.04</v>
      </c>
      <c r="V531" s="1" t="s">
        <v>0</v>
      </c>
      <c r="W531" s="1" t="s">
        <v>570</v>
      </c>
      <c r="X531" s="1" t="s">
        <v>570</v>
      </c>
      <c r="Y531" s="1" t="s">
        <v>726</v>
      </c>
      <c r="Z531" s="1" t="s">
        <v>719</v>
      </c>
      <c r="AA531" s="1" t="s">
        <v>134</v>
      </c>
      <c r="AB531" s="1" t="s">
        <v>531</v>
      </c>
      <c r="AC531" s="1" t="s">
        <v>724</v>
      </c>
      <c r="AD531" s="4">
        <v>823.04</v>
      </c>
      <c r="AE531" s="4">
        <v>823.04</v>
      </c>
      <c r="AF531" s="4">
        <v>823.04</v>
      </c>
      <c r="AG531" s="4">
        <v>823.04</v>
      </c>
      <c r="AH531" s="4">
        <v>823.04</v>
      </c>
      <c r="AI531" s="2">
        <v>823.04</v>
      </c>
      <c r="AJ531" s="4">
        <v>823.04</v>
      </c>
      <c r="AK531" s="2">
        <v>823.04</v>
      </c>
      <c r="AL531" s="4"/>
      <c r="AM531" s="2"/>
      <c r="AN531" s="3">
        <v>1</v>
      </c>
      <c r="AO531" s="2"/>
      <c r="AP531" s="6"/>
      <c r="AQ531" s="1" t="s">
        <v>567</v>
      </c>
      <c r="AR531" s="1" t="s">
        <v>569</v>
      </c>
      <c r="AS531" s="1" t="s">
        <v>568</v>
      </c>
      <c r="AT531" s="6"/>
      <c r="AU531" s="1" t="s">
        <v>319</v>
      </c>
      <c r="AV531" t="s">
        <v>762</v>
      </c>
      <c r="AW531" s="1" t="s">
        <v>333</v>
      </c>
      <c r="AX531" s="1"/>
      <c r="AY531" s="1"/>
    </row>
    <row r="532" spans="1:51" x14ac:dyDescent="0.25">
      <c r="A532" s="1" t="s">
        <v>716</v>
      </c>
      <c r="B532" s="1" t="s">
        <v>259</v>
      </c>
      <c r="C532" s="1" t="s">
        <v>259</v>
      </c>
      <c r="D532" t="s">
        <v>134</v>
      </c>
      <c r="E532" s="1" t="s">
        <v>259</v>
      </c>
      <c r="F532" t="s">
        <v>134</v>
      </c>
      <c r="G532" s="1" t="s">
        <v>0</v>
      </c>
      <c r="I532" s="5">
        <v>43859</v>
      </c>
      <c r="J532" s="5">
        <v>43859</v>
      </c>
      <c r="K532" s="1" t="s">
        <v>0</v>
      </c>
      <c r="L532" s="1" t="s">
        <v>539</v>
      </c>
      <c r="M532" s="6">
        <v>1</v>
      </c>
      <c r="N532" s="3">
        <v>1</v>
      </c>
      <c r="O532" s="6">
        <v>1</v>
      </c>
      <c r="P532" s="6"/>
      <c r="Q532" s="6"/>
      <c r="R532" s="6"/>
      <c r="S532" s="1" t="s">
        <v>724</v>
      </c>
      <c r="T532" s="1" t="s">
        <v>336</v>
      </c>
      <c r="U532" s="2">
        <v>163.26</v>
      </c>
      <c r="V532" s="1" t="s">
        <v>0</v>
      </c>
      <c r="W532" s="1" t="s">
        <v>570</v>
      </c>
      <c r="X532" s="1" t="s">
        <v>570</v>
      </c>
      <c r="Y532" s="1" t="s">
        <v>726</v>
      </c>
      <c r="Z532" s="1" t="s">
        <v>719</v>
      </c>
      <c r="AA532" s="1" t="s">
        <v>134</v>
      </c>
      <c r="AB532" s="1" t="s">
        <v>532</v>
      </c>
      <c r="AC532" s="1" t="s">
        <v>724</v>
      </c>
      <c r="AD532" s="4">
        <v>163.26</v>
      </c>
      <c r="AE532" s="4">
        <v>163.26</v>
      </c>
      <c r="AF532" s="4">
        <v>163.26</v>
      </c>
      <c r="AG532" s="4">
        <v>163.26</v>
      </c>
      <c r="AH532" s="4">
        <v>163.26</v>
      </c>
      <c r="AI532" s="2">
        <v>163.26</v>
      </c>
      <c r="AJ532" s="4">
        <v>163.26</v>
      </c>
      <c r="AK532" s="2">
        <v>163.26</v>
      </c>
      <c r="AL532" s="4"/>
      <c r="AM532" s="2"/>
      <c r="AN532" s="3">
        <v>1</v>
      </c>
      <c r="AO532" s="2"/>
      <c r="AP532" s="6"/>
      <c r="AQ532" s="1" t="s">
        <v>567</v>
      </c>
      <c r="AR532" s="1" t="s">
        <v>569</v>
      </c>
      <c r="AS532" s="1" t="s">
        <v>568</v>
      </c>
      <c r="AT532" s="6"/>
      <c r="AU532" s="1" t="s">
        <v>319</v>
      </c>
      <c r="AV532" t="s">
        <v>762</v>
      </c>
      <c r="AW532" s="1" t="s">
        <v>333</v>
      </c>
      <c r="AX532" s="1"/>
      <c r="AY532" s="1"/>
    </row>
    <row r="533" spans="1:51" x14ac:dyDescent="0.25">
      <c r="A533" s="1" t="s">
        <v>717</v>
      </c>
      <c r="B533" s="1" t="s">
        <v>300</v>
      </c>
      <c r="C533" s="1" t="s">
        <v>300</v>
      </c>
      <c r="D533" t="s">
        <v>175</v>
      </c>
      <c r="E533" s="1" t="s">
        <v>300</v>
      </c>
      <c r="F533" t="s">
        <v>175</v>
      </c>
      <c r="G533" s="1" t="s">
        <v>0</v>
      </c>
      <c r="I533" s="5">
        <v>43859</v>
      </c>
      <c r="J533" s="5">
        <v>43859</v>
      </c>
      <c r="K533" s="1" t="s">
        <v>0</v>
      </c>
      <c r="L533" s="1" t="s">
        <v>536</v>
      </c>
      <c r="M533" s="6">
        <v>1</v>
      </c>
      <c r="N533" s="3">
        <v>1</v>
      </c>
      <c r="O533" s="6">
        <v>1</v>
      </c>
      <c r="P533" s="6"/>
      <c r="Q533" s="6"/>
      <c r="R533" s="6"/>
      <c r="S533" s="1" t="s">
        <v>724</v>
      </c>
      <c r="T533" s="1" t="s">
        <v>336</v>
      </c>
      <c r="U533" s="2">
        <v>820</v>
      </c>
      <c r="V533" s="1" t="s">
        <v>0</v>
      </c>
      <c r="W533" s="1" t="s">
        <v>570</v>
      </c>
      <c r="X533" s="1" t="s">
        <v>570</v>
      </c>
      <c r="Y533" s="1" t="s">
        <v>727</v>
      </c>
      <c r="Z533" s="1" t="s">
        <v>722</v>
      </c>
      <c r="AA533" s="1" t="s">
        <v>175</v>
      </c>
      <c r="AB533" s="1" t="s">
        <v>338</v>
      </c>
      <c r="AC533" s="1" t="s">
        <v>724</v>
      </c>
      <c r="AD533" s="4">
        <v>820</v>
      </c>
      <c r="AE533" s="4">
        <v>820</v>
      </c>
      <c r="AF533" s="4">
        <v>984</v>
      </c>
      <c r="AG533" s="4">
        <v>984</v>
      </c>
      <c r="AH533" s="4">
        <v>820</v>
      </c>
      <c r="AI533" s="2">
        <v>820</v>
      </c>
      <c r="AJ533" s="4">
        <v>820</v>
      </c>
      <c r="AK533" s="2">
        <v>820</v>
      </c>
      <c r="AL533" s="4"/>
      <c r="AM533" s="2"/>
      <c r="AN533" s="3">
        <v>1</v>
      </c>
      <c r="AO533" s="2"/>
      <c r="AP533" s="6"/>
      <c r="AQ533" s="1" t="s">
        <v>567</v>
      </c>
      <c r="AR533" s="1" t="s">
        <v>569</v>
      </c>
      <c r="AS533" s="1" t="s">
        <v>568</v>
      </c>
      <c r="AT533" s="6"/>
      <c r="AU533" s="1" t="s">
        <v>318</v>
      </c>
      <c r="AV533" t="s">
        <v>761</v>
      </c>
      <c r="AW533" s="1" t="s">
        <v>318</v>
      </c>
      <c r="AX533" s="1"/>
      <c r="AY533" s="1"/>
    </row>
    <row r="534" spans="1:51" x14ac:dyDescent="0.25">
      <c r="A534" s="1" t="s">
        <v>718</v>
      </c>
      <c r="B534" s="1" t="s">
        <v>283</v>
      </c>
      <c r="C534" s="1" t="s">
        <v>283</v>
      </c>
      <c r="D534" t="s">
        <v>158</v>
      </c>
      <c r="E534" s="1" t="s">
        <v>283</v>
      </c>
      <c r="F534" t="s">
        <v>158</v>
      </c>
      <c r="G534" s="1" t="s">
        <v>0</v>
      </c>
      <c r="I534" s="5">
        <v>43860</v>
      </c>
      <c r="J534" s="5">
        <v>43860</v>
      </c>
      <c r="K534" s="1" t="s">
        <v>0</v>
      </c>
      <c r="L534" s="1" t="s">
        <v>563</v>
      </c>
      <c r="M534" s="6">
        <v>2</v>
      </c>
      <c r="N534" s="3">
        <v>1</v>
      </c>
      <c r="O534" s="6">
        <v>2</v>
      </c>
      <c r="P534" s="6"/>
      <c r="Q534" s="6"/>
      <c r="R534" s="6"/>
      <c r="S534" s="1" t="s">
        <v>724</v>
      </c>
      <c r="T534" s="1" t="s">
        <v>336</v>
      </c>
      <c r="U534" s="2">
        <v>466.11</v>
      </c>
      <c r="V534" s="1" t="s">
        <v>0</v>
      </c>
      <c r="W534" s="1" t="s">
        <v>570</v>
      </c>
      <c r="X534" s="1" t="s">
        <v>570</v>
      </c>
      <c r="Y534" s="1" t="s">
        <v>728</v>
      </c>
      <c r="Z534" s="1" t="s">
        <v>722</v>
      </c>
      <c r="AA534" s="1" t="s">
        <v>158</v>
      </c>
      <c r="AB534" s="1" t="s">
        <v>533</v>
      </c>
      <c r="AC534" s="1" t="s">
        <v>724</v>
      </c>
      <c r="AD534" s="4">
        <v>932.22</v>
      </c>
      <c r="AE534" s="4">
        <v>932.22</v>
      </c>
      <c r="AF534" s="4">
        <v>932.22</v>
      </c>
      <c r="AG534" s="4">
        <v>932.22</v>
      </c>
      <c r="AH534" s="4">
        <v>466.11</v>
      </c>
      <c r="AI534" s="2">
        <v>466.11</v>
      </c>
      <c r="AJ534" s="4">
        <v>932.22</v>
      </c>
      <c r="AK534" s="2">
        <v>932.22</v>
      </c>
      <c r="AL534" s="4"/>
      <c r="AM534" s="2"/>
      <c r="AN534" s="3">
        <v>1</v>
      </c>
      <c r="AO534" s="2"/>
      <c r="AP534" s="6"/>
      <c r="AQ534" s="1" t="s">
        <v>567</v>
      </c>
      <c r="AR534" s="1" t="s">
        <v>569</v>
      </c>
      <c r="AS534" s="1" t="s">
        <v>568</v>
      </c>
      <c r="AT534" s="6"/>
      <c r="AU534" s="1" t="s">
        <v>328</v>
      </c>
      <c r="AV534" t="s">
        <v>771</v>
      </c>
      <c r="AW534" s="1" t="s">
        <v>328</v>
      </c>
      <c r="AX534" s="1"/>
      <c r="AY534" s="1"/>
    </row>
    <row r="535" spans="1:51" x14ac:dyDescent="0.25">
      <c r="A535" s="1" t="s">
        <v>718</v>
      </c>
      <c r="B535" s="1" t="s">
        <v>283</v>
      </c>
      <c r="C535" s="1" t="s">
        <v>283</v>
      </c>
      <c r="D535" t="s">
        <v>158</v>
      </c>
      <c r="E535" s="1" t="s">
        <v>283</v>
      </c>
      <c r="F535" t="s">
        <v>158</v>
      </c>
      <c r="G535" s="1" t="s">
        <v>0</v>
      </c>
      <c r="I535" s="5">
        <v>43860</v>
      </c>
      <c r="J535" s="5">
        <v>43860</v>
      </c>
      <c r="K535" s="1" t="s">
        <v>0</v>
      </c>
      <c r="L535" s="1" t="s">
        <v>563</v>
      </c>
      <c r="M535" s="6">
        <v>1</v>
      </c>
      <c r="N535" s="3">
        <v>1</v>
      </c>
      <c r="O535" s="6">
        <v>1</v>
      </c>
      <c r="P535" s="6"/>
      <c r="Q535" s="6"/>
      <c r="R535" s="6"/>
      <c r="S535" s="1" t="s">
        <v>724</v>
      </c>
      <c r="T535" s="1" t="s">
        <v>336</v>
      </c>
      <c r="U535" s="2">
        <v>1003.84</v>
      </c>
      <c r="V535" s="1" t="s">
        <v>0</v>
      </c>
      <c r="W535" s="1" t="s">
        <v>570</v>
      </c>
      <c r="X535" s="1" t="s">
        <v>570</v>
      </c>
      <c r="Y535" s="1" t="s">
        <v>728</v>
      </c>
      <c r="Z535" s="1" t="s">
        <v>722</v>
      </c>
      <c r="AA535" s="1" t="s">
        <v>158</v>
      </c>
      <c r="AB535" s="1" t="s">
        <v>534</v>
      </c>
      <c r="AC535" s="1" t="s">
        <v>724</v>
      </c>
      <c r="AD535" s="4">
        <v>1003.84</v>
      </c>
      <c r="AE535" s="4">
        <v>1003.84</v>
      </c>
      <c r="AF535" s="4">
        <v>1003.84</v>
      </c>
      <c r="AG535" s="4">
        <v>1003.84</v>
      </c>
      <c r="AH535" s="4">
        <v>1003.84</v>
      </c>
      <c r="AI535" s="2">
        <v>1003.84</v>
      </c>
      <c r="AJ535" s="4">
        <v>1003.84</v>
      </c>
      <c r="AK535" s="2">
        <v>1003.84</v>
      </c>
      <c r="AL535" s="4"/>
      <c r="AM535" s="2"/>
      <c r="AN535" s="3">
        <v>1</v>
      </c>
      <c r="AO535" s="2"/>
      <c r="AP535" s="6"/>
      <c r="AQ535" s="1" t="s">
        <v>567</v>
      </c>
      <c r="AR535" s="1" t="s">
        <v>569</v>
      </c>
      <c r="AS535" s="1" t="s">
        <v>568</v>
      </c>
      <c r="AT535" s="6"/>
      <c r="AU535" s="1" t="s">
        <v>328</v>
      </c>
      <c r="AV535" t="s">
        <v>771</v>
      </c>
      <c r="AW535" s="1" t="s">
        <v>328</v>
      </c>
      <c r="AX535" s="1"/>
      <c r="AY535" s="1"/>
    </row>
    <row r="536" spans="1:51" x14ac:dyDescent="0.25">
      <c r="A536" s="1" t="s">
        <v>718</v>
      </c>
      <c r="B536" s="1" t="s">
        <v>283</v>
      </c>
      <c r="C536" s="1" t="s">
        <v>283</v>
      </c>
      <c r="D536" t="s">
        <v>158</v>
      </c>
      <c r="E536" s="1" t="s">
        <v>283</v>
      </c>
      <c r="F536" t="s">
        <v>158</v>
      </c>
      <c r="G536" s="1" t="s">
        <v>0</v>
      </c>
      <c r="I536" s="5">
        <v>43860</v>
      </c>
      <c r="J536" s="5">
        <v>43860</v>
      </c>
      <c r="K536" s="1" t="s">
        <v>0</v>
      </c>
      <c r="L536" s="1" t="s">
        <v>563</v>
      </c>
      <c r="M536" s="6">
        <v>1</v>
      </c>
      <c r="N536" s="3">
        <v>1</v>
      </c>
      <c r="O536" s="6">
        <v>1</v>
      </c>
      <c r="P536" s="6"/>
      <c r="Q536" s="6"/>
      <c r="R536" s="6"/>
      <c r="S536" s="1" t="s">
        <v>724</v>
      </c>
      <c r="T536" s="1" t="s">
        <v>336</v>
      </c>
      <c r="U536" s="2">
        <v>466.11</v>
      </c>
      <c r="V536" s="1" t="s">
        <v>0</v>
      </c>
      <c r="W536" s="1" t="s">
        <v>570</v>
      </c>
      <c r="X536" s="1" t="s">
        <v>570</v>
      </c>
      <c r="Y536" s="1" t="s">
        <v>728</v>
      </c>
      <c r="Z536" s="1" t="s">
        <v>722</v>
      </c>
      <c r="AA536" s="1" t="s">
        <v>158</v>
      </c>
      <c r="AB536" s="1" t="s">
        <v>535</v>
      </c>
      <c r="AC536" s="1" t="s">
        <v>724</v>
      </c>
      <c r="AD536" s="4">
        <v>466.11</v>
      </c>
      <c r="AE536" s="4">
        <v>466.11</v>
      </c>
      <c r="AF536" s="4">
        <v>466.11</v>
      </c>
      <c r="AG536" s="4">
        <v>466.11</v>
      </c>
      <c r="AH536" s="4">
        <v>466.11</v>
      </c>
      <c r="AI536" s="2">
        <v>466.11</v>
      </c>
      <c r="AJ536" s="4">
        <v>466.11</v>
      </c>
      <c r="AK536" s="2">
        <v>466.11</v>
      </c>
      <c r="AL536" s="4"/>
      <c r="AM536" s="2"/>
      <c r="AN536" s="3">
        <v>1</v>
      </c>
      <c r="AO536" s="2"/>
      <c r="AP536" s="6"/>
      <c r="AQ536" s="1" t="s">
        <v>567</v>
      </c>
      <c r="AR536" s="1" t="s">
        <v>569</v>
      </c>
      <c r="AS536" s="1" t="s">
        <v>568</v>
      </c>
      <c r="AT536" s="6"/>
      <c r="AU536" s="1" t="s">
        <v>328</v>
      </c>
      <c r="AV536" t="s">
        <v>771</v>
      </c>
      <c r="AW536" s="1" t="s">
        <v>328</v>
      </c>
      <c r="AX536" s="1"/>
      <c r="AY536" s="1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ouleur">
                <anchor moveWithCells="1" sizeWithCells="1">
                  <from>
                    <xdr:col>50</xdr:col>
                    <xdr:colOff>885825</xdr:colOff>
                    <xdr:row>3</xdr:row>
                    <xdr:rowOff>47625</xdr:rowOff>
                  </from>
                  <to>
                    <xdr:col>51</xdr:col>
                    <xdr:colOff>571500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VIDER">
                <anchor moveWithCells="1" sizeWithCells="1">
                  <from>
                    <xdr:col>50</xdr:col>
                    <xdr:colOff>933450</xdr:colOff>
                    <xdr:row>5</xdr:row>
                    <xdr:rowOff>104775</xdr:rowOff>
                  </from>
                  <to>
                    <xdr:col>51</xdr:col>
                    <xdr:colOff>609600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5A5FD38-6D6B-4303-93E3-AA1F239CA2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49</vt:i4>
      </vt:variant>
    </vt:vector>
  </HeadingPairs>
  <TitlesOfParts>
    <vt:vector size="53" baseType="lpstr">
      <vt:lpstr>Feuil1</vt:lpstr>
      <vt:lpstr>Sheet1</vt:lpstr>
      <vt:lpstr>Sheet2</vt:lpstr>
      <vt:lpstr>Sheet3</vt:lpstr>
      <vt:lpstr>Sheet1!cvg.BPRNAM</vt:lpstr>
      <vt:lpstr>Sheet1!cvg.BPRPAY</vt:lpstr>
      <vt:lpstr>Sheet1!cvg.BPSINV</vt:lpstr>
      <vt:lpstr>Sheet1!cvg.BPSNUM</vt:lpstr>
      <vt:lpstr>Sheet1!cvg.BUY</vt:lpstr>
      <vt:lpstr>Sheet1!cvg.CPRAMT</vt:lpstr>
      <vt:lpstr>Sheet1!cvg.CPRCOE</vt:lpstr>
      <vt:lpstr>Sheet1!cvg.CREUSR</vt:lpstr>
      <vt:lpstr>Sheet1!cvg.CSTPUR</vt:lpstr>
      <vt:lpstr>Sheet1!cvg.CSTPURDOC</vt:lpstr>
      <vt:lpstr>Sheet1!cvg.CUR</vt:lpstr>
      <vt:lpstr>Sheet1!cvg.EXTRCPDAT</vt:lpstr>
      <vt:lpstr>Sheet1!cvg.INVQTYPUU</vt:lpstr>
      <vt:lpstr>Sheet1!cvg.ITMDES</vt:lpstr>
      <vt:lpstr>Sheet1!cvg.ITMREF</vt:lpstr>
      <vt:lpstr>Sheet1!cvg.LINAMT</vt:lpstr>
      <vt:lpstr>Sheet1!cvg.LINAMTSOC</vt:lpstr>
      <vt:lpstr>Sheet1!cvg.LINATI</vt:lpstr>
      <vt:lpstr>Sheet1!cvg.LINATISOC</vt:lpstr>
      <vt:lpstr>Sheet1!cvg.LINCSTPUR</vt:lpstr>
      <vt:lpstr>Sheet1!cvg.LINCSTPURDOC</vt:lpstr>
      <vt:lpstr>Sheet1!cvg.LINTYP</vt:lpstr>
      <vt:lpstr>Sheet1!cvg.LINVOU</vt:lpstr>
      <vt:lpstr>Sheet1!cvg.LINWEU</vt:lpstr>
      <vt:lpstr>Sheet1!cvg.MDL</vt:lpstr>
      <vt:lpstr>Sheet1!cvg.NETPRI</vt:lpstr>
      <vt:lpstr>Sheet1!cvg.ORDDAT</vt:lpstr>
      <vt:lpstr>Sheet1!cvg.PJT</vt:lpstr>
      <vt:lpstr>Sheet1!cvg.POHFCY</vt:lpstr>
      <vt:lpstr>Sheet1!cvg.POHNUM</vt:lpstr>
      <vt:lpstr>Sheet1!cvg.PRHFCY</vt:lpstr>
      <vt:lpstr>Sheet1!cvg.PTE</vt:lpstr>
      <vt:lpstr>Sheet1!cvg.PUU</vt:lpstr>
      <vt:lpstr>Sheet1!cvg.QTYPUU</vt:lpstr>
      <vt:lpstr>Sheet1!cvg.QTYUOM</vt:lpstr>
      <vt:lpstr>Sheet1!cvg.QTYVOU</vt:lpstr>
      <vt:lpstr>Sheet1!cvg.QTYWEU</vt:lpstr>
      <vt:lpstr>Sheet1!cvg.RCPQTYPUU</vt:lpstr>
      <vt:lpstr>Sheet1!cvg.REACSTPUR</vt:lpstr>
      <vt:lpstr>Sheet1!cvg.REACSTPURDOC</vt:lpstr>
      <vt:lpstr>Sheet1!cvg.SHIQTYPUU</vt:lpstr>
      <vt:lpstr>Sheet1!cvg.SOHNUM</vt:lpstr>
      <vt:lpstr>Sheet1!cvg.UOM</vt:lpstr>
      <vt:lpstr>Sheet1!cvg.UOMPUUCOE</vt:lpstr>
      <vt:lpstr>Sheet1!cvg.VACBPR</vt:lpstr>
      <vt:lpstr>Sheet1!cvg.ZBPRPAY</vt:lpstr>
      <vt:lpstr>Sheet1!cvg.ZBPSINV</vt:lpstr>
      <vt:lpstr>Sheet1!cvg.ZBUY</vt:lpstr>
      <vt:lpstr>Sheet1!cvg.ZPJT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2020-02-03T16:25:08Z</cp:lastPrinted>
  <dcterms:created xsi:type="dcterms:W3CDTF">2012-05-16T07:58:45Z</dcterms:created>
  <dcterms:modified xsi:type="dcterms:W3CDTF">2020-02-06T12:14:01Z</dcterms:modified>
</cp:coreProperties>
</file>