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8000" windowHeight="10320"/>
  </bookViews>
  <sheets>
    <sheet name="Base (2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" i="1" l="1"/>
  <c r="J104" i="1"/>
  <c r="D104" i="1"/>
  <c r="B104" i="1"/>
  <c r="J103" i="1"/>
  <c r="D103" i="1"/>
  <c r="B103" i="1"/>
  <c r="J102" i="1"/>
  <c r="D102" i="1"/>
  <c r="B102" i="1"/>
  <c r="J101" i="1"/>
  <c r="D101" i="1"/>
  <c r="B101" i="1"/>
  <c r="J100" i="1"/>
  <c r="D100" i="1"/>
  <c r="B100" i="1"/>
  <c r="J99" i="1"/>
  <c r="D99" i="1"/>
  <c r="B99" i="1"/>
  <c r="J98" i="1"/>
  <c r="D98" i="1"/>
  <c r="B98" i="1"/>
  <c r="J97" i="1"/>
  <c r="D97" i="1"/>
  <c r="B97" i="1"/>
  <c r="J96" i="1"/>
  <c r="D96" i="1"/>
  <c r="B96" i="1"/>
  <c r="J95" i="1"/>
  <c r="D95" i="1"/>
  <c r="B95" i="1"/>
  <c r="J94" i="1"/>
  <c r="D94" i="1"/>
  <c r="B94" i="1"/>
  <c r="J93" i="1"/>
  <c r="K104" i="1" s="1"/>
  <c r="B93" i="1"/>
  <c r="J92" i="1"/>
  <c r="D92" i="1"/>
  <c r="B92" i="1"/>
  <c r="J91" i="1"/>
  <c r="D91" i="1"/>
  <c r="B91" i="1"/>
  <c r="J90" i="1"/>
  <c r="D90" i="1"/>
  <c r="B90" i="1"/>
  <c r="J89" i="1"/>
  <c r="D89" i="1"/>
  <c r="B89" i="1"/>
  <c r="J88" i="1"/>
  <c r="D88" i="1"/>
  <c r="B88" i="1"/>
  <c r="J87" i="1"/>
  <c r="D87" i="1"/>
  <c r="B87" i="1"/>
  <c r="J86" i="1"/>
  <c r="D86" i="1"/>
  <c r="B86" i="1"/>
  <c r="J85" i="1"/>
  <c r="D85" i="1"/>
  <c r="B85" i="1"/>
  <c r="J84" i="1"/>
  <c r="D84" i="1"/>
  <c r="B84" i="1"/>
  <c r="J83" i="1"/>
  <c r="D83" i="1"/>
  <c r="B83" i="1"/>
  <c r="J82" i="1"/>
  <c r="D82" i="1"/>
  <c r="B82" i="1"/>
  <c r="J81" i="1"/>
  <c r="B81" i="1"/>
  <c r="J80" i="1"/>
  <c r="D80" i="1"/>
  <c r="B80" i="1"/>
  <c r="J79" i="1"/>
  <c r="D79" i="1"/>
  <c r="B79" i="1"/>
  <c r="J78" i="1"/>
  <c r="D78" i="1"/>
  <c r="B78" i="1"/>
  <c r="J77" i="1"/>
  <c r="D77" i="1"/>
  <c r="B77" i="1"/>
  <c r="J76" i="1"/>
  <c r="D76" i="1"/>
  <c r="B76" i="1"/>
  <c r="J75" i="1"/>
  <c r="D75" i="1"/>
  <c r="B75" i="1"/>
  <c r="J74" i="1"/>
  <c r="I74" i="1"/>
  <c r="D74" i="1"/>
  <c r="B74" i="1"/>
  <c r="J73" i="1"/>
  <c r="I73" i="1"/>
  <c r="D73" i="1"/>
  <c r="B73" i="1"/>
  <c r="J72" i="1"/>
  <c r="I72" i="1"/>
  <c r="D72" i="1"/>
  <c r="B72" i="1"/>
  <c r="J71" i="1"/>
  <c r="I71" i="1"/>
  <c r="D71" i="1"/>
  <c r="B71" i="1"/>
  <c r="J70" i="1"/>
  <c r="I70" i="1"/>
  <c r="D70" i="1"/>
  <c r="B70" i="1"/>
  <c r="J69" i="1"/>
  <c r="K80" i="1" s="1"/>
  <c r="I69" i="1"/>
  <c r="B69" i="1"/>
  <c r="J68" i="1"/>
  <c r="I68" i="1"/>
  <c r="D68" i="1"/>
  <c r="B68" i="1"/>
  <c r="J67" i="1"/>
  <c r="I67" i="1"/>
  <c r="D67" i="1"/>
  <c r="B67" i="1"/>
  <c r="J66" i="1"/>
  <c r="I66" i="1"/>
  <c r="D66" i="1"/>
  <c r="B66" i="1"/>
  <c r="J65" i="1"/>
  <c r="I65" i="1"/>
  <c r="D65" i="1"/>
  <c r="B65" i="1"/>
  <c r="J64" i="1"/>
  <c r="I64" i="1"/>
  <c r="D64" i="1"/>
  <c r="B64" i="1"/>
  <c r="J63" i="1"/>
  <c r="I63" i="1"/>
  <c r="D63" i="1"/>
  <c r="B63" i="1"/>
  <c r="J62" i="1"/>
  <c r="I62" i="1"/>
  <c r="D62" i="1"/>
  <c r="B62" i="1"/>
  <c r="J61" i="1"/>
  <c r="I61" i="1"/>
  <c r="D61" i="1"/>
  <c r="B61" i="1"/>
  <c r="J60" i="1"/>
  <c r="I60" i="1"/>
  <c r="D60" i="1"/>
  <c r="B60" i="1"/>
  <c r="J59" i="1"/>
  <c r="I59" i="1"/>
  <c r="D59" i="1"/>
  <c r="B59" i="1"/>
  <c r="J58" i="1"/>
  <c r="I58" i="1"/>
  <c r="D58" i="1"/>
  <c r="B58" i="1"/>
  <c r="J57" i="1"/>
  <c r="I57" i="1"/>
  <c r="B57" i="1"/>
  <c r="J56" i="1"/>
  <c r="I56" i="1"/>
  <c r="D56" i="1"/>
  <c r="B56" i="1"/>
  <c r="J55" i="1"/>
  <c r="I55" i="1"/>
  <c r="D55" i="1"/>
  <c r="B55" i="1"/>
  <c r="J54" i="1"/>
  <c r="I54" i="1"/>
  <c r="D54" i="1"/>
  <c r="B54" i="1"/>
  <c r="P53" i="1"/>
  <c r="J53" i="1"/>
  <c r="I53" i="1"/>
  <c r="D53" i="1"/>
  <c r="B53" i="1"/>
  <c r="P52" i="1"/>
  <c r="J52" i="1"/>
  <c r="I52" i="1"/>
  <c r="D52" i="1"/>
  <c r="B52" i="1"/>
  <c r="P51" i="1"/>
  <c r="J51" i="1"/>
  <c r="I51" i="1"/>
  <c r="D51" i="1"/>
  <c r="B51" i="1"/>
  <c r="P50" i="1"/>
  <c r="J50" i="1"/>
  <c r="I50" i="1"/>
  <c r="D50" i="1"/>
  <c r="B50" i="1"/>
  <c r="P49" i="1"/>
  <c r="J49" i="1"/>
  <c r="I49" i="1"/>
  <c r="D49" i="1"/>
  <c r="B49" i="1"/>
  <c r="P48" i="1"/>
  <c r="J48" i="1"/>
  <c r="I48" i="1"/>
  <c r="D48" i="1"/>
  <c r="B48" i="1"/>
  <c r="P47" i="1"/>
  <c r="J47" i="1"/>
  <c r="I47" i="1"/>
  <c r="D47" i="1"/>
  <c r="B47" i="1"/>
  <c r="P46" i="1"/>
  <c r="J46" i="1"/>
  <c r="I46" i="1"/>
  <c r="D46" i="1"/>
  <c r="B46" i="1"/>
  <c r="P45" i="1"/>
  <c r="J45" i="1"/>
  <c r="I45" i="1"/>
  <c r="B45" i="1"/>
  <c r="P44" i="1"/>
  <c r="J44" i="1"/>
  <c r="I44" i="1"/>
  <c r="D44" i="1"/>
  <c r="B44" i="1"/>
  <c r="P43" i="1"/>
  <c r="J43" i="1"/>
  <c r="I43" i="1"/>
  <c r="D43" i="1"/>
  <c r="B43" i="1"/>
  <c r="P42" i="1"/>
  <c r="J42" i="1"/>
  <c r="I42" i="1"/>
  <c r="D42" i="1"/>
  <c r="B42" i="1"/>
  <c r="P41" i="1"/>
  <c r="J41" i="1"/>
  <c r="I41" i="1"/>
  <c r="D41" i="1"/>
  <c r="B41" i="1"/>
  <c r="P40" i="1"/>
  <c r="J40" i="1"/>
  <c r="I40" i="1"/>
  <c r="D40" i="1"/>
  <c r="B40" i="1"/>
  <c r="P39" i="1"/>
  <c r="J39" i="1"/>
  <c r="I39" i="1"/>
  <c r="D39" i="1"/>
  <c r="B39" i="1"/>
  <c r="P38" i="1"/>
  <c r="J38" i="1"/>
  <c r="I38" i="1"/>
  <c r="D38" i="1"/>
  <c r="B38" i="1"/>
  <c r="P37" i="1"/>
  <c r="J37" i="1"/>
  <c r="I37" i="1"/>
  <c r="D37" i="1"/>
  <c r="B37" i="1"/>
  <c r="P36" i="1"/>
  <c r="J36" i="1"/>
  <c r="I36" i="1"/>
  <c r="D36" i="1"/>
  <c r="B36" i="1"/>
  <c r="P35" i="1"/>
  <c r="J35" i="1"/>
  <c r="I35" i="1"/>
  <c r="D35" i="1"/>
  <c r="B35" i="1"/>
  <c r="P34" i="1"/>
  <c r="J34" i="1"/>
  <c r="I34" i="1"/>
  <c r="D34" i="1"/>
  <c r="B34" i="1"/>
  <c r="P33" i="1"/>
  <c r="J33" i="1"/>
  <c r="K44" i="1" s="1"/>
  <c r="I33" i="1"/>
  <c r="B33" i="1"/>
  <c r="P32" i="1"/>
  <c r="J32" i="1"/>
  <c r="I32" i="1"/>
  <c r="D32" i="1"/>
  <c r="B32" i="1"/>
  <c r="P31" i="1"/>
  <c r="J31" i="1"/>
  <c r="I31" i="1"/>
  <c r="D31" i="1"/>
  <c r="B31" i="1"/>
  <c r="P30" i="1"/>
  <c r="J30" i="1"/>
  <c r="I30" i="1"/>
  <c r="D30" i="1"/>
  <c r="B30" i="1"/>
  <c r="P29" i="1"/>
  <c r="J29" i="1"/>
  <c r="I29" i="1"/>
  <c r="D29" i="1"/>
  <c r="B29" i="1"/>
  <c r="P28" i="1"/>
  <c r="J28" i="1"/>
  <c r="I28" i="1"/>
  <c r="D28" i="1"/>
  <c r="B28" i="1"/>
  <c r="P27" i="1"/>
  <c r="J27" i="1"/>
  <c r="I27" i="1"/>
  <c r="D27" i="1"/>
  <c r="B27" i="1"/>
  <c r="P26" i="1"/>
  <c r="J26" i="1"/>
  <c r="I26" i="1"/>
  <c r="D26" i="1"/>
  <c r="B26" i="1"/>
  <c r="P25" i="1"/>
  <c r="J25" i="1"/>
  <c r="I25" i="1"/>
  <c r="D25" i="1"/>
  <c r="B25" i="1"/>
  <c r="P24" i="1"/>
  <c r="J24" i="1"/>
  <c r="I24" i="1"/>
  <c r="D24" i="1"/>
  <c r="B24" i="1"/>
  <c r="P23" i="1"/>
  <c r="J23" i="1"/>
  <c r="I23" i="1"/>
  <c r="D23" i="1"/>
  <c r="B23" i="1"/>
  <c r="P22" i="1"/>
  <c r="J22" i="1"/>
  <c r="K32" i="1" s="1"/>
  <c r="I22" i="1"/>
  <c r="D22" i="1"/>
  <c r="B22" i="1"/>
  <c r="P21" i="1"/>
  <c r="J21" i="1"/>
  <c r="I21" i="1"/>
  <c r="B21" i="1"/>
  <c r="P20" i="1"/>
  <c r="J20" i="1"/>
  <c r="I20" i="1"/>
  <c r="B20" i="1"/>
  <c r="P19" i="1"/>
  <c r="J19" i="1"/>
  <c r="I19" i="1"/>
  <c r="B19" i="1"/>
  <c r="P18" i="1"/>
  <c r="J18" i="1"/>
  <c r="I18" i="1"/>
  <c r="B18" i="1"/>
  <c r="P17" i="1"/>
  <c r="J17" i="1"/>
  <c r="I17" i="1"/>
  <c r="B17" i="1"/>
  <c r="P16" i="1"/>
  <c r="J16" i="1"/>
  <c r="I16" i="1"/>
  <c r="H16" i="1"/>
  <c r="F16" i="1"/>
  <c r="F17" i="1" s="1"/>
  <c r="E16" i="1"/>
  <c r="E17" i="1" s="1"/>
  <c r="B16" i="1"/>
  <c r="P15" i="1"/>
  <c r="J15" i="1"/>
  <c r="K20" i="1" s="1"/>
  <c r="I15" i="1"/>
  <c r="H15" i="1"/>
  <c r="G15" i="1"/>
  <c r="B15" i="1"/>
  <c r="K14" i="1"/>
  <c r="J14" i="1"/>
  <c r="B14" i="1"/>
  <c r="J13" i="1"/>
  <c r="B13" i="1"/>
  <c r="J12" i="1"/>
  <c r="B12" i="1"/>
  <c r="J11" i="1"/>
  <c r="B11" i="1"/>
  <c r="J10" i="1"/>
  <c r="G10" i="1"/>
  <c r="F10" i="1"/>
  <c r="H10" i="1" s="1"/>
  <c r="E10" i="1"/>
  <c r="E11" i="1" s="1"/>
  <c r="B10" i="1"/>
  <c r="J9" i="1"/>
  <c r="H9" i="1"/>
  <c r="G9" i="1"/>
  <c r="C9" i="1"/>
  <c r="C10" i="1" s="1"/>
  <c r="B9" i="1"/>
  <c r="F18" i="1" l="1"/>
  <c r="H17" i="1"/>
  <c r="C11" i="1"/>
  <c r="M10" i="1"/>
  <c r="E12" i="1"/>
  <c r="G11" i="1"/>
  <c r="E18" i="1"/>
  <c r="G17" i="1"/>
  <c r="F11" i="1"/>
  <c r="G16" i="1"/>
  <c r="K68" i="1"/>
  <c r="M9" i="1"/>
  <c r="K56" i="1"/>
  <c r="K92" i="1"/>
  <c r="E19" i="1" l="1"/>
  <c r="G18" i="1"/>
  <c r="F19" i="1"/>
  <c r="H18" i="1"/>
  <c r="C12" i="1"/>
  <c r="M11" i="1"/>
  <c r="H11" i="1"/>
  <c r="F12" i="1"/>
  <c r="G12" i="1"/>
  <c r="E13" i="1"/>
  <c r="F20" i="1" l="1"/>
  <c r="H19" i="1"/>
  <c r="E14" i="1"/>
  <c r="G14" i="1" s="1"/>
  <c r="G13" i="1"/>
  <c r="C13" i="1"/>
  <c r="M12" i="1"/>
  <c r="E20" i="1"/>
  <c r="G19" i="1"/>
  <c r="H12" i="1"/>
  <c r="F13" i="1"/>
  <c r="G20" i="1" l="1"/>
  <c r="E21" i="1"/>
  <c r="H13" i="1"/>
  <c r="Q16" i="1" s="1"/>
  <c r="F14" i="1"/>
  <c r="H14" i="1" s="1"/>
  <c r="C14" i="1"/>
  <c r="M13" i="1"/>
  <c r="H20" i="1"/>
  <c r="F21" i="1"/>
  <c r="H21" i="1" l="1"/>
  <c r="F22" i="1"/>
  <c r="G21" i="1"/>
  <c r="E22" i="1"/>
  <c r="L14" i="1"/>
  <c r="M14" i="1"/>
  <c r="C15" i="1"/>
  <c r="M15" i="1" l="1"/>
  <c r="C16" i="1"/>
  <c r="E23" i="1"/>
  <c r="G22" i="1"/>
  <c r="H22" i="1"/>
  <c r="F23" i="1"/>
  <c r="F24" i="1" l="1"/>
  <c r="H23" i="1"/>
  <c r="G23" i="1"/>
  <c r="E24" i="1"/>
  <c r="M16" i="1"/>
  <c r="C17" i="1"/>
  <c r="F25" i="1" l="1"/>
  <c r="H24" i="1"/>
  <c r="E25" i="1"/>
  <c r="G24" i="1"/>
  <c r="C18" i="1"/>
  <c r="M17" i="1"/>
  <c r="G25" i="1" l="1"/>
  <c r="E26" i="1"/>
  <c r="M18" i="1"/>
  <c r="C19" i="1"/>
  <c r="F26" i="1"/>
  <c r="H25" i="1"/>
  <c r="C20" i="1" l="1"/>
  <c r="M19" i="1"/>
  <c r="E27" i="1"/>
  <c r="G26" i="1"/>
  <c r="H26" i="1"/>
  <c r="F27" i="1"/>
  <c r="C21" i="1" l="1"/>
  <c r="M20" i="1"/>
  <c r="G27" i="1"/>
  <c r="E28" i="1"/>
  <c r="F28" i="1"/>
  <c r="H27" i="1"/>
  <c r="H28" i="1" l="1"/>
  <c r="F29" i="1"/>
  <c r="M21" i="1"/>
  <c r="C22" i="1"/>
  <c r="E29" i="1"/>
  <c r="G28" i="1"/>
  <c r="E30" i="1" l="1"/>
  <c r="G29" i="1"/>
  <c r="M22" i="1"/>
  <c r="C23" i="1"/>
  <c r="F30" i="1"/>
  <c r="H29" i="1"/>
  <c r="H30" i="1" l="1"/>
  <c r="F31" i="1"/>
  <c r="E31" i="1"/>
  <c r="G30" i="1"/>
  <c r="M23" i="1"/>
  <c r="C24" i="1"/>
  <c r="E32" i="1" l="1"/>
  <c r="G31" i="1"/>
  <c r="C25" i="1"/>
  <c r="M24" i="1"/>
  <c r="H31" i="1"/>
  <c r="F32" i="1"/>
  <c r="G32" i="1" l="1"/>
  <c r="E33" i="1"/>
  <c r="M25" i="1"/>
  <c r="C26" i="1"/>
  <c r="H32" i="1"/>
  <c r="F33" i="1"/>
  <c r="M26" i="1" l="1"/>
  <c r="C27" i="1"/>
  <c r="H33" i="1"/>
  <c r="F34" i="1"/>
  <c r="G33" i="1"/>
  <c r="E34" i="1"/>
  <c r="H34" i="1" l="1"/>
  <c r="F35" i="1"/>
  <c r="E35" i="1"/>
  <c r="G34" i="1"/>
  <c r="C28" i="1"/>
  <c r="M27" i="1"/>
  <c r="C29" i="1" l="1"/>
  <c r="M28" i="1"/>
  <c r="E36" i="1"/>
  <c r="G35" i="1"/>
  <c r="F36" i="1"/>
  <c r="H35" i="1"/>
  <c r="H36" i="1" l="1"/>
  <c r="F37" i="1"/>
  <c r="M29" i="1"/>
  <c r="C30" i="1"/>
  <c r="G36" i="1"/>
  <c r="E37" i="1"/>
  <c r="M30" i="1" l="1"/>
  <c r="C31" i="1"/>
  <c r="G37" i="1"/>
  <c r="E38" i="1"/>
  <c r="H37" i="1"/>
  <c r="F38" i="1"/>
  <c r="E39" i="1" l="1"/>
  <c r="G38" i="1"/>
  <c r="H38" i="1"/>
  <c r="F39" i="1"/>
  <c r="M31" i="1"/>
  <c r="C32" i="1"/>
  <c r="C33" i="1" l="1"/>
  <c r="M32" i="1"/>
  <c r="F40" i="1"/>
  <c r="H39" i="1"/>
  <c r="E40" i="1"/>
  <c r="G39" i="1"/>
  <c r="F41" i="1" l="1"/>
  <c r="H40" i="1"/>
  <c r="G40" i="1"/>
  <c r="E41" i="1"/>
  <c r="M33" i="1"/>
  <c r="C34" i="1"/>
  <c r="G41" i="1" l="1"/>
  <c r="E42" i="1"/>
  <c r="C35" i="1"/>
  <c r="M34" i="1"/>
  <c r="H41" i="1"/>
  <c r="F42" i="1"/>
  <c r="C36" i="1" l="1"/>
  <c r="M35" i="1"/>
  <c r="H42" i="1"/>
  <c r="F43" i="1"/>
  <c r="E43" i="1"/>
  <c r="G42" i="1"/>
  <c r="F44" i="1" l="1"/>
  <c r="H43" i="1"/>
  <c r="E44" i="1"/>
  <c r="G43" i="1"/>
  <c r="C37" i="1"/>
  <c r="M36" i="1"/>
  <c r="E45" i="1" l="1"/>
  <c r="G44" i="1"/>
  <c r="M37" i="1"/>
  <c r="C38" i="1"/>
  <c r="F45" i="1"/>
  <c r="H44" i="1"/>
  <c r="F46" i="1" l="1"/>
  <c r="H45" i="1"/>
  <c r="E46" i="1"/>
  <c r="G45" i="1"/>
  <c r="C39" i="1"/>
  <c r="M38" i="1"/>
  <c r="G46" i="1" l="1"/>
  <c r="E47" i="1"/>
  <c r="C40" i="1"/>
  <c r="M39" i="1"/>
  <c r="F47" i="1"/>
  <c r="H46" i="1"/>
  <c r="H47" i="1" l="1"/>
  <c r="F48" i="1"/>
  <c r="C41" i="1"/>
  <c r="M40" i="1"/>
  <c r="G47" i="1"/>
  <c r="E48" i="1"/>
  <c r="M41" i="1" l="1"/>
  <c r="C42" i="1"/>
  <c r="E49" i="1"/>
  <c r="G48" i="1"/>
  <c r="H48" i="1"/>
  <c r="F49" i="1"/>
  <c r="E50" i="1" l="1"/>
  <c r="G49" i="1"/>
  <c r="F50" i="1"/>
  <c r="H49" i="1"/>
  <c r="C43" i="1"/>
  <c r="M42" i="1"/>
  <c r="F51" i="1" l="1"/>
  <c r="H50" i="1"/>
  <c r="C44" i="1"/>
  <c r="M43" i="1"/>
  <c r="G50" i="1"/>
  <c r="E51" i="1"/>
  <c r="C45" i="1" l="1"/>
  <c r="M44" i="1"/>
  <c r="G51" i="1"/>
  <c r="E52" i="1"/>
  <c r="H51" i="1"/>
  <c r="F52" i="1"/>
  <c r="C46" i="1" l="1"/>
  <c r="M45" i="1"/>
  <c r="E53" i="1"/>
  <c r="G52" i="1"/>
  <c r="H52" i="1"/>
  <c r="F53" i="1"/>
  <c r="E54" i="1" l="1"/>
  <c r="G53" i="1"/>
  <c r="F54" i="1"/>
  <c r="H53" i="1"/>
  <c r="C47" i="1"/>
  <c r="M46" i="1"/>
  <c r="H54" i="1" l="1"/>
  <c r="F55" i="1"/>
  <c r="M47" i="1"/>
  <c r="C48" i="1"/>
  <c r="E55" i="1"/>
  <c r="G54" i="1"/>
  <c r="M48" i="1" l="1"/>
  <c r="C49" i="1"/>
  <c r="F56" i="1"/>
  <c r="H55" i="1"/>
  <c r="G55" i="1"/>
  <c r="E56" i="1"/>
  <c r="F57" i="1" l="1"/>
  <c r="H56" i="1"/>
  <c r="G56" i="1"/>
  <c r="E57" i="1"/>
  <c r="C50" i="1"/>
  <c r="M49" i="1"/>
  <c r="C51" i="1" l="1"/>
  <c r="M50" i="1"/>
  <c r="F58" i="1"/>
  <c r="H57" i="1"/>
  <c r="E58" i="1"/>
  <c r="G57" i="1"/>
  <c r="F59" i="1" l="1"/>
  <c r="H58" i="1"/>
  <c r="E59" i="1"/>
  <c r="G58" i="1"/>
  <c r="M51" i="1"/>
  <c r="C52" i="1"/>
  <c r="E60" i="1" l="1"/>
  <c r="G59" i="1"/>
  <c r="M52" i="1"/>
  <c r="C53" i="1"/>
  <c r="F60" i="1"/>
  <c r="H59" i="1"/>
  <c r="C54" i="1" l="1"/>
  <c r="M53" i="1"/>
  <c r="F61" i="1"/>
  <c r="H60" i="1"/>
  <c r="E61" i="1"/>
  <c r="G60" i="1"/>
  <c r="H61" i="1" l="1"/>
  <c r="F62" i="1"/>
  <c r="E62" i="1"/>
  <c r="G61" i="1"/>
  <c r="M54" i="1"/>
  <c r="C55" i="1"/>
  <c r="G62" i="1" l="1"/>
  <c r="E63" i="1"/>
  <c r="C56" i="1"/>
  <c r="M55" i="1"/>
  <c r="F63" i="1"/>
  <c r="H62" i="1"/>
  <c r="F64" i="1" l="1"/>
  <c r="H63" i="1"/>
  <c r="C57" i="1"/>
  <c r="M56" i="1"/>
  <c r="E64" i="1"/>
  <c r="G63" i="1"/>
  <c r="M57" i="1" l="1"/>
  <c r="C58" i="1"/>
  <c r="E65" i="1"/>
  <c r="G64" i="1"/>
  <c r="F65" i="1"/>
  <c r="H64" i="1"/>
  <c r="E66" i="1" l="1"/>
  <c r="G65" i="1"/>
  <c r="C59" i="1"/>
  <c r="M58" i="1"/>
  <c r="H65" i="1"/>
  <c r="F66" i="1"/>
  <c r="M59" i="1" l="1"/>
  <c r="C60" i="1"/>
  <c r="F67" i="1"/>
  <c r="H66" i="1"/>
  <c r="G66" i="1"/>
  <c r="E67" i="1"/>
  <c r="F68" i="1" l="1"/>
  <c r="H67" i="1"/>
  <c r="E68" i="1"/>
  <c r="G67" i="1"/>
  <c r="C61" i="1"/>
  <c r="M60" i="1"/>
  <c r="E69" i="1" l="1"/>
  <c r="G68" i="1"/>
  <c r="M61" i="1"/>
  <c r="C62" i="1"/>
  <c r="H68" i="1"/>
  <c r="F69" i="1"/>
  <c r="C63" i="1" l="1"/>
  <c r="M62" i="1"/>
  <c r="F70" i="1"/>
  <c r="H69" i="1"/>
  <c r="G69" i="1"/>
  <c r="E70" i="1"/>
  <c r="H70" i="1" l="1"/>
  <c r="F71" i="1"/>
  <c r="E71" i="1"/>
  <c r="G70" i="1"/>
  <c r="M63" i="1"/>
  <c r="C64" i="1"/>
  <c r="E72" i="1" l="1"/>
  <c r="G71" i="1"/>
  <c r="C65" i="1"/>
  <c r="M64" i="1"/>
  <c r="F72" i="1"/>
  <c r="H71" i="1"/>
  <c r="M65" i="1" l="1"/>
  <c r="C66" i="1"/>
  <c r="F73" i="1"/>
  <c r="H72" i="1"/>
  <c r="E73" i="1"/>
  <c r="G72" i="1"/>
  <c r="F74" i="1" l="1"/>
  <c r="H73" i="1"/>
  <c r="C67" i="1"/>
  <c r="M66" i="1"/>
  <c r="G73" i="1"/>
  <c r="E74" i="1"/>
  <c r="M67" i="1" l="1"/>
  <c r="C68" i="1"/>
  <c r="E75" i="1"/>
  <c r="G74" i="1"/>
  <c r="H74" i="1"/>
  <c r="F75" i="1"/>
  <c r="E76" i="1" l="1"/>
  <c r="G75" i="1"/>
  <c r="H75" i="1"/>
  <c r="F76" i="1"/>
  <c r="M68" i="1"/>
  <c r="C69" i="1"/>
  <c r="C70" i="1" l="1"/>
  <c r="M69" i="1"/>
  <c r="H76" i="1"/>
  <c r="F77" i="1"/>
  <c r="G76" i="1"/>
  <c r="E77" i="1"/>
  <c r="G77" i="1" l="1"/>
  <c r="E78" i="1"/>
  <c r="F78" i="1"/>
  <c r="H77" i="1"/>
  <c r="M70" i="1"/>
  <c r="C71" i="1"/>
  <c r="H78" i="1" l="1"/>
  <c r="F79" i="1"/>
  <c r="C72" i="1"/>
  <c r="M71" i="1"/>
  <c r="E79" i="1"/>
  <c r="G78" i="1"/>
  <c r="M72" i="1" l="1"/>
  <c r="C73" i="1"/>
  <c r="H79" i="1"/>
  <c r="F80" i="1"/>
  <c r="E80" i="1"/>
  <c r="G79" i="1"/>
  <c r="H80" i="1" l="1"/>
  <c r="F81" i="1"/>
  <c r="C74" i="1"/>
  <c r="M73" i="1"/>
  <c r="E81" i="1"/>
  <c r="G80" i="1"/>
  <c r="M74" i="1" l="1"/>
  <c r="C75" i="1"/>
  <c r="H81" i="1"/>
  <c r="F82" i="1"/>
  <c r="E82" i="1"/>
  <c r="G81" i="1"/>
  <c r="H82" i="1" l="1"/>
  <c r="F83" i="1"/>
  <c r="C76" i="1"/>
  <c r="M75" i="1"/>
  <c r="G82" i="1"/>
  <c r="E83" i="1"/>
  <c r="C77" i="1" l="1"/>
  <c r="M76" i="1"/>
  <c r="G83" i="1"/>
  <c r="E84" i="1"/>
  <c r="F84" i="1"/>
  <c r="H83" i="1"/>
  <c r="E85" i="1" l="1"/>
  <c r="G84" i="1"/>
  <c r="H84" i="1"/>
  <c r="F85" i="1"/>
  <c r="M77" i="1"/>
  <c r="C78" i="1"/>
  <c r="M78" i="1" l="1"/>
  <c r="C79" i="1"/>
  <c r="H85" i="1"/>
  <c r="F86" i="1"/>
  <c r="E86" i="1"/>
  <c r="G85" i="1"/>
  <c r="H86" i="1" l="1"/>
  <c r="F87" i="1"/>
  <c r="C80" i="1"/>
  <c r="M79" i="1"/>
  <c r="G86" i="1"/>
  <c r="E87" i="1"/>
  <c r="M80" i="1" l="1"/>
  <c r="C81" i="1"/>
  <c r="G87" i="1"/>
  <c r="E88" i="1"/>
  <c r="F88" i="1"/>
  <c r="H87" i="1"/>
  <c r="C82" i="1" l="1"/>
  <c r="M81" i="1"/>
  <c r="E89" i="1"/>
  <c r="G88" i="1"/>
  <c r="H88" i="1"/>
  <c r="F89" i="1"/>
  <c r="H89" i="1" l="1"/>
  <c r="F90" i="1"/>
  <c r="E90" i="1"/>
  <c r="G89" i="1"/>
  <c r="C83" i="1"/>
  <c r="M82" i="1"/>
  <c r="G90" i="1" l="1"/>
  <c r="E91" i="1"/>
  <c r="H90" i="1"/>
  <c r="F91" i="1"/>
  <c r="M83" i="1"/>
  <c r="C84" i="1"/>
  <c r="G91" i="1" l="1"/>
  <c r="E92" i="1"/>
  <c r="F92" i="1"/>
  <c r="H91" i="1"/>
  <c r="M84" i="1"/>
  <c r="C85" i="1"/>
  <c r="F93" i="1" l="1"/>
  <c r="H92" i="1"/>
  <c r="C86" i="1"/>
  <c r="M85" i="1"/>
  <c r="G92" i="1"/>
  <c r="E93" i="1"/>
  <c r="F94" i="1" l="1"/>
  <c r="H93" i="1"/>
  <c r="C87" i="1"/>
  <c r="M86" i="1"/>
  <c r="G93" i="1"/>
  <c r="E94" i="1"/>
  <c r="H94" i="1" l="1"/>
  <c r="F95" i="1"/>
  <c r="M87" i="1"/>
  <c r="C88" i="1"/>
  <c r="E95" i="1"/>
  <c r="G94" i="1"/>
  <c r="G95" i="1" l="1"/>
  <c r="E96" i="1"/>
  <c r="M88" i="1"/>
  <c r="C89" i="1"/>
  <c r="H95" i="1"/>
  <c r="F96" i="1"/>
  <c r="C90" i="1" l="1"/>
  <c r="M89" i="1"/>
  <c r="H96" i="1"/>
  <c r="F97" i="1"/>
  <c r="G96" i="1"/>
  <c r="E97" i="1"/>
  <c r="C91" i="1" l="1"/>
  <c r="M90" i="1"/>
  <c r="F98" i="1"/>
  <c r="H97" i="1"/>
  <c r="G97" i="1"/>
  <c r="E98" i="1"/>
  <c r="M91" i="1" l="1"/>
  <c r="C92" i="1"/>
  <c r="F99" i="1"/>
  <c r="H98" i="1"/>
  <c r="E99" i="1"/>
  <c r="G98" i="1"/>
  <c r="G99" i="1" l="1"/>
  <c r="E100" i="1"/>
  <c r="H99" i="1"/>
  <c r="F100" i="1"/>
  <c r="C93" i="1"/>
  <c r="M92" i="1"/>
  <c r="M93" i="1" l="1"/>
  <c r="C94" i="1"/>
  <c r="H100" i="1"/>
  <c r="F101" i="1"/>
  <c r="G100" i="1"/>
  <c r="E101" i="1"/>
  <c r="F102" i="1" l="1"/>
  <c r="H101" i="1"/>
  <c r="G101" i="1"/>
  <c r="E102" i="1"/>
  <c r="M94" i="1"/>
  <c r="C95" i="1"/>
  <c r="H102" i="1" l="1"/>
  <c r="F103" i="1"/>
  <c r="E103" i="1"/>
  <c r="G102" i="1"/>
  <c r="C96" i="1"/>
  <c r="M95" i="1"/>
  <c r="C97" i="1" l="1"/>
  <c r="M96" i="1"/>
  <c r="G103" i="1"/>
  <c r="E104" i="1"/>
  <c r="G104" i="1" s="1"/>
  <c r="H103" i="1"/>
  <c r="F104" i="1"/>
  <c r="H104" i="1" s="1"/>
  <c r="M97" i="1" l="1"/>
  <c r="C98" i="1"/>
  <c r="M98" i="1" l="1"/>
  <c r="C99" i="1"/>
  <c r="C100" i="1" l="1"/>
  <c r="M99" i="1"/>
  <c r="C101" i="1" l="1"/>
  <c r="M100" i="1"/>
  <c r="M101" i="1" l="1"/>
  <c r="C102" i="1"/>
  <c r="M102" i="1" l="1"/>
  <c r="C103" i="1"/>
  <c r="C104" i="1" l="1"/>
  <c r="M104" i="1" s="1"/>
  <c r="M103" i="1"/>
  <c r="K4" i="1"/>
  <c r="Q28" i="1"/>
  <c r="O28" i="1"/>
  <c r="D93" i="1"/>
  <c r="L104" i="1"/>
  <c r="L80" i="1"/>
  <c r="D81" i="1"/>
  <c r="L92" i="1"/>
  <c r="O40" i="1"/>
  <c r="L56" i="1"/>
  <c r="D57" i="1"/>
  <c r="L68" i="1"/>
  <c r="D69" i="1"/>
  <c r="L20" i="1"/>
  <c r="D21" i="1"/>
  <c r="L32" i="1"/>
  <c r="D33" i="1"/>
  <c r="L44" i="1"/>
  <c r="D45" i="1"/>
</calcChain>
</file>

<file path=xl/sharedStrings.xml><?xml version="1.0" encoding="utf-8"?>
<sst xmlns="http://schemas.openxmlformats.org/spreadsheetml/2006/main" count="22" uniqueCount="21">
  <si>
    <t>Vers. Lohn</t>
  </si>
  <si>
    <t>Date de naissance</t>
  </si>
  <si>
    <t>Zinssatz</t>
  </si>
  <si>
    <t>1/x</t>
  </si>
  <si>
    <t>Datum</t>
  </si>
  <si>
    <t>Alter J</t>
  </si>
  <si>
    <t>Alter M</t>
  </si>
  <si>
    <t>Austritts-leistung 1</t>
  </si>
  <si>
    <t>Sparbei-trag AN %</t>
  </si>
  <si>
    <t>Sparbei-trag AG %</t>
  </si>
  <si>
    <t>Sparbei-trag AN CHF</t>
  </si>
  <si>
    <t>Sparbei-trag AG CHF</t>
  </si>
  <si>
    <t>Sonderein-lage 1/60</t>
  </si>
  <si>
    <t>Zins</t>
  </si>
  <si>
    <t>Austritts-leistung END</t>
  </si>
  <si>
    <t>Alter</t>
  </si>
  <si>
    <t>Anzahl Montat</t>
  </si>
  <si>
    <t>AGH per Ende Vormonat</t>
  </si>
  <si>
    <t>Sonderein-lage 1/x</t>
  </si>
  <si>
    <t>AGH + SE XX per Ende Vormonat</t>
  </si>
  <si>
    <t>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</si>
</sst>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;@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10" fontId="0" fillId="0" borderId="0" xfId="0" applyNumberFormat="1"/>
    <xf numFmtId="0" fontId="2" fillId="0" borderId="0" xfId="0" applyFont="1" applyAlignment="1">
      <alignment vertical="top"/>
    </xf>
    <xf numFmtId="4" fontId="0" fillId="2" borderId="0" xfId="0" applyNumberFormat="1" applyFill="1"/>
    <xf numFmtId="4" fontId="0" fillId="0" borderId="0" xfId="0" applyNumberFormat="1"/>
    <xf numFmtId="0" fontId="2" fillId="0" borderId="0" xfId="0" applyFont="1" applyAlignment="1"/>
    <xf numFmtId="164" fontId="0" fillId="2" borderId="0" xfId="0" applyNumberFormat="1" applyFill="1"/>
    <xf numFmtId="4" fontId="0" fillId="0" borderId="0" xfId="0" applyNumberFormat="1" applyFill="1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vertical="top"/>
    </xf>
    <xf numFmtId="10" fontId="0" fillId="0" borderId="0" xfId="0" applyNumberFormat="1" applyFont="1" applyAlignment="1">
      <alignment horizontal="right"/>
    </xf>
    <xf numFmtId="0" fontId="0" fillId="2" borderId="0" xfId="1" applyNumberFormat="1" applyFont="1" applyFill="1"/>
    <xf numFmtId="0" fontId="0" fillId="0" borderId="0" xfId="1" applyNumberFormat="1" applyFont="1"/>
    <xf numFmtId="0" fontId="2" fillId="0" borderId="0" xfId="0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0" fontId="2" fillId="0" borderId="0" xfId="0" applyNumberFormat="1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2" fillId="0" borderId="0" xfId="0" applyFont="1" applyFill="1" applyAlignment="1">
      <alignment vertical="top" wrapText="1"/>
    </xf>
    <xf numFmtId="4" fontId="2" fillId="2" borderId="0" xfId="0" applyNumberFormat="1" applyFont="1" applyFill="1" applyAlignment="1">
      <alignment vertical="top" wrapText="1"/>
    </xf>
    <xf numFmtId="1" fontId="2" fillId="0" borderId="0" xfId="0" applyNumberFormat="1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10" fontId="2" fillId="0" borderId="0" xfId="0" applyNumberFormat="1" applyFont="1" applyFill="1" applyAlignment="1">
      <alignment vertical="top" wrapText="1"/>
    </xf>
    <xf numFmtId="4" fontId="2" fillId="0" borderId="0" xfId="0" applyNumberFormat="1" applyFont="1" applyFill="1" applyAlignment="1">
      <alignment vertical="top" wrapText="1"/>
    </xf>
    <xf numFmtId="14" fontId="0" fillId="0" borderId="0" xfId="0" applyNumberFormat="1" applyBorder="1" applyAlignment="1">
      <alignment horizontal="left"/>
    </xf>
    <xf numFmtId="1" fontId="0" fillId="0" borderId="0" xfId="0" applyNumberFormat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4" fontId="0" fillId="4" borderId="0" xfId="0" applyNumberFormat="1" applyFill="1" applyAlignment="1">
      <alignment horizontal="center"/>
    </xf>
    <xf numFmtId="165" fontId="0" fillId="5" borderId="0" xfId="1" applyNumberFormat="1" applyFont="1" applyFill="1" applyAlignment="1">
      <alignment horizontal="right"/>
    </xf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1" fontId="0" fillId="7" borderId="0" xfId="0" applyNumberFormat="1" applyFill="1" applyBorder="1" applyAlignment="1">
      <alignment horizontal="left"/>
    </xf>
    <xf numFmtId="14" fontId="0" fillId="0" borderId="0" xfId="0" applyNumberFormat="1" applyBorder="1" applyAlignment="1">
      <alignment horizontal="center"/>
    </xf>
    <xf numFmtId="165" fontId="0" fillId="2" borderId="0" xfId="0" applyNumberFormat="1" applyFill="1"/>
    <xf numFmtId="4" fontId="0" fillId="0" borderId="0" xfId="0" applyNumberFormat="1" applyFont="1" applyFill="1" applyBorder="1"/>
    <xf numFmtId="0" fontId="0" fillId="2" borderId="0" xfId="0" applyFill="1" applyAlignment="1">
      <alignment horizontal="center"/>
    </xf>
    <xf numFmtId="1" fontId="0" fillId="8" borderId="0" xfId="0" applyNumberFormat="1" applyFill="1" applyBorder="1" applyAlignment="1">
      <alignment horizontal="left"/>
    </xf>
    <xf numFmtId="0" fontId="0" fillId="0" borderId="0" xfId="0" applyFill="1"/>
    <xf numFmtId="165" fontId="0" fillId="9" borderId="0" xfId="1" applyNumberFormat="1" applyFont="1" applyFill="1" applyAlignment="1">
      <alignment horizontal="right"/>
    </xf>
    <xf numFmtId="165" fontId="0" fillId="8" borderId="0" xfId="1" applyNumberFormat="1" applyFont="1" applyFill="1" applyAlignment="1">
      <alignment horizontal="right"/>
    </xf>
    <xf numFmtId="4" fontId="0" fillId="10" borderId="0" xfId="0" applyNumberFormat="1" applyFill="1" applyAlignment="1">
      <alignment horizontal="center"/>
    </xf>
    <xf numFmtId="14" fontId="0" fillId="11" borderId="0" xfId="0" applyNumberFormat="1" applyFill="1" applyBorder="1" applyAlignment="1">
      <alignment horizontal="left"/>
    </xf>
    <xf numFmtId="1" fontId="0" fillId="0" borderId="0" xfId="0" applyNumberFormat="1"/>
    <xf numFmtId="0" fontId="0" fillId="0" borderId="0" xfId="0" applyAlignment="1">
      <alignment horizontal="center"/>
    </xf>
    <xf numFmtId="4" fontId="0" fillId="11" borderId="0" xfId="0" applyNumberFormat="1" applyFill="1" applyAlignment="1">
      <alignment horizontal="center"/>
    </xf>
    <xf numFmtId="4" fontId="0" fillId="11" borderId="0" xfId="0" applyNumberFormat="1" applyFill="1"/>
    <xf numFmtId="4" fontId="0" fillId="12" borderId="0" xfId="0" applyNumberFormat="1" applyFill="1" applyAlignment="1">
      <alignment horizontal="center"/>
    </xf>
    <xf numFmtId="4" fontId="0" fillId="12" borderId="0" xfId="0" applyNumberFormat="1" applyFill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4"/>
  <sheetViews>
    <sheetView tabSelected="1" topLeftCell="A4" workbookViewId="0">
      <selection activeCell="O41" sqref="O41"/>
    </sheetView>
  </sheetViews>
  <sheetFormatPr baseColWidth="10" defaultColWidth="10.42578125" defaultRowHeight="15" x14ac:dyDescent="0.25"/>
  <cols>
    <col min="2" max="2" width="7.42578125" customWidth="1"/>
    <col min="3" max="3" width="7.42578125" style="47" customWidth="1"/>
    <col min="4" max="4" width="10.42578125" style="48"/>
    <col min="5" max="6" width="7.85546875" style="4" customWidth="1"/>
    <col min="7" max="8" width="10.28515625" style="7" customWidth="1"/>
    <col min="9" max="9" width="10.42578125" style="7"/>
    <col min="10" max="10" width="8.5703125" style="7" customWidth="1"/>
    <col min="11" max="11" width="10.7109375" style="7" customWidth="1"/>
    <col min="12" max="12" width="13.42578125" style="7" customWidth="1"/>
    <col min="13" max="13" width="5.5703125" style="7" bestFit="1" customWidth="1"/>
    <col min="14" max="14" width="7.5703125" style="10" bestFit="1" customWidth="1"/>
    <col min="15" max="15" width="11" style="10" customWidth="1"/>
    <col min="16" max="16" width="11" customWidth="1"/>
  </cols>
  <sheetData>
    <row r="1" spans="1:17" ht="18.75" x14ac:dyDescent="0.3">
      <c r="A1" s="1" t="s">
        <v>20</v>
      </c>
      <c r="B1" s="1"/>
      <c r="C1" s="2"/>
      <c r="D1" s="3"/>
      <c r="G1" s="5" t="s">
        <v>0</v>
      </c>
      <c r="H1" s="6">
        <v>114602</v>
      </c>
      <c r="J1" s="8" t="s">
        <v>1</v>
      </c>
      <c r="K1" s="8"/>
      <c r="L1" s="9">
        <v>21060</v>
      </c>
    </row>
    <row r="2" spans="1:17" x14ac:dyDescent="0.25">
      <c r="A2" s="11"/>
      <c r="B2" s="11"/>
      <c r="C2" s="12"/>
      <c r="D2" s="13"/>
      <c r="G2" s="14" t="s">
        <v>2</v>
      </c>
      <c r="H2" s="15">
        <v>1.2500000000000001E-2</v>
      </c>
      <c r="J2" s="7" t="s">
        <v>3</v>
      </c>
      <c r="L2" s="16">
        <v>39</v>
      </c>
    </row>
    <row r="3" spans="1:17" x14ac:dyDescent="0.25">
      <c r="B3" s="11"/>
      <c r="C3" s="12"/>
      <c r="D3" s="13"/>
      <c r="E3" s="17"/>
    </row>
    <row r="4" spans="1:17" x14ac:dyDescent="0.25">
      <c r="A4" s="11"/>
      <c r="B4" s="11"/>
      <c r="C4" s="12"/>
      <c r="D4" s="13"/>
      <c r="K4" s="50">
        <f ca="1">D21</f>
        <v>0</v>
      </c>
    </row>
    <row r="6" spans="1:17" s="18" customFormat="1" ht="60" x14ac:dyDescent="0.25">
      <c r="A6" s="18" t="s">
        <v>4</v>
      </c>
      <c r="B6" s="18" t="s">
        <v>5</v>
      </c>
      <c r="C6" s="19" t="s">
        <v>6</v>
      </c>
      <c r="D6" s="20" t="s">
        <v>7</v>
      </c>
      <c r="E6" s="21" t="s">
        <v>8</v>
      </c>
      <c r="F6" s="21" t="s">
        <v>9</v>
      </c>
      <c r="G6" s="21" t="s">
        <v>10</v>
      </c>
      <c r="H6" s="21" t="s">
        <v>11</v>
      </c>
      <c r="I6" s="22" t="s">
        <v>12</v>
      </c>
      <c r="J6" s="22" t="s">
        <v>13</v>
      </c>
      <c r="K6" s="22" t="s">
        <v>13</v>
      </c>
      <c r="L6" s="22" t="s">
        <v>14</v>
      </c>
      <c r="M6" s="18" t="s">
        <v>15</v>
      </c>
      <c r="N6" s="23" t="s">
        <v>16</v>
      </c>
      <c r="O6" s="23" t="s">
        <v>17</v>
      </c>
      <c r="P6" s="22" t="s">
        <v>18</v>
      </c>
      <c r="Q6" s="18" t="s">
        <v>19</v>
      </c>
    </row>
    <row r="7" spans="1:17" s="18" customFormat="1" x14ac:dyDescent="0.25">
      <c r="C7" s="19"/>
      <c r="D7" s="20"/>
      <c r="E7" s="21"/>
      <c r="F7" s="21"/>
      <c r="G7" s="22"/>
      <c r="H7" s="22"/>
      <c r="I7" s="24">
        <v>729.85</v>
      </c>
      <c r="J7" s="22"/>
      <c r="K7" s="22"/>
      <c r="L7" s="22"/>
      <c r="N7" s="23"/>
      <c r="O7" s="23"/>
      <c r="P7" s="24">
        <v>393</v>
      </c>
    </row>
    <row r="8" spans="1:17" s="23" customFormat="1" x14ac:dyDescent="0.25">
      <c r="C8" s="25"/>
      <c r="D8" s="26"/>
      <c r="E8" s="27"/>
      <c r="F8" s="27"/>
      <c r="G8" s="28"/>
      <c r="H8" s="28"/>
      <c r="I8" s="28"/>
      <c r="J8" s="28"/>
      <c r="K8" s="28"/>
      <c r="L8" s="28"/>
      <c r="P8" s="28"/>
    </row>
    <row r="9" spans="1:17" ht="15" customHeight="1" x14ac:dyDescent="0.25">
      <c r="A9" s="29">
        <v>42736</v>
      </c>
      <c r="B9" s="30">
        <f>IF(MONTH($L$1)&lt;MONTH(A9),YEAR(A9)-YEAR($L$1),YEAR(A9)-YEAR($L$1)-1)</f>
        <v>59</v>
      </c>
      <c r="C9" s="31">
        <f>12-MONTH($L$1)</f>
        <v>4</v>
      </c>
      <c r="D9" s="32">
        <v>527496.5</v>
      </c>
      <c r="E9" s="33">
        <v>9.5000000000000001E-2</v>
      </c>
      <c r="F9" s="33">
        <v>0.13</v>
      </c>
      <c r="G9" s="7">
        <f>ROUND($H$1*E9/12*2,1)/2</f>
        <v>907.25</v>
      </c>
      <c r="H9" s="7">
        <f>ROUND($H$1*F9/12*2,1)/2</f>
        <v>1241.5</v>
      </c>
      <c r="J9" s="7">
        <f>$D$9*1.25 %/12</f>
        <v>549.47552083333335</v>
      </c>
      <c r="M9" s="34" t="str">
        <f>IF(C9=0,B9&amp;"."&amp;TEXT(C9,"00"),"-")</f>
        <v>-</v>
      </c>
      <c r="N9" s="35"/>
      <c r="O9" s="35"/>
      <c r="P9" s="7"/>
    </row>
    <row r="10" spans="1:17" x14ac:dyDescent="0.25">
      <c r="A10" s="29">
        <v>42767</v>
      </c>
      <c r="B10" s="30">
        <f t="shared" ref="B10:B73" si="0">IF(MONTH($L$1)&lt;MONTH(A10),YEAR(A10)-YEAR($L$1),YEAR(A10)-YEAR($L$1)-1)</f>
        <v>59</v>
      </c>
      <c r="C10" s="36">
        <f>IF(C9+1&gt;11,0,C9+1)</f>
        <v>5</v>
      </c>
      <c r="D10" s="37"/>
      <c r="E10" s="38">
        <f>E9</f>
        <v>9.5000000000000001E-2</v>
      </c>
      <c r="F10" s="38">
        <f>F9</f>
        <v>0.13</v>
      </c>
      <c r="G10" s="7">
        <f t="shared" ref="G10:H14" si="1">ROUND($H$1*E10/12*2,1)/2</f>
        <v>907.25</v>
      </c>
      <c r="H10" s="7">
        <f t="shared" si="1"/>
        <v>1241.5</v>
      </c>
      <c r="J10" s="7">
        <f t="shared" ref="J10:J73" si="2">$D$9*1.25 %/12</f>
        <v>549.47552083333335</v>
      </c>
      <c r="L10" s="39"/>
      <c r="M10" s="40" t="str">
        <f>IF(C10=0,B10&amp;"."&amp;TEXT(C10,"00"),"-")</f>
        <v>-</v>
      </c>
      <c r="N10" s="35"/>
      <c r="O10" s="35"/>
      <c r="P10" s="7"/>
    </row>
    <row r="11" spans="1:17" x14ac:dyDescent="0.25">
      <c r="A11" s="29">
        <v>42795</v>
      </c>
      <c r="B11" s="30">
        <f t="shared" si="0"/>
        <v>59</v>
      </c>
      <c r="C11" s="41">
        <f t="shared" ref="C11:C74" si="3">IF(C10+1&gt;11,0,C10+1)</f>
        <v>6</v>
      </c>
      <c r="D11" s="37"/>
      <c r="E11" s="38">
        <f t="shared" ref="E11:F14" si="4">E10</f>
        <v>9.5000000000000001E-2</v>
      </c>
      <c r="F11" s="38">
        <f t="shared" si="4"/>
        <v>0.13</v>
      </c>
      <c r="G11" s="7">
        <f t="shared" si="1"/>
        <v>907.25</v>
      </c>
      <c r="H11" s="7">
        <f t="shared" si="1"/>
        <v>1241.5</v>
      </c>
      <c r="J11" s="7">
        <f t="shared" si="2"/>
        <v>549.47552083333335</v>
      </c>
      <c r="L11" s="39"/>
      <c r="M11" s="40" t="str">
        <f>IF(C11=0,B11&amp;"."&amp;TEXT(C11,"00"),"-")</f>
        <v>-</v>
      </c>
      <c r="N11" s="35"/>
      <c r="O11" s="35"/>
      <c r="P11" s="7"/>
    </row>
    <row r="12" spans="1:17" x14ac:dyDescent="0.25">
      <c r="A12" s="29">
        <v>42826</v>
      </c>
      <c r="B12" s="30">
        <f t="shared" si="0"/>
        <v>59</v>
      </c>
      <c r="C12" s="41">
        <f t="shared" si="3"/>
        <v>7</v>
      </c>
      <c r="D12" s="37"/>
      <c r="E12" s="38">
        <f t="shared" si="4"/>
        <v>9.5000000000000001E-2</v>
      </c>
      <c r="F12" s="38">
        <f t="shared" si="4"/>
        <v>0.13</v>
      </c>
      <c r="G12" s="7">
        <f t="shared" si="1"/>
        <v>907.25</v>
      </c>
      <c r="H12" s="7">
        <f t="shared" si="1"/>
        <v>1241.5</v>
      </c>
      <c r="J12" s="7">
        <f t="shared" si="2"/>
        <v>549.47552083333335</v>
      </c>
      <c r="L12" s="39"/>
      <c r="M12" s="40" t="str">
        <f>IF(C12=0,B12&amp;"."&amp;TEXT(C12,"00"),"-")</f>
        <v>-</v>
      </c>
      <c r="N12" s="35"/>
      <c r="O12" s="35"/>
      <c r="P12" s="7"/>
    </row>
    <row r="13" spans="1:17" s="42" customFormat="1" x14ac:dyDescent="0.25">
      <c r="A13" s="29">
        <v>42856</v>
      </c>
      <c r="B13" s="30">
        <f t="shared" si="0"/>
        <v>59</v>
      </c>
      <c r="C13" s="41">
        <f t="shared" si="3"/>
        <v>8</v>
      </c>
      <c r="D13" s="37"/>
      <c r="E13" s="38">
        <f t="shared" si="4"/>
        <v>9.5000000000000001E-2</v>
      </c>
      <c r="F13" s="38">
        <f t="shared" si="4"/>
        <v>0.13</v>
      </c>
      <c r="G13" s="7">
        <f t="shared" si="1"/>
        <v>907.25</v>
      </c>
      <c r="H13" s="7">
        <f t="shared" si="1"/>
        <v>1241.5</v>
      </c>
      <c r="J13" s="7">
        <f t="shared" si="2"/>
        <v>549.47552083333335</v>
      </c>
      <c r="K13" s="10"/>
      <c r="M13" s="40" t="str">
        <f>IF(C13=0,B13&amp;"."&amp;TEXT(C13,"00"),"-")</f>
        <v>-</v>
      </c>
      <c r="N13" s="35"/>
      <c r="O13" s="35"/>
      <c r="P13" s="10"/>
    </row>
    <row r="14" spans="1:17" x14ac:dyDescent="0.25">
      <c r="A14" s="29">
        <v>42887</v>
      </c>
      <c r="B14" s="30">
        <f t="shared" si="0"/>
        <v>59</v>
      </c>
      <c r="C14" s="41">
        <f t="shared" si="3"/>
        <v>9</v>
      </c>
      <c r="D14" s="37"/>
      <c r="E14" s="38">
        <f t="shared" si="4"/>
        <v>9.5000000000000001E-2</v>
      </c>
      <c r="F14" s="38">
        <f t="shared" si="4"/>
        <v>0.13</v>
      </c>
      <c r="G14" s="7">
        <f t="shared" si="1"/>
        <v>907.25</v>
      </c>
      <c r="H14" s="7">
        <f t="shared" si="1"/>
        <v>1241.5</v>
      </c>
      <c r="J14" s="7">
        <f t="shared" si="2"/>
        <v>549.47552083333335</v>
      </c>
      <c r="K14" s="7">
        <f>ROUND(SUM(J9:J14)*2,1)/2</f>
        <v>3296.85</v>
      </c>
      <c r="L14" s="39">
        <f>D9+SUM(G9:K14)</f>
        <v>546982.703125</v>
      </c>
      <c r="M14" s="40" t="str">
        <f>IF(C14=0,B14&amp;"."&amp;TEXT(C14,"00"),"-")</f>
        <v>-</v>
      </c>
      <c r="N14" s="35"/>
      <c r="O14" s="35"/>
      <c r="P14" s="7"/>
    </row>
    <row r="15" spans="1:17" x14ac:dyDescent="0.25">
      <c r="A15" s="29">
        <v>42917</v>
      </c>
      <c r="B15" s="30">
        <f t="shared" si="0"/>
        <v>59</v>
      </c>
      <c r="C15" s="41">
        <f t="shared" si="3"/>
        <v>10</v>
      </c>
      <c r="D15" s="37"/>
      <c r="E15" s="43">
        <v>0.106</v>
      </c>
      <c r="F15" s="43">
        <v>0.13</v>
      </c>
      <c r="G15" s="7">
        <f>ROUND($H$1*E15/12*2,1)/2</f>
        <v>1012.3</v>
      </c>
      <c r="H15" s="7">
        <f>ROUND($H$1*F15/12*2,1)/2</f>
        <v>1241.5</v>
      </c>
      <c r="I15" s="7">
        <f>$I$7</f>
        <v>729.85</v>
      </c>
      <c r="J15" s="7">
        <f t="shared" si="2"/>
        <v>549.47552083333335</v>
      </c>
      <c r="L15" s="42"/>
      <c r="M15" s="40" t="str">
        <f>IF(C15=0,B15&amp;"."&amp;TEXT(C15,"00"),"-")</f>
        <v>-</v>
      </c>
      <c r="N15" s="35">
        <v>1</v>
      </c>
      <c r="O15" s="35"/>
      <c r="P15" s="7">
        <f>$P$7</f>
        <v>393</v>
      </c>
    </row>
    <row r="16" spans="1:17" ht="15" customHeight="1" x14ac:dyDescent="0.25">
      <c r="A16" s="29">
        <v>42948</v>
      </c>
      <c r="B16" s="30">
        <f t="shared" si="0"/>
        <v>59</v>
      </c>
      <c r="C16" s="41">
        <f t="shared" si="3"/>
        <v>11</v>
      </c>
      <c r="D16" s="37"/>
      <c r="E16" s="44">
        <f>E15</f>
        <v>0.106</v>
      </c>
      <c r="F16" s="44">
        <f t="shared" ref="F16:F79" si="5">F15</f>
        <v>0.13</v>
      </c>
      <c r="G16" s="7">
        <f>ROUND($H$1*E16/12*2,1)/2</f>
        <v>1012.3</v>
      </c>
      <c r="H16" s="7">
        <f>ROUND($H$1*F16/12*2,1)/2</f>
        <v>1241.5</v>
      </c>
      <c r="I16" s="7">
        <f t="shared" ref="I16:I74" si="6">$I$7</f>
        <v>729.85</v>
      </c>
      <c r="J16" s="7">
        <f t="shared" si="2"/>
        <v>549.47552083333335</v>
      </c>
      <c r="L16" s="42"/>
      <c r="M16" s="40" t="str">
        <f>IF(C16=0,B16&amp;"."&amp;TEXT(C16,"00"),"-")</f>
        <v>-</v>
      </c>
      <c r="N16" s="35">
        <v>2</v>
      </c>
      <c r="O16" s="51">
        <f>D9+SUM(G9:J16)</f>
        <v>550752.10416666663</v>
      </c>
      <c r="P16" s="7">
        <f>$P$7</f>
        <v>393</v>
      </c>
      <c r="Q16" s="52">
        <f>D9+SUM(P15:P16)+SUM(G9:J16)</f>
        <v>551538.10416666663</v>
      </c>
    </row>
    <row r="17" spans="1:18" x14ac:dyDescent="0.25">
      <c r="A17" s="29">
        <v>42979</v>
      </c>
      <c r="B17" s="30">
        <f t="shared" si="0"/>
        <v>60</v>
      </c>
      <c r="C17" s="41">
        <f t="shared" si="3"/>
        <v>0</v>
      </c>
      <c r="D17" s="37"/>
      <c r="E17" s="44">
        <f t="shared" ref="E17:F80" si="7">E16</f>
        <v>0.106</v>
      </c>
      <c r="F17" s="44">
        <f t="shared" si="5"/>
        <v>0.13</v>
      </c>
      <c r="G17" s="7">
        <f>ROUND($H$1*E17/12*2,1)/2</f>
        <v>1012.3</v>
      </c>
      <c r="H17" s="7">
        <f>ROUND($H$1*F17/12*2,1)/2</f>
        <v>1241.5</v>
      </c>
      <c r="I17" s="7">
        <f t="shared" si="6"/>
        <v>729.85</v>
      </c>
      <c r="J17" s="7">
        <f t="shared" si="2"/>
        <v>549.47552083333335</v>
      </c>
      <c r="L17" s="42"/>
      <c r="M17" s="40" t="str">
        <f>IF(C17=0,B17&amp;"."&amp;TEXT(C17,"00"),"-")</f>
        <v>60.00</v>
      </c>
      <c r="N17" s="35">
        <v>3</v>
      </c>
      <c r="O17" s="35"/>
      <c r="P17" s="7">
        <f t="shared" ref="P17:P54" si="8">$P$7</f>
        <v>393</v>
      </c>
    </row>
    <row r="18" spans="1:18" x14ac:dyDescent="0.25">
      <c r="A18" s="29">
        <v>43009</v>
      </c>
      <c r="B18" s="30">
        <f t="shared" si="0"/>
        <v>60</v>
      </c>
      <c r="C18" s="41">
        <f t="shared" si="3"/>
        <v>1</v>
      </c>
      <c r="D18" s="37"/>
      <c r="E18" s="44">
        <f t="shared" si="7"/>
        <v>0.106</v>
      </c>
      <c r="F18" s="44">
        <f t="shared" si="5"/>
        <v>0.13</v>
      </c>
      <c r="G18" s="7">
        <f>ROUND($H$1*E18/12*2,1)/2</f>
        <v>1012.3</v>
      </c>
      <c r="H18" s="7">
        <f>ROUND($H$1*F18/12*2,1)/2</f>
        <v>1241.5</v>
      </c>
      <c r="I18" s="7">
        <f t="shared" si="6"/>
        <v>729.85</v>
      </c>
      <c r="J18" s="7">
        <f t="shared" si="2"/>
        <v>549.47552083333335</v>
      </c>
      <c r="L18" s="42"/>
      <c r="M18" s="40" t="str">
        <f>IF(C18=0,B18&amp;"."&amp;TEXT(C18,"00"),"-")</f>
        <v>-</v>
      </c>
      <c r="N18" s="35">
        <v>4</v>
      </c>
      <c r="O18" s="35"/>
      <c r="P18" s="7">
        <f t="shared" si="8"/>
        <v>393</v>
      </c>
    </row>
    <row r="19" spans="1:18" x14ac:dyDescent="0.25">
      <c r="A19" s="29">
        <v>43040</v>
      </c>
      <c r="B19" s="30">
        <f t="shared" si="0"/>
        <v>60</v>
      </c>
      <c r="C19" s="41">
        <f t="shared" si="3"/>
        <v>2</v>
      </c>
      <c r="D19" s="37"/>
      <c r="E19" s="44">
        <f t="shared" si="7"/>
        <v>0.106</v>
      </c>
      <c r="F19" s="44">
        <f t="shared" si="5"/>
        <v>0.13</v>
      </c>
      <c r="G19" s="7">
        <f>ROUND($H$1*E19/12*2,1)/2</f>
        <v>1012.3</v>
      </c>
      <c r="H19" s="7">
        <f>ROUND($H$1*F19/12*2,1)/2</f>
        <v>1241.5</v>
      </c>
      <c r="I19" s="7">
        <f t="shared" si="6"/>
        <v>729.85</v>
      </c>
      <c r="J19" s="7">
        <f t="shared" si="2"/>
        <v>549.47552083333335</v>
      </c>
      <c r="L19"/>
      <c r="M19" s="40" t="str">
        <f>IF(C19=0,B19&amp;"."&amp;TEXT(C19,"00"),"-")</f>
        <v>-</v>
      </c>
      <c r="N19" s="35">
        <v>5</v>
      </c>
      <c r="O19" s="35"/>
      <c r="P19" s="7">
        <f t="shared" si="8"/>
        <v>393</v>
      </c>
    </row>
    <row r="20" spans="1:18" x14ac:dyDescent="0.25">
      <c r="A20" s="29">
        <v>43070</v>
      </c>
      <c r="B20" s="30">
        <f t="shared" si="0"/>
        <v>60</v>
      </c>
      <c r="C20" s="41">
        <f t="shared" si="3"/>
        <v>3</v>
      </c>
      <c r="D20" s="37"/>
      <c r="E20" s="44">
        <f t="shared" si="7"/>
        <v>0.106</v>
      </c>
      <c r="F20" s="44">
        <f t="shared" si="5"/>
        <v>0.13</v>
      </c>
      <c r="G20" s="7">
        <f>ROUND($H$1*E20/12*2,1)/2</f>
        <v>1012.3</v>
      </c>
      <c r="H20" s="7">
        <f>ROUND($H$1*F20/12*2,1)/2</f>
        <v>1241.5</v>
      </c>
      <c r="I20" s="7">
        <f t="shared" si="6"/>
        <v>729.85</v>
      </c>
      <c r="J20" s="7">
        <f t="shared" si="2"/>
        <v>549.47552083333335</v>
      </c>
      <c r="K20" s="7">
        <f>ROUND(SUM(J9:J20)*2,1)/2</f>
        <v>6593.7</v>
      </c>
      <c r="L20" s="7">
        <f ca="1">D9+SUM(G9:P20)+K20</f>
        <v>564884.6</v>
      </c>
      <c r="M20" s="40" t="str">
        <f>IF(C20=0,B20&amp;"."&amp;TEXT(C20,"00"),"-")</f>
        <v>-</v>
      </c>
      <c r="N20" s="35">
        <v>6</v>
      </c>
      <c r="O20" s="35"/>
      <c r="P20" s="7">
        <f t="shared" si="8"/>
        <v>393</v>
      </c>
    </row>
    <row r="21" spans="1:18" x14ac:dyDescent="0.25">
      <c r="A21" s="29">
        <v>43101</v>
      </c>
      <c r="B21" s="30">
        <f t="shared" si="0"/>
        <v>60</v>
      </c>
      <c r="C21" s="41">
        <f t="shared" si="3"/>
        <v>4</v>
      </c>
      <c r="D21" s="45">
        <f ca="1">IF(L20=0,"--",L20)</f>
        <v>564884.6</v>
      </c>
      <c r="E21" s="44">
        <f t="shared" si="7"/>
        <v>0.106</v>
      </c>
      <c r="F21" s="44">
        <f t="shared" si="5"/>
        <v>0.13</v>
      </c>
      <c r="G21" s="7">
        <f>ROUND($H$1*E21/12*2,1)/2</f>
        <v>1012.3</v>
      </c>
      <c r="H21" s="7">
        <f>ROUND($H$1*F21/12*2,1)/2</f>
        <v>1241.5</v>
      </c>
      <c r="I21" s="7">
        <f t="shared" si="6"/>
        <v>729.85</v>
      </c>
      <c r="J21" s="7">
        <f>$D$9*1.25 %/12</f>
        <v>549.47552083333335</v>
      </c>
      <c r="L21"/>
      <c r="M21" s="40" t="str">
        <f>IF(C21=0,B21&amp;"."&amp;TEXT(C21,"00"),"-")</f>
        <v>-</v>
      </c>
      <c r="N21" s="35">
        <v>7</v>
      </c>
      <c r="O21" s="35"/>
      <c r="P21" s="7">
        <f t="shared" si="8"/>
        <v>393</v>
      </c>
      <c r="R21" s="7"/>
    </row>
    <row r="22" spans="1:18" x14ac:dyDescent="0.25">
      <c r="A22" s="29">
        <v>43132</v>
      </c>
      <c r="B22" s="30">
        <f t="shared" si="0"/>
        <v>60</v>
      </c>
      <c r="C22" s="41">
        <f t="shared" si="3"/>
        <v>5</v>
      </c>
      <c r="D22" s="32" t="str">
        <f>IF(L21=0,"--",L21)</f>
        <v>--</v>
      </c>
      <c r="E22" s="44">
        <f t="shared" si="7"/>
        <v>0.106</v>
      </c>
      <c r="F22" s="44">
        <f t="shared" si="5"/>
        <v>0.13</v>
      </c>
      <c r="G22" s="7">
        <f>ROUND($H$1*E22/12*2,1)/2</f>
        <v>1012.3</v>
      </c>
      <c r="H22" s="7">
        <f>ROUND($H$1*F22/12*2,1)/2</f>
        <v>1241.5</v>
      </c>
      <c r="I22" s="7">
        <f t="shared" si="6"/>
        <v>729.85</v>
      </c>
      <c r="J22" s="7">
        <f t="shared" si="2"/>
        <v>549.47552083333335</v>
      </c>
      <c r="L22"/>
      <c r="M22" s="40" t="str">
        <f>IF(C22=0,B22&amp;"."&amp;TEXT(C22,"00"),"-")</f>
        <v>-</v>
      </c>
      <c r="N22" s="35">
        <v>8</v>
      </c>
      <c r="O22" s="35"/>
      <c r="P22" s="7">
        <f t="shared" si="8"/>
        <v>393</v>
      </c>
    </row>
    <row r="23" spans="1:18" x14ac:dyDescent="0.25">
      <c r="A23" s="29">
        <v>43160</v>
      </c>
      <c r="B23" s="30">
        <f t="shared" si="0"/>
        <v>60</v>
      </c>
      <c r="C23" s="41">
        <f t="shared" si="3"/>
        <v>6</v>
      </c>
      <c r="D23" s="32" t="str">
        <f>IF(L22=0,"--",L22)</f>
        <v>--</v>
      </c>
      <c r="E23" s="44">
        <f t="shared" si="7"/>
        <v>0.106</v>
      </c>
      <c r="F23" s="44">
        <f t="shared" si="5"/>
        <v>0.13</v>
      </c>
      <c r="G23" s="7">
        <f>ROUND($H$1*E23/12*2,1)/2</f>
        <v>1012.3</v>
      </c>
      <c r="H23" s="7">
        <f>ROUND($H$1*F23/12*2,1)/2</f>
        <v>1241.5</v>
      </c>
      <c r="I23" s="7">
        <f t="shared" si="6"/>
        <v>729.85</v>
      </c>
      <c r="J23" s="7">
        <f t="shared" si="2"/>
        <v>549.47552083333335</v>
      </c>
      <c r="L23"/>
      <c r="M23" s="40" t="str">
        <f>IF(C23=0,B23&amp;"."&amp;TEXT(C23,"00"),"-")</f>
        <v>-</v>
      </c>
      <c r="N23" s="35">
        <v>9</v>
      </c>
      <c r="O23" s="35"/>
      <c r="P23" s="7">
        <f t="shared" si="8"/>
        <v>393</v>
      </c>
    </row>
    <row r="24" spans="1:18" x14ac:dyDescent="0.25">
      <c r="A24" s="29">
        <v>43191</v>
      </c>
      <c r="B24" s="30">
        <f t="shared" si="0"/>
        <v>60</v>
      </c>
      <c r="C24" s="41">
        <f t="shared" si="3"/>
        <v>7</v>
      </c>
      <c r="D24" s="32" t="str">
        <f>IF(L23=0,"--",L23)</f>
        <v>--</v>
      </c>
      <c r="E24" s="44">
        <f t="shared" si="7"/>
        <v>0.106</v>
      </c>
      <c r="F24" s="44">
        <f t="shared" si="5"/>
        <v>0.13</v>
      </c>
      <c r="G24" s="7">
        <f>ROUND($H$1*E24/12*2,1)/2</f>
        <v>1012.3</v>
      </c>
      <c r="H24" s="7">
        <f>ROUND($H$1*F24/12*2,1)/2</f>
        <v>1241.5</v>
      </c>
      <c r="I24" s="7">
        <f t="shared" si="6"/>
        <v>729.85</v>
      </c>
      <c r="J24" s="7">
        <f t="shared" si="2"/>
        <v>549.47552083333335</v>
      </c>
      <c r="L24"/>
      <c r="M24" s="40" t="str">
        <f>IF(C24=0,B24&amp;"."&amp;TEXT(C24,"00"),"-")</f>
        <v>-</v>
      </c>
      <c r="N24" s="35">
        <v>10</v>
      </c>
      <c r="O24" s="35"/>
      <c r="P24" s="7">
        <f t="shared" si="8"/>
        <v>393</v>
      </c>
    </row>
    <row r="25" spans="1:18" x14ac:dyDescent="0.25">
      <c r="A25" s="29">
        <v>43221</v>
      </c>
      <c r="B25" s="30">
        <f t="shared" si="0"/>
        <v>60</v>
      </c>
      <c r="C25" s="41">
        <f t="shared" si="3"/>
        <v>8</v>
      </c>
      <c r="D25" s="32" t="str">
        <f>IF(L24=0,"--",L24)</f>
        <v>--</v>
      </c>
      <c r="E25" s="44">
        <f t="shared" si="7"/>
        <v>0.106</v>
      </c>
      <c r="F25" s="44">
        <f t="shared" si="5"/>
        <v>0.13</v>
      </c>
      <c r="G25" s="7">
        <f>ROUND($H$1*E25/12*2,1)/2</f>
        <v>1012.3</v>
      </c>
      <c r="H25" s="7">
        <f>ROUND($H$1*F25/12*2,1)/2</f>
        <v>1241.5</v>
      </c>
      <c r="I25" s="7">
        <f t="shared" si="6"/>
        <v>729.85</v>
      </c>
      <c r="J25" s="7">
        <f t="shared" si="2"/>
        <v>549.47552083333335</v>
      </c>
      <c r="L25"/>
      <c r="M25" s="40" t="str">
        <f>IF(C25=0,B25&amp;"."&amp;TEXT(C25,"00"),"-")</f>
        <v>-</v>
      </c>
      <c r="N25" s="35">
        <v>11</v>
      </c>
      <c r="O25" s="35"/>
      <c r="P25" s="7">
        <f t="shared" si="8"/>
        <v>393</v>
      </c>
    </row>
    <row r="26" spans="1:18" x14ac:dyDescent="0.25">
      <c r="A26" s="29">
        <v>43252</v>
      </c>
      <c r="B26" s="30">
        <f t="shared" si="0"/>
        <v>60</v>
      </c>
      <c r="C26" s="41">
        <f t="shared" si="3"/>
        <v>9</v>
      </c>
      <c r="D26" s="32" t="str">
        <f>IF(L25=0,"--",L25)</f>
        <v>--</v>
      </c>
      <c r="E26" s="44">
        <f t="shared" si="7"/>
        <v>0.106</v>
      </c>
      <c r="F26" s="44">
        <f t="shared" si="5"/>
        <v>0.13</v>
      </c>
      <c r="G26" s="7">
        <f>ROUND($H$1*E26/12*2,1)/2</f>
        <v>1012.3</v>
      </c>
      <c r="H26" s="7">
        <f>ROUND($H$1*F26/12*2,1)/2</f>
        <v>1241.5</v>
      </c>
      <c r="I26" s="7">
        <f t="shared" si="6"/>
        <v>729.85</v>
      </c>
      <c r="J26" s="7">
        <f t="shared" si="2"/>
        <v>549.47552083333335</v>
      </c>
      <c r="M26" s="40" t="str">
        <f>IF(C26=0,B26&amp;"."&amp;TEXT(C26,"00"),"-")</f>
        <v>-</v>
      </c>
      <c r="N26" s="35">
        <v>12</v>
      </c>
      <c r="O26" s="35"/>
      <c r="P26" s="7">
        <f t="shared" si="8"/>
        <v>393</v>
      </c>
    </row>
    <row r="27" spans="1:18" x14ac:dyDescent="0.25">
      <c r="A27" s="29">
        <v>43282</v>
      </c>
      <c r="B27" s="30">
        <f t="shared" si="0"/>
        <v>60</v>
      </c>
      <c r="C27" s="41">
        <f t="shared" si="3"/>
        <v>10</v>
      </c>
      <c r="D27" s="32" t="str">
        <f>IF(L26=0,"--",L26)</f>
        <v>--</v>
      </c>
      <c r="E27" s="44">
        <f t="shared" si="7"/>
        <v>0.106</v>
      </c>
      <c r="F27" s="44">
        <f t="shared" si="5"/>
        <v>0.13</v>
      </c>
      <c r="G27" s="7">
        <f>ROUND($H$1*E27/12*2,1)/2</f>
        <v>1012.3</v>
      </c>
      <c r="H27" s="7">
        <f>ROUND($H$1*F27/12*2,1)/2</f>
        <v>1241.5</v>
      </c>
      <c r="I27" s="7">
        <f t="shared" si="6"/>
        <v>729.85</v>
      </c>
      <c r="J27" s="7">
        <f t="shared" si="2"/>
        <v>549.47552083333335</v>
      </c>
      <c r="L27"/>
      <c r="M27" s="40" t="str">
        <f>IF(C27=0,B27&amp;"."&amp;TEXT(C27,"00"),"-")</f>
        <v>-</v>
      </c>
      <c r="N27" s="35">
        <v>13</v>
      </c>
      <c r="O27" s="35"/>
      <c r="P27" s="7">
        <f t="shared" si="8"/>
        <v>393</v>
      </c>
    </row>
    <row r="28" spans="1:18" x14ac:dyDescent="0.25">
      <c r="A28" s="29">
        <v>43313</v>
      </c>
      <c r="B28" s="30">
        <f t="shared" si="0"/>
        <v>60</v>
      </c>
      <c r="C28" s="41">
        <f t="shared" si="3"/>
        <v>11</v>
      </c>
      <c r="D28" s="32" t="str">
        <f>IF(L27=0,"--",L27)</f>
        <v>--</v>
      </c>
      <c r="E28" s="44">
        <f t="shared" si="7"/>
        <v>0.106</v>
      </c>
      <c r="F28" s="44">
        <f t="shared" si="5"/>
        <v>0.13</v>
      </c>
      <c r="G28" s="7">
        <f>ROUND($H$1*E28/12*2,1)/2</f>
        <v>1012.3</v>
      </c>
      <c r="H28" s="7">
        <f>ROUND($H$1*F28/12*2,1)/2</f>
        <v>1241.5</v>
      </c>
      <c r="I28" s="7">
        <f t="shared" si="6"/>
        <v>729.85</v>
      </c>
      <c r="J28" s="7">
        <f t="shared" si="2"/>
        <v>549.47552083333335</v>
      </c>
      <c r="L28"/>
      <c r="M28" s="40" t="str">
        <f>IF(C28=0,B28&amp;"."&amp;TEXT(C28,"00"),"-")</f>
        <v>-</v>
      </c>
      <c r="N28" s="35">
        <v>14</v>
      </c>
      <c r="O28" s="49">
        <f ca="1">SUM(G21:J28)+D21</f>
        <v>0</v>
      </c>
      <c r="P28" s="7">
        <f t="shared" si="8"/>
        <v>393</v>
      </c>
      <c r="Q28" s="50">
        <f ca="1">D21+SUM(P15:P16)+SUM(G21:J28)</f>
        <v>0</v>
      </c>
    </row>
    <row r="29" spans="1:18" x14ac:dyDescent="0.25">
      <c r="A29" s="29">
        <v>43344</v>
      </c>
      <c r="B29" s="30">
        <f t="shared" si="0"/>
        <v>61</v>
      </c>
      <c r="C29" s="41">
        <f t="shared" si="3"/>
        <v>0</v>
      </c>
      <c r="D29" s="32" t="str">
        <f>IF(L28=0,"--",L28)</f>
        <v>--</v>
      </c>
      <c r="E29" s="44">
        <f t="shared" si="7"/>
        <v>0.106</v>
      </c>
      <c r="F29" s="44">
        <f t="shared" si="5"/>
        <v>0.13</v>
      </c>
      <c r="G29" s="7">
        <f>ROUND($H$1*E29/12*2,1)/2</f>
        <v>1012.3</v>
      </c>
      <c r="H29" s="7">
        <f>ROUND($H$1*F29/12*2,1)/2</f>
        <v>1241.5</v>
      </c>
      <c r="I29" s="7">
        <f t="shared" si="6"/>
        <v>729.85</v>
      </c>
      <c r="J29" s="7">
        <f t="shared" si="2"/>
        <v>549.47552083333335</v>
      </c>
      <c r="L29"/>
      <c r="M29" s="40" t="str">
        <f>IF(C29=0,B29&amp;"."&amp;TEXT(C29,"00"),"-")</f>
        <v>61.00</v>
      </c>
      <c r="N29" s="35">
        <v>15</v>
      </c>
      <c r="O29" s="35"/>
      <c r="P29" s="7">
        <f t="shared" si="8"/>
        <v>393</v>
      </c>
    </row>
    <row r="30" spans="1:18" x14ac:dyDescent="0.25">
      <c r="A30" s="29">
        <v>43374</v>
      </c>
      <c r="B30" s="30">
        <f t="shared" si="0"/>
        <v>61</v>
      </c>
      <c r="C30" s="41">
        <f t="shared" si="3"/>
        <v>1</v>
      </c>
      <c r="D30" s="32" t="str">
        <f>IF(L29=0,"--",L29)</f>
        <v>--</v>
      </c>
      <c r="E30" s="44">
        <f t="shared" si="7"/>
        <v>0.106</v>
      </c>
      <c r="F30" s="44">
        <f t="shared" si="5"/>
        <v>0.13</v>
      </c>
      <c r="G30" s="7">
        <f>ROUND($H$1*E30/12*2,1)/2</f>
        <v>1012.3</v>
      </c>
      <c r="H30" s="7">
        <f>ROUND($H$1*F30/12*2,1)/2</f>
        <v>1241.5</v>
      </c>
      <c r="I30" s="7">
        <f t="shared" si="6"/>
        <v>729.85</v>
      </c>
      <c r="J30" s="7">
        <f t="shared" si="2"/>
        <v>549.47552083333335</v>
      </c>
      <c r="L30"/>
      <c r="M30" s="40" t="str">
        <f>IF(C30=0,B30&amp;"."&amp;TEXT(C30,"00"),"-")</f>
        <v>-</v>
      </c>
      <c r="N30" s="35">
        <v>16</v>
      </c>
      <c r="O30" s="35"/>
      <c r="P30" s="7">
        <f t="shared" si="8"/>
        <v>393</v>
      </c>
    </row>
    <row r="31" spans="1:18" x14ac:dyDescent="0.25">
      <c r="A31" s="29">
        <v>43405</v>
      </c>
      <c r="B31" s="30">
        <f t="shared" si="0"/>
        <v>61</v>
      </c>
      <c r="C31" s="41">
        <f t="shared" si="3"/>
        <v>2</v>
      </c>
      <c r="D31" s="32" t="str">
        <f>IF(L30=0,"--",L30)</f>
        <v>--</v>
      </c>
      <c r="E31" s="44">
        <f t="shared" si="7"/>
        <v>0.106</v>
      </c>
      <c r="F31" s="44">
        <f t="shared" si="5"/>
        <v>0.13</v>
      </c>
      <c r="G31" s="7">
        <f>ROUND($H$1*E31/12*2,1)/2</f>
        <v>1012.3</v>
      </c>
      <c r="H31" s="7">
        <f>ROUND($H$1*F31/12*2,1)/2</f>
        <v>1241.5</v>
      </c>
      <c r="I31" s="7">
        <f t="shared" si="6"/>
        <v>729.85</v>
      </c>
      <c r="J31" s="7">
        <f t="shared" si="2"/>
        <v>549.47552083333335</v>
      </c>
      <c r="L31"/>
      <c r="M31" s="40" t="str">
        <f>IF(C31=0,B31&amp;"."&amp;TEXT(C31,"00"),"-")</f>
        <v>-</v>
      </c>
      <c r="N31" s="35">
        <v>17</v>
      </c>
      <c r="O31" s="35"/>
      <c r="P31" s="7">
        <f t="shared" si="8"/>
        <v>393</v>
      </c>
    </row>
    <row r="32" spans="1:18" x14ac:dyDescent="0.25">
      <c r="A32" s="29">
        <v>43435</v>
      </c>
      <c r="B32" s="30">
        <f t="shared" si="0"/>
        <v>61</v>
      </c>
      <c r="C32" s="41">
        <f t="shared" si="3"/>
        <v>3</v>
      </c>
      <c r="D32" s="32" t="str">
        <f>IF(L31=0,"--",L31)</f>
        <v>--</v>
      </c>
      <c r="E32" s="44">
        <f t="shared" si="7"/>
        <v>0.106</v>
      </c>
      <c r="F32" s="44">
        <f t="shared" si="5"/>
        <v>0.13</v>
      </c>
      <c r="G32" s="7">
        <f>ROUND($H$1*E32/12*2,1)/2</f>
        <v>1012.3</v>
      </c>
      <c r="H32" s="7">
        <f>ROUND($H$1*F32/12*2,1)/2</f>
        <v>1241.5</v>
      </c>
      <c r="I32" s="7">
        <f t="shared" si="6"/>
        <v>729.85</v>
      </c>
      <c r="J32" s="7">
        <f t="shared" si="2"/>
        <v>549.47552083333335</v>
      </c>
      <c r="K32" s="7">
        <f>ROUND(SUM(J21:J32)*2,1)/2</f>
        <v>6593.7</v>
      </c>
      <c r="L32" s="7">
        <f ca="1">D21+SUM(G21:P32)+K32</f>
        <v>607282.09999999986</v>
      </c>
      <c r="M32" s="40" t="str">
        <f>IF(C32=0,B32&amp;"."&amp;TEXT(C32,"00"),"-")</f>
        <v>-</v>
      </c>
      <c r="N32" s="35">
        <v>18</v>
      </c>
      <c r="O32" s="35"/>
      <c r="P32" s="7">
        <f t="shared" si="8"/>
        <v>393</v>
      </c>
    </row>
    <row r="33" spans="1:16" x14ac:dyDescent="0.25">
      <c r="A33" s="29">
        <v>43466</v>
      </c>
      <c r="B33" s="30">
        <f t="shared" si="0"/>
        <v>61</v>
      </c>
      <c r="C33" s="41">
        <f t="shared" si="3"/>
        <v>4</v>
      </c>
      <c r="D33" s="32">
        <f ca="1">IF(L32=0,"--",L32)</f>
        <v>607282.09999999986</v>
      </c>
      <c r="E33" s="44">
        <f t="shared" si="7"/>
        <v>0.106</v>
      </c>
      <c r="F33" s="44">
        <f t="shared" si="5"/>
        <v>0.13</v>
      </c>
      <c r="G33" s="7">
        <f>ROUND($H$1*E33/12*2,1)/2</f>
        <v>1012.3</v>
      </c>
      <c r="H33" s="7">
        <f>ROUND($H$1*F33/12*2,1)/2</f>
        <v>1241.5</v>
      </c>
      <c r="I33" s="7">
        <f t="shared" si="6"/>
        <v>729.85</v>
      </c>
      <c r="J33" s="7">
        <f t="shared" si="2"/>
        <v>549.47552083333335</v>
      </c>
      <c r="L33"/>
      <c r="M33" s="40" t="str">
        <f>IF(C33=0,B33&amp;"."&amp;TEXT(C33,"00"),"-")</f>
        <v>-</v>
      </c>
      <c r="N33" s="35">
        <v>19</v>
      </c>
      <c r="O33" s="35"/>
      <c r="P33" s="7">
        <f t="shared" si="8"/>
        <v>393</v>
      </c>
    </row>
    <row r="34" spans="1:16" x14ac:dyDescent="0.25">
      <c r="A34" s="29">
        <v>43497</v>
      </c>
      <c r="B34" s="30">
        <f t="shared" si="0"/>
        <v>61</v>
      </c>
      <c r="C34" s="41">
        <f t="shared" si="3"/>
        <v>5</v>
      </c>
      <c r="D34" s="32" t="str">
        <f>IF(L33=0,"--",L33)</f>
        <v>--</v>
      </c>
      <c r="E34" s="44">
        <f t="shared" si="7"/>
        <v>0.106</v>
      </c>
      <c r="F34" s="44">
        <f t="shared" si="5"/>
        <v>0.13</v>
      </c>
      <c r="G34" s="7">
        <f>ROUND($H$1*E34/12*2,1)/2</f>
        <v>1012.3</v>
      </c>
      <c r="H34" s="7">
        <f>ROUND($H$1*F34/12*2,1)/2</f>
        <v>1241.5</v>
      </c>
      <c r="I34" s="7">
        <f t="shared" si="6"/>
        <v>729.85</v>
      </c>
      <c r="J34" s="7">
        <f t="shared" si="2"/>
        <v>549.47552083333335</v>
      </c>
      <c r="L34"/>
      <c r="M34" s="40" t="str">
        <f>IF(C34=0,B34&amp;"."&amp;TEXT(C34,"00"),"-")</f>
        <v>-</v>
      </c>
      <c r="N34" s="35">
        <v>20</v>
      </c>
      <c r="O34" s="35"/>
      <c r="P34" s="7">
        <f t="shared" si="8"/>
        <v>393</v>
      </c>
    </row>
    <row r="35" spans="1:16" x14ac:dyDescent="0.25">
      <c r="A35" s="29">
        <v>43525</v>
      </c>
      <c r="B35" s="30">
        <f t="shared" si="0"/>
        <v>61</v>
      </c>
      <c r="C35" s="41">
        <f t="shared" si="3"/>
        <v>6</v>
      </c>
      <c r="D35" s="32" t="str">
        <f>IF(L34=0,"--",L34)</f>
        <v>--</v>
      </c>
      <c r="E35" s="44">
        <f t="shared" si="7"/>
        <v>0.106</v>
      </c>
      <c r="F35" s="44">
        <f t="shared" si="5"/>
        <v>0.13</v>
      </c>
      <c r="G35" s="7">
        <f t="shared" ref="G35:H98" si="9">ROUND($H$1*E35/12*2,1)/2</f>
        <v>1012.3</v>
      </c>
      <c r="H35" s="7">
        <f t="shared" si="9"/>
        <v>1241.5</v>
      </c>
      <c r="I35" s="7">
        <f t="shared" si="6"/>
        <v>729.85</v>
      </c>
      <c r="J35" s="7">
        <f t="shared" si="2"/>
        <v>549.47552083333335</v>
      </c>
      <c r="K35" s="10"/>
      <c r="L35"/>
      <c r="M35" s="40" t="str">
        <f>IF(C35=0,B35&amp;"."&amp;TEXT(C35,"00"),"-")</f>
        <v>-</v>
      </c>
      <c r="N35" s="35">
        <v>21</v>
      </c>
      <c r="O35" s="35"/>
      <c r="P35" s="7">
        <f t="shared" si="8"/>
        <v>393</v>
      </c>
    </row>
    <row r="36" spans="1:16" s="42" customFormat="1" x14ac:dyDescent="0.25">
      <c r="A36" s="29">
        <v>43556</v>
      </c>
      <c r="B36" s="30">
        <f t="shared" si="0"/>
        <v>61</v>
      </c>
      <c r="C36" s="41">
        <f t="shared" si="3"/>
        <v>7</v>
      </c>
      <c r="D36" s="32" t="str">
        <f>IF(L35=0,"--",L35)</f>
        <v>--</v>
      </c>
      <c r="E36" s="44">
        <f t="shared" si="7"/>
        <v>0.106</v>
      </c>
      <c r="F36" s="44">
        <f t="shared" si="5"/>
        <v>0.13</v>
      </c>
      <c r="G36" s="7">
        <f t="shared" si="9"/>
        <v>1012.3</v>
      </c>
      <c r="H36" s="7">
        <f t="shared" si="9"/>
        <v>1241.5</v>
      </c>
      <c r="I36" s="7">
        <f t="shared" si="6"/>
        <v>729.85</v>
      </c>
      <c r="J36" s="7">
        <f t="shared" si="2"/>
        <v>549.47552083333335</v>
      </c>
      <c r="K36"/>
      <c r="M36" s="40" t="str">
        <f>IF(C36=0,B36&amp;"."&amp;TEXT(C36,"00"),"-")</f>
        <v>-</v>
      </c>
      <c r="N36" s="35">
        <v>22</v>
      </c>
      <c r="O36" s="35"/>
      <c r="P36" s="7">
        <f t="shared" si="8"/>
        <v>393</v>
      </c>
    </row>
    <row r="37" spans="1:16" x14ac:dyDescent="0.25">
      <c r="A37" s="29">
        <v>43586</v>
      </c>
      <c r="B37" s="30">
        <f t="shared" si="0"/>
        <v>61</v>
      </c>
      <c r="C37" s="41">
        <f t="shared" si="3"/>
        <v>8</v>
      </c>
      <c r="D37" s="32" t="str">
        <f>IF(L36=0,"--",L36)</f>
        <v>--</v>
      </c>
      <c r="E37" s="44">
        <f t="shared" si="7"/>
        <v>0.106</v>
      </c>
      <c r="F37" s="44">
        <f t="shared" si="5"/>
        <v>0.13</v>
      </c>
      <c r="G37" s="7">
        <f t="shared" si="9"/>
        <v>1012.3</v>
      </c>
      <c r="H37" s="7">
        <f t="shared" si="9"/>
        <v>1241.5</v>
      </c>
      <c r="I37" s="7">
        <f t="shared" si="6"/>
        <v>729.85</v>
      </c>
      <c r="J37" s="7">
        <f t="shared" si="2"/>
        <v>549.47552083333335</v>
      </c>
      <c r="K37"/>
      <c r="L37"/>
      <c r="M37" s="40" t="str">
        <f>IF(C37=0,B37&amp;"."&amp;TEXT(C37,"00"),"-")</f>
        <v>-</v>
      </c>
      <c r="N37" s="35">
        <v>23</v>
      </c>
      <c r="O37" s="35"/>
      <c r="P37" s="7">
        <f t="shared" si="8"/>
        <v>393</v>
      </c>
    </row>
    <row r="38" spans="1:16" s="42" customFormat="1" x14ac:dyDescent="0.25">
      <c r="A38" s="29">
        <v>43617</v>
      </c>
      <c r="B38" s="30">
        <f t="shared" si="0"/>
        <v>61</v>
      </c>
      <c r="C38" s="41">
        <f t="shared" si="3"/>
        <v>9</v>
      </c>
      <c r="D38" s="32" t="str">
        <f>IF(L37=0,"--",L37)</f>
        <v>--</v>
      </c>
      <c r="E38" s="44">
        <f t="shared" si="7"/>
        <v>0.106</v>
      </c>
      <c r="F38" s="44">
        <f t="shared" si="5"/>
        <v>0.13</v>
      </c>
      <c r="G38" s="7">
        <f t="shared" si="9"/>
        <v>1012.3</v>
      </c>
      <c r="H38" s="7">
        <f t="shared" si="9"/>
        <v>1241.5</v>
      </c>
      <c r="I38" s="7">
        <f t="shared" si="6"/>
        <v>729.85</v>
      </c>
      <c r="J38" s="7">
        <f t="shared" si="2"/>
        <v>549.47552083333335</v>
      </c>
      <c r="K38"/>
      <c r="M38" s="40" t="str">
        <f>IF(C38=0,B38&amp;"."&amp;TEXT(C38,"00"),"-")</f>
        <v>-</v>
      </c>
      <c r="N38" s="35">
        <v>24</v>
      </c>
      <c r="O38" s="35"/>
      <c r="P38" s="7">
        <f t="shared" si="8"/>
        <v>393</v>
      </c>
    </row>
    <row r="39" spans="1:16" x14ac:dyDescent="0.25">
      <c r="A39" s="29">
        <v>43647</v>
      </c>
      <c r="B39" s="30">
        <f t="shared" si="0"/>
        <v>61</v>
      </c>
      <c r="C39" s="41">
        <f t="shared" si="3"/>
        <v>10</v>
      </c>
      <c r="D39" s="32" t="str">
        <f>IF(L38=0,"--",L38)</f>
        <v>--</v>
      </c>
      <c r="E39" s="44">
        <f t="shared" si="7"/>
        <v>0.106</v>
      </c>
      <c r="F39" s="44">
        <f t="shared" si="5"/>
        <v>0.13</v>
      </c>
      <c r="G39" s="7">
        <f t="shared" si="9"/>
        <v>1012.3</v>
      </c>
      <c r="H39" s="7">
        <f t="shared" si="9"/>
        <v>1241.5</v>
      </c>
      <c r="I39" s="7">
        <f t="shared" si="6"/>
        <v>729.85</v>
      </c>
      <c r="J39" s="7">
        <f t="shared" si="2"/>
        <v>549.47552083333335</v>
      </c>
      <c r="K39" s="10"/>
      <c r="L39"/>
      <c r="M39" s="40" t="str">
        <f>IF(C39=0,B39&amp;"."&amp;TEXT(C39,"00"),"-")</f>
        <v>-</v>
      </c>
      <c r="N39" s="35">
        <v>25</v>
      </c>
      <c r="O39" s="35"/>
      <c r="P39" s="7">
        <f t="shared" si="8"/>
        <v>393</v>
      </c>
    </row>
    <row r="40" spans="1:16" x14ac:dyDescent="0.25">
      <c r="A40" s="29">
        <v>43678</v>
      </c>
      <c r="B40" s="30">
        <f t="shared" si="0"/>
        <v>61</v>
      </c>
      <c r="C40" s="41">
        <f t="shared" si="3"/>
        <v>11</v>
      </c>
      <c r="D40" s="32" t="str">
        <f>IF(L39=0,"--",L39)</f>
        <v>--</v>
      </c>
      <c r="E40" s="44">
        <f t="shared" si="7"/>
        <v>0.106</v>
      </c>
      <c r="F40" s="44">
        <f t="shared" si="5"/>
        <v>0.13</v>
      </c>
      <c r="G40" s="7">
        <f t="shared" si="9"/>
        <v>1012.3</v>
      </c>
      <c r="H40" s="7">
        <f t="shared" si="9"/>
        <v>1241.5</v>
      </c>
      <c r="I40" s="7">
        <f t="shared" si="6"/>
        <v>729.85</v>
      </c>
      <c r="J40" s="7">
        <f t="shared" si="2"/>
        <v>549.47552083333335</v>
      </c>
      <c r="K40" s="10"/>
      <c r="L40"/>
      <c r="M40" s="40" t="str">
        <f>IF(C40=0,B40&amp;"."&amp;TEXT(C40,"00"),"-")</f>
        <v>-</v>
      </c>
      <c r="N40" s="35">
        <v>26</v>
      </c>
      <c r="O40" s="49">
        <f ca="1">D33+SUM(G33:J40)</f>
        <v>0</v>
      </c>
      <c r="P40" s="7">
        <f t="shared" si="8"/>
        <v>393</v>
      </c>
    </row>
    <row r="41" spans="1:16" x14ac:dyDescent="0.25">
      <c r="A41" s="29">
        <v>43709</v>
      </c>
      <c r="B41" s="30">
        <f t="shared" si="0"/>
        <v>62</v>
      </c>
      <c r="C41" s="41">
        <f t="shared" si="3"/>
        <v>0</v>
      </c>
      <c r="D41" s="32" t="str">
        <f>IF(L40=0,"--",L40)</f>
        <v>--</v>
      </c>
      <c r="E41" s="44">
        <f t="shared" si="7"/>
        <v>0.106</v>
      </c>
      <c r="F41" s="44">
        <f t="shared" si="5"/>
        <v>0.13</v>
      </c>
      <c r="G41" s="7">
        <f t="shared" si="9"/>
        <v>1012.3</v>
      </c>
      <c r="H41" s="7">
        <f t="shared" si="9"/>
        <v>1241.5</v>
      </c>
      <c r="I41" s="7">
        <f t="shared" si="6"/>
        <v>729.85</v>
      </c>
      <c r="J41" s="7">
        <f t="shared" si="2"/>
        <v>549.47552083333335</v>
      </c>
      <c r="K41" s="10"/>
      <c r="L41"/>
      <c r="M41" s="40" t="str">
        <f>IF(C41=0,B41&amp;"."&amp;TEXT(C41,"00"),"-")</f>
        <v>62.00</v>
      </c>
      <c r="N41" s="35">
        <v>27</v>
      </c>
      <c r="O41" s="35"/>
      <c r="P41" s="7">
        <f t="shared" si="8"/>
        <v>393</v>
      </c>
    </row>
    <row r="42" spans="1:16" x14ac:dyDescent="0.25">
      <c r="A42" s="29">
        <v>43739</v>
      </c>
      <c r="B42" s="30">
        <f t="shared" si="0"/>
        <v>62</v>
      </c>
      <c r="C42" s="41">
        <f t="shared" si="3"/>
        <v>1</v>
      </c>
      <c r="D42" s="32" t="str">
        <f>IF(L41=0,"--",L41)</f>
        <v>--</v>
      </c>
      <c r="E42" s="44">
        <f t="shared" si="7"/>
        <v>0.106</v>
      </c>
      <c r="F42" s="44">
        <f t="shared" si="5"/>
        <v>0.13</v>
      </c>
      <c r="G42" s="7">
        <f t="shared" si="9"/>
        <v>1012.3</v>
      </c>
      <c r="H42" s="7">
        <f t="shared" si="9"/>
        <v>1241.5</v>
      </c>
      <c r="I42" s="7">
        <f t="shared" si="6"/>
        <v>729.85</v>
      </c>
      <c r="J42" s="7">
        <f t="shared" si="2"/>
        <v>549.47552083333335</v>
      </c>
      <c r="L42"/>
      <c r="M42" s="40" t="str">
        <f>IF(C42=0,B42&amp;"."&amp;TEXT(C42,"00"),"-")</f>
        <v>-</v>
      </c>
      <c r="N42" s="35">
        <v>28</v>
      </c>
      <c r="O42" s="35"/>
      <c r="P42" s="7">
        <f t="shared" si="8"/>
        <v>393</v>
      </c>
    </row>
    <row r="43" spans="1:16" x14ac:dyDescent="0.25">
      <c r="A43" s="29">
        <v>43770</v>
      </c>
      <c r="B43" s="30">
        <f t="shared" si="0"/>
        <v>62</v>
      </c>
      <c r="C43" s="41">
        <f t="shared" si="3"/>
        <v>2</v>
      </c>
      <c r="D43" s="32" t="str">
        <f>IF(L42=0,"--",L42)</f>
        <v>--</v>
      </c>
      <c r="E43" s="44">
        <f t="shared" si="7"/>
        <v>0.106</v>
      </c>
      <c r="F43" s="44">
        <f t="shared" si="5"/>
        <v>0.13</v>
      </c>
      <c r="G43" s="7">
        <f t="shared" si="9"/>
        <v>1012.3</v>
      </c>
      <c r="H43" s="7">
        <f t="shared" si="9"/>
        <v>1241.5</v>
      </c>
      <c r="I43" s="7">
        <f t="shared" si="6"/>
        <v>729.85</v>
      </c>
      <c r="J43" s="7">
        <f t="shared" si="2"/>
        <v>549.47552083333335</v>
      </c>
      <c r="L43"/>
      <c r="M43" s="40" t="str">
        <f>IF(C43=0,B43&amp;"."&amp;TEXT(C43,"00"),"-")</f>
        <v>-</v>
      </c>
      <c r="N43" s="35">
        <v>29</v>
      </c>
      <c r="O43" s="35"/>
      <c r="P43" s="7">
        <f t="shared" si="8"/>
        <v>393</v>
      </c>
    </row>
    <row r="44" spans="1:16" x14ac:dyDescent="0.25">
      <c r="A44" s="29">
        <v>43800</v>
      </c>
      <c r="B44" s="30">
        <f t="shared" si="0"/>
        <v>62</v>
      </c>
      <c r="C44" s="41">
        <f t="shared" si="3"/>
        <v>3</v>
      </c>
      <c r="D44" s="32" t="str">
        <f>IF(L43=0,"--",L43)</f>
        <v>--</v>
      </c>
      <c r="E44" s="44">
        <f t="shared" si="7"/>
        <v>0.106</v>
      </c>
      <c r="F44" s="44">
        <f t="shared" si="5"/>
        <v>0.13</v>
      </c>
      <c r="G44" s="7">
        <f t="shared" si="9"/>
        <v>1012.3</v>
      </c>
      <c r="H44" s="7">
        <f t="shared" si="9"/>
        <v>1241.5</v>
      </c>
      <c r="I44" s="7">
        <f t="shared" si="6"/>
        <v>729.85</v>
      </c>
      <c r="J44" s="7">
        <f t="shared" si="2"/>
        <v>549.47552083333335</v>
      </c>
      <c r="K44" s="7">
        <f>ROUND(SUM(J33:J44)*2,1)/2</f>
        <v>6593.7</v>
      </c>
      <c r="L44" s="7">
        <f ca="1">D33+SUM(G33:P44)+K44</f>
        <v>649679.59999999986</v>
      </c>
      <c r="M44" s="40" t="str">
        <f>IF(C44=0,B44&amp;"."&amp;TEXT(C44,"00"),"-")</f>
        <v>-</v>
      </c>
      <c r="N44" s="35">
        <v>30</v>
      </c>
      <c r="O44" s="35"/>
      <c r="P44" s="7">
        <f t="shared" si="8"/>
        <v>393</v>
      </c>
    </row>
    <row r="45" spans="1:16" x14ac:dyDescent="0.25">
      <c r="A45" s="29">
        <v>43831</v>
      </c>
      <c r="B45" s="30">
        <f t="shared" si="0"/>
        <v>62</v>
      </c>
      <c r="C45" s="41">
        <f t="shared" si="3"/>
        <v>4</v>
      </c>
      <c r="D45" s="32">
        <f ca="1">IF(L44=0,"--",L44)</f>
        <v>649679.59999999986</v>
      </c>
      <c r="E45" s="44">
        <f t="shared" si="7"/>
        <v>0.106</v>
      </c>
      <c r="F45" s="44">
        <f t="shared" si="5"/>
        <v>0.13</v>
      </c>
      <c r="G45" s="7">
        <f t="shared" si="9"/>
        <v>1012.3</v>
      </c>
      <c r="H45" s="7">
        <f t="shared" si="9"/>
        <v>1241.5</v>
      </c>
      <c r="I45" s="7">
        <f t="shared" si="6"/>
        <v>729.85</v>
      </c>
      <c r="J45" s="7">
        <f t="shared" si="2"/>
        <v>549.47552083333335</v>
      </c>
      <c r="L45"/>
      <c r="M45" s="40" t="str">
        <f>IF(C45=0,B45&amp;"."&amp;TEXT(C45,"00"),"-")</f>
        <v>-</v>
      </c>
      <c r="N45" s="35">
        <v>31</v>
      </c>
      <c r="O45" s="35"/>
      <c r="P45" s="7">
        <f t="shared" si="8"/>
        <v>393</v>
      </c>
    </row>
    <row r="46" spans="1:16" x14ac:dyDescent="0.25">
      <c r="A46" s="29">
        <v>43862</v>
      </c>
      <c r="B46" s="30">
        <f t="shared" si="0"/>
        <v>62</v>
      </c>
      <c r="C46" s="41">
        <f t="shared" si="3"/>
        <v>5</v>
      </c>
      <c r="D46" s="32" t="str">
        <f>IF(L45=0,"--",L45)</f>
        <v>--</v>
      </c>
      <c r="E46" s="44">
        <f t="shared" si="7"/>
        <v>0.106</v>
      </c>
      <c r="F46" s="44">
        <f t="shared" si="5"/>
        <v>0.13</v>
      </c>
      <c r="G46" s="7">
        <f t="shared" si="9"/>
        <v>1012.3</v>
      </c>
      <c r="H46" s="7">
        <f t="shared" si="9"/>
        <v>1241.5</v>
      </c>
      <c r="I46" s="7">
        <f t="shared" si="6"/>
        <v>729.85</v>
      </c>
      <c r="J46" s="7">
        <f t="shared" si="2"/>
        <v>549.47552083333335</v>
      </c>
      <c r="L46"/>
      <c r="M46" s="40" t="str">
        <f>IF(C46=0,B46&amp;"."&amp;TEXT(C46,"00"),"-")</f>
        <v>-</v>
      </c>
      <c r="N46" s="35">
        <v>32</v>
      </c>
      <c r="O46" s="35"/>
      <c r="P46" s="7">
        <f t="shared" si="8"/>
        <v>393</v>
      </c>
    </row>
    <row r="47" spans="1:16" x14ac:dyDescent="0.25">
      <c r="A47" s="29">
        <v>43891</v>
      </c>
      <c r="B47" s="30">
        <f t="shared" si="0"/>
        <v>62</v>
      </c>
      <c r="C47" s="41">
        <f t="shared" si="3"/>
        <v>6</v>
      </c>
      <c r="D47" s="32" t="str">
        <f>IF(L46=0,"--",L46)</f>
        <v>--</v>
      </c>
      <c r="E47" s="44">
        <f t="shared" si="7"/>
        <v>0.106</v>
      </c>
      <c r="F47" s="44">
        <f t="shared" si="5"/>
        <v>0.13</v>
      </c>
      <c r="G47" s="7">
        <f t="shared" si="9"/>
        <v>1012.3</v>
      </c>
      <c r="H47" s="7">
        <f t="shared" si="9"/>
        <v>1241.5</v>
      </c>
      <c r="I47" s="7">
        <f t="shared" si="6"/>
        <v>729.85</v>
      </c>
      <c r="J47" s="7">
        <f t="shared" si="2"/>
        <v>549.47552083333335</v>
      </c>
      <c r="L47"/>
      <c r="M47" s="40" t="str">
        <f>IF(C47=0,B47&amp;"."&amp;TEXT(C47,"00"),"-")</f>
        <v>-</v>
      </c>
      <c r="N47" s="35">
        <v>33</v>
      </c>
      <c r="O47" s="35"/>
      <c r="P47" s="7">
        <f t="shared" si="8"/>
        <v>393</v>
      </c>
    </row>
    <row r="48" spans="1:16" x14ac:dyDescent="0.25">
      <c r="A48" s="29">
        <v>43922</v>
      </c>
      <c r="B48" s="30">
        <f t="shared" si="0"/>
        <v>62</v>
      </c>
      <c r="C48" s="41">
        <f t="shared" si="3"/>
        <v>7</v>
      </c>
      <c r="D48" s="32" t="str">
        <f>IF(L47=0,"--",L47)</f>
        <v>--</v>
      </c>
      <c r="E48" s="44">
        <f t="shared" si="7"/>
        <v>0.106</v>
      </c>
      <c r="F48" s="44">
        <f t="shared" si="5"/>
        <v>0.13</v>
      </c>
      <c r="G48" s="7">
        <f t="shared" si="9"/>
        <v>1012.3</v>
      </c>
      <c r="H48" s="7">
        <f t="shared" si="9"/>
        <v>1241.5</v>
      </c>
      <c r="I48" s="7">
        <f t="shared" si="6"/>
        <v>729.85</v>
      </c>
      <c r="J48" s="7">
        <f t="shared" si="2"/>
        <v>549.47552083333335</v>
      </c>
      <c r="L48"/>
      <c r="M48" s="40" t="str">
        <f>IF(C48=0,B48&amp;"."&amp;TEXT(C48,"00"),"-")</f>
        <v>-</v>
      </c>
      <c r="N48" s="35">
        <v>34</v>
      </c>
      <c r="O48" s="35"/>
      <c r="P48" s="7">
        <f t="shared" si="8"/>
        <v>393</v>
      </c>
    </row>
    <row r="49" spans="1:16" x14ac:dyDescent="0.25">
      <c r="A49" s="29">
        <v>43952</v>
      </c>
      <c r="B49" s="30">
        <f t="shared" si="0"/>
        <v>62</v>
      </c>
      <c r="C49" s="41">
        <f t="shared" si="3"/>
        <v>8</v>
      </c>
      <c r="D49" s="32" t="str">
        <f>IF(L48=0,"--",L48)</f>
        <v>--</v>
      </c>
      <c r="E49" s="44">
        <f t="shared" si="7"/>
        <v>0.106</v>
      </c>
      <c r="F49" s="44">
        <f t="shared" si="5"/>
        <v>0.13</v>
      </c>
      <c r="G49" s="7">
        <f t="shared" si="9"/>
        <v>1012.3</v>
      </c>
      <c r="H49" s="7">
        <f t="shared" si="9"/>
        <v>1241.5</v>
      </c>
      <c r="I49" s="7">
        <f t="shared" si="6"/>
        <v>729.85</v>
      </c>
      <c r="J49" s="7">
        <f t="shared" si="2"/>
        <v>549.47552083333335</v>
      </c>
      <c r="M49" s="40" t="str">
        <f>IF(C49=0,B49&amp;"."&amp;TEXT(C49,"00"),"-")</f>
        <v>-</v>
      </c>
      <c r="N49" s="35">
        <v>35</v>
      </c>
      <c r="O49" s="35"/>
      <c r="P49" s="7">
        <f t="shared" si="8"/>
        <v>393</v>
      </c>
    </row>
    <row r="50" spans="1:16" x14ac:dyDescent="0.25">
      <c r="A50" s="29">
        <v>43983</v>
      </c>
      <c r="B50" s="30">
        <f t="shared" si="0"/>
        <v>62</v>
      </c>
      <c r="C50" s="41">
        <f t="shared" si="3"/>
        <v>9</v>
      </c>
      <c r="D50" s="32" t="str">
        <f>IF(L49=0,"--",L49)</f>
        <v>--</v>
      </c>
      <c r="E50" s="44">
        <f t="shared" si="7"/>
        <v>0.106</v>
      </c>
      <c r="F50" s="44">
        <f t="shared" si="5"/>
        <v>0.13</v>
      </c>
      <c r="G50" s="7">
        <f t="shared" si="9"/>
        <v>1012.3</v>
      </c>
      <c r="H50" s="7">
        <f t="shared" si="9"/>
        <v>1241.5</v>
      </c>
      <c r="I50" s="7">
        <f t="shared" si="6"/>
        <v>729.85</v>
      </c>
      <c r="J50" s="7">
        <f t="shared" si="2"/>
        <v>549.47552083333335</v>
      </c>
      <c r="M50" s="40" t="str">
        <f>IF(C50=0,B50&amp;"."&amp;TEXT(C50,"00"),"-")</f>
        <v>-</v>
      </c>
      <c r="N50" s="35">
        <v>36</v>
      </c>
      <c r="O50" s="35"/>
      <c r="P50" s="7">
        <f t="shared" si="8"/>
        <v>393</v>
      </c>
    </row>
    <row r="51" spans="1:16" x14ac:dyDescent="0.25">
      <c r="A51" s="29">
        <v>44013</v>
      </c>
      <c r="B51" s="30">
        <f t="shared" si="0"/>
        <v>62</v>
      </c>
      <c r="C51" s="41">
        <f t="shared" si="3"/>
        <v>10</v>
      </c>
      <c r="D51" s="32" t="str">
        <f>IF(L50=0,"--",L50)</f>
        <v>--</v>
      </c>
      <c r="E51" s="44">
        <f t="shared" si="7"/>
        <v>0.106</v>
      </c>
      <c r="F51" s="44">
        <f t="shared" si="5"/>
        <v>0.13</v>
      </c>
      <c r="G51" s="7">
        <f t="shared" si="9"/>
        <v>1012.3</v>
      </c>
      <c r="H51" s="7">
        <f t="shared" si="9"/>
        <v>1241.5</v>
      </c>
      <c r="I51" s="7">
        <f t="shared" si="6"/>
        <v>729.85</v>
      </c>
      <c r="J51" s="7">
        <f t="shared" si="2"/>
        <v>549.47552083333335</v>
      </c>
      <c r="M51" s="40" t="str">
        <f>IF(C51=0,B51&amp;"."&amp;TEXT(C51,"00"),"-")</f>
        <v>-</v>
      </c>
      <c r="N51" s="35">
        <v>37</v>
      </c>
      <c r="O51" s="35"/>
      <c r="P51" s="7">
        <f t="shared" si="8"/>
        <v>393</v>
      </c>
    </row>
    <row r="52" spans="1:16" x14ac:dyDescent="0.25">
      <c r="A52" s="29">
        <v>44044</v>
      </c>
      <c r="B52" s="30">
        <f t="shared" si="0"/>
        <v>62</v>
      </c>
      <c r="C52" s="41">
        <f t="shared" si="3"/>
        <v>11</v>
      </c>
      <c r="D52" s="32" t="str">
        <f>IF(L51=0,"--",L51)</f>
        <v>--</v>
      </c>
      <c r="E52" s="44">
        <f t="shared" si="7"/>
        <v>0.106</v>
      </c>
      <c r="F52" s="44">
        <f t="shared" si="5"/>
        <v>0.13</v>
      </c>
      <c r="G52" s="7">
        <f t="shared" si="9"/>
        <v>1012.3</v>
      </c>
      <c r="H52" s="7">
        <f t="shared" si="9"/>
        <v>1241.5</v>
      </c>
      <c r="I52" s="7">
        <f t="shared" si="6"/>
        <v>729.85</v>
      </c>
      <c r="J52" s="7">
        <f t="shared" si="2"/>
        <v>549.47552083333335</v>
      </c>
      <c r="M52" s="40" t="str">
        <f>IF(C52=0,B52&amp;"."&amp;TEXT(C52,"00"),"-")</f>
        <v>-</v>
      </c>
      <c r="N52" s="35">
        <v>38</v>
      </c>
      <c r="O52" s="35"/>
      <c r="P52" s="7">
        <f t="shared" si="8"/>
        <v>393</v>
      </c>
    </row>
    <row r="53" spans="1:16" x14ac:dyDescent="0.25">
      <c r="A53" s="29">
        <v>44075</v>
      </c>
      <c r="B53" s="30">
        <f t="shared" si="0"/>
        <v>63</v>
      </c>
      <c r="C53" s="41">
        <f t="shared" si="3"/>
        <v>0</v>
      </c>
      <c r="D53" s="32" t="str">
        <f>IF(L52=0,"--",L52)</f>
        <v>--</v>
      </c>
      <c r="E53" s="44">
        <f t="shared" si="7"/>
        <v>0.106</v>
      </c>
      <c r="F53" s="44">
        <f t="shared" si="5"/>
        <v>0.13</v>
      </c>
      <c r="G53" s="7">
        <f t="shared" si="9"/>
        <v>1012.3</v>
      </c>
      <c r="H53" s="7">
        <f t="shared" si="9"/>
        <v>1241.5</v>
      </c>
      <c r="I53" s="7">
        <f t="shared" si="6"/>
        <v>729.85</v>
      </c>
      <c r="J53" s="7">
        <f t="shared" si="2"/>
        <v>549.47552083333335</v>
      </c>
      <c r="M53" s="40" t="str">
        <f>IF(C53=0,B53&amp;"."&amp;TEXT(C53,"00"),"-")</f>
        <v>63.00</v>
      </c>
      <c r="N53" s="35">
        <v>39</v>
      </c>
      <c r="O53" s="35"/>
      <c r="P53" s="7">
        <f t="shared" si="8"/>
        <v>393</v>
      </c>
    </row>
    <row r="54" spans="1:16" x14ac:dyDescent="0.25">
      <c r="A54" s="29">
        <v>44105</v>
      </c>
      <c r="B54" s="30">
        <f t="shared" si="0"/>
        <v>63</v>
      </c>
      <c r="C54" s="41">
        <f t="shared" si="3"/>
        <v>1</v>
      </c>
      <c r="D54" s="32" t="str">
        <f>IF(L53=0,"--",L53)</f>
        <v>--</v>
      </c>
      <c r="E54" s="44">
        <f t="shared" si="7"/>
        <v>0.106</v>
      </c>
      <c r="F54" s="44">
        <f t="shared" si="5"/>
        <v>0.13</v>
      </c>
      <c r="G54" s="7">
        <f t="shared" si="9"/>
        <v>1012.3</v>
      </c>
      <c r="H54" s="7">
        <f t="shared" si="9"/>
        <v>1241.5</v>
      </c>
      <c r="I54" s="7">
        <f t="shared" si="6"/>
        <v>729.85</v>
      </c>
      <c r="J54" s="7">
        <f t="shared" si="2"/>
        <v>549.47552083333335</v>
      </c>
      <c r="M54" s="40" t="str">
        <f>IF(C54=0,B54&amp;"."&amp;TEXT(C54,"00"),"-")</f>
        <v>-</v>
      </c>
      <c r="N54" s="35">
        <v>40</v>
      </c>
      <c r="O54" s="35"/>
      <c r="P54" s="7"/>
    </row>
    <row r="55" spans="1:16" x14ac:dyDescent="0.25">
      <c r="A55" s="29">
        <v>44136</v>
      </c>
      <c r="B55" s="30">
        <f t="shared" si="0"/>
        <v>63</v>
      </c>
      <c r="C55" s="41">
        <f t="shared" si="3"/>
        <v>2</v>
      </c>
      <c r="D55" s="32" t="str">
        <f>IF(L54=0,"--",L54)</f>
        <v>--</v>
      </c>
      <c r="E55" s="44">
        <f t="shared" si="7"/>
        <v>0.106</v>
      </c>
      <c r="F55" s="44">
        <f t="shared" si="5"/>
        <v>0.13</v>
      </c>
      <c r="G55" s="7">
        <f t="shared" si="9"/>
        <v>1012.3</v>
      </c>
      <c r="H55" s="7">
        <f t="shared" si="9"/>
        <v>1241.5</v>
      </c>
      <c r="I55" s="7">
        <f t="shared" si="6"/>
        <v>729.85</v>
      </c>
      <c r="J55" s="7">
        <f t="shared" si="2"/>
        <v>549.47552083333335</v>
      </c>
      <c r="M55" s="40" t="str">
        <f>IF(C55=0,B55&amp;"."&amp;TEXT(C55,"00"),"-")</f>
        <v>-</v>
      </c>
      <c r="N55" s="35">
        <v>41</v>
      </c>
      <c r="O55" s="35"/>
      <c r="P55" s="7"/>
    </row>
    <row r="56" spans="1:16" x14ac:dyDescent="0.25">
      <c r="A56" s="29">
        <v>44166</v>
      </c>
      <c r="B56" s="30">
        <f t="shared" si="0"/>
        <v>63</v>
      </c>
      <c r="C56" s="41">
        <f t="shared" si="3"/>
        <v>3</v>
      </c>
      <c r="D56" s="32" t="str">
        <f>IF(L55=0,"--",L55)</f>
        <v>--</v>
      </c>
      <c r="E56" s="44">
        <f t="shared" si="7"/>
        <v>0.106</v>
      </c>
      <c r="F56" s="44">
        <f t="shared" si="5"/>
        <v>0.13</v>
      </c>
      <c r="G56" s="7">
        <f t="shared" si="9"/>
        <v>1012.3</v>
      </c>
      <c r="H56" s="7">
        <f t="shared" si="9"/>
        <v>1241.5</v>
      </c>
      <c r="I56" s="7">
        <f t="shared" si="6"/>
        <v>729.85</v>
      </c>
      <c r="J56" s="7">
        <f t="shared" si="2"/>
        <v>549.47552083333335</v>
      </c>
      <c r="K56" s="7">
        <f>ROUND(SUM(J45:J56)*2,1)/2</f>
        <v>6593.7</v>
      </c>
      <c r="L56" s="7">
        <f ca="1">D45+SUM(G45:P56)+K56</f>
        <v>692077.09999999986</v>
      </c>
      <c r="M56" s="40" t="str">
        <f>IF(C56=0,B56&amp;"."&amp;TEXT(C56,"00"),"-")</f>
        <v>-</v>
      </c>
      <c r="N56" s="35">
        <v>42</v>
      </c>
      <c r="O56" s="35"/>
      <c r="P56" s="7"/>
    </row>
    <row r="57" spans="1:16" x14ac:dyDescent="0.25">
      <c r="A57" s="29">
        <v>44197</v>
      </c>
      <c r="B57" s="30">
        <f t="shared" si="0"/>
        <v>63</v>
      </c>
      <c r="C57" s="41">
        <f t="shared" si="3"/>
        <v>4</v>
      </c>
      <c r="D57" s="32">
        <f ca="1">IF(L56=0,"--",L56)</f>
        <v>692077.09999999986</v>
      </c>
      <c r="E57" s="44">
        <f t="shared" si="7"/>
        <v>0.106</v>
      </c>
      <c r="F57" s="44">
        <f t="shared" si="5"/>
        <v>0.13</v>
      </c>
      <c r="G57" s="7">
        <f t="shared" si="9"/>
        <v>1012.3</v>
      </c>
      <c r="H57" s="7">
        <f t="shared" si="9"/>
        <v>1241.5</v>
      </c>
      <c r="I57" s="7">
        <f t="shared" si="6"/>
        <v>729.85</v>
      </c>
      <c r="J57" s="7">
        <f t="shared" si="2"/>
        <v>549.47552083333335</v>
      </c>
      <c r="M57" s="40" t="str">
        <f>IF(C57=0,B57&amp;"."&amp;TEXT(C57,"00"),"-")</f>
        <v>-</v>
      </c>
      <c r="N57" s="35">
        <v>43</v>
      </c>
      <c r="O57" s="35"/>
      <c r="P57" s="7"/>
    </row>
    <row r="58" spans="1:16" x14ac:dyDescent="0.25">
      <c r="A58" s="29">
        <v>44228</v>
      </c>
      <c r="B58" s="30">
        <f t="shared" si="0"/>
        <v>63</v>
      </c>
      <c r="C58" s="41">
        <f t="shared" si="3"/>
        <v>5</v>
      </c>
      <c r="D58" s="32" t="str">
        <f>IF(L57=0,"--",L57)</f>
        <v>--</v>
      </c>
      <c r="E58" s="44">
        <f t="shared" si="7"/>
        <v>0.106</v>
      </c>
      <c r="F58" s="44">
        <f t="shared" si="5"/>
        <v>0.13</v>
      </c>
      <c r="G58" s="7">
        <f t="shared" si="9"/>
        <v>1012.3</v>
      </c>
      <c r="H58" s="7">
        <f t="shared" si="9"/>
        <v>1241.5</v>
      </c>
      <c r="I58" s="7">
        <f t="shared" si="6"/>
        <v>729.85</v>
      </c>
      <c r="J58" s="7">
        <f t="shared" si="2"/>
        <v>549.47552083333335</v>
      </c>
      <c r="M58" s="40" t="str">
        <f>IF(C58=0,B58&amp;"."&amp;TEXT(C58,"00"),"-")</f>
        <v>-</v>
      </c>
      <c r="N58" s="35">
        <v>44</v>
      </c>
      <c r="O58" s="35"/>
      <c r="P58" s="7"/>
    </row>
    <row r="59" spans="1:16" x14ac:dyDescent="0.25">
      <c r="A59" s="29">
        <v>44256</v>
      </c>
      <c r="B59" s="30">
        <f t="shared" si="0"/>
        <v>63</v>
      </c>
      <c r="C59" s="41">
        <f t="shared" si="3"/>
        <v>6</v>
      </c>
      <c r="D59" s="32" t="str">
        <f>IF(L58=0,"--",L58)</f>
        <v>--</v>
      </c>
      <c r="E59" s="44">
        <f t="shared" si="7"/>
        <v>0.106</v>
      </c>
      <c r="F59" s="44">
        <f t="shared" si="5"/>
        <v>0.13</v>
      </c>
      <c r="G59" s="7">
        <f t="shared" si="9"/>
        <v>1012.3</v>
      </c>
      <c r="H59" s="7">
        <f t="shared" si="9"/>
        <v>1241.5</v>
      </c>
      <c r="I59" s="7">
        <f t="shared" si="6"/>
        <v>729.85</v>
      </c>
      <c r="J59" s="7">
        <f t="shared" si="2"/>
        <v>549.47552083333335</v>
      </c>
      <c r="M59" s="40" t="str">
        <f>IF(C59=0,B59&amp;"."&amp;TEXT(C59,"00"),"-")</f>
        <v>-</v>
      </c>
      <c r="N59" s="35">
        <v>45</v>
      </c>
      <c r="O59" s="35"/>
      <c r="P59" s="7"/>
    </row>
    <row r="60" spans="1:16" x14ac:dyDescent="0.25">
      <c r="A60" s="29">
        <v>44287</v>
      </c>
      <c r="B60" s="30">
        <f t="shared" si="0"/>
        <v>63</v>
      </c>
      <c r="C60" s="41">
        <f t="shared" si="3"/>
        <v>7</v>
      </c>
      <c r="D60" s="32" t="str">
        <f>IF(L59=0,"--",L59)</f>
        <v>--</v>
      </c>
      <c r="E60" s="44">
        <f t="shared" si="7"/>
        <v>0.106</v>
      </c>
      <c r="F60" s="44">
        <f t="shared" si="5"/>
        <v>0.13</v>
      </c>
      <c r="G60" s="7">
        <f t="shared" si="9"/>
        <v>1012.3</v>
      </c>
      <c r="H60" s="7">
        <f t="shared" si="9"/>
        <v>1241.5</v>
      </c>
      <c r="I60" s="7">
        <f t="shared" si="6"/>
        <v>729.85</v>
      </c>
      <c r="J60" s="7">
        <f t="shared" si="2"/>
        <v>549.47552083333335</v>
      </c>
      <c r="M60" s="40" t="str">
        <f>IF(C60=0,B60&amp;"."&amp;TEXT(C60,"00"),"-")</f>
        <v>-</v>
      </c>
      <c r="N60" s="35">
        <v>46</v>
      </c>
      <c r="O60" s="35"/>
      <c r="P60" s="7"/>
    </row>
    <row r="61" spans="1:16" x14ac:dyDescent="0.25">
      <c r="A61" s="29">
        <v>44317</v>
      </c>
      <c r="B61" s="30">
        <f t="shared" si="0"/>
        <v>63</v>
      </c>
      <c r="C61" s="41">
        <f t="shared" si="3"/>
        <v>8</v>
      </c>
      <c r="D61" s="32" t="str">
        <f>IF(L60=0,"--",L60)</f>
        <v>--</v>
      </c>
      <c r="E61" s="44">
        <f t="shared" si="7"/>
        <v>0.106</v>
      </c>
      <c r="F61" s="44">
        <f t="shared" si="5"/>
        <v>0.13</v>
      </c>
      <c r="G61" s="7">
        <f t="shared" si="9"/>
        <v>1012.3</v>
      </c>
      <c r="H61" s="7">
        <f t="shared" si="9"/>
        <v>1241.5</v>
      </c>
      <c r="I61" s="7">
        <f t="shared" si="6"/>
        <v>729.85</v>
      </c>
      <c r="J61" s="7">
        <f t="shared" si="2"/>
        <v>549.47552083333335</v>
      </c>
      <c r="M61" s="40" t="str">
        <f>IF(C61=0,B61&amp;"."&amp;TEXT(C61,"00"),"-")</f>
        <v>-</v>
      </c>
      <c r="N61" s="35">
        <v>47</v>
      </c>
      <c r="O61" s="35"/>
      <c r="P61" s="7"/>
    </row>
    <row r="62" spans="1:16" x14ac:dyDescent="0.25">
      <c r="A62" s="29">
        <v>44348</v>
      </c>
      <c r="B62" s="30">
        <f t="shared" si="0"/>
        <v>63</v>
      </c>
      <c r="C62" s="41">
        <f t="shared" si="3"/>
        <v>9</v>
      </c>
      <c r="D62" s="32" t="str">
        <f>IF(L61=0,"--",L61)</f>
        <v>--</v>
      </c>
      <c r="E62" s="44">
        <f t="shared" si="7"/>
        <v>0.106</v>
      </c>
      <c r="F62" s="44">
        <f t="shared" si="5"/>
        <v>0.13</v>
      </c>
      <c r="G62" s="7">
        <f t="shared" si="9"/>
        <v>1012.3</v>
      </c>
      <c r="H62" s="7">
        <f t="shared" si="9"/>
        <v>1241.5</v>
      </c>
      <c r="I62" s="7">
        <f t="shared" si="6"/>
        <v>729.85</v>
      </c>
      <c r="J62" s="7">
        <f t="shared" si="2"/>
        <v>549.47552083333335</v>
      </c>
      <c r="M62" s="40" t="str">
        <f>IF(C62=0,B62&amp;"."&amp;TEXT(C62,"00"),"-")</f>
        <v>-</v>
      </c>
      <c r="N62" s="35">
        <v>48</v>
      </c>
      <c r="O62" s="35"/>
      <c r="P62" s="7"/>
    </row>
    <row r="63" spans="1:16" x14ac:dyDescent="0.25">
      <c r="A63" s="29">
        <v>44378</v>
      </c>
      <c r="B63" s="30">
        <f t="shared" si="0"/>
        <v>63</v>
      </c>
      <c r="C63" s="41">
        <f t="shared" si="3"/>
        <v>10</v>
      </c>
      <c r="D63" s="32" t="str">
        <f>IF(L62=0,"--",L62)</f>
        <v>--</v>
      </c>
      <c r="E63" s="44">
        <f t="shared" si="7"/>
        <v>0.106</v>
      </c>
      <c r="F63" s="44">
        <f t="shared" si="5"/>
        <v>0.13</v>
      </c>
      <c r="G63" s="7">
        <f t="shared" si="9"/>
        <v>1012.3</v>
      </c>
      <c r="H63" s="7">
        <f t="shared" si="9"/>
        <v>1241.5</v>
      </c>
      <c r="I63" s="7">
        <f t="shared" si="6"/>
        <v>729.85</v>
      </c>
      <c r="J63" s="7">
        <f t="shared" si="2"/>
        <v>549.47552083333335</v>
      </c>
      <c r="M63" s="40" t="str">
        <f>IF(C63=0,B63&amp;"."&amp;TEXT(C63,"00"),"-")</f>
        <v>-</v>
      </c>
      <c r="N63" s="35">
        <v>49</v>
      </c>
      <c r="O63" s="35"/>
      <c r="P63" s="7"/>
    </row>
    <row r="64" spans="1:16" x14ac:dyDescent="0.25">
      <c r="A64" s="29">
        <v>44409</v>
      </c>
      <c r="B64" s="30">
        <f t="shared" si="0"/>
        <v>63</v>
      </c>
      <c r="C64" s="41">
        <f t="shared" si="3"/>
        <v>11</v>
      </c>
      <c r="D64" s="32" t="str">
        <f>IF(L63=0,"--",L63)</f>
        <v>--</v>
      </c>
      <c r="E64" s="44">
        <f t="shared" si="7"/>
        <v>0.106</v>
      </c>
      <c r="F64" s="44">
        <f t="shared" si="5"/>
        <v>0.13</v>
      </c>
      <c r="G64" s="7">
        <f t="shared" si="9"/>
        <v>1012.3</v>
      </c>
      <c r="H64" s="7">
        <f t="shared" si="9"/>
        <v>1241.5</v>
      </c>
      <c r="I64" s="7">
        <f t="shared" si="6"/>
        <v>729.85</v>
      </c>
      <c r="J64" s="7">
        <f t="shared" si="2"/>
        <v>549.47552083333335</v>
      </c>
      <c r="M64" s="40" t="str">
        <f>IF(C64=0,B64&amp;"."&amp;TEXT(C64,"00"),"-")</f>
        <v>-</v>
      </c>
      <c r="N64" s="35">
        <v>50</v>
      </c>
      <c r="O64" s="35"/>
      <c r="P64" s="7"/>
    </row>
    <row r="65" spans="1:16" x14ac:dyDescent="0.25">
      <c r="A65" s="29">
        <v>44440</v>
      </c>
      <c r="B65" s="30">
        <f t="shared" si="0"/>
        <v>64</v>
      </c>
      <c r="C65" s="41">
        <f t="shared" si="3"/>
        <v>0</v>
      </c>
      <c r="D65" s="32" t="str">
        <f>IF(L64=0,"--",L64)</f>
        <v>--</v>
      </c>
      <c r="E65" s="44">
        <f t="shared" si="7"/>
        <v>0.106</v>
      </c>
      <c r="F65" s="44">
        <f t="shared" si="5"/>
        <v>0.13</v>
      </c>
      <c r="G65" s="7">
        <f t="shared" si="9"/>
        <v>1012.3</v>
      </c>
      <c r="H65" s="7">
        <f t="shared" si="9"/>
        <v>1241.5</v>
      </c>
      <c r="I65" s="7">
        <f t="shared" si="6"/>
        <v>729.85</v>
      </c>
      <c r="J65" s="7">
        <f t="shared" si="2"/>
        <v>549.47552083333335</v>
      </c>
      <c r="M65" s="40" t="str">
        <f>IF(C65=0,B65&amp;"."&amp;TEXT(C65,"00"),"-")</f>
        <v>64.00</v>
      </c>
      <c r="N65" s="35">
        <v>51</v>
      </c>
      <c r="O65" s="35"/>
      <c r="P65" s="7"/>
    </row>
    <row r="66" spans="1:16" x14ac:dyDescent="0.25">
      <c r="A66" s="29">
        <v>44470</v>
      </c>
      <c r="B66" s="30">
        <f t="shared" si="0"/>
        <v>64</v>
      </c>
      <c r="C66" s="41">
        <f t="shared" si="3"/>
        <v>1</v>
      </c>
      <c r="D66" s="32" t="str">
        <f>IF(L65=0,"--",L65)</f>
        <v>--</v>
      </c>
      <c r="E66" s="44">
        <f t="shared" si="7"/>
        <v>0.106</v>
      </c>
      <c r="F66" s="44">
        <f t="shared" si="5"/>
        <v>0.13</v>
      </c>
      <c r="G66" s="7">
        <f t="shared" si="9"/>
        <v>1012.3</v>
      </c>
      <c r="H66" s="7">
        <f t="shared" si="9"/>
        <v>1241.5</v>
      </c>
      <c r="I66" s="7">
        <f t="shared" si="6"/>
        <v>729.85</v>
      </c>
      <c r="J66" s="7">
        <f t="shared" si="2"/>
        <v>549.47552083333335</v>
      </c>
      <c r="M66" s="40" t="str">
        <f>IF(C66=0,B66&amp;"."&amp;TEXT(C66,"00"),"-")</f>
        <v>-</v>
      </c>
      <c r="N66" s="35">
        <v>52</v>
      </c>
      <c r="O66" s="35"/>
      <c r="P66" s="7"/>
    </row>
    <row r="67" spans="1:16" x14ac:dyDescent="0.25">
      <c r="A67" s="29">
        <v>44501</v>
      </c>
      <c r="B67" s="30">
        <f t="shared" si="0"/>
        <v>64</v>
      </c>
      <c r="C67" s="41">
        <f t="shared" si="3"/>
        <v>2</v>
      </c>
      <c r="D67" s="32" t="str">
        <f>IF(L66=0,"--",L66)</f>
        <v>--</v>
      </c>
      <c r="E67" s="44">
        <f t="shared" si="7"/>
        <v>0.106</v>
      </c>
      <c r="F67" s="44">
        <f t="shared" si="5"/>
        <v>0.13</v>
      </c>
      <c r="G67" s="7">
        <f t="shared" si="9"/>
        <v>1012.3</v>
      </c>
      <c r="H67" s="7">
        <f t="shared" si="9"/>
        <v>1241.5</v>
      </c>
      <c r="I67" s="7">
        <f t="shared" si="6"/>
        <v>729.85</v>
      </c>
      <c r="J67" s="7">
        <f t="shared" si="2"/>
        <v>549.47552083333335</v>
      </c>
      <c r="M67" s="40" t="str">
        <f>IF(C67=0,B67&amp;"."&amp;TEXT(C67,"00"),"-")</f>
        <v>-</v>
      </c>
      <c r="N67" s="35">
        <v>53</v>
      </c>
      <c r="O67" s="35"/>
      <c r="P67" s="7"/>
    </row>
    <row r="68" spans="1:16" x14ac:dyDescent="0.25">
      <c r="A68" s="29">
        <v>44531</v>
      </c>
      <c r="B68" s="30">
        <f t="shared" si="0"/>
        <v>64</v>
      </c>
      <c r="C68" s="41">
        <f t="shared" si="3"/>
        <v>3</v>
      </c>
      <c r="D68" s="32" t="str">
        <f>IF(L67=0,"--",L67)</f>
        <v>--</v>
      </c>
      <c r="E68" s="44">
        <f t="shared" si="7"/>
        <v>0.106</v>
      </c>
      <c r="F68" s="44">
        <f t="shared" si="5"/>
        <v>0.13</v>
      </c>
      <c r="G68" s="7">
        <f t="shared" si="9"/>
        <v>1012.3</v>
      </c>
      <c r="H68" s="7">
        <f t="shared" si="9"/>
        <v>1241.5</v>
      </c>
      <c r="I68" s="7">
        <f t="shared" si="6"/>
        <v>729.85</v>
      </c>
      <c r="J68" s="7">
        <f t="shared" si="2"/>
        <v>549.47552083333335</v>
      </c>
      <c r="K68" s="7">
        <f>ROUND(SUM(J57:J68)*2,1)/2</f>
        <v>6593.7</v>
      </c>
      <c r="L68" s="7">
        <f ca="1">D57+SUM(G57:P68)+K68</f>
        <v>734474.59999999986</v>
      </c>
      <c r="M68" s="40" t="str">
        <f>IF(C68=0,B68&amp;"."&amp;TEXT(C68,"00"),"-")</f>
        <v>-</v>
      </c>
      <c r="N68" s="35">
        <v>54</v>
      </c>
      <c r="O68" s="35"/>
      <c r="P68" s="7"/>
    </row>
    <row r="69" spans="1:16" x14ac:dyDescent="0.25">
      <c r="A69" s="29">
        <v>44562</v>
      </c>
      <c r="B69" s="30">
        <f t="shared" si="0"/>
        <v>64</v>
      </c>
      <c r="C69" s="41">
        <f t="shared" si="3"/>
        <v>4</v>
      </c>
      <c r="D69" s="32">
        <f ca="1">IF(L68=0,"--",L68)</f>
        <v>734474.59999999986</v>
      </c>
      <c r="E69" s="44">
        <f t="shared" si="7"/>
        <v>0.106</v>
      </c>
      <c r="F69" s="44">
        <f t="shared" si="5"/>
        <v>0.13</v>
      </c>
      <c r="G69" s="7">
        <f t="shared" si="9"/>
        <v>1012.3</v>
      </c>
      <c r="H69" s="7">
        <f t="shared" si="9"/>
        <v>1241.5</v>
      </c>
      <c r="I69" s="7">
        <f t="shared" si="6"/>
        <v>729.85</v>
      </c>
      <c r="J69" s="7">
        <f t="shared" si="2"/>
        <v>549.47552083333335</v>
      </c>
      <c r="M69" s="40" t="str">
        <f>IF(C69=0,B69&amp;"."&amp;TEXT(C69,"00"),"-")</f>
        <v>-</v>
      </c>
      <c r="N69" s="35">
        <v>55</v>
      </c>
      <c r="O69" s="35"/>
      <c r="P69" s="7"/>
    </row>
    <row r="70" spans="1:16" x14ac:dyDescent="0.25">
      <c r="A70" s="29">
        <v>44593</v>
      </c>
      <c r="B70" s="30">
        <f t="shared" si="0"/>
        <v>64</v>
      </c>
      <c r="C70" s="41">
        <f t="shared" si="3"/>
        <v>5</v>
      </c>
      <c r="D70" s="32" t="str">
        <f>IF(L69=0,"--",L69)</f>
        <v>--</v>
      </c>
      <c r="E70" s="44">
        <f t="shared" si="7"/>
        <v>0.106</v>
      </c>
      <c r="F70" s="44">
        <f t="shared" si="5"/>
        <v>0.13</v>
      </c>
      <c r="G70" s="7">
        <f t="shared" si="9"/>
        <v>1012.3</v>
      </c>
      <c r="H70" s="7">
        <f t="shared" si="9"/>
        <v>1241.5</v>
      </c>
      <c r="I70" s="7">
        <f t="shared" si="6"/>
        <v>729.85</v>
      </c>
      <c r="J70" s="7">
        <f t="shared" si="2"/>
        <v>549.47552083333335</v>
      </c>
      <c r="M70" s="40" t="str">
        <f>IF(C70=0,B70&amp;"."&amp;TEXT(C70,"00"),"-")</f>
        <v>-</v>
      </c>
      <c r="N70" s="35">
        <v>56</v>
      </c>
      <c r="O70" s="35"/>
      <c r="P70" s="7"/>
    </row>
    <row r="71" spans="1:16" x14ac:dyDescent="0.25">
      <c r="A71" s="29">
        <v>44621</v>
      </c>
      <c r="B71" s="30">
        <f t="shared" si="0"/>
        <v>64</v>
      </c>
      <c r="C71" s="41">
        <f t="shared" si="3"/>
        <v>6</v>
      </c>
      <c r="D71" s="32" t="str">
        <f>IF(L70=0,"--",L70)</f>
        <v>--</v>
      </c>
      <c r="E71" s="44">
        <f t="shared" si="7"/>
        <v>0.106</v>
      </c>
      <c r="F71" s="44">
        <f t="shared" si="5"/>
        <v>0.13</v>
      </c>
      <c r="G71" s="7">
        <f t="shared" si="9"/>
        <v>1012.3</v>
      </c>
      <c r="H71" s="7">
        <f t="shared" si="9"/>
        <v>1241.5</v>
      </c>
      <c r="I71" s="7">
        <f t="shared" si="6"/>
        <v>729.85</v>
      </c>
      <c r="J71" s="7">
        <f t="shared" si="2"/>
        <v>549.47552083333335</v>
      </c>
      <c r="M71" s="40" t="str">
        <f>IF(C71=0,B71&amp;"."&amp;TEXT(C71,"00"),"-")</f>
        <v>-</v>
      </c>
      <c r="N71" s="35">
        <v>57</v>
      </c>
      <c r="O71" s="35"/>
      <c r="P71" s="7"/>
    </row>
    <row r="72" spans="1:16" x14ac:dyDescent="0.25">
      <c r="A72" s="29">
        <v>44652</v>
      </c>
      <c r="B72" s="30">
        <f t="shared" si="0"/>
        <v>64</v>
      </c>
      <c r="C72" s="41">
        <f t="shared" si="3"/>
        <v>7</v>
      </c>
      <c r="D72" s="32" t="str">
        <f>IF(L71=0,"--",L71)</f>
        <v>--</v>
      </c>
      <c r="E72" s="44">
        <f t="shared" si="7"/>
        <v>0.106</v>
      </c>
      <c r="F72" s="44">
        <f t="shared" si="5"/>
        <v>0.13</v>
      </c>
      <c r="G72" s="7">
        <f t="shared" si="9"/>
        <v>1012.3</v>
      </c>
      <c r="H72" s="7">
        <f t="shared" si="9"/>
        <v>1241.5</v>
      </c>
      <c r="I72" s="7">
        <f t="shared" si="6"/>
        <v>729.85</v>
      </c>
      <c r="J72" s="7">
        <f t="shared" si="2"/>
        <v>549.47552083333335</v>
      </c>
      <c r="M72" s="40" t="str">
        <f>IF(C72=0,B72&amp;"."&amp;TEXT(C72,"00"),"-")</f>
        <v>-</v>
      </c>
      <c r="N72" s="35">
        <v>58</v>
      </c>
      <c r="O72" s="35"/>
      <c r="P72" s="7"/>
    </row>
    <row r="73" spans="1:16" x14ac:dyDescent="0.25">
      <c r="A73" s="29">
        <v>44682</v>
      </c>
      <c r="B73" s="30">
        <f t="shared" si="0"/>
        <v>64</v>
      </c>
      <c r="C73" s="41">
        <f t="shared" si="3"/>
        <v>8</v>
      </c>
      <c r="D73" s="32" t="str">
        <f>IF(L72=0,"--",L72)</f>
        <v>--</v>
      </c>
      <c r="E73" s="44">
        <f t="shared" si="7"/>
        <v>0.106</v>
      </c>
      <c r="F73" s="44">
        <f t="shared" si="5"/>
        <v>0.13</v>
      </c>
      <c r="G73" s="7">
        <f t="shared" si="9"/>
        <v>1012.3</v>
      </c>
      <c r="H73" s="7">
        <f t="shared" si="9"/>
        <v>1241.5</v>
      </c>
      <c r="I73" s="7">
        <f t="shared" si="6"/>
        <v>729.85</v>
      </c>
      <c r="J73" s="7">
        <f t="shared" si="2"/>
        <v>549.47552083333335</v>
      </c>
      <c r="M73" s="40" t="str">
        <f>IF(C73=0,B73&amp;"."&amp;TEXT(C73,"00"),"-")</f>
        <v>-</v>
      </c>
      <c r="N73" s="35">
        <v>59</v>
      </c>
      <c r="O73" s="35"/>
      <c r="P73" s="7"/>
    </row>
    <row r="74" spans="1:16" x14ac:dyDescent="0.25">
      <c r="A74" s="46">
        <v>44713</v>
      </c>
      <c r="B74" s="30">
        <f t="shared" ref="B74:B104" si="10">IF(MONTH($L$1)&lt;MONTH(A74),YEAR(A74)-YEAR($L$1),YEAR(A74)-YEAR($L$1)-1)</f>
        <v>64</v>
      </c>
      <c r="C74" s="41">
        <f t="shared" si="3"/>
        <v>9</v>
      </c>
      <c r="D74" s="32" t="str">
        <f>IF(L73=0,"--",L73)</f>
        <v>--</v>
      </c>
      <c r="E74" s="44">
        <f t="shared" si="7"/>
        <v>0.106</v>
      </c>
      <c r="F74" s="44">
        <f t="shared" si="5"/>
        <v>0.13</v>
      </c>
      <c r="G74" s="7">
        <f t="shared" si="9"/>
        <v>1012.3</v>
      </c>
      <c r="H74" s="7">
        <f t="shared" si="9"/>
        <v>1241.5</v>
      </c>
      <c r="I74" s="7">
        <f t="shared" si="6"/>
        <v>729.85</v>
      </c>
      <c r="J74" s="7">
        <f t="shared" ref="J74:J104" si="11">$D$9*1.25 %/12</f>
        <v>549.47552083333335</v>
      </c>
      <c r="M74" s="40" t="str">
        <f>IF(C74=0,B74&amp;"."&amp;TEXT(C74,"00"),"-")</f>
        <v>-</v>
      </c>
      <c r="N74" s="35">
        <v>60</v>
      </c>
      <c r="O74" s="35"/>
      <c r="P74" s="7"/>
    </row>
    <row r="75" spans="1:16" x14ac:dyDescent="0.25">
      <c r="A75" s="29">
        <v>44743</v>
      </c>
      <c r="B75" s="30">
        <f t="shared" si="10"/>
        <v>64</v>
      </c>
      <c r="C75" s="41">
        <f t="shared" ref="C75:C104" si="12">IF(C74+1&gt;11,0,C74+1)</f>
        <v>10</v>
      </c>
      <c r="D75" s="32" t="str">
        <f>IF(L74=0,"--",L74)</f>
        <v>--</v>
      </c>
      <c r="E75" s="44">
        <f t="shared" si="7"/>
        <v>0.106</v>
      </c>
      <c r="F75" s="44">
        <f t="shared" si="5"/>
        <v>0.13</v>
      </c>
      <c r="G75" s="7">
        <f t="shared" si="9"/>
        <v>1012.3</v>
      </c>
      <c r="H75" s="7">
        <f t="shared" si="9"/>
        <v>1241.5</v>
      </c>
      <c r="J75" s="7">
        <f t="shared" si="11"/>
        <v>549.47552083333335</v>
      </c>
      <c r="M75" s="40" t="str">
        <f>IF(C75=0,B75&amp;"."&amp;TEXT(C75,"00"),"-")</f>
        <v>-</v>
      </c>
      <c r="N75" s="35"/>
      <c r="O75" s="35"/>
      <c r="P75" s="7"/>
    </row>
    <row r="76" spans="1:16" x14ac:dyDescent="0.25">
      <c r="A76" s="29">
        <v>44774</v>
      </c>
      <c r="B76" s="30">
        <f t="shared" si="10"/>
        <v>64</v>
      </c>
      <c r="C76" s="41">
        <f t="shared" si="12"/>
        <v>11</v>
      </c>
      <c r="D76" s="32" t="str">
        <f>IF(L75=0,"--",L75)</f>
        <v>--</v>
      </c>
      <c r="E76" s="44">
        <f t="shared" si="7"/>
        <v>0.106</v>
      </c>
      <c r="F76" s="44">
        <f t="shared" si="5"/>
        <v>0.13</v>
      </c>
      <c r="G76" s="7">
        <f t="shared" si="9"/>
        <v>1012.3</v>
      </c>
      <c r="H76" s="7">
        <f t="shared" si="9"/>
        <v>1241.5</v>
      </c>
      <c r="J76" s="7">
        <f t="shared" si="11"/>
        <v>549.47552083333335</v>
      </c>
      <c r="M76" s="40" t="str">
        <f>IF(C76=0,B76&amp;"."&amp;TEXT(C76,"00"),"-")</f>
        <v>-</v>
      </c>
      <c r="N76" s="35"/>
      <c r="O76" s="35"/>
      <c r="P76" s="7"/>
    </row>
    <row r="77" spans="1:16" x14ac:dyDescent="0.25">
      <c r="A77" s="29">
        <v>44805</v>
      </c>
      <c r="B77" s="30">
        <f t="shared" si="10"/>
        <v>65</v>
      </c>
      <c r="C77" s="41">
        <f t="shared" si="12"/>
        <v>0</v>
      </c>
      <c r="D77" s="32" t="str">
        <f>IF(L76=0,"--",L76)</f>
        <v>--</v>
      </c>
      <c r="E77" s="44">
        <f t="shared" si="7"/>
        <v>0.106</v>
      </c>
      <c r="F77" s="44">
        <f t="shared" si="5"/>
        <v>0.13</v>
      </c>
      <c r="G77" s="7">
        <f t="shared" si="9"/>
        <v>1012.3</v>
      </c>
      <c r="H77" s="7">
        <f t="shared" si="9"/>
        <v>1241.5</v>
      </c>
      <c r="J77" s="7">
        <f t="shared" si="11"/>
        <v>549.47552083333335</v>
      </c>
      <c r="M77" s="40" t="str">
        <f>IF(C77=0,B77&amp;"."&amp;TEXT(C77,"00"),"-")</f>
        <v>65.00</v>
      </c>
      <c r="N77" s="35"/>
      <c r="O77" s="35"/>
      <c r="P77" s="7"/>
    </row>
    <row r="78" spans="1:16" x14ac:dyDescent="0.25">
      <c r="A78" s="29">
        <v>44835</v>
      </c>
      <c r="B78" s="30">
        <f t="shared" si="10"/>
        <v>65</v>
      </c>
      <c r="C78" s="41">
        <f t="shared" si="12"/>
        <v>1</v>
      </c>
      <c r="D78" s="32" t="str">
        <f>IF(L77=0,"--",L77)</f>
        <v>--</v>
      </c>
      <c r="E78" s="44">
        <f t="shared" si="7"/>
        <v>0.106</v>
      </c>
      <c r="F78" s="44">
        <f t="shared" si="5"/>
        <v>0.13</v>
      </c>
      <c r="G78" s="7">
        <f t="shared" si="9"/>
        <v>1012.3</v>
      </c>
      <c r="H78" s="7">
        <f t="shared" si="9"/>
        <v>1241.5</v>
      </c>
      <c r="J78" s="7">
        <f t="shared" si="11"/>
        <v>549.47552083333335</v>
      </c>
      <c r="M78" s="40" t="str">
        <f>IF(C78=0,B78&amp;"."&amp;TEXT(C78,"00"),"-")</f>
        <v>-</v>
      </c>
      <c r="N78" s="35"/>
      <c r="O78" s="35"/>
      <c r="P78" s="7"/>
    </row>
    <row r="79" spans="1:16" x14ac:dyDescent="0.25">
      <c r="A79" s="29">
        <v>44866</v>
      </c>
      <c r="B79" s="30">
        <f t="shared" si="10"/>
        <v>65</v>
      </c>
      <c r="C79" s="41">
        <f t="shared" si="12"/>
        <v>2</v>
      </c>
      <c r="D79" s="32" t="str">
        <f>IF(L78=0,"--",L78)</f>
        <v>--</v>
      </c>
      <c r="E79" s="44">
        <f t="shared" si="7"/>
        <v>0.106</v>
      </c>
      <c r="F79" s="44">
        <f t="shared" si="5"/>
        <v>0.13</v>
      </c>
      <c r="G79" s="7">
        <f t="shared" si="9"/>
        <v>1012.3</v>
      </c>
      <c r="H79" s="7">
        <f t="shared" si="9"/>
        <v>1241.5</v>
      </c>
      <c r="J79" s="7">
        <f t="shared" si="11"/>
        <v>549.47552083333335</v>
      </c>
      <c r="M79" s="40" t="str">
        <f>IF(C79=0,B79&amp;"."&amp;TEXT(C79,"00"),"-")</f>
        <v>-</v>
      </c>
      <c r="N79" s="35"/>
      <c r="O79" s="35"/>
      <c r="P79" s="7"/>
    </row>
    <row r="80" spans="1:16" x14ac:dyDescent="0.25">
      <c r="A80" s="29">
        <v>44896</v>
      </c>
      <c r="B80" s="30">
        <f t="shared" si="10"/>
        <v>65</v>
      </c>
      <c r="C80" s="41">
        <f t="shared" si="12"/>
        <v>3</v>
      </c>
      <c r="D80" s="32" t="str">
        <f>IF(L79=0,"--",L79)</f>
        <v>--</v>
      </c>
      <c r="E80" s="44">
        <f t="shared" si="7"/>
        <v>0.106</v>
      </c>
      <c r="F80" s="44">
        <f t="shared" si="7"/>
        <v>0.13</v>
      </c>
      <c r="G80" s="7">
        <f t="shared" si="9"/>
        <v>1012.3</v>
      </c>
      <c r="H80" s="7">
        <f t="shared" si="9"/>
        <v>1241.5</v>
      </c>
      <c r="J80" s="7">
        <f t="shared" si="11"/>
        <v>549.47552083333335</v>
      </c>
      <c r="K80" s="7">
        <f>ROUND(SUM(J69:J80)*2,1)/2</f>
        <v>6593.7</v>
      </c>
      <c r="L80" s="7">
        <f ca="1">D69+SUM(G69:P80)+K80</f>
        <v>772492.99999999977</v>
      </c>
      <c r="M80" s="40" t="str">
        <f>IF(C80=0,B80&amp;"."&amp;TEXT(C80,"00"),"-")</f>
        <v>-</v>
      </c>
      <c r="N80" s="35"/>
      <c r="O80" s="35"/>
      <c r="P80" s="7"/>
    </row>
    <row r="81" spans="1:16" x14ac:dyDescent="0.25">
      <c r="A81" s="29">
        <v>44927</v>
      </c>
      <c r="B81" s="30">
        <f t="shared" si="10"/>
        <v>65</v>
      </c>
      <c r="C81" s="41">
        <f t="shared" si="12"/>
        <v>4</v>
      </c>
      <c r="D81" s="32">
        <f ca="1">IF(L80=0,"--",L80)</f>
        <v>772492.99999999977</v>
      </c>
      <c r="E81" s="44">
        <f t="shared" ref="E81:F144" si="13">E80</f>
        <v>0.106</v>
      </c>
      <c r="F81" s="44">
        <f t="shared" si="13"/>
        <v>0.13</v>
      </c>
      <c r="G81" s="7">
        <f t="shared" si="9"/>
        <v>1012.3</v>
      </c>
      <c r="H81" s="7">
        <f t="shared" si="9"/>
        <v>1241.5</v>
      </c>
      <c r="J81" s="7">
        <f t="shared" si="11"/>
        <v>549.47552083333335</v>
      </c>
      <c r="M81" s="40" t="str">
        <f>IF(C81=0,B81&amp;"."&amp;TEXT(C81,"00"),"-")</f>
        <v>-</v>
      </c>
      <c r="N81" s="35"/>
      <c r="O81" s="35"/>
      <c r="P81" s="7"/>
    </row>
    <row r="82" spans="1:16" x14ac:dyDescent="0.25">
      <c r="A82" s="29">
        <v>44958</v>
      </c>
      <c r="B82" s="30">
        <f t="shared" si="10"/>
        <v>65</v>
      </c>
      <c r="C82" s="41">
        <f t="shared" si="12"/>
        <v>5</v>
      </c>
      <c r="D82" s="32" t="str">
        <f>IF(L81=0,"--",L81)</f>
        <v>--</v>
      </c>
      <c r="E82" s="44">
        <f t="shared" si="13"/>
        <v>0.106</v>
      </c>
      <c r="F82" s="44">
        <f t="shared" si="13"/>
        <v>0.13</v>
      </c>
      <c r="G82" s="7">
        <f t="shared" si="9"/>
        <v>1012.3</v>
      </c>
      <c r="H82" s="7">
        <f t="shared" si="9"/>
        <v>1241.5</v>
      </c>
      <c r="J82" s="7">
        <f t="shared" si="11"/>
        <v>549.47552083333335</v>
      </c>
      <c r="M82" s="40" t="str">
        <f>IF(C82=0,B82&amp;"."&amp;TEXT(C82,"00"),"-")</f>
        <v>-</v>
      </c>
      <c r="N82" s="35"/>
      <c r="O82" s="35"/>
      <c r="P82" s="7"/>
    </row>
    <row r="83" spans="1:16" x14ac:dyDescent="0.25">
      <c r="A83" s="29">
        <v>44986</v>
      </c>
      <c r="B83" s="30">
        <f t="shared" si="10"/>
        <v>65</v>
      </c>
      <c r="C83" s="41">
        <f t="shared" si="12"/>
        <v>6</v>
      </c>
      <c r="D83" s="32" t="str">
        <f>IF(L82=0,"--",L82)</f>
        <v>--</v>
      </c>
      <c r="E83" s="44">
        <f t="shared" si="13"/>
        <v>0.106</v>
      </c>
      <c r="F83" s="44">
        <f t="shared" si="13"/>
        <v>0.13</v>
      </c>
      <c r="G83" s="7">
        <f t="shared" si="9"/>
        <v>1012.3</v>
      </c>
      <c r="H83" s="7">
        <f t="shared" si="9"/>
        <v>1241.5</v>
      </c>
      <c r="J83" s="7">
        <f t="shared" si="11"/>
        <v>549.47552083333335</v>
      </c>
      <c r="M83" s="40" t="str">
        <f>IF(C83=0,B83&amp;"."&amp;TEXT(C83,"00"),"-")</f>
        <v>-</v>
      </c>
      <c r="N83" s="35"/>
      <c r="O83" s="35"/>
      <c r="P83" s="7"/>
    </row>
    <row r="84" spans="1:16" x14ac:dyDescent="0.25">
      <c r="A84" s="29">
        <v>45017</v>
      </c>
      <c r="B84" s="30">
        <f t="shared" si="10"/>
        <v>65</v>
      </c>
      <c r="C84" s="41">
        <f t="shared" si="12"/>
        <v>7</v>
      </c>
      <c r="D84" s="32" t="str">
        <f>IF(L83=0,"--",L83)</f>
        <v>--</v>
      </c>
      <c r="E84" s="44">
        <f t="shared" si="13"/>
        <v>0.106</v>
      </c>
      <c r="F84" s="44">
        <f t="shared" si="13"/>
        <v>0.13</v>
      </c>
      <c r="G84" s="7">
        <f t="shared" si="9"/>
        <v>1012.3</v>
      </c>
      <c r="H84" s="7">
        <f t="shared" si="9"/>
        <v>1241.5</v>
      </c>
      <c r="J84" s="7">
        <f t="shared" si="11"/>
        <v>549.47552083333335</v>
      </c>
      <c r="M84" s="40" t="str">
        <f>IF(C84=0,B84&amp;"."&amp;TEXT(C84,"00"),"-")</f>
        <v>-</v>
      </c>
      <c r="N84" s="35"/>
      <c r="O84" s="35"/>
      <c r="P84" s="7"/>
    </row>
    <row r="85" spans="1:16" x14ac:dyDescent="0.25">
      <c r="A85" s="29">
        <v>45047</v>
      </c>
      <c r="B85" s="30">
        <f t="shared" si="10"/>
        <v>65</v>
      </c>
      <c r="C85" s="41">
        <f t="shared" si="12"/>
        <v>8</v>
      </c>
      <c r="D85" s="32" t="str">
        <f>IF(L84=0,"--",L84)</f>
        <v>--</v>
      </c>
      <c r="E85" s="44">
        <f t="shared" si="13"/>
        <v>0.106</v>
      </c>
      <c r="F85" s="44">
        <f t="shared" si="13"/>
        <v>0.13</v>
      </c>
      <c r="G85" s="7">
        <f t="shared" si="9"/>
        <v>1012.3</v>
      </c>
      <c r="H85" s="7">
        <f t="shared" si="9"/>
        <v>1241.5</v>
      </c>
      <c r="J85" s="7">
        <f t="shared" si="11"/>
        <v>549.47552083333335</v>
      </c>
      <c r="M85" s="40" t="str">
        <f>IF(C85=0,B85&amp;"."&amp;TEXT(C85,"00"),"-")</f>
        <v>-</v>
      </c>
      <c r="N85" s="35"/>
      <c r="O85" s="35"/>
      <c r="P85" s="7"/>
    </row>
    <row r="86" spans="1:16" x14ac:dyDescent="0.25">
      <c r="A86" s="29">
        <v>45078</v>
      </c>
      <c r="B86" s="30">
        <f t="shared" si="10"/>
        <v>65</v>
      </c>
      <c r="C86" s="41">
        <f t="shared" si="12"/>
        <v>9</v>
      </c>
      <c r="D86" s="32" t="str">
        <f t="shared" ref="D86:D104" si="14">IF(L85=0,"--",L85)</f>
        <v>--</v>
      </c>
      <c r="E86" s="44">
        <f t="shared" si="13"/>
        <v>0.106</v>
      </c>
      <c r="F86" s="44">
        <f t="shared" si="13"/>
        <v>0.13</v>
      </c>
      <c r="G86" s="7">
        <f t="shared" si="9"/>
        <v>1012.3</v>
      </c>
      <c r="H86" s="7">
        <f t="shared" si="9"/>
        <v>1241.5</v>
      </c>
      <c r="J86" s="7">
        <f t="shared" si="11"/>
        <v>549.47552083333335</v>
      </c>
      <c r="M86" s="40" t="str">
        <f>IF(C86=0,B86&amp;"."&amp;TEXT(C86,"00"),"-")</f>
        <v>-</v>
      </c>
      <c r="N86" s="35"/>
      <c r="O86" s="35"/>
      <c r="P86" s="7"/>
    </row>
    <row r="87" spans="1:16" x14ac:dyDescent="0.25">
      <c r="A87" s="29">
        <v>45108</v>
      </c>
      <c r="B87" s="30">
        <f t="shared" si="10"/>
        <v>65</v>
      </c>
      <c r="C87" s="41">
        <f t="shared" si="12"/>
        <v>10</v>
      </c>
      <c r="D87" s="32" t="str">
        <f t="shared" si="14"/>
        <v>--</v>
      </c>
      <c r="E87" s="44">
        <f t="shared" si="13"/>
        <v>0.106</v>
      </c>
      <c r="F87" s="44">
        <f t="shared" si="13"/>
        <v>0.13</v>
      </c>
      <c r="G87" s="7">
        <f t="shared" si="9"/>
        <v>1012.3</v>
      </c>
      <c r="H87" s="7">
        <f t="shared" si="9"/>
        <v>1241.5</v>
      </c>
      <c r="J87" s="7">
        <f t="shared" si="11"/>
        <v>549.47552083333335</v>
      </c>
      <c r="M87" s="40" t="str">
        <f>IF(C87=0,B87&amp;"."&amp;TEXT(C87,"00"),"-")</f>
        <v>-</v>
      </c>
      <c r="N87" s="35"/>
      <c r="O87" s="35"/>
      <c r="P87" s="7"/>
    </row>
    <row r="88" spans="1:16" x14ac:dyDescent="0.25">
      <c r="A88" s="29">
        <v>45139</v>
      </c>
      <c r="B88" s="30">
        <f t="shared" si="10"/>
        <v>65</v>
      </c>
      <c r="C88" s="41">
        <f t="shared" si="12"/>
        <v>11</v>
      </c>
      <c r="D88" s="32" t="str">
        <f t="shared" si="14"/>
        <v>--</v>
      </c>
      <c r="E88" s="44">
        <f t="shared" si="13"/>
        <v>0.106</v>
      </c>
      <c r="F88" s="44">
        <f t="shared" si="13"/>
        <v>0.13</v>
      </c>
      <c r="G88" s="7">
        <f t="shared" si="9"/>
        <v>1012.3</v>
      </c>
      <c r="H88" s="7">
        <f t="shared" si="9"/>
        <v>1241.5</v>
      </c>
      <c r="J88" s="7">
        <f t="shared" si="11"/>
        <v>549.47552083333335</v>
      </c>
      <c r="M88" s="40" t="str">
        <f>IF(C88=0,B88&amp;"."&amp;TEXT(C88,"00"),"-")</f>
        <v>-</v>
      </c>
      <c r="N88" s="35"/>
      <c r="O88" s="35"/>
      <c r="P88" s="7"/>
    </row>
    <row r="89" spans="1:16" x14ac:dyDescent="0.25">
      <c r="A89" s="29">
        <v>45170</v>
      </c>
      <c r="B89" s="30">
        <f t="shared" si="10"/>
        <v>66</v>
      </c>
      <c r="C89" s="41">
        <f t="shared" si="12"/>
        <v>0</v>
      </c>
      <c r="D89" s="32" t="str">
        <f t="shared" si="14"/>
        <v>--</v>
      </c>
      <c r="E89" s="44">
        <f t="shared" si="13"/>
        <v>0.106</v>
      </c>
      <c r="F89" s="44">
        <f t="shared" si="13"/>
        <v>0.13</v>
      </c>
      <c r="G89" s="7">
        <f t="shared" si="9"/>
        <v>1012.3</v>
      </c>
      <c r="H89" s="7">
        <f t="shared" si="9"/>
        <v>1241.5</v>
      </c>
      <c r="J89" s="7">
        <f t="shared" si="11"/>
        <v>549.47552083333335</v>
      </c>
      <c r="M89" s="40" t="str">
        <f>IF(C89=0,B89&amp;"."&amp;TEXT(C89,"00"),"-")</f>
        <v>66.00</v>
      </c>
      <c r="N89" s="35"/>
      <c r="O89" s="35"/>
      <c r="P89" s="7"/>
    </row>
    <row r="90" spans="1:16" x14ac:dyDescent="0.25">
      <c r="A90" s="29">
        <v>45200</v>
      </c>
      <c r="B90" s="30">
        <f t="shared" si="10"/>
        <v>66</v>
      </c>
      <c r="C90" s="41">
        <f t="shared" si="12"/>
        <v>1</v>
      </c>
      <c r="D90" s="32" t="str">
        <f t="shared" si="14"/>
        <v>--</v>
      </c>
      <c r="E90" s="44">
        <f t="shared" si="13"/>
        <v>0.106</v>
      </c>
      <c r="F90" s="44">
        <f t="shared" si="13"/>
        <v>0.13</v>
      </c>
      <c r="G90" s="7">
        <f t="shared" si="9"/>
        <v>1012.3</v>
      </c>
      <c r="H90" s="7">
        <f t="shared" si="9"/>
        <v>1241.5</v>
      </c>
      <c r="J90" s="7">
        <f t="shared" si="11"/>
        <v>549.47552083333335</v>
      </c>
      <c r="M90" s="40" t="str">
        <f>IF(C90=0,B90&amp;"."&amp;TEXT(C90,"00"),"-")</f>
        <v>-</v>
      </c>
      <c r="N90" s="35"/>
      <c r="O90" s="35"/>
      <c r="P90" s="7"/>
    </row>
    <row r="91" spans="1:16" x14ac:dyDescent="0.25">
      <c r="A91" s="29">
        <v>45231</v>
      </c>
      <c r="B91" s="30">
        <f t="shared" si="10"/>
        <v>66</v>
      </c>
      <c r="C91" s="41">
        <f t="shared" si="12"/>
        <v>2</v>
      </c>
      <c r="D91" s="32" t="str">
        <f t="shared" si="14"/>
        <v>--</v>
      </c>
      <c r="E91" s="44">
        <f t="shared" si="13"/>
        <v>0.106</v>
      </c>
      <c r="F91" s="44">
        <f t="shared" si="13"/>
        <v>0.13</v>
      </c>
      <c r="G91" s="7">
        <f t="shared" si="9"/>
        <v>1012.3</v>
      </c>
      <c r="H91" s="7">
        <f t="shared" si="9"/>
        <v>1241.5</v>
      </c>
      <c r="J91" s="7">
        <f t="shared" si="11"/>
        <v>549.47552083333335</v>
      </c>
      <c r="M91" s="40" t="str">
        <f>IF(C91=0,B91&amp;"."&amp;TEXT(C91,"00"),"-")</f>
        <v>-</v>
      </c>
      <c r="N91" s="35"/>
      <c r="O91" s="35"/>
      <c r="P91" s="7"/>
    </row>
    <row r="92" spans="1:16" x14ac:dyDescent="0.25">
      <c r="A92" s="29">
        <v>45261</v>
      </c>
      <c r="B92" s="30">
        <f t="shared" si="10"/>
        <v>66</v>
      </c>
      <c r="C92" s="41">
        <f t="shared" si="12"/>
        <v>3</v>
      </c>
      <c r="D92" s="32" t="str">
        <f t="shared" si="14"/>
        <v>--</v>
      </c>
      <c r="E92" s="44">
        <f t="shared" si="13"/>
        <v>0.106</v>
      </c>
      <c r="F92" s="44">
        <f t="shared" si="13"/>
        <v>0.13</v>
      </c>
      <c r="G92" s="7">
        <f t="shared" si="9"/>
        <v>1012.3</v>
      </c>
      <c r="H92" s="7">
        <f t="shared" si="9"/>
        <v>1241.5</v>
      </c>
      <c r="J92" s="7">
        <f t="shared" si="11"/>
        <v>549.47552083333335</v>
      </c>
      <c r="K92" s="7">
        <f>ROUND(SUM(J81:J92)*2,1)/2</f>
        <v>6593.7</v>
      </c>
      <c r="L92" s="7">
        <f ca="1">D81+SUM(G81:P92)+K92</f>
        <v>806132.2999999997</v>
      </c>
      <c r="M92" s="40" t="str">
        <f>IF(C92=0,B92&amp;"."&amp;TEXT(C92,"00"),"-")</f>
        <v>-</v>
      </c>
      <c r="N92" s="35"/>
      <c r="O92" s="35"/>
      <c r="P92" s="7"/>
    </row>
    <row r="93" spans="1:16" x14ac:dyDescent="0.25">
      <c r="A93" s="29">
        <v>45292</v>
      </c>
      <c r="B93" s="30">
        <f t="shared" si="10"/>
        <v>66</v>
      </c>
      <c r="C93" s="41">
        <f t="shared" si="12"/>
        <v>4</v>
      </c>
      <c r="D93" s="32">
        <f t="shared" ca="1" si="14"/>
        <v>806132.2999999997</v>
      </c>
      <c r="E93" s="44">
        <f t="shared" si="13"/>
        <v>0.106</v>
      </c>
      <c r="F93" s="44">
        <f t="shared" si="13"/>
        <v>0.13</v>
      </c>
      <c r="G93" s="7">
        <f t="shared" si="9"/>
        <v>1012.3</v>
      </c>
      <c r="H93" s="7">
        <f t="shared" si="9"/>
        <v>1241.5</v>
      </c>
      <c r="J93" s="7">
        <f>$D$9*1.25 %/12</f>
        <v>549.47552083333335</v>
      </c>
      <c r="M93" s="40" t="str">
        <f>IF(C93=0,B93&amp;"."&amp;TEXT(C93,"00"),"-")</f>
        <v>-</v>
      </c>
      <c r="N93" s="35"/>
      <c r="O93" s="35"/>
      <c r="P93" s="7"/>
    </row>
    <row r="94" spans="1:16" x14ac:dyDescent="0.25">
      <c r="A94" s="29">
        <v>45323</v>
      </c>
      <c r="B94" s="30">
        <f t="shared" si="10"/>
        <v>66</v>
      </c>
      <c r="C94" s="41">
        <f t="shared" si="12"/>
        <v>5</v>
      </c>
      <c r="D94" s="32" t="str">
        <f t="shared" si="14"/>
        <v>--</v>
      </c>
      <c r="E94" s="44">
        <f t="shared" si="13"/>
        <v>0.106</v>
      </c>
      <c r="F94" s="44">
        <f t="shared" si="13"/>
        <v>0.13</v>
      </c>
      <c r="G94" s="7">
        <f t="shared" si="9"/>
        <v>1012.3</v>
      </c>
      <c r="H94" s="7">
        <f t="shared" si="9"/>
        <v>1241.5</v>
      </c>
      <c r="J94" s="7">
        <f t="shared" si="11"/>
        <v>549.47552083333335</v>
      </c>
      <c r="M94" s="40" t="str">
        <f>IF(C94=0,B94&amp;"."&amp;TEXT(C94,"00"),"-")</f>
        <v>-</v>
      </c>
      <c r="N94" s="35"/>
      <c r="O94" s="35"/>
      <c r="P94" s="7"/>
    </row>
    <row r="95" spans="1:16" x14ac:dyDescent="0.25">
      <c r="A95" s="29">
        <v>45352</v>
      </c>
      <c r="B95" s="30">
        <f t="shared" si="10"/>
        <v>66</v>
      </c>
      <c r="C95" s="41">
        <f t="shared" si="12"/>
        <v>6</v>
      </c>
      <c r="D95" s="32" t="str">
        <f t="shared" si="14"/>
        <v>--</v>
      </c>
      <c r="E95" s="44">
        <f t="shared" si="13"/>
        <v>0.106</v>
      </c>
      <c r="F95" s="44">
        <f t="shared" si="13"/>
        <v>0.13</v>
      </c>
      <c r="G95" s="7">
        <f t="shared" si="9"/>
        <v>1012.3</v>
      </c>
      <c r="H95" s="7">
        <f t="shared" si="9"/>
        <v>1241.5</v>
      </c>
      <c r="J95" s="7">
        <f t="shared" si="11"/>
        <v>549.47552083333335</v>
      </c>
      <c r="M95" s="40" t="str">
        <f>IF(C95=0,B95&amp;"."&amp;TEXT(C95,"00"),"-")</f>
        <v>-</v>
      </c>
      <c r="N95" s="35"/>
      <c r="O95" s="35"/>
      <c r="P95" s="7"/>
    </row>
    <row r="96" spans="1:16" x14ac:dyDescent="0.25">
      <c r="A96" s="29">
        <v>45383</v>
      </c>
      <c r="B96" s="30">
        <f t="shared" si="10"/>
        <v>66</v>
      </c>
      <c r="C96" s="41">
        <f t="shared" si="12"/>
        <v>7</v>
      </c>
      <c r="D96" s="32" t="str">
        <f t="shared" si="14"/>
        <v>--</v>
      </c>
      <c r="E96" s="44">
        <f t="shared" si="13"/>
        <v>0.106</v>
      </c>
      <c r="F96" s="44">
        <f t="shared" si="13"/>
        <v>0.13</v>
      </c>
      <c r="G96" s="7">
        <f t="shared" si="9"/>
        <v>1012.3</v>
      </c>
      <c r="H96" s="7">
        <f t="shared" si="9"/>
        <v>1241.5</v>
      </c>
      <c r="J96" s="7">
        <f t="shared" si="11"/>
        <v>549.47552083333335</v>
      </c>
      <c r="M96" s="40" t="str">
        <f>IF(C96=0,B96&amp;"."&amp;TEXT(C96,"00"),"-")</f>
        <v>-</v>
      </c>
      <c r="N96" s="35"/>
      <c r="O96" s="35"/>
      <c r="P96" s="7"/>
    </row>
    <row r="97" spans="1:16" x14ac:dyDescent="0.25">
      <c r="A97" s="29">
        <v>45413</v>
      </c>
      <c r="B97" s="30">
        <f t="shared" si="10"/>
        <v>66</v>
      </c>
      <c r="C97" s="41">
        <f t="shared" si="12"/>
        <v>8</v>
      </c>
      <c r="D97" s="32" t="str">
        <f t="shared" si="14"/>
        <v>--</v>
      </c>
      <c r="E97" s="44">
        <f t="shared" si="13"/>
        <v>0.106</v>
      </c>
      <c r="F97" s="44">
        <f t="shared" si="13"/>
        <v>0.13</v>
      </c>
      <c r="G97" s="7">
        <f t="shared" si="9"/>
        <v>1012.3</v>
      </c>
      <c r="H97" s="7">
        <f t="shared" si="9"/>
        <v>1241.5</v>
      </c>
      <c r="J97" s="7">
        <f t="shared" si="11"/>
        <v>549.47552083333335</v>
      </c>
      <c r="M97" s="40" t="str">
        <f>IF(C97=0,B97&amp;"."&amp;TEXT(C97,"00"),"-")</f>
        <v>-</v>
      </c>
      <c r="N97" s="35"/>
      <c r="O97" s="35"/>
      <c r="P97" s="7"/>
    </row>
    <row r="98" spans="1:16" x14ac:dyDescent="0.25">
      <c r="A98" s="29">
        <v>45444</v>
      </c>
      <c r="B98" s="30">
        <f t="shared" si="10"/>
        <v>66</v>
      </c>
      <c r="C98" s="41">
        <f t="shared" si="12"/>
        <v>9</v>
      </c>
      <c r="D98" s="32" t="str">
        <f t="shared" si="14"/>
        <v>--</v>
      </c>
      <c r="E98" s="44">
        <f t="shared" si="13"/>
        <v>0.106</v>
      </c>
      <c r="F98" s="44">
        <f t="shared" si="13"/>
        <v>0.13</v>
      </c>
      <c r="G98" s="7">
        <f t="shared" si="9"/>
        <v>1012.3</v>
      </c>
      <c r="H98" s="7">
        <f t="shared" si="9"/>
        <v>1241.5</v>
      </c>
      <c r="J98" s="7">
        <f t="shared" si="11"/>
        <v>549.47552083333335</v>
      </c>
      <c r="M98" s="40" t="str">
        <f>IF(C98=0,B98&amp;"."&amp;TEXT(C98,"00"),"-")</f>
        <v>-</v>
      </c>
      <c r="N98" s="35"/>
      <c r="O98" s="35"/>
      <c r="P98" s="7"/>
    </row>
    <row r="99" spans="1:16" x14ac:dyDescent="0.25">
      <c r="A99" s="29">
        <v>45474</v>
      </c>
      <c r="B99" s="30">
        <f t="shared" si="10"/>
        <v>66</v>
      </c>
      <c r="C99" s="41">
        <f t="shared" si="12"/>
        <v>10</v>
      </c>
      <c r="D99" s="32" t="str">
        <f t="shared" si="14"/>
        <v>--</v>
      </c>
      <c r="E99" s="44">
        <f t="shared" si="13"/>
        <v>0.106</v>
      </c>
      <c r="F99" s="44">
        <f t="shared" si="13"/>
        <v>0.13</v>
      </c>
      <c r="G99" s="7">
        <f t="shared" ref="G99:H104" si="15">ROUND($H$1*E99/12*2,1)/2</f>
        <v>1012.3</v>
      </c>
      <c r="H99" s="7">
        <f t="shared" si="15"/>
        <v>1241.5</v>
      </c>
      <c r="J99" s="7">
        <f t="shared" si="11"/>
        <v>549.47552083333335</v>
      </c>
      <c r="M99" s="40" t="str">
        <f>IF(C99=0,B99&amp;"."&amp;TEXT(C99,"00"),"-")</f>
        <v>-</v>
      </c>
      <c r="N99" s="35"/>
      <c r="O99" s="35"/>
      <c r="P99" s="7"/>
    </row>
    <row r="100" spans="1:16" x14ac:dyDescent="0.25">
      <c r="A100" s="29">
        <v>45505</v>
      </c>
      <c r="B100" s="30">
        <f t="shared" si="10"/>
        <v>66</v>
      </c>
      <c r="C100" s="41">
        <f t="shared" si="12"/>
        <v>11</v>
      </c>
      <c r="D100" s="32" t="str">
        <f t="shared" si="14"/>
        <v>--</v>
      </c>
      <c r="E100" s="44">
        <f t="shared" si="13"/>
        <v>0.106</v>
      </c>
      <c r="F100" s="44">
        <f t="shared" si="13"/>
        <v>0.13</v>
      </c>
      <c r="G100" s="7">
        <f t="shared" si="15"/>
        <v>1012.3</v>
      </c>
      <c r="H100" s="7">
        <f t="shared" si="15"/>
        <v>1241.5</v>
      </c>
      <c r="J100" s="7">
        <f t="shared" si="11"/>
        <v>549.47552083333335</v>
      </c>
      <c r="M100" s="40" t="str">
        <f>IF(C100=0,B100&amp;"."&amp;TEXT(C100,"00"),"-")</f>
        <v>-</v>
      </c>
      <c r="N100" s="35"/>
      <c r="O100" s="35"/>
      <c r="P100" s="7"/>
    </row>
    <row r="101" spans="1:16" x14ac:dyDescent="0.25">
      <c r="A101" s="29">
        <v>45536</v>
      </c>
      <c r="B101" s="30">
        <f t="shared" si="10"/>
        <v>67</v>
      </c>
      <c r="C101" s="41">
        <f t="shared" si="12"/>
        <v>0</v>
      </c>
      <c r="D101" s="32" t="str">
        <f t="shared" si="14"/>
        <v>--</v>
      </c>
      <c r="E101" s="44">
        <f t="shared" si="13"/>
        <v>0.106</v>
      </c>
      <c r="F101" s="44">
        <f t="shared" si="13"/>
        <v>0.13</v>
      </c>
      <c r="G101" s="7">
        <f t="shared" si="15"/>
        <v>1012.3</v>
      </c>
      <c r="H101" s="7">
        <f t="shared" si="15"/>
        <v>1241.5</v>
      </c>
      <c r="J101" s="7">
        <f t="shared" si="11"/>
        <v>549.47552083333335</v>
      </c>
      <c r="M101" s="40" t="str">
        <f>IF(C101=0,B101&amp;"."&amp;TEXT(C101,"00"),"-")</f>
        <v>67.00</v>
      </c>
      <c r="N101" s="35"/>
      <c r="O101" s="35"/>
      <c r="P101" s="7"/>
    </row>
    <row r="102" spans="1:16" x14ac:dyDescent="0.25">
      <c r="A102" s="29">
        <v>45566</v>
      </c>
      <c r="B102" s="30">
        <f t="shared" si="10"/>
        <v>67</v>
      </c>
      <c r="C102" s="41">
        <f t="shared" si="12"/>
        <v>1</v>
      </c>
      <c r="D102" s="32" t="str">
        <f t="shared" si="14"/>
        <v>--</v>
      </c>
      <c r="E102" s="44">
        <f t="shared" si="13"/>
        <v>0.106</v>
      </c>
      <c r="F102" s="44">
        <f t="shared" si="13"/>
        <v>0.13</v>
      </c>
      <c r="G102" s="7">
        <f t="shared" si="15"/>
        <v>1012.3</v>
      </c>
      <c r="H102" s="7">
        <f t="shared" si="15"/>
        <v>1241.5</v>
      </c>
      <c r="J102" s="7">
        <f t="shared" si="11"/>
        <v>549.47552083333335</v>
      </c>
      <c r="M102" s="40" t="str">
        <f>IF(C102=0,B102&amp;"."&amp;TEXT(C102,"00"),"-")</f>
        <v>-</v>
      </c>
      <c r="N102" s="35"/>
      <c r="O102" s="35"/>
      <c r="P102" s="7"/>
    </row>
    <row r="103" spans="1:16" x14ac:dyDescent="0.25">
      <c r="A103" s="29">
        <v>45597</v>
      </c>
      <c r="B103" s="30">
        <f t="shared" si="10"/>
        <v>67</v>
      </c>
      <c r="C103" s="41">
        <f t="shared" si="12"/>
        <v>2</v>
      </c>
      <c r="D103" s="32" t="str">
        <f t="shared" si="14"/>
        <v>--</v>
      </c>
      <c r="E103" s="44">
        <f t="shared" si="13"/>
        <v>0.106</v>
      </c>
      <c r="F103" s="44">
        <f t="shared" si="13"/>
        <v>0.13</v>
      </c>
      <c r="G103" s="7">
        <f t="shared" si="15"/>
        <v>1012.3</v>
      </c>
      <c r="H103" s="7">
        <f t="shared" si="15"/>
        <v>1241.5</v>
      </c>
      <c r="J103" s="7">
        <f t="shared" si="11"/>
        <v>549.47552083333335</v>
      </c>
      <c r="M103" s="40" t="str">
        <f>IF(C103=0,B103&amp;"."&amp;TEXT(C103,"00"),"-")</f>
        <v>-</v>
      </c>
      <c r="N103" s="35"/>
      <c r="O103" s="35"/>
      <c r="P103" s="7"/>
    </row>
    <row r="104" spans="1:16" x14ac:dyDescent="0.25">
      <c r="A104" s="29">
        <v>45627</v>
      </c>
      <c r="B104" s="30">
        <f t="shared" si="10"/>
        <v>67</v>
      </c>
      <c r="C104" s="41">
        <f t="shared" si="12"/>
        <v>3</v>
      </c>
      <c r="D104" s="32" t="str">
        <f t="shared" si="14"/>
        <v>--</v>
      </c>
      <c r="E104" s="44">
        <f t="shared" si="13"/>
        <v>0.106</v>
      </c>
      <c r="F104" s="44">
        <f t="shared" si="13"/>
        <v>0.13</v>
      </c>
      <c r="G104" s="7">
        <f t="shared" si="15"/>
        <v>1012.3</v>
      </c>
      <c r="H104" s="7">
        <f t="shared" si="15"/>
        <v>1241.5</v>
      </c>
      <c r="J104" s="7">
        <f t="shared" si="11"/>
        <v>549.47552083333335</v>
      </c>
      <c r="K104" s="7">
        <f>ROUND(SUM(J93:J104)*2,1)/2</f>
        <v>6593.7</v>
      </c>
      <c r="L104" s="7">
        <f ca="1">D93+SUM(G93:P104)+K104</f>
        <v>839771.59999999963</v>
      </c>
      <c r="M104" s="40" t="str">
        <f>IF(C104=0,B104&amp;"."&amp;TEXT(C104,"00"),"-")</f>
        <v>-</v>
      </c>
      <c r="N104" s="35"/>
      <c r="O104" s="35"/>
      <c r="P104" s="7"/>
    </row>
  </sheetData>
  <pageMargins left="0.19685039370078741" right="0.19685039370078741" top="0.19685039370078741" bottom="0.19685039370078741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yves.vouardoux@swisscom.com</cp:lastModifiedBy>
  <dcterms:created xsi:type="dcterms:W3CDTF">2016-11-14T14:42:20Z</dcterms:created>
  <dcterms:modified xsi:type="dcterms:W3CDTF">2016-11-14T14:48:09Z</dcterms:modified>
</cp:coreProperties>
</file>