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14400" yWindow="-15" windowWidth="14445" windowHeight="14070"/>
  </bookViews>
  <sheets>
    <sheet name="Projection" sheetId="25" r:id="rId1"/>
  </sheets>
  <definedNames>
    <definedName name="_xlnm.Print_Area" localSheetId="0">Projection!$A$1:$M$37</definedName>
  </definedNames>
  <calcPr calcId="125725"/>
</workbook>
</file>

<file path=xl/calcChain.xml><?xml version="1.0" encoding="utf-8"?>
<calcChain xmlns="http://schemas.openxmlformats.org/spreadsheetml/2006/main">
  <c r="G38" i="25"/>
  <c r="B32"/>
  <c r="P6"/>
  <c r="P5"/>
  <c r="P3" l="1"/>
  <c r="F3" s="1"/>
  <c r="C40" l="1"/>
  <c r="C41"/>
  <c r="C42"/>
  <c r="C43"/>
  <c r="C44"/>
  <c r="C45"/>
  <c r="C46"/>
  <c r="E46" s="1"/>
  <c r="C47"/>
  <c r="E47" s="1"/>
  <c r="C48"/>
  <c r="E48" s="1"/>
  <c r="C49"/>
  <c r="E49" s="1"/>
  <c r="C50"/>
  <c r="E50" s="1"/>
  <c r="C51"/>
  <c r="E51" s="1"/>
  <c r="C52"/>
  <c r="E52" s="1"/>
  <c r="C53"/>
  <c r="E53" s="1"/>
  <c r="C54"/>
  <c r="E54" s="1"/>
  <c r="C55"/>
  <c r="E55" s="1"/>
  <c r="C56"/>
  <c r="E56" s="1"/>
  <c r="C57"/>
  <c r="E57" s="1"/>
  <c r="C58"/>
  <c r="E58" s="1"/>
  <c r="C59"/>
  <c r="E59" s="1"/>
  <c r="C60"/>
  <c r="E60" s="1"/>
  <c r="C61"/>
  <c r="E61" s="1"/>
  <c r="C62"/>
  <c r="E62" s="1"/>
  <c r="C63"/>
  <c r="E63" s="1"/>
  <c r="C64"/>
  <c r="E64" s="1"/>
  <c r="C65"/>
  <c r="E65" s="1"/>
  <c r="C66"/>
  <c r="E66" s="1"/>
  <c r="C67"/>
  <c r="E67" s="1"/>
  <c r="C68"/>
  <c r="E68" s="1"/>
  <c r="C69"/>
  <c r="E69" s="1"/>
  <c r="C70"/>
  <c r="E70" s="1"/>
  <c r="C71"/>
  <c r="E71" s="1"/>
  <c r="C72"/>
  <c r="E72" s="1"/>
  <c r="C73"/>
  <c r="E73" s="1"/>
  <c r="C74"/>
  <c r="E74" s="1"/>
  <c r="C75"/>
  <c r="E75" s="1"/>
  <c r="C76"/>
  <c r="E76" s="1"/>
  <c r="C77"/>
  <c r="E77" s="1"/>
  <c r="C78"/>
  <c r="E78" s="1"/>
  <c r="C79"/>
  <c r="E79" s="1"/>
  <c r="C80"/>
  <c r="E80" s="1"/>
  <c r="C81"/>
  <c r="E81" s="1"/>
  <c r="C82"/>
  <c r="E82" s="1"/>
  <c r="C83"/>
  <c r="E83" s="1"/>
  <c r="C84"/>
  <c r="E84" s="1"/>
  <c r="C85"/>
  <c r="E85" s="1"/>
  <c r="C39"/>
  <c r="A12"/>
  <c r="A8"/>
  <c r="G4"/>
  <c r="P2" s="1"/>
  <c r="A27" l="1"/>
  <c r="D12" l="1"/>
  <c r="A13"/>
  <c r="A6"/>
  <c r="D6"/>
  <c r="E12" s="1"/>
  <c r="H11"/>
  <c r="C24"/>
  <c r="E19"/>
  <c r="E18"/>
  <c r="A22"/>
  <c r="G24"/>
  <c r="G23"/>
  <c r="G22"/>
  <c r="E21"/>
  <c r="G21" s="1"/>
  <c r="A21"/>
  <c r="G10" l="1"/>
  <c r="G11"/>
  <c r="A18"/>
  <c r="A17"/>
  <c r="E13" l="1"/>
  <c r="B39"/>
  <c r="B40"/>
  <c r="B41"/>
  <c r="B42"/>
  <c r="B43"/>
  <c r="B44"/>
  <c r="B45"/>
  <c r="B46"/>
  <c r="B47"/>
  <c r="B48"/>
  <c r="B49"/>
  <c r="B50"/>
  <c r="B51"/>
  <c r="B52"/>
  <c r="B53"/>
  <c r="B54"/>
  <c r="B55"/>
  <c r="B56"/>
  <c r="B57"/>
  <c r="B58"/>
  <c r="B59"/>
  <c r="B60"/>
  <c r="B61"/>
  <c r="B62"/>
  <c r="B63"/>
  <c r="B64"/>
  <c r="B65"/>
  <c r="B66"/>
  <c r="B67"/>
  <c r="B68"/>
  <c r="B69"/>
  <c r="B70"/>
  <c r="B71"/>
  <c r="B72"/>
  <c r="B73"/>
  <c r="B74"/>
  <c r="B75"/>
  <c r="B76"/>
  <c r="B77"/>
  <c r="B78"/>
  <c r="B79"/>
  <c r="B80"/>
  <c r="B81"/>
  <c r="B82"/>
  <c r="B83"/>
  <c r="B84"/>
  <c r="B85"/>
  <c r="A15"/>
  <c r="A25"/>
  <c r="G72" l="1"/>
  <c r="G65"/>
  <c r="G61"/>
  <c r="G57"/>
  <c r="G49"/>
  <c r="G45"/>
  <c r="G78"/>
  <c r="G70"/>
  <c r="G62"/>
  <c r="G58"/>
  <c r="G54"/>
  <c r="G50"/>
  <c r="G46"/>
  <c r="G42"/>
  <c r="G83"/>
  <c r="G71"/>
  <c r="G67"/>
  <c r="G63"/>
  <c r="G47"/>
  <c r="G43"/>
  <c r="G39"/>
  <c r="H39" s="1"/>
  <c r="G60"/>
  <c r="G56"/>
  <c r="G52"/>
  <c r="G48"/>
  <c r="G44"/>
  <c r="G40"/>
  <c r="E25"/>
  <c r="E26" s="1"/>
  <c r="G55"/>
  <c r="G79"/>
  <c r="F40" l="1"/>
  <c r="H40" s="1"/>
  <c r="F41" s="1"/>
  <c r="G41"/>
  <c r="G69"/>
  <c r="G64"/>
  <c r="G59"/>
  <c r="H41" l="1"/>
  <c r="F42" s="1"/>
  <c r="H42" s="1"/>
  <c r="G51"/>
  <c r="G80"/>
  <c r="G53"/>
  <c r="G73"/>
  <c r="G75"/>
  <c r="G82"/>
  <c r="G74"/>
  <c r="G68"/>
  <c r="G66"/>
  <c r="G81"/>
  <c r="G85"/>
  <c r="G84"/>
  <c r="G76"/>
  <c r="G77"/>
  <c r="F43" l="1"/>
  <c r="H43" s="1"/>
  <c r="F44" l="1"/>
  <c r="H44" s="1"/>
  <c r="F45" l="1"/>
  <c r="H45" s="1"/>
  <c r="F46" l="1"/>
  <c r="H46" s="1"/>
  <c r="F47" l="1"/>
  <c r="H47" s="1"/>
  <c r="F48" l="1"/>
  <c r="H48" s="1"/>
  <c r="F49" l="1"/>
  <c r="H49" s="1"/>
  <c r="F50" l="1"/>
  <c r="H50" s="1"/>
  <c r="F51" l="1"/>
  <c r="H51" s="1"/>
  <c r="F52" l="1"/>
  <c r="H52" s="1"/>
  <c r="F53" l="1"/>
  <c r="H53" s="1"/>
  <c r="F54" l="1"/>
  <c r="H54" s="1"/>
  <c r="F55" l="1"/>
  <c r="H55" s="1"/>
  <c r="F56" l="1"/>
  <c r="H56" s="1"/>
  <c r="F57" l="1"/>
  <c r="H57" s="1"/>
  <c r="F58" l="1"/>
  <c r="H58" s="1"/>
  <c r="F59" l="1"/>
  <c r="H59" s="1"/>
  <c r="F60" l="1"/>
  <c r="H60" s="1"/>
  <c r="F61" l="1"/>
  <c r="H61" s="1"/>
  <c r="F62" l="1"/>
  <c r="H62" s="1"/>
  <c r="F63" l="1"/>
  <c r="H63" s="1"/>
  <c r="F64" l="1"/>
  <c r="H64" s="1"/>
  <c r="F65" l="1"/>
  <c r="H65" s="1"/>
  <c r="F66" l="1"/>
  <c r="H66" s="1"/>
  <c r="F67" l="1"/>
  <c r="H67" s="1"/>
  <c r="F68" l="1"/>
  <c r="H68" s="1"/>
  <c r="F69" l="1"/>
  <c r="H69" s="1"/>
  <c r="F70" l="1"/>
  <c r="H70" s="1"/>
  <c r="F71" l="1"/>
  <c r="H71" s="1"/>
  <c r="F72" l="1"/>
  <c r="H72" s="1"/>
  <c r="F73" l="1"/>
  <c r="H73" s="1"/>
  <c r="F74" l="1"/>
  <c r="H74" s="1"/>
  <c r="F75" l="1"/>
  <c r="H75" s="1"/>
  <c r="F76" l="1"/>
  <c r="H76" s="1"/>
  <c r="F77" l="1"/>
  <c r="H77" s="1"/>
  <c r="F78" l="1"/>
  <c r="H78" s="1"/>
  <c r="I78" l="1"/>
  <c r="J78"/>
  <c r="F79"/>
  <c r="H79" s="1"/>
  <c r="I79" l="1"/>
  <c r="J79"/>
  <c r="F80"/>
  <c r="H80" s="1"/>
  <c r="I80" l="1"/>
  <c r="J80"/>
  <c r="F81"/>
  <c r="H81" s="1"/>
  <c r="I81" l="1"/>
  <c r="J81"/>
  <c r="F82"/>
  <c r="H82" s="1"/>
  <c r="I82" l="1"/>
  <c r="J82"/>
  <c r="F83"/>
  <c r="H83" s="1"/>
  <c r="I83" l="1"/>
  <c r="J83"/>
  <c r="F84"/>
  <c r="H84" s="1"/>
  <c r="I84" l="1"/>
  <c r="J84"/>
  <c r="F85"/>
  <c r="H85" s="1"/>
  <c r="K84" l="1"/>
  <c r="I85"/>
  <c r="J85"/>
  <c r="K85" l="1"/>
  <c r="C32"/>
  <c r="E32" s="1"/>
</calcChain>
</file>

<file path=xl/sharedStrings.xml><?xml version="1.0" encoding="utf-8"?>
<sst xmlns="http://schemas.openxmlformats.org/spreadsheetml/2006/main" count="32" uniqueCount="32">
  <si>
    <t>Total</t>
  </si>
  <si>
    <t>Einkauf per</t>
  </si>
  <si>
    <t>Zins</t>
  </si>
  <si>
    <t>Zins für die Projektion</t>
  </si>
  <si>
    <t>Einmaleinlage AG per 01.01.2008</t>
  </si>
  <si>
    <t>Verschiedenes</t>
  </si>
  <si>
    <t>Rente</t>
  </si>
  <si>
    <t>Projection et rachat</t>
  </si>
  <si>
    <t>Sexe</t>
  </si>
  <si>
    <t>Date du calcul (entrée ou début d'année)</t>
  </si>
  <si>
    <t>Date de naissance</t>
  </si>
  <si>
    <t>Intérêt</t>
  </si>
  <si>
    <t>Apport au</t>
  </si>
  <si>
    <t>Capital</t>
  </si>
  <si>
    <t>Calcul l'année de la retraite ?</t>
  </si>
  <si>
    <t>Date de retraite d'une femme</t>
  </si>
  <si>
    <t>Date de retraite d'un homme</t>
  </si>
  <si>
    <t>Calcul après la retraite ?</t>
  </si>
  <si>
    <t>Sexe ? Femme = 1</t>
  </si>
  <si>
    <t>Avoir à la date du calcul</t>
  </si>
  <si>
    <t>Age LPP</t>
  </si>
  <si>
    <t>Année</t>
  </si>
  <si>
    <t>Prise en compte</t>
  </si>
  <si>
    <t>Taux de cotisation</t>
  </si>
  <si>
    <t>Cotisations non arrondies</t>
  </si>
  <si>
    <t>Intérêt sur le capital de l'année précédente, non arrondi</t>
  </si>
  <si>
    <t>Total en fin d'année</t>
  </si>
  <si>
    <t>Cotisations jusqu'au prochain anniversaire</t>
  </si>
  <si>
    <t>Intérêts jusqu'au prochain anniversaire</t>
  </si>
  <si>
    <t>Total
ARRONDI</t>
  </si>
  <si>
    <t xml:space="preserve">Age LPP : </t>
  </si>
  <si>
    <t>Intérêts</t>
  </si>
</sst>
</file>

<file path=xl/styles.xml><?xml version="1.0" encoding="utf-8"?>
<styleSheet xmlns="http://schemas.openxmlformats.org/spreadsheetml/2006/main">
  <numFmts count="4">
    <numFmt numFmtId="43" formatCode="_ * #,##0.00_ ;_ * \-#,##0.00_ ;_ * &quot;-&quot;??_ ;_ @_ "/>
    <numFmt numFmtId="164" formatCode="0.##%"/>
    <numFmt numFmtId="165" formatCode="0.00000%"/>
    <numFmt numFmtId="166" formatCode="0\ &quot;ans&quot;"/>
  </numFmts>
  <fonts count="16">
    <font>
      <sz val="10"/>
      <name val="Arial"/>
    </font>
    <font>
      <sz val="10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sz val="10"/>
      <color indexed="47"/>
      <name val="Arial"/>
      <family val="2"/>
    </font>
    <font>
      <sz val="7"/>
      <name val="Arial"/>
      <family val="2"/>
    </font>
    <font>
      <b/>
      <sz val="10"/>
      <color theme="0" tint="-4.9989318521683403E-2"/>
      <name val="Arial"/>
      <family val="2"/>
    </font>
    <font>
      <b/>
      <sz val="10"/>
      <color theme="9" tint="-0.249977111117893"/>
      <name val="Arial"/>
      <family val="2"/>
    </font>
    <font>
      <b/>
      <sz val="8"/>
      <color theme="9" tint="-0.249977111117893"/>
      <name val="Arial"/>
      <family val="2"/>
    </font>
    <font>
      <b/>
      <sz val="10"/>
      <color rgb="FFFF00FF"/>
      <name val="Arial"/>
      <family val="2"/>
    </font>
    <font>
      <b/>
      <sz val="14"/>
      <color rgb="FFFF00FF"/>
      <name val="Arial"/>
      <family val="2"/>
    </font>
    <font>
      <sz val="8"/>
      <name val="Tahoma"/>
      <family val="2"/>
    </font>
    <font>
      <b/>
      <sz val="10"/>
      <color rgb="FFFF0000"/>
      <name val="Arial"/>
      <family val="2"/>
    </font>
    <font>
      <b/>
      <sz val="7"/>
      <name val="Arial"/>
      <family val="2"/>
    </font>
    <font>
      <b/>
      <sz val="8"/>
      <name val="Arial"/>
      <family val="2"/>
    </font>
  </fonts>
  <fills count="10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CCFFFF"/>
        <bgColor indexed="64"/>
      </patternFill>
    </fill>
    <fill>
      <patternFill patternType="solid">
        <fgColor theme="8" tint="0.59999389629810485"/>
        <bgColor indexed="64"/>
      </patternFill>
    </fill>
  </fills>
  <borders count="17">
    <border>
      <left/>
      <right/>
      <top/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4">
    <xf numFmtId="0" fontId="0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" fillId="0" borderId="0">
      <alignment horizontal="center" vertical="center" wrapText="1"/>
    </xf>
  </cellStyleXfs>
  <cellXfs count="118">
    <xf numFmtId="0" fontId="0" fillId="0" borderId="0" xfId="0"/>
    <xf numFmtId="0" fontId="4" fillId="0" borderId="0" xfId="0" applyFont="1" applyAlignment="1" applyProtection="1">
      <alignment vertical="top"/>
    </xf>
    <xf numFmtId="0" fontId="0" fillId="0" borderId="0" xfId="0" applyProtection="1"/>
    <xf numFmtId="22" fontId="0" fillId="0" borderId="0" xfId="0" applyNumberFormat="1" applyProtection="1"/>
    <xf numFmtId="0" fontId="4" fillId="0" borderId="0" xfId="0" applyFont="1" applyProtection="1"/>
    <xf numFmtId="14" fontId="4" fillId="3" borderId="0" xfId="0" applyNumberFormat="1" applyFont="1" applyFill="1" applyProtection="1">
      <protection locked="0"/>
    </xf>
    <xf numFmtId="0" fontId="4" fillId="0" borderId="0" xfId="0" applyFont="1" applyAlignment="1" applyProtection="1">
      <alignment horizontal="right"/>
    </xf>
    <xf numFmtId="1" fontId="4" fillId="0" borderId="0" xfId="0" applyNumberFormat="1" applyFont="1" applyAlignment="1" applyProtection="1">
      <alignment horizontal="left"/>
    </xf>
    <xf numFmtId="0" fontId="3" fillId="0" borderId="0" xfId="0" applyFont="1" applyAlignment="1" applyProtection="1">
      <alignment horizontal="center" vertical="center" wrapText="1"/>
    </xf>
    <xf numFmtId="0" fontId="3" fillId="0" borderId="0" xfId="0" applyFont="1" applyFill="1" applyAlignment="1" applyProtection="1">
      <alignment horizontal="center" vertical="center" wrapText="1"/>
    </xf>
    <xf numFmtId="0" fontId="4" fillId="0" borderId="0" xfId="0" applyFont="1" applyFill="1" applyProtection="1"/>
    <xf numFmtId="0" fontId="5" fillId="0" borderId="0" xfId="0" applyFont="1" applyFill="1" applyProtection="1"/>
    <xf numFmtId="0" fontId="2" fillId="0" borderId="5" xfId="0" applyFont="1" applyBorder="1" applyProtection="1"/>
    <xf numFmtId="0" fontId="4" fillId="0" borderId="1" xfId="0" applyFont="1" applyBorder="1" applyProtection="1"/>
    <xf numFmtId="0" fontId="3" fillId="0" borderId="6" xfId="0" applyFont="1" applyFill="1" applyBorder="1" applyAlignment="1" applyProtection="1">
      <alignment horizontal="center" vertical="center" wrapText="1"/>
    </xf>
    <xf numFmtId="0" fontId="4" fillId="0" borderId="2" xfId="0" applyFont="1" applyBorder="1" applyProtection="1"/>
    <xf numFmtId="0" fontId="4" fillId="0" borderId="0" xfId="0" applyFont="1" applyBorder="1" applyProtection="1"/>
    <xf numFmtId="0" fontId="3" fillId="0" borderId="0" xfId="0" applyFont="1" applyFill="1" applyBorder="1" applyAlignment="1" applyProtection="1">
      <alignment horizontal="center" vertical="center" wrapText="1"/>
    </xf>
    <xf numFmtId="0" fontId="3" fillId="0" borderId="7" xfId="0" applyFont="1" applyFill="1" applyBorder="1" applyAlignment="1" applyProtection="1">
      <alignment horizontal="center" vertical="center" wrapText="1"/>
    </xf>
    <xf numFmtId="4" fontId="4" fillId="3" borderId="0" xfId="0" applyNumberFormat="1" applyFont="1" applyFill="1" applyBorder="1" applyProtection="1">
      <protection locked="0"/>
    </xf>
    <xf numFmtId="0" fontId="4" fillId="0" borderId="7" xfId="0" applyFont="1" applyBorder="1" applyProtection="1"/>
    <xf numFmtId="0" fontId="4" fillId="0" borderId="7" xfId="0" applyFont="1" applyBorder="1" applyAlignment="1" applyProtection="1">
      <alignment horizontal="right"/>
    </xf>
    <xf numFmtId="4" fontId="4" fillId="0" borderId="7" xfId="0" applyNumberFormat="1" applyFont="1" applyBorder="1" applyProtection="1"/>
    <xf numFmtId="4" fontId="4" fillId="0" borderId="0" xfId="0" applyNumberFormat="1" applyFont="1" applyBorder="1" applyProtection="1"/>
    <xf numFmtId="0" fontId="4" fillId="0" borderId="3" xfId="0" applyFont="1" applyBorder="1" applyProtection="1"/>
    <xf numFmtId="0" fontId="4" fillId="0" borderId="4" xfId="0" applyFont="1" applyBorder="1" applyProtection="1"/>
    <xf numFmtId="4" fontId="4" fillId="0" borderId="4" xfId="0" applyNumberFormat="1" applyFont="1" applyBorder="1" applyProtection="1"/>
    <xf numFmtId="0" fontId="3" fillId="0" borderId="8" xfId="0" applyFont="1" applyFill="1" applyBorder="1" applyAlignment="1" applyProtection="1">
      <alignment horizontal="center" vertical="center" wrapText="1"/>
    </xf>
    <xf numFmtId="0" fontId="3" fillId="0" borderId="4" xfId="0" applyFont="1" applyBorder="1" applyAlignment="1" applyProtection="1">
      <alignment horizontal="center" vertical="center" wrapText="1"/>
    </xf>
    <xf numFmtId="0" fontId="2" fillId="0" borderId="0" xfId="0" applyFont="1" applyProtection="1"/>
    <xf numFmtId="10" fontId="3" fillId="0" borderId="0" xfId="0" applyNumberFormat="1" applyFont="1" applyProtection="1"/>
    <xf numFmtId="3" fontId="2" fillId="0" borderId="0" xfId="0" applyNumberFormat="1" applyFont="1" applyProtection="1"/>
    <xf numFmtId="0" fontId="3" fillId="0" borderId="0" xfId="0" applyFont="1" applyProtection="1"/>
    <xf numFmtId="0" fontId="6" fillId="0" borderId="0" xfId="0" applyFont="1" applyProtection="1"/>
    <xf numFmtId="1" fontId="6" fillId="0" borderId="0" xfId="0" applyNumberFormat="1" applyFont="1" applyProtection="1"/>
    <xf numFmtId="0" fontId="6" fillId="0" borderId="0" xfId="0" applyFont="1" applyAlignment="1" applyProtection="1">
      <alignment horizontal="right"/>
    </xf>
    <xf numFmtId="164" fontId="6" fillId="0" borderId="0" xfId="0" applyNumberFormat="1" applyFont="1" applyProtection="1"/>
    <xf numFmtId="4" fontId="6" fillId="0" borderId="0" xfId="0" applyNumberFormat="1" applyFont="1" applyProtection="1"/>
    <xf numFmtId="4" fontId="6" fillId="0" borderId="0" xfId="0" applyNumberFormat="1" applyFont="1" applyAlignment="1" applyProtection="1">
      <alignment horizontal="right" vertical="center" wrapText="1"/>
    </xf>
    <xf numFmtId="0" fontId="1" fillId="0" borderId="2" xfId="0" applyFont="1" applyBorder="1" applyProtection="1"/>
    <xf numFmtId="0" fontId="1" fillId="0" borderId="2" xfId="0" applyFont="1" applyFill="1" applyBorder="1" applyProtection="1"/>
    <xf numFmtId="14" fontId="1" fillId="3" borderId="0" xfId="0" applyNumberFormat="1" applyFont="1" applyFill="1" applyProtection="1">
      <protection locked="0"/>
    </xf>
    <xf numFmtId="4" fontId="1" fillId="3" borderId="0" xfId="0" applyNumberFormat="1" applyFont="1" applyFill="1" applyBorder="1" applyProtection="1">
      <protection locked="0"/>
    </xf>
    <xf numFmtId="10" fontId="1" fillId="2" borderId="0" xfId="0" applyNumberFormat="1" applyFont="1" applyFill="1" applyBorder="1" applyProtection="1">
      <protection locked="0"/>
    </xf>
    <xf numFmtId="14" fontId="1" fillId="3" borderId="0" xfId="0" applyNumberFormat="1" applyFont="1" applyFill="1" applyBorder="1" applyProtection="1">
      <protection locked="0"/>
    </xf>
    <xf numFmtId="4" fontId="4" fillId="0" borderId="0" xfId="0" applyNumberFormat="1" applyFont="1" applyFill="1" applyBorder="1" applyProtection="1"/>
    <xf numFmtId="0" fontId="1" fillId="0" borderId="0" xfId="0" applyFont="1" applyFill="1" applyProtection="1"/>
    <xf numFmtId="0" fontId="1" fillId="0" borderId="0" xfId="0" applyFont="1" applyFill="1" applyBorder="1" applyProtection="1"/>
    <xf numFmtId="14" fontId="8" fillId="0" borderId="0" xfId="0" applyNumberFormat="1" applyFont="1" applyFill="1" applyBorder="1" applyProtection="1"/>
    <xf numFmtId="0" fontId="8" fillId="0" borderId="0" xfId="0" applyFont="1" applyBorder="1" applyProtection="1"/>
    <xf numFmtId="0" fontId="9" fillId="0" borderId="0" xfId="0" applyFont="1" applyFill="1" applyBorder="1" applyAlignment="1" applyProtection="1">
      <alignment horizontal="center" vertical="center" wrapText="1"/>
    </xf>
    <xf numFmtId="0" fontId="3" fillId="0" borderId="0" xfId="0" applyFont="1" applyAlignment="1" applyProtection="1">
      <alignment horizontal="center" vertical="top" wrapText="1"/>
    </xf>
    <xf numFmtId="10" fontId="4" fillId="0" borderId="0" xfId="0" applyNumberFormat="1" applyFont="1" applyFill="1" applyBorder="1" applyProtection="1"/>
    <xf numFmtId="14" fontId="1" fillId="0" borderId="0" xfId="0" applyNumberFormat="1" applyFont="1" applyFill="1" applyBorder="1" applyProtection="1"/>
    <xf numFmtId="0" fontId="2" fillId="0" borderId="0" xfId="0" applyFont="1" applyAlignment="1" applyProtection="1">
      <alignment vertical="top"/>
    </xf>
    <xf numFmtId="3" fontId="10" fillId="0" borderId="0" xfId="0" applyNumberFormat="1" applyFont="1" applyProtection="1"/>
    <xf numFmtId="3" fontId="11" fillId="0" borderId="0" xfId="0" applyNumberFormat="1" applyFont="1" applyProtection="1"/>
    <xf numFmtId="0" fontId="6" fillId="5" borderId="0" xfId="0" applyFont="1" applyFill="1" applyAlignment="1" applyProtection="1">
      <alignment horizontal="right"/>
    </xf>
    <xf numFmtId="164" fontId="6" fillId="5" borderId="0" xfId="0" applyNumberFormat="1" applyFont="1" applyFill="1" applyProtection="1"/>
    <xf numFmtId="0" fontId="6" fillId="5" borderId="0" xfId="0" applyFont="1" applyFill="1" applyProtection="1"/>
    <xf numFmtId="1" fontId="6" fillId="5" borderId="0" xfId="0" applyNumberFormat="1" applyFont="1" applyFill="1" applyProtection="1"/>
    <xf numFmtId="0" fontId="7" fillId="0" borderId="0" xfId="0" applyFont="1" applyFill="1" applyAlignment="1" applyProtection="1"/>
    <xf numFmtId="0" fontId="6" fillId="6" borderId="0" xfId="0" applyFont="1" applyFill="1" applyProtection="1"/>
    <xf numFmtId="1" fontId="6" fillId="6" borderId="0" xfId="0" applyNumberFormat="1" applyFont="1" applyFill="1" applyProtection="1"/>
    <xf numFmtId="0" fontId="6" fillId="6" borderId="0" xfId="0" applyFont="1" applyFill="1" applyAlignment="1" applyProtection="1">
      <alignment horizontal="right"/>
    </xf>
    <xf numFmtId="164" fontId="6" fillId="6" borderId="0" xfId="0" applyNumberFormat="1" applyFont="1" applyFill="1" applyProtection="1"/>
    <xf numFmtId="0" fontId="6" fillId="7" borderId="0" xfId="0" applyFont="1" applyFill="1" applyProtection="1"/>
    <xf numFmtId="1" fontId="6" fillId="7" borderId="0" xfId="0" applyNumberFormat="1" applyFont="1" applyFill="1" applyProtection="1"/>
    <xf numFmtId="0" fontId="6" fillId="7" borderId="0" xfId="0" applyFont="1" applyFill="1" applyAlignment="1" applyProtection="1">
      <alignment horizontal="right"/>
    </xf>
    <xf numFmtId="164" fontId="6" fillId="7" borderId="0" xfId="0" applyNumberFormat="1" applyFont="1" applyFill="1" applyProtection="1"/>
    <xf numFmtId="0" fontId="1" fillId="0" borderId="0" xfId="0" applyFont="1" applyProtection="1"/>
    <xf numFmtId="14" fontId="1" fillId="8" borderId="0" xfId="0" applyNumberFormat="1" applyFont="1" applyFill="1" applyProtection="1">
      <protection locked="0"/>
    </xf>
    <xf numFmtId="0" fontId="4" fillId="8" borderId="0" xfId="0" applyFont="1" applyFill="1" applyProtection="1"/>
    <xf numFmtId="0" fontId="6" fillId="9" borderId="0" xfId="0" applyFont="1" applyFill="1" applyProtection="1"/>
    <xf numFmtId="1" fontId="6" fillId="9" borderId="0" xfId="0" applyNumberFormat="1" applyFont="1" applyFill="1" applyProtection="1"/>
    <xf numFmtId="0" fontId="6" fillId="9" borderId="0" xfId="0" applyFont="1" applyFill="1" applyAlignment="1" applyProtection="1">
      <alignment horizontal="right"/>
    </xf>
    <xf numFmtId="164" fontId="6" fillId="9" borderId="0" xfId="0" applyNumberFormat="1" applyFont="1" applyFill="1" applyProtection="1"/>
    <xf numFmtId="0" fontId="13" fillId="0" borderId="0" xfId="0" applyFont="1" applyProtection="1"/>
    <xf numFmtId="0" fontId="1" fillId="0" borderId="0" xfId="0" applyFont="1" applyAlignment="1" applyProtection="1">
      <alignment vertical="top"/>
    </xf>
    <xf numFmtId="0" fontId="0" fillId="0" borderId="0" xfId="0" applyAlignment="1" applyProtection="1">
      <alignment horizontal="right"/>
    </xf>
    <xf numFmtId="0" fontId="4" fillId="0" borderId="0" xfId="0" applyFont="1" applyAlignment="1" applyProtection="1">
      <alignment horizontal="right" vertical="top"/>
    </xf>
    <xf numFmtId="14" fontId="4" fillId="0" borderId="0" xfId="0" applyNumberFormat="1" applyFont="1" applyAlignment="1" applyProtection="1">
      <alignment horizontal="right"/>
    </xf>
    <xf numFmtId="0" fontId="13" fillId="0" borderId="0" xfId="0" applyFont="1" applyBorder="1" applyProtection="1"/>
    <xf numFmtId="43" fontId="3" fillId="0" borderId="0" xfId="1" applyNumberFormat="1" applyFont="1" applyFill="1" applyAlignment="1" applyProtection="1">
      <alignment horizontal="center" vertical="center" wrapText="1"/>
    </xf>
    <xf numFmtId="0" fontId="1" fillId="0" borderId="0" xfId="0" applyFont="1" applyAlignment="1" applyProtection="1">
      <alignment horizontal="right"/>
    </xf>
    <xf numFmtId="0" fontId="1" fillId="0" borderId="7" xfId="0" applyFont="1" applyBorder="1" applyAlignment="1" applyProtection="1">
      <alignment horizontal="right"/>
    </xf>
    <xf numFmtId="0" fontId="4" fillId="0" borderId="9" xfId="0" applyFont="1" applyFill="1" applyBorder="1" applyProtection="1"/>
    <xf numFmtId="0" fontId="4" fillId="0" borderId="10" xfId="0" applyFont="1" applyFill="1" applyBorder="1" applyProtection="1"/>
    <xf numFmtId="0" fontId="5" fillId="0" borderId="10" xfId="0" applyFont="1" applyFill="1" applyBorder="1" applyProtection="1"/>
    <xf numFmtId="0" fontId="3" fillId="0" borderId="11" xfId="0" applyFont="1" applyFill="1" applyBorder="1" applyAlignment="1" applyProtection="1">
      <alignment horizontal="center" vertical="center" wrapText="1"/>
    </xf>
    <xf numFmtId="0" fontId="2" fillId="0" borderId="0" xfId="0" applyFont="1" applyBorder="1" applyAlignment="1" applyProtection="1">
      <alignment horizontal="right" vertical="top"/>
    </xf>
    <xf numFmtId="0" fontId="3" fillId="0" borderId="0" xfId="0" applyFont="1" applyBorder="1" applyAlignment="1" applyProtection="1">
      <alignment horizontal="right" vertical="top"/>
    </xf>
    <xf numFmtId="0" fontId="3" fillId="0" borderId="13" xfId="0" applyFont="1" applyFill="1" applyBorder="1" applyAlignment="1" applyProtection="1">
      <alignment vertical="center" wrapText="1"/>
    </xf>
    <xf numFmtId="43" fontId="2" fillId="0" borderId="0" xfId="1" applyFont="1" applyBorder="1" applyProtection="1"/>
    <xf numFmtId="10" fontId="3" fillId="0" borderId="0" xfId="2" applyNumberFormat="1" applyFont="1" applyFill="1" applyBorder="1" applyProtection="1"/>
    <xf numFmtId="165" fontId="3" fillId="0" borderId="13" xfId="0" applyNumberFormat="1" applyFont="1" applyFill="1" applyBorder="1" applyAlignment="1" applyProtection="1">
      <alignment horizontal="center" vertical="center" wrapText="1"/>
    </xf>
    <xf numFmtId="3" fontId="2" fillId="0" borderId="15" xfId="0" applyNumberFormat="1" applyFont="1" applyBorder="1" applyProtection="1"/>
    <xf numFmtId="10" fontId="3" fillId="0" borderId="15" xfId="0" applyNumberFormat="1" applyFont="1" applyBorder="1" applyProtection="1"/>
    <xf numFmtId="0" fontId="5" fillId="0" borderId="15" xfId="0" applyFont="1" applyFill="1" applyBorder="1" applyProtection="1"/>
    <xf numFmtId="0" fontId="3" fillId="0" borderId="16" xfId="0" applyFont="1" applyFill="1" applyBorder="1" applyAlignment="1" applyProtection="1">
      <alignment horizontal="center" vertical="center" wrapText="1"/>
    </xf>
    <xf numFmtId="0" fontId="4" fillId="0" borderId="12" xfId="0" applyFont="1" applyBorder="1" applyAlignment="1" applyProtection="1">
      <alignment vertical="top"/>
    </xf>
    <xf numFmtId="166" fontId="2" fillId="0" borderId="12" xfId="0" applyNumberFormat="1" applyFont="1" applyBorder="1" applyProtection="1"/>
    <xf numFmtId="3" fontId="2" fillId="0" borderId="14" xfId="0" applyNumberFormat="1" applyFont="1" applyBorder="1" applyProtection="1"/>
    <xf numFmtId="0" fontId="14" fillId="0" borderId="0" xfId="0" applyFont="1" applyAlignment="1" applyProtection="1">
      <alignment horizontal="center" vertical="center" wrapText="1"/>
    </xf>
    <xf numFmtId="0" fontId="15" fillId="0" borderId="0" xfId="0" applyFont="1" applyAlignment="1" applyProtection="1">
      <alignment horizontal="center" vertical="center" wrapText="1"/>
    </xf>
    <xf numFmtId="43" fontId="15" fillId="0" borderId="0" xfId="1" applyNumberFormat="1" applyFont="1" applyFill="1" applyAlignment="1" applyProtection="1">
      <alignment horizontal="center" vertical="center" wrapText="1"/>
    </xf>
    <xf numFmtId="0" fontId="6" fillId="0" borderId="0" xfId="0" applyFont="1" applyAlignment="1" applyProtection="1"/>
    <xf numFmtId="1" fontId="6" fillId="0" borderId="0" xfId="0" applyNumberFormat="1" applyFont="1" applyAlignment="1" applyProtection="1"/>
    <xf numFmtId="164" fontId="6" fillId="0" borderId="0" xfId="0" applyNumberFormat="1" applyFont="1" applyAlignment="1" applyProtection="1"/>
    <xf numFmtId="4" fontId="6" fillId="0" borderId="0" xfId="0" applyNumberFormat="1" applyFont="1" applyAlignment="1" applyProtection="1"/>
    <xf numFmtId="4" fontId="6" fillId="4" borderId="0" xfId="0" applyNumberFormat="1" applyFont="1" applyFill="1" applyAlignment="1" applyProtection="1">
      <alignment horizontal="right" wrapText="1"/>
    </xf>
    <xf numFmtId="4" fontId="6" fillId="0" borderId="0" xfId="0" applyNumberFormat="1" applyFont="1" applyAlignment="1" applyProtection="1">
      <alignment horizontal="right" wrapText="1"/>
    </xf>
    <xf numFmtId="4" fontId="6" fillId="4" borderId="0" xfId="0" applyNumberFormat="1" applyFont="1" applyFill="1" applyAlignment="1" applyProtection="1"/>
    <xf numFmtId="0" fontId="3" fillId="0" borderId="0" xfId="0" applyFont="1" applyAlignment="1" applyProtection="1">
      <alignment horizontal="center" wrapText="1"/>
    </xf>
    <xf numFmtId="43" fontId="3" fillId="0" borderId="0" xfId="1" applyNumberFormat="1" applyFont="1" applyFill="1" applyAlignment="1" applyProtection="1">
      <alignment horizontal="center" wrapText="1"/>
    </xf>
    <xf numFmtId="3" fontId="4" fillId="0" borderId="0" xfId="0" applyNumberFormat="1" applyFont="1" applyFill="1" applyBorder="1" applyProtection="1"/>
    <xf numFmtId="9" fontId="4" fillId="0" borderId="0" xfId="2" applyFont="1" applyBorder="1" applyAlignment="1" applyProtection="1">
      <alignment horizontal="center"/>
    </xf>
    <xf numFmtId="0" fontId="3" fillId="0" borderId="0" xfId="0" applyFont="1" applyAlignment="1" applyProtection="1">
      <alignment horizontal="center" vertical="top" wrapText="1"/>
    </xf>
  </cellXfs>
  <cellStyles count="4">
    <cellStyle name="Milliers" xfId="1" builtinId="3"/>
    <cellStyle name="Normal" xfId="0" builtinId="0"/>
    <cellStyle name="Pourcentage" xfId="2" builtinId="5"/>
    <cellStyle name="Titres_centrés_gras" xfId="3"/>
  </cellStyles>
  <dxfs count="0"/>
  <tableStyles count="0" defaultTableStyle="TableStyleMedium9" defaultPivotStyle="PivotStyleLight16"/>
  <colors>
    <mruColors>
      <color rgb="FFCCFFFF"/>
      <color rgb="FFFF00FF"/>
      <color rgb="FFFFCC99"/>
      <color rgb="FF0066FF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Tabelle1"/>
  <dimension ref="A1:P86"/>
  <sheetViews>
    <sheetView tabSelected="1" zoomScaleNormal="100" workbookViewId="0">
      <selection activeCell="E4" sqref="E4"/>
    </sheetView>
  </sheetViews>
  <sheetFormatPr baseColWidth="10" defaultRowHeight="12.75"/>
  <cols>
    <col min="1" max="5" width="11" style="2" customWidth="1"/>
    <col min="6" max="6" width="12.5703125" style="2" customWidth="1"/>
    <col min="7" max="9" width="11" style="2" customWidth="1"/>
    <col min="10" max="10" width="12.42578125" style="2" customWidth="1"/>
    <col min="11" max="13" width="11" style="2" customWidth="1"/>
    <col min="14" max="14" width="11.42578125" style="2"/>
    <col min="15" max="15" width="37.140625" style="2" customWidth="1"/>
    <col min="16" max="16384" width="11.42578125" style="2"/>
  </cols>
  <sheetData>
    <row r="1" spans="1:16" ht="24.75" customHeight="1">
      <c r="A1" s="54" t="s">
        <v>7</v>
      </c>
      <c r="G1" s="3"/>
      <c r="K1" s="61"/>
      <c r="L1" s="61"/>
      <c r="O1" s="70" t="s">
        <v>18</v>
      </c>
      <c r="P1" s="79">
        <v>2</v>
      </c>
    </row>
    <row r="2" spans="1:16" s="1" customFormat="1" ht="13.5" customHeight="1">
      <c r="O2" s="78" t="s">
        <v>14</v>
      </c>
      <c r="P2" s="80" t="str">
        <f>IF(OR(AND(P1=1,G4=64),AND(P1=2,G4=65)),"Oui","Non")</f>
        <v>Oui</v>
      </c>
    </row>
    <row r="3" spans="1:16" s="4" customFormat="1" ht="13.5" customHeight="1">
      <c r="A3" s="70" t="s">
        <v>9</v>
      </c>
      <c r="E3" s="5">
        <v>40544</v>
      </c>
      <c r="F3" s="77" t="str">
        <f>IF(DAY(E3)&lt;&gt;1,"AU PREMIER D'UN MOIS UNIQUEMENT !",IF(P3="Oui","Calcul à la date de retraite ou après !!",""))</f>
        <v/>
      </c>
      <c r="O3" s="70" t="s">
        <v>17</v>
      </c>
      <c r="P3" s="80" t="str">
        <f>IF(OR(AND(P1=1,E3&gt;=P5),AND(P1=2,E3&gt;=P6)),"Oui","Non")</f>
        <v>Non</v>
      </c>
    </row>
    <row r="4" spans="1:16" s="4" customFormat="1" ht="13.5" customHeight="1">
      <c r="A4" s="70" t="s">
        <v>10</v>
      </c>
      <c r="E4" s="41">
        <v>16824</v>
      </c>
      <c r="F4" s="84" t="s">
        <v>30</v>
      </c>
      <c r="G4" s="7">
        <f>YEAR(E3)-YEAR(E4)</f>
        <v>65</v>
      </c>
      <c r="P4" s="6"/>
    </row>
    <row r="5" spans="1:16" s="4" customFormat="1" ht="19.5" customHeight="1">
      <c r="A5" s="70" t="s">
        <v>8</v>
      </c>
      <c r="D5" s="72"/>
      <c r="E5" s="71"/>
      <c r="F5" s="6"/>
      <c r="G5" s="7"/>
      <c r="O5" s="70" t="s">
        <v>15</v>
      </c>
      <c r="P5" s="81">
        <f>DATE(YEAR(E4)+64,MONTH(E4)+1,1)</f>
        <v>40210</v>
      </c>
    </row>
    <row r="6" spans="1:16" s="9" customFormat="1" ht="13.5" customHeight="1">
      <c r="A6" s="12" t="str">
        <f>IF(P2="Oui","Calcul jusqu'à la date de retraite au","Calcul jusqu'à la fin de l'année "&amp;YEAR(E3))</f>
        <v>Calcul jusqu'à la date de retraite au</v>
      </c>
      <c r="B6" s="13"/>
      <c r="C6" s="13"/>
      <c r="D6" s="81">
        <f>IF(P2="Non","",IF(P1=1,P5,P6))</f>
        <v>40575</v>
      </c>
      <c r="F6" s="13"/>
      <c r="G6" s="14"/>
      <c r="O6" s="70" t="s">
        <v>16</v>
      </c>
      <c r="P6" s="81">
        <f>DATE(YEAR(E4)+65,MONTH(E4)+1,1)</f>
        <v>40575</v>
      </c>
    </row>
    <row r="7" spans="1:16" s="9" customFormat="1" ht="13.5" customHeight="1">
      <c r="A7" s="15"/>
      <c r="B7" s="16"/>
      <c r="C7" s="16"/>
      <c r="D7" s="16"/>
      <c r="E7" s="16"/>
      <c r="F7" s="17"/>
      <c r="G7" s="18"/>
    </row>
    <row r="8" spans="1:16" s="4" customFormat="1" ht="13.5" customHeight="1">
      <c r="A8" s="15" t="str">
        <f>"Salaire assuré en "&amp;YEAR(E3)</f>
        <v>Salaire assuré en 2011</v>
      </c>
      <c r="B8" s="16"/>
      <c r="C8" s="16"/>
      <c r="D8" s="16"/>
      <c r="E8" s="42">
        <v>10000</v>
      </c>
      <c r="F8" s="16"/>
      <c r="G8" s="20"/>
    </row>
    <row r="9" spans="1:16" s="4" customFormat="1" ht="13.5" customHeight="1">
      <c r="A9" s="39" t="s">
        <v>11</v>
      </c>
      <c r="B9" s="16"/>
      <c r="C9" s="16"/>
      <c r="D9" s="16"/>
      <c r="E9" s="43">
        <v>0.04</v>
      </c>
      <c r="F9" s="16"/>
      <c r="G9" s="85" t="s">
        <v>31</v>
      </c>
    </row>
    <row r="10" spans="1:16" s="9" customFormat="1" ht="13.5" customHeight="1">
      <c r="A10" s="40" t="s">
        <v>19</v>
      </c>
      <c r="B10" s="49"/>
      <c r="C10" s="49"/>
      <c r="D10" s="49"/>
      <c r="E10" s="42"/>
      <c r="F10" s="50"/>
      <c r="G10" s="22">
        <f>IF(P2="Oui",ROUND(E10*$E$9/360*DAYS360(E3,D6)*2,1)/2,ROUND(E10*$E$9/360*DAYS360(E3,DATE(YEAR($E$3),12,31)+1)*2,1)/2)</f>
        <v>0</v>
      </c>
    </row>
    <row r="11" spans="1:16" s="9" customFormat="1" ht="13.5" customHeight="1">
      <c r="A11" s="39" t="s">
        <v>12</v>
      </c>
      <c r="B11" s="44"/>
      <c r="D11" s="16"/>
      <c r="E11" s="42"/>
      <c r="F11" s="17"/>
      <c r="G11" s="22">
        <f>IF(P2="Oui",ROUND(E11*$E$9/360*DAYS360(B11,D6)*2,1)/2,ROUND(E11*$E$9/360*DAYS360(B11,DATE(YEAR($E$3),12,31)+1)*2,1)/2)</f>
        <v>0</v>
      </c>
      <c r="H11" s="82" t="str">
        <f>IF(B11="","",IF(YEAR(B11)&lt;&gt;YEAR($E$3),"APPORT POSSIBLE SEULEMENT PENDANT L'ANNEE "&amp;YEAR($E$3),IF(D6&lt;=B11,"APPORT APRES LA DATE DE RETRAITE !!!","")))</f>
        <v/>
      </c>
    </row>
    <row r="12" spans="1:16" s="9" customFormat="1" ht="13.5" customHeight="1">
      <c r="A12" s="15" t="str">
        <f>"Cotisations "&amp;YEAR(E3)</f>
        <v>Cotisations 2011</v>
      </c>
      <c r="B12" s="16"/>
      <c r="C12" s="16"/>
      <c r="D12" s="116">
        <f>IF(P2="Non",VLOOKUP(G4,A39:D85,4,FALSE),VLOOKUP(G4-1,A39:D85,4,FALSE))</f>
        <v>0.18</v>
      </c>
      <c r="E12" s="45">
        <f>IF(P2="Non",ROUND(E8*VLOOKUP(G4,A39:D85,4,FALSE)*2,1)/2/12*(13-MONTH(E3)),ROUND(E8*VLOOKUP(G4-1,A39:D85,4,FALSE)/12*(MONTH(D6)-MONTH(E3))*2,1)/2)</f>
        <v>150</v>
      </c>
      <c r="F12" s="23"/>
      <c r="G12" s="18"/>
      <c r="I12" s="45"/>
      <c r="J12" s="45"/>
    </row>
    <row r="13" spans="1:16" s="9" customFormat="1" ht="13.5" customHeight="1">
      <c r="A13" s="24" t="str">
        <f>IF(P2="Non","Total jusqu'à fin "&amp;YEAR(E3),"Total jusqu'à la retraite")</f>
        <v>Total jusqu'à la retraite</v>
      </c>
      <c r="B13" s="25"/>
      <c r="C13" s="25"/>
      <c r="D13" s="25"/>
      <c r="E13" s="26">
        <f>SUM(E10:G12)</f>
        <v>150</v>
      </c>
      <c r="F13" s="26"/>
      <c r="G13" s="27"/>
      <c r="I13" s="115"/>
      <c r="J13" s="115"/>
    </row>
    <row r="14" spans="1:16" s="9" customFormat="1" ht="13.5" customHeight="1">
      <c r="A14" s="10"/>
      <c r="B14" s="10"/>
      <c r="C14" s="10"/>
      <c r="D14" s="10"/>
      <c r="E14" s="10"/>
      <c r="F14" s="11"/>
    </row>
    <row r="15" spans="1:16" s="9" customFormat="1" ht="13.5" hidden="1" customHeight="1">
      <c r="A15" s="12" t="str">
        <f>"Sparkonto ZUSATZ per Ende "&amp;YEAR(E3)</f>
        <v>Sparkonto ZUSATZ per Ende 2011</v>
      </c>
      <c r="B15" s="13"/>
      <c r="C15" s="13"/>
      <c r="D15" s="13"/>
      <c r="E15" s="13"/>
      <c r="F15" s="13"/>
      <c r="G15" s="14"/>
    </row>
    <row r="16" spans="1:16" s="4" customFormat="1" ht="13.5" hidden="1" customHeight="1">
      <c r="A16" s="15"/>
      <c r="B16" s="16"/>
      <c r="C16" s="16"/>
      <c r="D16" s="16"/>
      <c r="E16" s="16"/>
      <c r="F16" s="17"/>
      <c r="G16" s="18"/>
      <c r="H16" s="9"/>
      <c r="I16" s="9"/>
      <c r="J16" s="9"/>
      <c r="K16" s="9"/>
      <c r="L16" s="9"/>
      <c r="M16" s="9"/>
    </row>
    <row r="17" spans="1:14" s="4" customFormat="1" ht="13.5" hidden="1" customHeight="1">
      <c r="A17" s="15" t="str">
        <f>"Vers. Jahreslohn im Jahr "&amp;YEAR(E3)</f>
        <v>Vers. Jahreslohn im Jahr 2011</v>
      </c>
      <c r="B17" s="16"/>
      <c r="C17" s="16"/>
      <c r="D17" s="16"/>
      <c r="E17" s="42"/>
      <c r="F17" s="16"/>
      <c r="G17" s="20"/>
    </row>
    <row r="18" spans="1:14" s="4" customFormat="1" ht="13.5" hidden="1" customHeight="1">
      <c r="A18" s="15" t="str">
        <f>"Zins im Jahr "&amp;YEAR(E3)</f>
        <v>Zins im Jahr 2011</v>
      </c>
      <c r="B18" s="16"/>
      <c r="C18" s="16"/>
      <c r="D18" s="16"/>
      <c r="E18" s="52" t="e">
        <f>#REF!</f>
        <v>#REF!</v>
      </c>
      <c r="F18" s="16"/>
      <c r="G18" s="20"/>
    </row>
    <row r="19" spans="1:14" s="9" customFormat="1" ht="13.5" hidden="1" customHeight="1">
      <c r="A19" s="39" t="s">
        <v>3</v>
      </c>
      <c r="B19" s="16"/>
      <c r="C19" s="16"/>
      <c r="D19" s="16"/>
      <c r="E19" s="52">
        <f>E9</f>
        <v>0.04</v>
      </c>
      <c r="F19" s="16"/>
      <c r="G19" s="18"/>
      <c r="H19" s="4"/>
      <c r="I19" s="4"/>
      <c r="J19" s="4"/>
      <c r="K19" s="4"/>
      <c r="L19" s="4"/>
      <c r="M19" s="4"/>
    </row>
    <row r="20" spans="1:14" s="9" customFormat="1" ht="13.5" hidden="1" customHeight="1">
      <c r="A20" s="39" t="s">
        <v>4</v>
      </c>
      <c r="E20" s="19"/>
      <c r="G20" s="21" t="s">
        <v>2</v>
      </c>
      <c r="H20" s="4"/>
      <c r="I20" s="4"/>
      <c r="J20" s="4"/>
      <c r="K20" s="4"/>
      <c r="L20" s="4"/>
      <c r="M20" s="4"/>
    </row>
    <row r="21" spans="1:14" s="9" customFormat="1" ht="13.5" hidden="1" customHeight="1">
      <c r="A21" s="40" t="str">
        <f>"Anteil Einmaleinlage AG im Jahr "&amp;YEAR(E3)</f>
        <v>Anteil Einmaleinlage AG im Jahr 2011</v>
      </c>
      <c r="B21" s="16"/>
      <c r="C21" s="16"/>
      <c r="D21" s="16"/>
      <c r="E21" s="45">
        <f>ROUND(E20/10*(10-(YEAR(E3)-2008))*2,1)/2</f>
        <v>0</v>
      </c>
      <c r="F21" s="17"/>
      <c r="G21" s="22" t="e">
        <f>ROUND(E21*$E$18*2,1)/2</f>
        <v>#REF!</v>
      </c>
    </row>
    <row r="22" spans="1:14" s="9" customFormat="1" ht="13.5" hidden="1" customHeight="1">
      <c r="A22" s="40" t="e">
        <f xml:space="preserve"> "Altersguthaben per "&amp;TEXT(DATE(YEAR(E3),1,1)-1,"TT.MM.JJJJ")&amp;" *"</f>
        <v>#VALUE!</v>
      </c>
      <c r="B22" s="48"/>
      <c r="C22" s="49"/>
      <c r="D22" s="49"/>
      <c r="E22" s="42"/>
      <c r="F22" s="50"/>
      <c r="G22" s="22" t="e">
        <f>ROUND(E22*$E$18*2,1)/2</f>
        <v>#REF!</v>
      </c>
    </row>
    <row r="23" spans="1:14" s="9" customFormat="1" ht="13.5" hidden="1" customHeight="1">
      <c r="A23" s="40" t="s">
        <v>5</v>
      </c>
      <c r="B23" s="53"/>
      <c r="C23" s="16"/>
      <c r="D23" s="16"/>
      <c r="E23" s="42"/>
      <c r="F23" s="17"/>
      <c r="G23" s="22" t="e">
        <f>ROUND(E23*$E$18*2,1)/2</f>
        <v>#REF!</v>
      </c>
    </row>
    <row r="24" spans="1:14" s="9" customFormat="1" ht="13.5" hidden="1" customHeight="1">
      <c r="A24" s="15" t="s">
        <v>1</v>
      </c>
      <c r="B24" s="44"/>
      <c r="C24" s="16" t="str">
        <f>IF(B24="","",IF(YEAR(B24)&lt;&gt;YEAR($E$3),"NUR MÖGLICH WÄHREND DES JAHRES "&amp;YEAR($E$3),""))</f>
        <v/>
      </c>
      <c r="D24" s="16"/>
      <c r="E24" s="42"/>
      <c r="F24" s="17"/>
      <c r="G24" s="22" t="e">
        <f>ROUND(E24*$E$18/360*DAYS360(B24,DATE(YEAR($E$3),12,31)+1)*2,1)/2</f>
        <v>#REF!</v>
      </c>
    </row>
    <row r="25" spans="1:14" s="9" customFormat="1" ht="13.5" hidden="1" customHeight="1">
      <c r="A25" s="15" t="str">
        <f>"Beiträge "&amp;YEAR(E3)</f>
        <v>Beiträge 2011</v>
      </c>
      <c r="B25" s="16"/>
      <c r="C25" s="16"/>
      <c r="D25" s="16"/>
      <c r="E25" s="45" t="e">
        <f>IF(#REF!=0,ROUND(E17*VLOOKUP(G4,#REF!,4,FALSE)/12*2,1)/2*12+ROUND(E17*VLOOKUP(G4,#REF!,5,FALSE)/12*2,1)/2*12,(ROUND(E17*VLOOKUP(G4,#REF!,4,FALSE)/12*2,1)/2*12+ROUND(E17*VLOOKUP(G4,#REF!,5,FALSE)/12*2,1)/2*12))/12*(13-MONTH(#REF!))</f>
        <v>#REF!</v>
      </c>
      <c r="F25" s="23"/>
      <c r="G25" s="18"/>
    </row>
    <row r="26" spans="1:14" s="9" customFormat="1" ht="16.5" hidden="1" customHeight="1">
      <c r="A26" s="24" t="s">
        <v>0</v>
      </c>
      <c r="B26" s="25"/>
      <c r="C26" s="25"/>
      <c r="D26" s="25"/>
      <c r="E26" s="26" t="e">
        <f>SUM(E21:G25)</f>
        <v>#REF!</v>
      </c>
      <c r="F26" s="28"/>
      <c r="G26" s="27"/>
    </row>
    <row r="27" spans="1:14" s="9" customFormat="1" ht="16.5" hidden="1" customHeight="1">
      <c r="A27" s="46" t="str">
        <f>"*** gemäss ''Technische Date''   /   ACHTUNG, NICHT PER 01.01."&amp;YEAR(E3)&amp;" !!!"</f>
        <v>*** gemäss ''Technische Date''   /   ACHTUNG, NICHT PER 01.01.2011 !!!</v>
      </c>
      <c r="B27" s="10"/>
      <c r="C27" s="10"/>
      <c r="D27" s="10"/>
      <c r="E27" s="11"/>
    </row>
    <row r="28" spans="1:14" s="9" customFormat="1" ht="16.5" customHeight="1">
      <c r="A28" s="46"/>
      <c r="B28" s="10"/>
      <c r="C28" s="10"/>
      <c r="D28" s="10"/>
      <c r="E28" s="11"/>
    </row>
    <row r="29" spans="1:14" s="9" customFormat="1" ht="16.5" customHeight="1" thickBot="1">
      <c r="A29" s="47"/>
      <c r="B29" s="10"/>
      <c r="C29" s="10"/>
      <c r="D29" s="10"/>
      <c r="E29" s="11"/>
    </row>
    <row r="30" spans="1:14" s="9" customFormat="1" ht="16.5" customHeight="1">
      <c r="A30" s="10"/>
      <c r="B30" s="86"/>
      <c r="C30" s="87"/>
      <c r="D30" s="87"/>
      <c r="E30" s="88"/>
      <c r="F30" s="89"/>
    </row>
    <row r="31" spans="1:14" s="9" customFormat="1" ht="24.75" customHeight="1">
      <c r="B31" s="100"/>
      <c r="C31" s="90" t="s">
        <v>13</v>
      </c>
      <c r="D31" s="91"/>
      <c r="E31" s="90" t="s">
        <v>6</v>
      </c>
      <c r="F31" s="92"/>
    </row>
    <row r="32" spans="1:14" s="9" customFormat="1" ht="18.75" customHeight="1">
      <c r="B32" s="101">
        <f>IF(P1=1,64,65)</f>
        <v>65</v>
      </c>
      <c r="C32" s="93">
        <f>IF($G$4=B32,E13,IF(P1=1,K84,K85))</f>
        <v>150</v>
      </c>
      <c r="D32" s="94">
        <v>6.8000000000000005E-2</v>
      </c>
      <c r="E32" s="93">
        <f>ROUND(C32*D32*2,1)/2</f>
        <v>10.199999999999999</v>
      </c>
      <c r="F32" s="95"/>
      <c r="N32" s="83"/>
    </row>
    <row r="33" spans="1:14" s="9" customFormat="1" ht="18.75" customHeight="1" thickBot="1">
      <c r="A33" s="29"/>
      <c r="B33" s="102"/>
      <c r="C33" s="97"/>
      <c r="D33" s="96"/>
      <c r="E33" s="98"/>
      <c r="F33" s="99"/>
      <c r="H33" s="29"/>
      <c r="I33" s="31"/>
      <c r="J33" s="31"/>
      <c r="K33" s="30"/>
      <c r="L33" s="31"/>
      <c r="N33" s="83"/>
    </row>
    <row r="34" spans="1:14" s="9" customFormat="1" ht="18.75" customHeight="1">
      <c r="A34" s="29"/>
      <c r="B34" s="56"/>
      <c r="C34" s="30"/>
      <c r="D34" s="31"/>
      <c r="E34" s="11"/>
      <c r="H34" s="29"/>
      <c r="I34" s="31"/>
      <c r="J34" s="31"/>
      <c r="K34" s="30"/>
      <c r="L34" s="31"/>
      <c r="N34" s="83"/>
    </row>
    <row r="35" spans="1:14" s="9" customFormat="1" ht="18.75" customHeight="1">
      <c r="A35" s="29"/>
      <c r="B35" s="55"/>
      <c r="C35" s="30"/>
      <c r="D35" s="31"/>
      <c r="E35" s="11"/>
      <c r="H35" s="29"/>
      <c r="I35" s="31"/>
      <c r="J35" s="31"/>
      <c r="K35" s="30"/>
      <c r="L35" s="31"/>
      <c r="N35" s="83"/>
    </row>
    <row r="36" spans="1:14" s="9" customFormat="1" ht="18.75" customHeight="1">
      <c r="A36" s="29"/>
      <c r="B36" s="31"/>
      <c r="C36" s="30"/>
      <c r="D36" s="31"/>
      <c r="E36" s="11"/>
      <c r="H36" s="29"/>
      <c r="I36" s="31"/>
      <c r="J36" s="31"/>
      <c r="K36" s="30"/>
      <c r="L36" s="31"/>
      <c r="N36" s="83"/>
    </row>
    <row r="37" spans="1:14" s="8" customFormat="1" ht="161.25" customHeight="1">
      <c r="A37" s="29"/>
      <c r="B37" s="32"/>
      <c r="C37" s="32"/>
      <c r="D37" s="32"/>
      <c r="E37" s="32"/>
      <c r="F37" s="32"/>
      <c r="G37" s="32"/>
      <c r="H37" s="32"/>
      <c r="I37" s="32"/>
      <c r="J37" s="32"/>
      <c r="K37" s="32"/>
      <c r="L37" s="32"/>
      <c r="M37" s="32"/>
      <c r="N37" s="83"/>
    </row>
    <row r="38" spans="1:14" s="104" customFormat="1" ht="46.5" customHeight="1">
      <c r="A38" s="103" t="s">
        <v>20</v>
      </c>
      <c r="B38" s="103" t="s">
        <v>21</v>
      </c>
      <c r="C38" s="103" t="s">
        <v>22</v>
      </c>
      <c r="D38" s="103" t="s">
        <v>23</v>
      </c>
      <c r="E38" s="103" t="s">
        <v>24</v>
      </c>
      <c r="F38" s="103" t="s">
        <v>25</v>
      </c>
      <c r="G38" s="103" t="str">
        <f>"Capital à la fin de l'année "&amp;YEAR(E3)</f>
        <v>Capital à la fin de l'année 2011</v>
      </c>
      <c r="H38" s="103" t="s">
        <v>26</v>
      </c>
      <c r="N38" s="105"/>
    </row>
    <row r="39" spans="1:14" s="113" customFormat="1" ht="18" customHeight="1">
      <c r="A39" s="106">
        <v>18</v>
      </c>
      <c r="B39" s="107">
        <f t="shared" ref="B39:B85" si="0">YEAR($E$4)+A39</f>
        <v>1964</v>
      </c>
      <c r="C39" s="35" t="str">
        <f>IF(YEAR($E$3)-YEAR($E$4)&gt;A39-1,"Non","Oui")</f>
        <v>Non</v>
      </c>
      <c r="D39" s="108">
        <v>0</v>
      </c>
      <c r="E39" s="109"/>
      <c r="F39" s="110"/>
      <c r="G39" s="111">
        <f t="shared" ref="G39:G85" si="1">IF(B39=YEAR($E$3),$E$13,0)</f>
        <v>0</v>
      </c>
      <c r="H39" s="112">
        <f>E39+F39+G39</f>
        <v>0</v>
      </c>
      <c r="N39" s="114"/>
    </row>
    <row r="40" spans="1:14" s="8" customFormat="1" ht="9" customHeight="1">
      <c r="A40" s="33">
        <v>19</v>
      </c>
      <c r="B40" s="34">
        <f t="shared" si="0"/>
        <v>1965</v>
      </c>
      <c r="C40" s="35" t="str">
        <f t="shared" ref="C40:C85" si="2">IF(YEAR($E$3)-YEAR($E$4)&gt;A40-1,"Non","Oui")</f>
        <v>Non</v>
      </c>
      <c r="D40" s="36">
        <v>0</v>
      </c>
      <c r="E40" s="37"/>
      <c r="F40" s="38">
        <f>H39*$E$9</f>
        <v>0</v>
      </c>
      <c r="G40" s="38">
        <f t="shared" si="1"/>
        <v>0</v>
      </c>
      <c r="H40" s="37">
        <f>H39+E40+F40+G40</f>
        <v>0</v>
      </c>
      <c r="N40" s="83"/>
    </row>
    <row r="41" spans="1:14" s="32" customFormat="1" ht="9" customHeight="1">
      <c r="A41" s="33">
        <v>20</v>
      </c>
      <c r="B41" s="34">
        <f t="shared" si="0"/>
        <v>1966</v>
      </c>
      <c r="C41" s="35" t="str">
        <f t="shared" si="2"/>
        <v>Non</v>
      </c>
      <c r="D41" s="36">
        <v>0</v>
      </c>
      <c r="E41" s="37"/>
      <c r="F41" s="38">
        <f t="shared" ref="F41:F85" si="3">H40*$E$9</f>
        <v>0</v>
      </c>
      <c r="G41" s="38">
        <f t="shared" si="1"/>
        <v>0</v>
      </c>
      <c r="H41" s="37">
        <f t="shared" ref="H41:H85" si="4">H40+E41+F41+G41</f>
        <v>0</v>
      </c>
      <c r="I41" s="8"/>
      <c r="J41" s="8"/>
      <c r="K41" s="8"/>
      <c r="L41" s="8"/>
      <c r="M41" s="8"/>
      <c r="N41" s="83"/>
    </row>
    <row r="42" spans="1:14" s="32" customFormat="1" ht="9" customHeight="1">
      <c r="A42" s="33">
        <v>21</v>
      </c>
      <c r="B42" s="34">
        <f t="shared" si="0"/>
        <v>1967</v>
      </c>
      <c r="C42" s="35" t="str">
        <f t="shared" si="2"/>
        <v>Non</v>
      </c>
      <c r="D42" s="36">
        <v>0</v>
      </c>
      <c r="E42" s="37"/>
      <c r="F42" s="38">
        <f t="shared" si="3"/>
        <v>0</v>
      </c>
      <c r="G42" s="38">
        <f t="shared" si="1"/>
        <v>0</v>
      </c>
      <c r="H42" s="37">
        <f t="shared" si="4"/>
        <v>0</v>
      </c>
      <c r="I42" s="8"/>
      <c r="J42" s="8"/>
      <c r="K42" s="8"/>
      <c r="L42" s="8"/>
      <c r="M42" s="8"/>
      <c r="N42" s="83"/>
    </row>
    <row r="43" spans="1:14" s="32" customFormat="1" ht="9" customHeight="1">
      <c r="A43" s="33">
        <v>22</v>
      </c>
      <c r="B43" s="34">
        <f t="shared" si="0"/>
        <v>1968</v>
      </c>
      <c r="C43" s="35" t="str">
        <f t="shared" si="2"/>
        <v>Non</v>
      </c>
      <c r="D43" s="36">
        <v>0</v>
      </c>
      <c r="E43" s="37"/>
      <c r="F43" s="38">
        <f t="shared" si="3"/>
        <v>0</v>
      </c>
      <c r="G43" s="38">
        <f t="shared" si="1"/>
        <v>0</v>
      </c>
      <c r="H43" s="37">
        <f t="shared" si="4"/>
        <v>0</v>
      </c>
      <c r="I43" s="8"/>
      <c r="J43" s="8"/>
      <c r="K43" s="8"/>
      <c r="L43" s="8"/>
      <c r="M43" s="8"/>
      <c r="N43" s="83"/>
    </row>
    <row r="44" spans="1:14" s="32" customFormat="1" ht="9" customHeight="1">
      <c r="A44" s="33">
        <v>23</v>
      </c>
      <c r="B44" s="34">
        <f t="shared" si="0"/>
        <v>1969</v>
      </c>
      <c r="C44" s="35" t="str">
        <f t="shared" si="2"/>
        <v>Non</v>
      </c>
      <c r="D44" s="36">
        <v>0</v>
      </c>
      <c r="E44" s="37"/>
      <c r="F44" s="38">
        <f t="shared" si="3"/>
        <v>0</v>
      </c>
      <c r="G44" s="38">
        <f t="shared" si="1"/>
        <v>0</v>
      </c>
      <c r="H44" s="37">
        <f t="shared" si="4"/>
        <v>0</v>
      </c>
      <c r="I44" s="8"/>
      <c r="J44" s="8"/>
      <c r="K44" s="8"/>
      <c r="L44" s="8"/>
      <c r="M44" s="8"/>
      <c r="N44" s="83"/>
    </row>
    <row r="45" spans="1:14" s="32" customFormat="1" ht="9" customHeight="1">
      <c r="A45" s="33">
        <v>24</v>
      </c>
      <c r="B45" s="34">
        <f t="shared" si="0"/>
        <v>1970</v>
      </c>
      <c r="C45" s="35" t="str">
        <f t="shared" si="2"/>
        <v>Non</v>
      </c>
      <c r="D45" s="36">
        <v>0</v>
      </c>
      <c r="E45" s="37"/>
      <c r="F45" s="38">
        <f t="shared" si="3"/>
        <v>0</v>
      </c>
      <c r="G45" s="38">
        <f t="shared" si="1"/>
        <v>0</v>
      </c>
      <c r="H45" s="37">
        <f t="shared" si="4"/>
        <v>0</v>
      </c>
      <c r="I45" s="8"/>
      <c r="J45" s="8"/>
      <c r="K45" s="8"/>
      <c r="L45" s="8"/>
      <c r="M45" s="8"/>
      <c r="N45" s="83"/>
    </row>
    <row r="46" spans="1:14" s="32" customFormat="1" ht="9" customHeight="1">
      <c r="A46" s="62">
        <v>25</v>
      </c>
      <c r="B46" s="63">
        <f t="shared" si="0"/>
        <v>1971</v>
      </c>
      <c r="C46" s="64" t="str">
        <f t="shared" si="2"/>
        <v>Non</v>
      </c>
      <c r="D46" s="65">
        <v>7.0000000000000007E-2</v>
      </c>
      <c r="E46" s="37">
        <f>IF(C46="Non",0,$E$8*D46)</f>
        <v>0</v>
      </c>
      <c r="F46" s="38">
        <f t="shared" si="3"/>
        <v>0</v>
      </c>
      <c r="G46" s="38">
        <f t="shared" si="1"/>
        <v>0</v>
      </c>
      <c r="H46" s="37">
        <f t="shared" si="4"/>
        <v>0</v>
      </c>
      <c r="K46" s="8"/>
      <c r="N46" s="83"/>
    </row>
    <row r="47" spans="1:14" s="32" customFormat="1" ht="9" customHeight="1">
      <c r="A47" s="62">
        <v>26</v>
      </c>
      <c r="B47" s="63">
        <f t="shared" si="0"/>
        <v>1972</v>
      </c>
      <c r="C47" s="64" t="str">
        <f t="shared" si="2"/>
        <v>Non</v>
      </c>
      <c r="D47" s="65">
        <v>7.0000000000000007E-2</v>
      </c>
      <c r="E47" s="37">
        <f t="shared" ref="E47:E84" si="5">IF(C47="Non",0,$E$8*D47)</f>
        <v>0</v>
      </c>
      <c r="F47" s="38">
        <f t="shared" si="3"/>
        <v>0</v>
      </c>
      <c r="G47" s="38">
        <f t="shared" si="1"/>
        <v>0</v>
      </c>
      <c r="H47" s="37">
        <f t="shared" si="4"/>
        <v>0</v>
      </c>
      <c r="K47" s="8"/>
      <c r="N47" s="83"/>
    </row>
    <row r="48" spans="1:14" s="32" customFormat="1" ht="9" customHeight="1">
      <c r="A48" s="62">
        <v>27</v>
      </c>
      <c r="B48" s="63">
        <f t="shared" si="0"/>
        <v>1973</v>
      </c>
      <c r="C48" s="64" t="str">
        <f t="shared" si="2"/>
        <v>Non</v>
      </c>
      <c r="D48" s="65">
        <v>7.0000000000000007E-2</v>
      </c>
      <c r="E48" s="37">
        <f t="shared" si="5"/>
        <v>0</v>
      </c>
      <c r="F48" s="38">
        <f t="shared" si="3"/>
        <v>0</v>
      </c>
      <c r="G48" s="38">
        <f t="shared" si="1"/>
        <v>0</v>
      </c>
      <c r="H48" s="37">
        <f t="shared" si="4"/>
        <v>0</v>
      </c>
      <c r="K48" s="8"/>
      <c r="N48" s="83"/>
    </row>
    <row r="49" spans="1:14" s="32" customFormat="1" ht="9" customHeight="1">
      <c r="A49" s="62">
        <v>28</v>
      </c>
      <c r="B49" s="63">
        <f t="shared" si="0"/>
        <v>1974</v>
      </c>
      <c r="C49" s="64" t="str">
        <f t="shared" si="2"/>
        <v>Non</v>
      </c>
      <c r="D49" s="65">
        <v>7.0000000000000007E-2</v>
      </c>
      <c r="E49" s="37">
        <f t="shared" si="5"/>
        <v>0</v>
      </c>
      <c r="F49" s="38">
        <f t="shared" si="3"/>
        <v>0</v>
      </c>
      <c r="G49" s="38">
        <f t="shared" si="1"/>
        <v>0</v>
      </c>
      <c r="H49" s="37">
        <f t="shared" si="4"/>
        <v>0</v>
      </c>
      <c r="K49" s="8"/>
      <c r="N49" s="83"/>
    </row>
    <row r="50" spans="1:14" s="32" customFormat="1" ht="9" customHeight="1">
      <c r="A50" s="62">
        <v>29</v>
      </c>
      <c r="B50" s="63">
        <f t="shared" si="0"/>
        <v>1975</v>
      </c>
      <c r="C50" s="64" t="str">
        <f t="shared" si="2"/>
        <v>Non</v>
      </c>
      <c r="D50" s="65">
        <v>7.0000000000000007E-2</v>
      </c>
      <c r="E50" s="37">
        <f t="shared" si="5"/>
        <v>0</v>
      </c>
      <c r="F50" s="38">
        <f t="shared" si="3"/>
        <v>0</v>
      </c>
      <c r="G50" s="38">
        <f t="shared" si="1"/>
        <v>0</v>
      </c>
      <c r="H50" s="37">
        <f t="shared" si="4"/>
        <v>0</v>
      </c>
      <c r="K50" s="8"/>
      <c r="N50" s="83"/>
    </row>
    <row r="51" spans="1:14" s="32" customFormat="1" ht="9" customHeight="1">
      <c r="A51" s="62">
        <v>30</v>
      </c>
      <c r="B51" s="63">
        <f t="shared" si="0"/>
        <v>1976</v>
      </c>
      <c r="C51" s="64" t="str">
        <f t="shared" si="2"/>
        <v>Non</v>
      </c>
      <c r="D51" s="65">
        <v>7.0000000000000007E-2</v>
      </c>
      <c r="E51" s="37">
        <f t="shared" si="5"/>
        <v>0</v>
      </c>
      <c r="F51" s="38">
        <f t="shared" si="3"/>
        <v>0</v>
      </c>
      <c r="G51" s="38">
        <f t="shared" si="1"/>
        <v>0</v>
      </c>
      <c r="H51" s="37">
        <f t="shared" si="4"/>
        <v>0</v>
      </c>
      <c r="K51" s="8"/>
      <c r="N51" s="83"/>
    </row>
    <row r="52" spans="1:14" s="32" customFormat="1" ht="9" customHeight="1">
      <c r="A52" s="62">
        <v>31</v>
      </c>
      <c r="B52" s="63">
        <f t="shared" si="0"/>
        <v>1977</v>
      </c>
      <c r="C52" s="64" t="str">
        <f t="shared" si="2"/>
        <v>Non</v>
      </c>
      <c r="D52" s="65">
        <v>7.0000000000000007E-2</v>
      </c>
      <c r="E52" s="37">
        <f t="shared" si="5"/>
        <v>0</v>
      </c>
      <c r="F52" s="38">
        <f t="shared" si="3"/>
        <v>0</v>
      </c>
      <c r="G52" s="38">
        <f t="shared" si="1"/>
        <v>0</v>
      </c>
      <c r="H52" s="37">
        <f t="shared" si="4"/>
        <v>0</v>
      </c>
      <c r="K52" s="8"/>
      <c r="N52" s="83"/>
    </row>
    <row r="53" spans="1:14" s="32" customFormat="1" ht="9" customHeight="1">
      <c r="A53" s="62">
        <v>32</v>
      </c>
      <c r="B53" s="63">
        <f t="shared" si="0"/>
        <v>1978</v>
      </c>
      <c r="C53" s="64" t="str">
        <f t="shared" si="2"/>
        <v>Non</v>
      </c>
      <c r="D53" s="65">
        <v>7.0000000000000007E-2</v>
      </c>
      <c r="E53" s="37">
        <f t="shared" si="5"/>
        <v>0</v>
      </c>
      <c r="F53" s="38">
        <f t="shared" si="3"/>
        <v>0</v>
      </c>
      <c r="G53" s="38">
        <f t="shared" si="1"/>
        <v>0</v>
      </c>
      <c r="H53" s="37">
        <f t="shared" si="4"/>
        <v>0</v>
      </c>
      <c r="K53" s="8"/>
      <c r="N53" s="83"/>
    </row>
    <row r="54" spans="1:14" s="32" customFormat="1" ht="9" customHeight="1">
      <c r="A54" s="62">
        <v>33</v>
      </c>
      <c r="B54" s="63">
        <f t="shared" si="0"/>
        <v>1979</v>
      </c>
      <c r="C54" s="64" t="str">
        <f t="shared" si="2"/>
        <v>Non</v>
      </c>
      <c r="D54" s="65">
        <v>7.0000000000000007E-2</v>
      </c>
      <c r="E54" s="37">
        <f t="shared" si="5"/>
        <v>0</v>
      </c>
      <c r="F54" s="38">
        <f t="shared" si="3"/>
        <v>0</v>
      </c>
      <c r="G54" s="38">
        <f t="shared" si="1"/>
        <v>0</v>
      </c>
      <c r="H54" s="37">
        <f t="shared" si="4"/>
        <v>0</v>
      </c>
      <c r="K54" s="8"/>
      <c r="N54" s="83"/>
    </row>
    <row r="55" spans="1:14" s="32" customFormat="1" ht="9" customHeight="1">
      <c r="A55" s="62">
        <v>34</v>
      </c>
      <c r="B55" s="63">
        <f t="shared" si="0"/>
        <v>1980</v>
      </c>
      <c r="C55" s="64" t="str">
        <f t="shared" si="2"/>
        <v>Non</v>
      </c>
      <c r="D55" s="65">
        <v>7.0000000000000007E-2</v>
      </c>
      <c r="E55" s="37">
        <f t="shared" si="5"/>
        <v>0</v>
      </c>
      <c r="F55" s="38">
        <f t="shared" si="3"/>
        <v>0</v>
      </c>
      <c r="G55" s="38">
        <f t="shared" si="1"/>
        <v>0</v>
      </c>
      <c r="H55" s="37">
        <f t="shared" si="4"/>
        <v>0</v>
      </c>
      <c r="K55" s="8"/>
      <c r="N55" s="83"/>
    </row>
    <row r="56" spans="1:14" s="32" customFormat="1" ht="9" customHeight="1">
      <c r="A56" s="66">
        <v>35</v>
      </c>
      <c r="B56" s="67">
        <f t="shared" si="0"/>
        <v>1981</v>
      </c>
      <c r="C56" s="68" t="str">
        <f t="shared" si="2"/>
        <v>Non</v>
      </c>
      <c r="D56" s="69">
        <v>0.1</v>
      </c>
      <c r="E56" s="37">
        <f t="shared" si="5"/>
        <v>0</v>
      </c>
      <c r="F56" s="38">
        <f t="shared" si="3"/>
        <v>0</v>
      </c>
      <c r="G56" s="38">
        <f t="shared" si="1"/>
        <v>0</v>
      </c>
      <c r="H56" s="37">
        <f t="shared" si="4"/>
        <v>0</v>
      </c>
      <c r="K56" s="8"/>
    </row>
    <row r="57" spans="1:14" s="32" customFormat="1" ht="9" customHeight="1">
      <c r="A57" s="66">
        <v>36</v>
      </c>
      <c r="B57" s="67">
        <f t="shared" si="0"/>
        <v>1982</v>
      </c>
      <c r="C57" s="68" t="str">
        <f t="shared" si="2"/>
        <v>Non</v>
      </c>
      <c r="D57" s="69">
        <v>0.1</v>
      </c>
      <c r="E57" s="37">
        <f t="shared" si="5"/>
        <v>0</v>
      </c>
      <c r="F57" s="38">
        <f t="shared" si="3"/>
        <v>0</v>
      </c>
      <c r="G57" s="38">
        <f t="shared" si="1"/>
        <v>0</v>
      </c>
      <c r="H57" s="37">
        <f t="shared" si="4"/>
        <v>0</v>
      </c>
      <c r="K57" s="8"/>
    </row>
    <row r="58" spans="1:14" s="32" customFormat="1" ht="9" customHeight="1">
      <c r="A58" s="66">
        <v>37</v>
      </c>
      <c r="B58" s="67">
        <f t="shared" si="0"/>
        <v>1983</v>
      </c>
      <c r="C58" s="68" t="str">
        <f t="shared" si="2"/>
        <v>Non</v>
      </c>
      <c r="D58" s="69">
        <v>0.1</v>
      </c>
      <c r="E58" s="37">
        <f t="shared" si="5"/>
        <v>0</v>
      </c>
      <c r="F58" s="38">
        <f t="shared" si="3"/>
        <v>0</v>
      </c>
      <c r="G58" s="38">
        <f t="shared" si="1"/>
        <v>0</v>
      </c>
      <c r="H58" s="37">
        <f t="shared" si="4"/>
        <v>0</v>
      </c>
      <c r="K58" s="8"/>
    </row>
    <row r="59" spans="1:14" s="32" customFormat="1" ht="9" customHeight="1">
      <c r="A59" s="66">
        <v>38</v>
      </c>
      <c r="B59" s="67">
        <f t="shared" si="0"/>
        <v>1984</v>
      </c>
      <c r="C59" s="68" t="str">
        <f t="shared" si="2"/>
        <v>Non</v>
      </c>
      <c r="D59" s="69">
        <v>0.1</v>
      </c>
      <c r="E59" s="37">
        <f t="shared" si="5"/>
        <v>0</v>
      </c>
      <c r="F59" s="38">
        <f t="shared" si="3"/>
        <v>0</v>
      </c>
      <c r="G59" s="38">
        <f t="shared" si="1"/>
        <v>0</v>
      </c>
      <c r="H59" s="37">
        <f t="shared" si="4"/>
        <v>0</v>
      </c>
      <c r="K59" s="8"/>
    </row>
    <row r="60" spans="1:14" s="32" customFormat="1" ht="9" customHeight="1">
      <c r="A60" s="66">
        <v>39</v>
      </c>
      <c r="B60" s="67">
        <f t="shared" si="0"/>
        <v>1985</v>
      </c>
      <c r="C60" s="68" t="str">
        <f t="shared" si="2"/>
        <v>Non</v>
      </c>
      <c r="D60" s="69">
        <v>0.1</v>
      </c>
      <c r="E60" s="37">
        <f t="shared" si="5"/>
        <v>0</v>
      </c>
      <c r="F60" s="38">
        <f t="shared" si="3"/>
        <v>0</v>
      </c>
      <c r="G60" s="38">
        <f t="shared" si="1"/>
        <v>0</v>
      </c>
      <c r="H60" s="37">
        <f t="shared" si="4"/>
        <v>0</v>
      </c>
      <c r="K60" s="8"/>
    </row>
    <row r="61" spans="1:14" s="32" customFormat="1" ht="9" customHeight="1">
      <c r="A61" s="66">
        <v>40</v>
      </c>
      <c r="B61" s="67">
        <f t="shared" si="0"/>
        <v>1986</v>
      </c>
      <c r="C61" s="68" t="str">
        <f t="shared" si="2"/>
        <v>Non</v>
      </c>
      <c r="D61" s="69">
        <v>0.1</v>
      </c>
      <c r="E61" s="37">
        <f t="shared" si="5"/>
        <v>0</v>
      </c>
      <c r="F61" s="38">
        <f t="shared" si="3"/>
        <v>0</v>
      </c>
      <c r="G61" s="38">
        <f t="shared" si="1"/>
        <v>0</v>
      </c>
      <c r="H61" s="37">
        <f t="shared" si="4"/>
        <v>0</v>
      </c>
      <c r="K61" s="8"/>
    </row>
    <row r="62" spans="1:14" s="32" customFormat="1" ht="9" customHeight="1">
      <c r="A62" s="66">
        <v>41</v>
      </c>
      <c r="B62" s="67">
        <f t="shared" si="0"/>
        <v>1987</v>
      </c>
      <c r="C62" s="68" t="str">
        <f t="shared" si="2"/>
        <v>Non</v>
      </c>
      <c r="D62" s="69">
        <v>0.1</v>
      </c>
      <c r="E62" s="37">
        <f t="shared" si="5"/>
        <v>0</v>
      </c>
      <c r="F62" s="38">
        <f t="shared" si="3"/>
        <v>0</v>
      </c>
      <c r="G62" s="38">
        <f t="shared" si="1"/>
        <v>0</v>
      </c>
      <c r="H62" s="37">
        <f t="shared" si="4"/>
        <v>0</v>
      </c>
      <c r="K62" s="8"/>
    </row>
    <row r="63" spans="1:14" s="32" customFormat="1" ht="9" customHeight="1">
      <c r="A63" s="66">
        <v>42</v>
      </c>
      <c r="B63" s="67">
        <f t="shared" si="0"/>
        <v>1988</v>
      </c>
      <c r="C63" s="68" t="str">
        <f t="shared" si="2"/>
        <v>Non</v>
      </c>
      <c r="D63" s="69">
        <v>0.1</v>
      </c>
      <c r="E63" s="37">
        <f t="shared" si="5"/>
        <v>0</v>
      </c>
      <c r="F63" s="38">
        <f t="shared" si="3"/>
        <v>0</v>
      </c>
      <c r="G63" s="38">
        <f t="shared" si="1"/>
        <v>0</v>
      </c>
      <c r="H63" s="37">
        <f t="shared" si="4"/>
        <v>0</v>
      </c>
      <c r="K63" s="8"/>
    </row>
    <row r="64" spans="1:14" s="32" customFormat="1" ht="9" customHeight="1">
      <c r="A64" s="66">
        <v>43</v>
      </c>
      <c r="B64" s="67">
        <f t="shared" si="0"/>
        <v>1989</v>
      </c>
      <c r="C64" s="68" t="str">
        <f t="shared" si="2"/>
        <v>Non</v>
      </c>
      <c r="D64" s="69">
        <v>0.1</v>
      </c>
      <c r="E64" s="37">
        <f t="shared" si="5"/>
        <v>0</v>
      </c>
      <c r="F64" s="38">
        <f t="shared" si="3"/>
        <v>0</v>
      </c>
      <c r="G64" s="38">
        <f t="shared" si="1"/>
        <v>0</v>
      </c>
      <c r="H64" s="37">
        <f t="shared" si="4"/>
        <v>0</v>
      </c>
      <c r="K64" s="8"/>
    </row>
    <row r="65" spans="1:13" s="32" customFormat="1" ht="9" customHeight="1">
      <c r="A65" s="66">
        <v>44</v>
      </c>
      <c r="B65" s="67">
        <f t="shared" si="0"/>
        <v>1990</v>
      </c>
      <c r="C65" s="68" t="str">
        <f t="shared" si="2"/>
        <v>Non</v>
      </c>
      <c r="D65" s="69">
        <v>0.1</v>
      </c>
      <c r="E65" s="37">
        <f t="shared" si="5"/>
        <v>0</v>
      </c>
      <c r="F65" s="38">
        <f t="shared" si="3"/>
        <v>0</v>
      </c>
      <c r="G65" s="38">
        <f t="shared" si="1"/>
        <v>0</v>
      </c>
      <c r="H65" s="37">
        <f t="shared" si="4"/>
        <v>0</v>
      </c>
      <c r="K65" s="8"/>
    </row>
    <row r="66" spans="1:13" s="32" customFormat="1" ht="9" customHeight="1">
      <c r="A66" s="73">
        <v>45</v>
      </c>
      <c r="B66" s="74">
        <f t="shared" si="0"/>
        <v>1991</v>
      </c>
      <c r="C66" s="75" t="str">
        <f t="shared" si="2"/>
        <v>Non</v>
      </c>
      <c r="D66" s="76">
        <v>0.15</v>
      </c>
      <c r="E66" s="37">
        <f t="shared" si="5"/>
        <v>0</v>
      </c>
      <c r="F66" s="38">
        <f t="shared" si="3"/>
        <v>0</v>
      </c>
      <c r="G66" s="38">
        <f t="shared" si="1"/>
        <v>0</v>
      </c>
      <c r="H66" s="37">
        <f t="shared" si="4"/>
        <v>0</v>
      </c>
      <c r="K66" s="8"/>
    </row>
    <row r="67" spans="1:13" s="32" customFormat="1" ht="9" customHeight="1">
      <c r="A67" s="73">
        <v>46</v>
      </c>
      <c r="B67" s="74">
        <f t="shared" si="0"/>
        <v>1992</v>
      </c>
      <c r="C67" s="75" t="str">
        <f t="shared" si="2"/>
        <v>Non</v>
      </c>
      <c r="D67" s="76">
        <v>0.15</v>
      </c>
      <c r="E67" s="37">
        <f t="shared" si="5"/>
        <v>0</v>
      </c>
      <c r="F67" s="38">
        <f t="shared" si="3"/>
        <v>0</v>
      </c>
      <c r="G67" s="38">
        <f t="shared" si="1"/>
        <v>0</v>
      </c>
      <c r="H67" s="37">
        <f t="shared" si="4"/>
        <v>0</v>
      </c>
      <c r="K67" s="8"/>
    </row>
    <row r="68" spans="1:13" s="32" customFormat="1" ht="9" customHeight="1">
      <c r="A68" s="73">
        <v>47</v>
      </c>
      <c r="B68" s="74">
        <f t="shared" si="0"/>
        <v>1993</v>
      </c>
      <c r="C68" s="75" t="str">
        <f t="shared" si="2"/>
        <v>Non</v>
      </c>
      <c r="D68" s="76">
        <v>0.15</v>
      </c>
      <c r="E68" s="37">
        <f t="shared" si="5"/>
        <v>0</v>
      </c>
      <c r="F68" s="38">
        <f t="shared" si="3"/>
        <v>0</v>
      </c>
      <c r="G68" s="38">
        <f t="shared" si="1"/>
        <v>0</v>
      </c>
      <c r="H68" s="37">
        <f t="shared" si="4"/>
        <v>0</v>
      </c>
      <c r="K68" s="8"/>
    </row>
    <row r="69" spans="1:13" s="32" customFormat="1" ht="9" customHeight="1">
      <c r="A69" s="73">
        <v>48</v>
      </c>
      <c r="B69" s="74">
        <f t="shared" si="0"/>
        <v>1994</v>
      </c>
      <c r="C69" s="75" t="str">
        <f t="shared" si="2"/>
        <v>Non</v>
      </c>
      <c r="D69" s="76">
        <v>0.15</v>
      </c>
      <c r="E69" s="37">
        <f t="shared" si="5"/>
        <v>0</v>
      </c>
      <c r="F69" s="38">
        <f t="shared" si="3"/>
        <v>0</v>
      </c>
      <c r="G69" s="38">
        <f t="shared" si="1"/>
        <v>0</v>
      </c>
      <c r="H69" s="37">
        <f t="shared" si="4"/>
        <v>0</v>
      </c>
      <c r="K69" s="8"/>
    </row>
    <row r="70" spans="1:13" s="32" customFormat="1" ht="9" customHeight="1">
      <c r="A70" s="73">
        <v>49</v>
      </c>
      <c r="B70" s="74">
        <f t="shared" si="0"/>
        <v>1995</v>
      </c>
      <c r="C70" s="75" t="str">
        <f t="shared" si="2"/>
        <v>Non</v>
      </c>
      <c r="D70" s="76">
        <v>0.15</v>
      </c>
      <c r="E70" s="37">
        <f t="shared" si="5"/>
        <v>0</v>
      </c>
      <c r="F70" s="38">
        <f t="shared" si="3"/>
        <v>0</v>
      </c>
      <c r="G70" s="38">
        <f t="shared" si="1"/>
        <v>0</v>
      </c>
      <c r="H70" s="37">
        <f t="shared" si="4"/>
        <v>0</v>
      </c>
      <c r="K70" s="8"/>
    </row>
    <row r="71" spans="1:13" s="32" customFormat="1" ht="9" customHeight="1">
      <c r="A71" s="73">
        <v>50</v>
      </c>
      <c r="B71" s="74">
        <f t="shared" si="0"/>
        <v>1996</v>
      </c>
      <c r="C71" s="75" t="str">
        <f t="shared" si="2"/>
        <v>Non</v>
      </c>
      <c r="D71" s="76">
        <v>0.15</v>
      </c>
      <c r="E71" s="37">
        <f t="shared" si="5"/>
        <v>0</v>
      </c>
      <c r="F71" s="38">
        <f t="shared" si="3"/>
        <v>0</v>
      </c>
      <c r="G71" s="38">
        <f t="shared" si="1"/>
        <v>0</v>
      </c>
      <c r="H71" s="37">
        <f t="shared" si="4"/>
        <v>0</v>
      </c>
      <c r="I71" s="117" t="s">
        <v>27</v>
      </c>
      <c r="J71" s="117" t="s">
        <v>28</v>
      </c>
      <c r="K71" s="117" t="s">
        <v>29</v>
      </c>
      <c r="L71" s="51"/>
      <c r="M71" s="51"/>
    </row>
    <row r="72" spans="1:13" s="32" customFormat="1" ht="9" customHeight="1">
      <c r="A72" s="73">
        <v>51</v>
      </c>
      <c r="B72" s="74">
        <f t="shared" si="0"/>
        <v>1997</v>
      </c>
      <c r="C72" s="75" t="str">
        <f t="shared" si="2"/>
        <v>Non</v>
      </c>
      <c r="D72" s="76">
        <v>0.15</v>
      </c>
      <c r="E72" s="37">
        <f t="shared" si="5"/>
        <v>0</v>
      </c>
      <c r="F72" s="38">
        <f t="shared" si="3"/>
        <v>0</v>
      </c>
      <c r="G72" s="38">
        <f t="shared" si="1"/>
        <v>0</v>
      </c>
      <c r="H72" s="37">
        <f t="shared" si="4"/>
        <v>0</v>
      </c>
      <c r="I72" s="117"/>
      <c r="J72" s="117"/>
      <c r="K72" s="117"/>
      <c r="L72" s="51"/>
      <c r="M72" s="51"/>
    </row>
    <row r="73" spans="1:13" s="32" customFormat="1" ht="9" customHeight="1">
      <c r="A73" s="73">
        <v>52</v>
      </c>
      <c r="B73" s="74">
        <f t="shared" si="0"/>
        <v>1998</v>
      </c>
      <c r="C73" s="75" t="str">
        <f t="shared" si="2"/>
        <v>Non</v>
      </c>
      <c r="D73" s="76">
        <v>0.15</v>
      </c>
      <c r="E73" s="37">
        <f t="shared" si="5"/>
        <v>0</v>
      </c>
      <c r="F73" s="38">
        <f t="shared" si="3"/>
        <v>0</v>
      </c>
      <c r="G73" s="38">
        <f t="shared" si="1"/>
        <v>0</v>
      </c>
      <c r="H73" s="37">
        <f t="shared" si="4"/>
        <v>0</v>
      </c>
      <c r="I73" s="117"/>
      <c r="J73" s="117"/>
      <c r="K73" s="117"/>
      <c r="L73" s="51"/>
      <c r="M73" s="51"/>
    </row>
    <row r="74" spans="1:13" s="32" customFormat="1" ht="9" customHeight="1">
      <c r="A74" s="73">
        <v>53</v>
      </c>
      <c r="B74" s="74">
        <f t="shared" si="0"/>
        <v>1999</v>
      </c>
      <c r="C74" s="75" t="str">
        <f t="shared" si="2"/>
        <v>Non</v>
      </c>
      <c r="D74" s="76">
        <v>0.15</v>
      </c>
      <c r="E74" s="37">
        <f t="shared" si="5"/>
        <v>0</v>
      </c>
      <c r="F74" s="38">
        <f t="shared" si="3"/>
        <v>0</v>
      </c>
      <c r="G74" s="38">
        <f t="shared" si="1"/>
        <v>0</v>
      </c>
      <c r="H74" s="37">
        <f t="shared" si="4"/>
        <v>0</v>
      </c>
      <c r="I74" s="117"/>
      <c r="J74" s="117"/>
      <c r="K74" s="117"/>
      <c r="L74" s="51"/>
      <c r="M74" s="51"/>
    </row>
    <row r="75" spans="1:13" s="32" customFormat="1" ht="9" customHeight="1">
      <c r="A75" s="73">
        <v>54</v>
      </c>
      <c r="B75" s="74">
        <f t="shared" si="0"/>
        <v>2000</v>
      </c>
      <c r="C75" s="75" t="str">
        <f t="shared" si="2"/>
        <v>Non</v>
      </c>
      <c r="D75" s="76">
        <v>0.15</v>
      </c>
      <c r="E75" s="37">
        <f t="shared" si="5"/>
        <v>0</v>
      </c>
      <c r="F75" s="38">
        <f t="shared" si="3"/>
        <v>0</v>
      </c>
      <c r="G75" s="38">
        <f t="shared" si="1"/>
        <v>0</v>
      </c>
      <c r="H75" s="37">
        <f t="shared" si="4"/>
        <v>0</v>
      </c>
      <c r="I75" s="117"/>
      <c r="J75" s="117"/>
      <c r="K75" s="117"/>
      <c r="L75" s="51"/>
      <c r="M75" s="51"/>
    </row>
    <row r="76" spans="1:13" s="32" customFormat="1" ht="9" customHeight="1">
      <c r="A76" s="59">
        <v>55</v>
      </c>
      <c r="B76" s="60">
        <f t="shared" si="0"/>
        <v>2001</v>
      </c>
      <c r="C76" s="57" t="str">
        <f t="shared" si="2"/>
        <v>Non</v>
      </c>
      <c r="D76" s="58">
        <v>0.18</v>
      </c>
      <c r="E76" s="37">
        <f t="shared" si="5"/>
        <v>0</v>
      </c>
      <c r="F76" s="38">
        <f t="shared" si="3"/>
        <v>0</v>
      </c>
      <c r="G76" s="38">
        <f t="shared" si="1"/>
        <v>0</v>
      </c>
      <c r="H76" s="37">
        <f t="shared" si="4"/>
        <v>0</v>
      </c>
      <c r="I76" s="117"/>
      <c r="J76" s="117"/>
      <c r="K76" s="117"/>
      <c r="L76" s="51"/>
      <c r="M76" s="51"/>
    </row>
    <row r="77" spans="1:13" s="32" customFormat="1" ht="9" customHeight="1">
      <c r="A77" s="59">
        <v>56</v>
      </c>
      <c r="B77" s="60">
        <f t="shared" si="0"/>
        <v>2002</v>
      </c>
      <c r="C77" s="57" t="str">
        <f t="shared" si="2"/>
        <v>Non</v>
      </c>
      <c r="D77" s="58">
        <v>0.18</v>
      </c>
      <c r="E77" s="37">
        <f t="shared" si="5"/>
        <v>0</v>
      </c>
      <c r="F77" s="38">
        <f t="shared" si="3"/>
        <v>0</v>
      </c>
      <c r="G77" s="38">
        <f t="shared" si="1"/>
        <v>0</v>
      </c>
      <c r="H77" s="37">
        <f t="shared" si="4"/>
        <v>0</v>
      </c>
      <c r="I77" s="51"/>
      <c r="J77" s="51"/>
      <c r="K77" s="8"/>
      <c r="L77" s="51"/>
      <c r="M77" s="51"/>
    </row>
    <row r="78" spans="1:13" s="32" customFormat="1" ht="9" customHeight="1">
      <c r="A78" s="59">
        <v>57</v>
      </c>
      <c r="B78" s="60">
        <f t="shared" si="0"/>
        <v>2003</v>
      </c>
      <c r="C78" s="57" t="str">
        <f t="shared" si="2"/>
        <v>Non</v>
      </c>
      <c r="D78" s="58">
        <v>0.18</v>
      </c>
      <c r="E78" s="37">
        <f t="shared" si="5"/>
        <v>0</v>
      </c>
      <c r="F78" s="38">
        <f t="shared" si="3"/>
        <v>0</v>
      </c>
      <c r="G78" s="38">
        <f t="shared" si="1"/>
        <v>0</v>
      </c>
      <c r="H78" s="37">
        <f t="shared" si="4"/>
        <v>0</v>
      </c>
      <c r="I78" s="37">
        <f>IF(H78&lt;=0,0,$E$8*D78/12*MONTH($E$4))</f>
        <v>0</v>
      </c>
      <c r="J78" s="37">
        <f>H78*$E$9/12*MONTH($E$4)</f>
        <v>0</v>
      </c>
      <c r="K78" s="8"/>
      <c r="L78" s="37"/>
      <c r="M78" s="37"/>
    </row>
    <row r="79" spans="1:13" s="32" customFormat="1" ht="9" customHeight="1">
      <c r="A79" s="59">
        <v>58</v>
      </c>
      <c r="B79" s="60">
        <f t="shared" si="0"/>
        <v>2004</v>
      </c>
      <c r="C79" s="57" t="str">
        <f t="shared" si="2"/>
        <v>Non</v>
      </c>
      <c r="D79" s="58">
        <v>0.18</v>
      </c>
      <c r="E79" s="37">
        <f t="shared" si="5"/>
        <v>0</v>
      </c>
      <c r="F79" s="38">
        <f t="shared" si="3"/>
        <v>0</v>
      </c>
      <c r="G79" s="38">
        <f t="shared" si="1"/>
        <v>0</v>
      </c>
      <c r="H79" s="37">
        <f t="shared" si="4"/>
        <v>0</v>
      </c>
      <c r="I79" s="37">
        <f t="shared" ref="I79:I85" si="6">IF(H79&lt;=0,0,$E$8*D79/12*MONTH($E$4))</f>
        <v>0</v>
      </c>
      <c r="J79" s="37">
        <f t="shared" ref="J79:J85" si="7">H79*$E$9/12*MONTH($E$4)</f>
        <v>0</v>
      </c>
      <c r="K79" s="8"/>
      <c r="L79" s="37"/>
      <c r="M79" s="37"/>
    </row>
    <row r="80" spans="1:13" s="32" customFormat="1" ht="9" customHeight="1">
      <c r="A80" s="59">
        <v>59</v>
      </c>
      <c r="B80" s="60">
        <f t="shared" si="0"/>
        <v>2005</v>
      </c>
      <c r="C80" s="57" t="str">
        <f t="shared" si="2"/>
        <v>Non</v>
      </c>
      <c r="D80" s="58">
        <v>0.18</v>
      </c>
      <c r="E80" s="37">
        <f t="shared" si="5"/>
        <v>0</v>
      </c>
      <c r="F80" s="38">
        <f t="shared" si="3"/>
        <v>0</v>
      </c>
      <c r="G80" s="38">
        <f t="shared" si="1"/>
        <v>0</v>
      </c>
      <c r="H80" s="37">
        <f t="shared" si="4"/>
        <v>0</v>
      </c>
      <c r="I80" s="37">
        <f t="shared" si="6"/>
        <v>0</v>
      </c>
      <c r="J80" s="37">
        <f t="shared" si="7"/>
        <v>0</v>
      </c>
      <c r="K80" s="8"/>
      <c r="L80" s="37"/>
      <c r="M80" s="37"/>
    </row>
    <row r="81" spans="1:13" s="32" customFormat="1" ht="9" customHeight="1">
      <c r="A81" s="59">
        <v>60</v>
      </c>
      <c r="B81" s="60">
        <f t="shared" si="0"/>
        <v>2006</v>
      </c>
      <c r="C81" s="57" t="str">
        <f t="shared" si="2"/>
        <v>Non</v>
      </c>
      <c r="D81" s="58">
        <v>0.18</v>
      </c>
      <c r="E81" s="37">
        <f t="shared" si="5"/>
        <v>0</v>
      </c>
      <c r="F81" s="38">
        <f t="shared" si="3"/>
        <v>0</v>
      </c>
      <c r="G81" s="38">
        <f t="shared" si="1"/>
        <v>0</v>
      </c>
      <c r="H81" s="37">
        <f t="shared" si="4"/>
        <v>0</v>
      </c>
      <c r="I81" s="37">
        <f t="shared" si="6"/>
        <v>0</v>
      </c>
      <c r="J81" s="37">
        <f t="shared" si="7"/>
        <v>0</v>
      </c>
      <c r="K81" s="8"/>
      <c r="L81" s="37"/>
      <c r="M81" s="37"/>
    </row>
    <row r="82" spans="1:13" s="32" customFormat="1" ht="9" customHeight="1">
      <c r="A82" s="59">
        <v>61</v>
      </c>
      <c r="B82" s="60">
        <f t="shared" si="0"/>
        <v>2007</v>
      </c>
      <c r="C82" s="57" t="str">
        <f t="shared" si="2"/>
        <v>Non</v>
      </c>
      <c r="D82" s="58">
        <v>0.18</v>
      </c>
      <c r="E82" s="37">
        <f t="shared" si="5"/>
        <v>0</v>
      </c>
      <c r="F82" s="38">
        <f t="shared" si="3"/>
        <v>0</v>
      </c>
      <c r="G82" s="38">
        <f t="shared" si="1"/>
        <v>0</v>
      </c>
      <c r="H82" s="37">
        <f t="shared" si="4"/>
        <v>0</v>
      </c>
      <c r="I82" s="37">
        <f t="shared" si="6"/>
        <v>0</v>
      </c>
      <c r="J82" s="37">
        <f t="shared" si="7"/>
        <v>0</v>
      </c>
      <c r="K82" s="8"/>
      <c r="L82" s="37"/>
      <c r="M82" s="37"/>
    </row>
    <row r="83" spans="1:13" s="4" customFormat="1" ht="9" customHeight="1">
      <c r="A83" s="59">
        <v>62</v>
      </c>
      <c r="B83" s="60">
        <f t="shared" si="0"/>
        <v>2008</v>
      </c>
      <c r="C83" s="57" t="str">
        <f t="shared" si="2"/>
        <v>Non</v>
      </c>
      <c r="D83" s="58">
        <v>0.18</v>
      </c>
      <c r="E83" s="37">
        <f t="shared" si="5"/>
        <v>0</v>
      </c>
      <c r="F83" s="38">
        <f t="shared" si="3"/>
        <v>0</v>
      </c>
      <c r="G83" s="38">
        <f t="shared" si="1"/>
        <v>0</v>
      </c>
      <c r="H83" s="37">
        <f t="shared" si="4"/>
        <v>0</v>
      </c>
      <c r="I83" s="37">
        <f t="shared" si="6"/>
        <v>0</v>
      </c>
      <c r="J83" s="37">
        <f t="shared" si="7"/>
        <v>0</v>
      </c>
      <c r="K83" s="8"/>
      <c r="L83" s="37"/>
      <c r="M83" s="37"/>
    </row>
    <row r="84" spans="1:13" s="4" customFormat="1" ht="9" customHeight="1">
      <c r="A84" s="59">
        <v>63</v>
      </c>
      <c r="B84" s="60">
        <f t="shared" si="0"/>
        <v>2009</v>
      </c>
      <c r="C84" s="57" t="str">
        <f t="shared" si="2"/>
        <v>Non</v>
      </c>
      <c r="D84" s="58">
        <v>0.18</v>
      </c>
      <c r="E84" s="37">
        <f t="shared" si="5"/>
        <v>0</v>
      </c>
      <c r="F84" s="38">
        <f t="shared" si="3"/>
        <v>0</v>
      </c>
      <c r="G84" s="38">
        <f t="shared" si="1"/>
        <v>0</v>
      </c>
      <c r="H84" s="37">
        <f t="shared" si="4"/>
        <v>0</v>
      </c>
      <c r="I84" s="37">
        <f t="shared" si="6"/>
        <v>0</v>
      </c>
      <c r="J84" s="37">
        <f t="shared" si="7"/>
        <v>0</v>
      </c>
      <c r="K84" s="37">
        <f>ROUND(SUM(H84:J84)*2,1)/2</f>
        <v>0</v>
      </c>
      <c r="L84" s="37"/>
      <c r="M84" s="37"/>
    </row>
    <row r="85" spans="1:13" s="4" customFormat="1" ht="9" customHeight="1">
      <c r="A85" s="59">
        <v>64</v>
      </c>
      <c r="B85" s="60">
        <f t="shared" si="0"/>
        <v>2010</v>
      </c>
      <c r="C85" s="57" t="str">
        <f t="shared" si="2"/>
        <v>Non</v>
      </c>
      <c r="D85" s="58">
        <v>0.18</v>
      </c>
      <c r="E85" s="37">
        <f>IF(C85="Non",0,$E$8*D85)</f>
        <v>0</v>
      </c>
      <c r="F85" s="38">
        <f t="shared" si="3"/>
        <v>0</v>
      </c>
      <c r="G85" s="38">
        <f t="shared" si="1"/>
        <v>0</v>
      </c>
      <c r="H85" s="37">
        <f t="shared" si="4"/>
        <v>0</v>
      </c>
      <c r="I85" s="37">
        <f t="shared" si="6"/>
        <v>0</v>
      </c>
      <c r="J85" s="37">
        <f t="shared" si="7"/>
        <v>0</v>
      </c>
      <c r="K85" s="37">
        <f>ROUND(SUM(H85:J85)*2,1)/2</f>
        <v>0</v>
      </c>
      <c r="L85" s="37"/>
      <c r="M85" s="37"/>
    </row>
    <row r="86" spans="1:13" s="4" customFormat="1" ht="24" customHeight="1">
      <c r="A86" s="32"/>
      <c r="B86" s="32"/>
      <c r="C86" s="32"/>
      <c r="D86" s="32"/>
      <c r="E86" s="32"/>
      <c r="F86" s="32"/>
      <c r="G86" s="32"/>
      <c r="H86" s="32"/>
      <c r="I86" s="32"/>
      <c r="J86" s="32"/>
      <c r="K86" s="8"/>
      <c r="L86" s="32"/>
      <c r="M86" s="32"/>
    </row>
  </sheetData>
  <mergeCells count="3">
    <mergeCell ref="I71:I76"/>
    <mergeCell ref="J71:J76"/>
    <mergeCell ref="K71:K76"/>
  </mergeCells>
  <phoneticPr fontId="0" type="noConversion"/>
  <dataValidations count="1">
    <dataValidation type="date" errorStyle="warning" operator="greaterThan" allowBlank="1" showInputMessage="1" showErrorMessage="1" error="Diese Berechnung nur teilweise brauchbar vor 2009" sqref="E3">
      <formula1>39813</formula1>
    </dataValidation>
  </dataValidations>
  <pageMargins left="0.23622047244094491" right="0.23622047244094491" top="0.62992125984251968" bottom="0.11811023622047245" header="0.15748031496062992" footer="0.11811023622047245"/>
  <pageSetup paperSize="9" orientation="landscape" r:id="rId1"/>
  <headerFooter alignWithMargins="0">
    <oddFooter>&amp;R&amp;8&amp;F</oddFooter>
  </headerFooter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Projection</vt:lpstr>
      <vt:lpstr>Projection!Zone_d_impression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Vouardoux Rion</dc:creator>
  <cp:lastModifiedBy>vouardouxy</cp:lastModifiedBy>
  <cp:lastPrinted>2011-02-21T12:56:38Z</cp:lastPrinted>
  <dcterms:created xsi:type="dcterms:W3CDTF">2004-03-03T20:41:07Z</dcterms:created>
  <dcterms:modified xsi:type="dcterms:W3CDTF">2011-02-21T13:04:46Z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AdHocReviewCycleID">
    <vt:i4>1190587063</vt:i4>
  </property>
  <property fmtid="{D5CDD505-2E9C-101B-9397-08002B2CF9AE}" pid="3" name="_NewReviewCycle">
    <vt:lpwstr/>
  </property>
  <property fmtid="{D5CDD505-2E9C-101B-9397-08002B2CF9AE}" pid="4" name="_EmailSubject">
    <vt:lpwstr>REGLEMENT_2008_ANHAENGE_annexes_et_divers_calculs_Einkauf_Projektion.xls</vt:lpwstr>
  </property>
  <property fmtid="{D5CDD505-2E9C-101B-9397-08002B2CF9AE}" pid="5" name="_AuthorEmail">
    <vt:lpwstr>Yves.Vouardoux@pkpost.ch</vt:lpwstr>
  </property>
  <property fmtid="{D5CDD505-2E9C-101B-9397-08002B2CF9AE}" pid="6" name="_AuthorEmailDisplayName">
    <vt:lpwstr>Vouardoux Yves</vt:lpwstr>
  </property>
  <property fmtid="{D5CDD505-2E9C-101B-9397-08002B2CF9AE}" pid="7" name="_PreviousAdHocReviewCycleID">
    <vt:i4>-1655626817</vt:i4>
  </property>
  <property fmtid="{D5CDD505-2E9C-101B-9397-08002B2CF9AE}" pid="8" name="_ReviewingToolsShownOnce">
    <vt:lpwstr/>
  </property>
</Properties>
</file>