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65" yWindow="45" windowWidth="20115" windowHeight="9465" activeTab="1"/>
  </bookViews>
  <sheets>
    <sheet name="CAISSE" sheetId="1" r:id="rId1"/>
    <sheet name="BANQUE" sheetId="3" r:id="rId2"/>
  </sheets>
  <definedNames>
    <definedName name="AimpressionDOC">#REF!</definedName>
    <definedName name="BAQPREVISIONNEL">BANQUE!$V$16</definedName>
    <definedName name="BAQRECAP">BANQUE!$AL$8</definedName>
    <definedName name="BAQSAISIE">BANQUE!$A$7</definedName>
    <definedName name="BQCrédit">BANQUE!$M$8:$M$1004</definedName>
    <definedName name="BQDébit">BANQUE!$N$8:$N$1004</definedName>
    <definedName name="BQMode">BANQUE!$K$8:$K$1004</definedName>
    <definedName name="BQMois">BANQUE!$E$8:$E$1004</definedName>
    <definedName name="BQSemaine">BANQUE!$D:$D</definedName>
    <definedName name="BQValide">BANQUE!$L$8:$L$1004</definedName>
    <definedName name="CAANNUEL">CAISSE!$AQ$8</definedName>
    <definedName name="CAANNUELBQ">BANQUE!$AK$7</definedName>
    <definedName name="CAANNUELTX">#REF!</definedName>
    <definedName name="CACatégorie">CAISSE!$F$9:$F$404</definedName>
    <definedName name="CaCrédit">CAISSE!$M$9:$M$404</definedName>
    <definedName name="CaDate">CAISSE!$B$9:$B$404</definedName>
    <definedName name="CaDébit">CAISSE!$N$9:$N$404</definedName>
    <definedName name="CaDepJour">CAISSE!$P$9:$P$404</definedName>
    <definedName name="CaDésignation">CAISSE!$J$9:$J$404</definedName>
    <definedName name="CaJour">CAISSE!$C$9:$C$404</definedName>
    <definedName name="CaMode">CAISSE!$K$9:$K$404</definedName>
    <definedName name="CaMois">CAISSE!$E$9:$E$404</definedName>
    <definedName name="CaNbRéglement">CAISSE!$L$9:$L$404</definedName>
    <definedName name="CaObjet">CAISSE!$G$9:$G$404</definedName>
    <definedName name="CaRecJour">CAISSE!$O$9:$O$404</definedName>
    <definedName name="CaRefClient">CAISSE!$H$9:$H$404</definedName>
    <definedName name="CaRefDoc">CAISSE!$I$9:$I$404</definedName>
    <definedName name="CASAISIECAISSE">CAISSE!$A$6</definedName>
    <definedName name="CaSem">CAISSE!$D$9:$D$404</definedName>
    <definedName name="CATTDEPENSES">CAISSE!$BI$8</definedName>
    <definedName name="CLIENTNVX">#REF!</definedName>
    <definedName name="ClientsCode">#REF!</definedName>
    <definedName name="ClientsFichier">#REF!</definedName>
    <definedName name="CondComm">#REF!</definedName>
    <definedName name="CondDevis">#REF!</definedName>
    <definedName name="CONDVENTE">#REF!</definedName>
    <definedName name="Donnéescatégorie">#REF!</definedName>
    <definedName name="DonnéesLibellé">#REF!</definedName>
    <definedName name="DonnéesNbRéglement">#REF!</definedName>
    <definedName name="DonnéesObjet">#REF!</definedName>
    <definedName name="Donnéespaiement">#REF!</definedName>
    <definedName name="DonnéesTva">#REF!</definedName>
    <definedName name="DonnéesTypeDoc">#REF!</definedName>
    <definedName name="EditInfoFact">#REF!</definedName>
    <definedName name="EditNvxClient">#REF!</definedName>
    <definedName name="EditRef">#REF!</definedName>
    <definedName name="FactMontant">#REF!</definedName>
    <definedName name="FactR1">#REF!</definedName>
    <definedName name="FactR2">#REF!</definedName>
    <definedName name="FactR3">#REF!</definedName>
    <definedName name="FactR4">#REF!</definedName>
    <definedName name="FactR5">#REF!</definedName>
    <definedName name="FactRefDoc">#REF!</definedName>
    <definedName name="FICHIERCLIENTS">#REF!</definedName>
    <definedName name="FICHIERFOURNISSEURS">#REF!</definedName>
    <definedName name="LOCATIONCA">#REF!</definedName>
    <definedName name="PRESTALISTE">#REF!</definedName>
    <definedName name="PrestaRef">#REF!</definedName>
    <definedName name="Prestations">#REF!</definedName>
    <definedName name="prévi">BANQUE!$O$9:$O$24</definedName>
    <definedName name="PUBCAAAN">#REF!</definedName>
    <definedName name="PubCodCli">#REF!</definedName>
    <definedName name="PubFact">#REF!</definedName>
    <definedName name="PubJour">#REF!</definedName>
    <definedName name="PubMois">#REF!</definedName>
    <definedName name="PubMontant">#REF!</definedName>
    <definedName name="PubNbRégl">#REF!</definedName>
    <definedName name="PubObjet">#REF!</definedName>
    <definedName name="PubPointage">#REF!</definedName>
    <definedName name="PubRefclient">#REF!</definedName>
    <definedName name="PubRefdoc">#REF!</definedName>
    <definedName name="PubRéglement">#REF!</definedName>
    <definedName name="PUBSAISIE">#REF!</definedName>
    <definedName name="PubSolde">#REF!</definedName>
    <definedName name="semquarante" localSheetId="0">CAISSE!$Q$18:$AB$18</definedName>
    <definedName name="semquarante1" localSheetId="0">CAISSE!$Q$28:$AB$28</definedName>
    <definedName name="semquarante2" localSheetId="0">CAISSE!$Q$47:$AB$47</definedName>
    <definedName name="semquarante3">CAISSE!$Q$57:$AB$57</definedName>
    <definedName name="TAXANTTSEM">#REF!</definedName>
    <definedName name="taxiColo">#REF!</definedName>
    <definedName name="taxiDate">#REF!</definedName>
    <definedName name="TaxiJour">#REF!</definedName>
    <definedName name="TaxiMode">#REF!</definedName>
    <definedName name="TaxiMois">#REF!</definedName>
    <definedName name="TaxiRec">#REF!</definedName>
    <definedName name="TaxiSemaine">#REF!</definedName>
    <definedName name="TaxiTotalJour">#REF!</definedName>
    <definedName name="TaxiTotalSem">#REF!</definedName>
    <definedName name="TaxiValid">#REF!</definedName>
    <definedName name="TAXSAISIE">#REF!</definedName>
  </definedNames>
  <calcPr calcId="145621"/>
</workbook>
</file>

<file path=xl/calcChain.xml><?xml version="1.0" encoding="utf-8"?>
<calcChain xmlns="http://schemas.openxmlformats.org/spreadsheetml/2006/main">
  <c r="C62" i="1" l="1"/>
  <c r="C66" i="1"/>
  <c r="B31" i="3"/>
  <c r="B32" i="3"/>
  <c r="C9" i="1" l="1"/>
  <c r="D33" i="3" l="1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C50" i="1"/>
  <c r="D12" i="3" l="1"/>
  <c r="C10" i="3"/>
  <c r="E10" i="3" s="1"/>
  <c r="C11" i="3"/>
  <c r="E11" i="3" s="1"/>
  <c r="C12" i="3"/>
  <c r="E12" i="3" s="1"/>
  <c r="C13" i="3"/>
  <c r="E13" i="3" s="1"/>
  <c r="C14" i="3"/>
  <c r="E14" i="3" s="1"/>
  <c r="C15" i="3"/>
  <c r="E15" i="3" s="1"/>
  <c r="C16" i="3"/>
  <c r="E16" i="3" s="1"/>
  <c r="C17" i="3"/>
  <c r="E17" i="3" s="1"/>
  <c r="C18" i="3"/>
  <c r="E18" i="3" s="1"/>
  <c r="C19" i="3"/>
  <c r="E19" i="3" s="1"/>
  <c r="C20" i="3"/>
  <c r="E20" i="3" s="1"/>
  <c r="C21" i="3"/>
  <c r="E21" i="3" s="1"/>
  <c r="C22" i="3"/>
  <c r="E22" i="3" s="1"/>
  <c r="C23" i="3"/>
  <c r="E23" i="3" s="1"/>
  <c r="C24" i="3"/>
  <c r="E24" i="3" s="1"/>
  <c r="C25" i="3"/>
  <c r="E25" i="3" s="1"/>
  <c r="C26" i="3"/>
  <c r="E26" i="3" s="1"/>
  <c r="C27" i="3"/>
  <c r="E27" i="3" s="1"/>
  <c r="C28" i="3"/>
  <c r="E28" i="3" s="1"/>
  <c r="C33" i="3"/>
  <c r="E33" i="3" s="1"/>
  <c r="C34" i="3"/>
  <c r="E34" i="3" s="1"/>
  <c r="C35" i="3"/>
  <c r="E35" i="3" s="1"/>
  <c r="C36" i="3"/>
  <c r="E36" i="3" s="1"/>
  <c r="C37" i="3"/>
  <c r="E37" i="3" s="1"/>
  <c r="C38" i="3"/>
  <c r="E38" i="3" s="1"/>
  <c r="C39" i="3"/>
  <c r="E39" i="3" s="1"/>
  <c r="C40" i="3"/>
  <c r="E40" i="3" s="1"/>
  <c r="C41" i="3"/>
  <c r="E41" i="3" s="1"/>
  <c r="C42" i="3"/>
  <c r="E42" i="3" s="1"/>
  <c r="C43" i="3"/>
  <c r="E43" i="3" s="1"/>
  <c r="C44" i="3"/>
  <c r="E44" i="3" s="1"/>
  <c r="C45" i="3"/>
  <c r="E45" i="3" s="1"/>
  <c r="C46" i="3"/>
  <c r="E46" i="3" s="1"/>
  <c r="C47" i="3"/>
  <c r="E47" i="3" s="1"/>
  <c r="C48" i="3"/>
  <c r="E48" i="3" s="1"/>
  <c r="C49" i="3"/>
  <c r="E49" i="3" s="1"/>
  <c r="C50" i="3"/>
  <c r="E50" i="3" s="1"/>
  <c r="C51" i="3"/>
  <c r="E51" i="3" s="1"/>
  <c r="C52" i="3"/>
  <c r="E52" i="3" s="1"/>
  <c r="C53" i="3"/>
  <c r="E53" i="3" s="1"/>
  <c r="C54" i="3"/>
  <c r="E54" i="3" s="1"/>
  <c r="C55" i="3"/>
  <c r="E55" i="3" s="1"/>
  <c r="C56" i="3"/>
  <c r="E56" i="3" s="1"/>
  <c r="C57" i="3"/>
  <c r="E57" i="3" s="1"/>
  <c r="C58" i="3"/>
  <c r="E58" i="3" s="1"/>
  <c r="C59" i="3"/>
  <c r="E59" i="3" s="1"/>
  <c r="C60" i="3"/>
  <c r="E60" i="3" s="1"/>
  <c r="C61" i="3"/>
  <c r="E61" i="3" s="1"/>
  <c r="C62" i="3"/>
  <c r="E62" i="3" s="1"/>
  <c r="C63" i="3"/>
  <c r="E63" i="3" s="1"/>
  <c r="C64" i="3"/>
  <c r="E64" i="3" s="1"/>
  <c r="C65" i="3"/>
  <c r="E65" i="3" s="1"/>
  <c r="C66" i="3"/>
  <c r="E66" i="3" s="1"/>
  <c r="C67" i="3"/>
  <c r="E67" i="3" s="1"/>
  <c r="C68" i="3"/>
  <c r="E68" i="3" s="1"/>
  <c r="C69" i="3"/>
  <c r="E69" i="3" s="1"/>
  <c r="C70" i="3"/>
  <c r="E70" i="3" s="1"/>
  <c r="C71" i="3"/>
  <c r="E71" i="3" s="1"/>
  <c r="C72" i="3"/>
  <c r="E72" i="3" s="1"/>
  <c r="C73" i="3"/>
  <c r="E73" i="3" s="1"/>
  <c r="C74" i="3"/>
  <c r="E74" i="3" s="1"/>
  <c r="C75" i="3"/>
  <c r="E75" i="3" s="1"/>
  <c r="C76" i="3"/>
  <c r="E76" i="3" s="1"/>
  <c r="C77" i="3"/>
  <c r="E77" i="3" s="1"/>
  <c r="C78" i="3"/>
  <c r="E78" i="3" s="1"/>
  <c r="C79" i="3"/>
  <c r="E79" i="3" s="1"/>
  <c r="C80" i="3"/>
  <c r="E80" i="3" s="1"/>
  <c r="C81" i="3"/>
  <c r="E81" i="3" s="1"/>
  <c r="C82" i="3"/>
  <c r="E82" i="3" s="1"/>
  <c r="C83" i="3"/>
  <c r="E83" i="3" s="1"/>
  <c r="C84" i="3"/>
  <c r="E84" i="3" s="1"/>
  <c r="C85" i="3"/>
  <c r="E85" i="3" s="1"/>
  <c r="C86" i="3"/>
  <c r="E86" i="3" s="1"/>
  <c r="C87" i="3"/>
  <c r="E87" i="3" s="1"/>
  <c r="C88" i="3"/>
  <c r="E88" i="3" s="1"/>
  <c r="C89" i="3"/>
  <c r="E89" i="3" s="1"/>
  <c r="C90" i="3"/>
  <c r="E90" i="3" s="1"/>
  <c r="C91" i="3"/>
  <c r="E91" i="3" s="1"/>
  <c r="C92" i="3"/>
  <c r="E92" i="3" s="1"/>
  <c r="C93" i="3"/>
  <c r="E93" i="3" s="1"/>
  <c r="C94" i="3"/>
  <c r="E94" i="3" s="1"/>
  <c r="C95" i="3"/>
  <c r="E95" i="3" s="1"/>
  <c r="C96" i="3"/>
  <c r="E96" i="3" s="1"/>
  <c r="C97" i="3"/>
  <c r="E97" i="3" s="1"/>
  <c r="C98" i="3"/>
  <c r="E98" i="3" s="1"/>
  <c r="C99" i="3"/>
  <c r="E99" i="3" s="1"/>
  <c r="C100" i="3"/>
  <c r="E100" i="3" s="1"/>
  <c r="C101" i="3"/>
  <c r="E101" i="3" s="1"/>
  <c r="C102" i="3"/>
  <c r="E102" i="3" s="1"/>
  <c r="C103" i="3"/>
  <c r="E103" i="3" s="1"/>
  <c r="C104" i="3"/>
  <c r="E104" i="3" s="1"/>
  <c r="C105" i="3"/>
  <c r="E105" i="3" s="1"/>
  <c r="C106" i="3"/>
  <c r="E106" i="3" s="1"/>
  <c r="C107" i="3"/>
  <c r="E107" i="3" s="1"/>
  <c r="C108" i="3"/>
  <c r="E108" i="3" s="1"/>
  <c r="C109" i="3"/>
  <c r="E109" i="3" s="1"/>
  <c r="C110" i="3"/>
  <c r="E110" i="3" s="1"/>
  <c r="C111" i="3"/>
  <c r="E111" i="3" s="1"/>
  <c r="C112" i="3"/>
  <c r="E112" i="3" s="1"/>
  <c r="C113" i="3"/>
  <c r="E113" i="3" s="1"/>
  <c r="C114" i="3"/>
  <c r="E114" i="3" s="1"/>
  <c r="C115" i="3"/>
  <c r="E115" i="3" s="1"/>
  <c r="C116" i="3"/>
  <c r="E116" i="3" s="1"/>
  <c r="C117" i="3"/>
  <c r="E117" i="3" s="1"/>
  <c r="C118" i="3"/>
  <c r="E118" i="3" s="1"/>
  <c r="C119" i="3"/>
  <c r="E119" i="3" s="1"/>
  <c r="C120" i="3"/>
  <c r="E120" i="3" s="1"/>
  <c r="C121" i="3"/>
  <c r="E121" i="3" s="1"/>
  <c r="C122" i="3"/>
  <c r="E122" i="3" s="1"/>
  <c r="C123" i="3"/>
  <c r="E123" i="3" s="1"/>
  <c r="C124" i="3"/>
  <c r="E124" i="3" s="1"/>
  <c r="C125" i="3"/>
  <c r="E125" i="3" s="1"/>
  <c r="C126" i="3"/>
  <c r="E126" i="3" s="1"/>
  <c r="C127" i="3"/>
  <c r="E127" i="3" s="1"/>
  <c r="C128" i="3"/>
  <c r="E128" i="3" s="1"/>
  <c r="C129" i="3"/>
  <c r="E129" i="3" s="1"/>
  <c r="C130" i="3"/>
  <c r="E130" i="3" s="1"/>
  <c r="C131" i="3"/>
  <c r="E131" i="3" s="1"/>
  <c r="C132" i="3"/>
  <c r="E132" i="3" s="1"/>
  <c r="C133" i="3"/>
  <c r="E133" i="3" s="1"/>
  <c r="C134" i="3"/>
  <c r="E134" i="3" s="1"/>
  <c r="C135" i="3"/>
  <c r="E135" i="3" s="1"/>
  <c r="C136" i="3"/>
  <c r="E136" i="3" s="1"/>
  <c r="C137" i="3"/>
  <c r="E137" i="3" s="1"/>
  <c r="C138" i="3"/>
  <c r="E138" i="3" s="1"/>
  <c r="C139" i="3"/>
  <c r="E139" i="3" s="1"/>
  <c r="C140" i="3"/>
  <c r="E140" i="3" s="1"/>
  <c r="C141" i="3"/>
  <c r="E141" i="3" s="1"/>
  <c r="C142" i="3"/>
  <c r="E142" i="3" s="1"/>
  <c r="C143" i="3"/>
  <c r="E143" i="3" s="1"/>
  <c r="C144" i="3"/>
  <c r="E144" i="3" s="1"/>
  <c r="C145" i="3"/>
  <c r="E145" i="3" s="1"/>
  <c r="C146" i="3"/>
  <c r="E146" i="3" s="1"/>
  <c r="C147" i="3"/>
  <c r="E147" i="3" s="1"/>
  <c r="C148" i="3"/>
  <c r="E148" i="3" s="1"/>
  <c r="C149" i="3"/>
  <c r="E149" i="3" s="1"/>
  <c r="C150" i="3"/>
  <c r="E150" i="3" s="1"/>
  <c r="C151" i="3"/>
  <c r="E151" i="3" s="1"/>
  <c r="C152" i="3"/>
  <c r="E152" i="3" s="1"/>
  <c r="C153" i="3"/>
  <c r="E153" i="3" s="1"/>
  <c r="C154" i="3"/>
  <c r="E154" i="3" s="1"/>
  <c r="C155" i="3"/>
  <c r="E155" i="3" s="1"/>
  <c r="C156" i="3"/>
  <c r="E156" i="3" s="1"/>
  <c r="C157" i="3"/>
  <c r="E157" i="3" s="1"/>
  <c r="C158" i="3"/>
  <c r="E158" i="3" s="1"/>
  <c r="C159" i="3"/>
  <c r="E159" i="3" s="1"/>
  <c r="C160" i="3"/>
  <c r="E160" i="3" s="1"/>
  <c r="C161" i="3"/>
  <c r="E161" i="3" s="1"/>
  <c r="C162" i="3"/>
  <c r="E162" i="3" s="1"/>
  <c r="C163" i="3"/>
  <c r="E163" i="3" s="1"/>
  <c r="C164" i="3"/>
  <c r="E164" i="3" s="1"/>
  <c r="C165" i="3"/>
  <c r="E165" i="3" s="1"/>
  <c r="C166" i="3"/>
  <c r="E166" i="3" s="1"/>
  <c r="C167" i="3"/>
  <c r="E167" i="3" s="1"/>
  <c r="C168" i="3"/>
  <c r="E168" i="3" s="1"/>
  <c r="C169" i="3"/>
  <c r="E169" i="3" s="1"/>
  <c r="C170" i="3"/>
  <c r="E170" i="3" s="1"/>
  <c r="C171" i="3"/>
  <c r="E171" i="3" s="1"/>
  <c r="C172" i="3"/>
  <c r="E172" i="3" s="1"/>
  <c r="C173" i="3"/>
  <c r="E173" i="3" s="1"/>
  <c r="C174" i="3"/>
  <c r="E174" i="3" s="1"/>
  <c r="C175" i="3"/>
  <c r="E175" i="3" s="1"/>
  <c r="C176" i="3"/>
  <c r="E176" i="3" s="1"/>
  <c r="C177" i="3"/>
  <c r="E177" i="3" s="1"/>
  <c r="C178" i="3"/>
  <c r="E178" i="3" s="1"/>
  <c r="C179" i="3"/>
  <c r="E179" i="3" s="1"/>
  <c r="C180" i="3"/>
  <c r="E180" i="3" s="1"/>
  <c r="C181" i="3"/>
  <c r="E181" i="3" s="1"/>
  <c r="C182" i="3"/>
  <c r="E182" i="3" s="1"/>
  <c r="C183" i="3"/>
  <c r="E183" i="3" s="1"/>
  <c r="C184" i="3"/>
  <c r="E184" i="3" s="1"/>
  <c r="C185" i="3"/>
  <c r="E185" i="3" s="1"/>
  <c r="C186" i="3"/>
  <c r="E186" i="3" s="1"/>
  <c r="C187" i="3"/>
  <c r="E187" i="3" s="1"/>
  <c r="C188" i="3"/>
  <c r="E188" i="3" s="1"/>
  <c r="C189" i="3"/>
  <c r="E189" i="3" s="1"/>
  <c r="C190" i="3"/>
  <c r="E190" i="3" s="1"/>
  <c r="C191" i="3"/>
  <c r="E191" i="3" s="1"/>
  <c r="C192" i="3"/>
  <c r="E192" i="3" s="1"/>
  <c r="C193" i="3"/>
  <c r="E193" i="3" s="1"/>
  <c r="C194" i="3"/>
  <c r="E194" i="3" s="1"/>
  <c r="C195" i="3"/>
  <c r="E195" i="3" s="1"/>
  <c r="C196" i="3"/>
  <c r="E196" i="3" s="1"/>
  <c r="C197" i="3"/>
  <c r="E197" i="3" s="1"/>
  <c r="C198" i="3"/>
  <c r="E198" i="3" s="1"/>
  <c r="C199" i="3"/>
  <c r="E199" i="3" s="1"/>
  <c r="C200" i="3"/>
  <c r="E200" i="3" s="1"/>
  <c r="C201" i="3"/>
  <c r="E201" i="3" s="1"/>
  <c r="C202" i="3"/>
  <c r="E202" i="3" s="1"/>
  <c r="C203" i="3"/>
  <c r="E203" i="3" s="1"/>
  <c r="C204" i="3"/>
  <c r="E204" i="3" s="1"/>
  <c r="C205" i="3"/>
  <c r="E205" i="3" s="1"/>
  <c r="C206" i="3"/>
  <c r="E206" i="3" s="1"/>
  <c r="C207" i="3"/>
  <c r="E207" i="3" s="1"/>
  <c r="C208" i="3"/>
  <c r="E208" i="3" s="1"/>
  <c r="C209" i="3"/>
  <c r="E209" i="3" s="1"/>
  <c r="C210" i="3"/>
  <c r="E210" i="3" s="1"/>
  <c r="C211" i="3"/>
  <c r="E211" i="3" s="1"/>
  <c r="C212" i="3"/>
  <c r="E212" i="3" s="1"/>
  <c r="C213" i="3"/>
  <c r="E213" i="3" s="1"/>
  <c r="C214" i="3"/>
  <c r="E214" i="3" s="1"/>
  <c r="C215" i="3"/>
  <c r="E215" i="3" s="1"/>
  <c r="C216" i="3"/>
  <c r="E216" i="3" s="1"/>
  <c r="C217" i="3"/>
  <c r="E217" i="3" s="1"/>
  <c r="C218" i="3"/>
  <c r="E218" i="3" s="1"/>
  <c r="C219" i="3"/>
  <c r="E219" i="3" s="1"/>
  <c r="C220" i="3"/>
  <c r="E220" i="3" s="1"/>
  <c r="C221" i="3"/>
  <c r="E221" i="3" s="1"/>
  <c r="C222" i="3"/>
  <c r="E222" i="3" s="1"/>
  <c r="C223" i="3"/>
  <c r="E223" i="3" s="1"/>
  <c r="C224" i="3"/>
  <c r="E224" i="3" s="1"/>
  <c r="C225" i="3"/>
  <c r="E225" i="3" s="1"/>
  <c r="C226" i="3"/>
  <c r="E226" i="3" s="1"/>
  <c r="C227" i="3"/>
  <c r="E227" i="3" s="1"/>
  <c r="C228" i="3"/>
  <c r="E228" i="3" s="1"/>
  <c r="C229" i="3"/>
  <c r="E229" i="3" s="1"/>
  <c r="C230" i="3"/>
  <c r="E230" i="3" s="1"/>
  <c r="C231" i="3"/>
  <c r="E231" i="3" s="1"/>
  <c r="C232" i="3"/>
  <c r="E232" i="3" s="1"/>
  <c r="C233" i="3"/>
  <c r="E233" i="3" s="1"/>
  <c r="C234" i="3"/>
  <c r="E234" i="3" s="1"/>
  <c r="C235" i="3"/>
  <c r="E235" i="3" s="1"/>
  <c r="C236" i="3"/>
  <c r="E236" i="3" s="1"/>
  <c r="C237" i="3"/>
  <c r="E237" i="3" s="1"/>
  <c r="C238" i="3"/>
  <c r="E238" i="3" s="1"/>
  <c r="C239" i="3"/>
  <c r="E239" i="3" s="1"/>
  <c r="C240" i="3"/>
  <c r="E240" i="3" s="1"/>
  <c r="C241" i="3"/>
  <c r="E241" i="3" s="1"/>
  <c r="C242" i="3"/>
  <c r="E242" i="3" s="1"/>
  <c r="C243" i="3"/>
  <c r="E243" i="3" s="1"/>
  <c r="C244" i="3"/>
  <c r="E244" i="3" s="1"/>
  <c r="C245" i="3"/>
  <c r="E245" i="3" s="1"/>
  <c r="C246" i="3"/>
  <c r="E246" i="3" s="1"/>
  <c r="C247" i="3"/>
  <c r="E247" i="3" s="1"/>
  <c r="C248" i="3"/>
  <c r="E248" i="3" s="1"/>
  <c r="C249" i="3"/>
  <c r="E249" i="3" s="1"/>
  <c r="C250" i="3"/>
  <c r="E250" i="3" s="1"/>
  <c r="C251" i="3"/>
  <c r="E251" i="3" s="1"/>
  <c r="C252" i="3"/>
  <c r="E252" i="3" s="1"/>
  <c r="C253" i="3"/>
  <c r="E253" i="3" s="1"/>
  <c r="C254" i="3"/>
  <c r="E254" i="3" s="1"/>
  <c r="C255" i="3"/>
  <c r="E255" i="3" s="1"/>
  <c r="C256" i="3"/>
  <c r="E256" i="3" s="1"/>
  <c r="C257" i="3"/>
  <c r="E257" i="3" s="1"/>
  <c r="C258" i="3"/>
  <c r="E258" i="3" s="1"/>
  <c r="C259" i="3"/>
  <c r="E259" i="3" s="1"/>
  <c r="C260" i="3"/>
  <c r="E260" i="3" s="1"/>
  <c r="C261" i="3"/>
  <c r="E261" i="3" s="1"/>
  <c r="C262" i="3"/>
  <c r="E262" i="3" s="1"/>
  <c r="C263" i="3"/>
  <c r="E263" i="3" s="1"/>
  <c r="C264" i="3"/>
  <c r="E264" i="3" s="1"/>
  <c r="C265" i="3"/>
  <c r="E265" i="3" s="1"/>
  <c r="C266" i="3"/>
  <c r="E266" i="3" s="1"/>
  <c r="C267" i="3"/>
  <c r="E267" i="3" s="1"/>
  <c r="C268" i="3"/>
  <c r="E268" i="3" s="1"/>
  <c r="C269" i="3"/>
  <c r="E269" i="3" s="1"/>
  <c r="C270" i="3"/>
  <c r="E270" i="3" s="1"/>
  <c r="C271" i="3"/>
  <c r="E271" i="3" s="1"/>
  <c r="C272" i="3"/>
  <c r="E272" i="3" s="1"/>
  <c r="C273" i="3"/>
  <c r="E273" i="3" s="1"/>
  <c r="C274" i="3"/>
  <c r="E274" i="3" s="1"/>
  <c r="C275" i="3"/>
  <c r="E275" i="3" s="1"/>
  <c r="C276" i="3"/>
  <c r="E276" i="3" s="1"/>
  <c r="C277" i="3"/>
  <c r="E277" i="3" s="1"/>
  <c r="C278" i="3"/>
  <c r="E278" i="3" s="1"/>
  <c r="C279" i="3"/>
  <c r="E279" i="3" s="1"/>
  <c r="C280" i="3"/>
  <c r="E280" i="3" s="1"/>
  <c r="C281" i="3"/>
  <c r="E281" i="3" s="1"/>
  <c r="C282" i="3"/>
  <c r="E282" i="3" s="1"/>
  <c r="C283" i="3"/>
  <c r="E283" i="3" s="1"/>
  <c r="C284" i="3"/>
  <c r="E284" i="3" s="1"/>
  <c r="C285" i="3"/>
  <c r="E285" i="3" s="1"/>
  <c r="C286" i="3"/>
  <c r="E286" i="3" s="1"/>
  <c r="C287" i="3"/>
  <c r="E287" i="3" s="1"/>
  <c r="C288" i="3"/>
  <c r="E288" i="3" s="1"/>
  <c r="C289" i="3"/>
  <c r="E289" i="3" s="1"/>
  <c r="C290" i="3"/>
  <c r="E290" i="3" s="1"/>
  <c r="C291" i="3"/>
  <c r="E291" i="3" s="1"/>
  <c r="C292" i="3"/>
  <c r="E292" i="3" s="1"/>
  <c r="C293" i="3"/>
  <c r="E293" i="3" s="1"/>
  <c r="C294" i="3"/>
  <c r="E294" i="3" s="1"/>
  <c r="C295" i="3"/>
  <c r="E295" i="3" s="1"/>
  <c r="C296" i="3"/>
  <c r="E296" i="3" s="1"/>
  <c r="C297" i="3"/>
  <c r="E297" i="3" s="1"/>
  <c r="C298" i="3"/>
  <c r="E298" i="3" s="1"/>
  <c r="C299" i="3"/>
  <c r="E299" i="3" s="1"/>
  <c r="C300" i="3"/>
  <c r="E300" i="3" s="1"/>
  <c r="C301" i="3"/>
  <c r="E301" i="3" s="1"/>
  <c r="C302" i="3"/>
  <c r="E302" i="3" s="1"/>
  <c r="C303" i="3"/>
  <c r="E303" i="3" s="1"/>
  <c r="C304" i="3"/>
  <c r="E304" i="3" s="1"/>
  <c r="C305" i="3"/>
  <c r="E305" i="3" s="1"/>
  <c r="C306" i="3"/>
  <c r="E306" i="3" s="1"/>
  <c r="C307" i="3"/>
  <c r="E307" i="3" s="1"/>
  <c r="C308" i="3"/>
  <c r="E308" i="3" s="1"/>
  <c r="C309" i="3"/>
  <c r="E309" i="3" s="1"/>
  <c r="C310" i="3"/>
  <c r="E310" i="3" s="1"/>
  <c r="C311" i="3"/>
  <c r="E311" i="3" s="1"/>
  <c r="C312" i="3"/>
  <c r="E312" i="3" s="1"/>
  <c r="C313" i="3"/>
  <c r="E313" i="3" s="1"/>
  <c r="C314" i="3"/>
  <c r="E314" i="3" s="1"/>
  <c r="C315" i="3"/>
  <c r="E315" i="3" s="1"/>
  <c r="C316" i="3"/>
  <c r="E316" i="3" s="1"/>
  <c r="C317" i="3"/>
  <c r="E317" i="3" s="1"/>
  <c r="C318" i="3"/>
  <c r="E318" i="3" s="1"/>
  <c r="C319" i="3"/>
  <c r="E319" i="3" s="1"/>
  <c r="C320" i="3"/>
  <c r="E320" i="3" s="1"/>
  <c r="C321" i="3"/>
  <c r="E321" i="3" s="1"/>
  <c r="C322" i="3"/>
  <c r="E322" i="3" s="1"/>
  <c r="C323" i="3"/>
  <c r="E323" i="3" s="1"/>
  <c r="C324" i="3"/>
  <c r="E324" i="3" s="1"/>
  <c r="C325" i="3"/>
  <c r="E325" i="3" s="1"/>
  <c r="C326" i="3"/>
  <c r="E326" i="3" s="1"/>
  <c r="C327" i="3"/>
  <c r="E327" i="3" s="1"/>
  <c r="C328" i="3"/>
  <c r="E328" i="3" s="1"/>
  <c r="C329" i="3"/>
  <c r="E329" i="3" s="1"/>
  <c r="C330" i="3"/>
  <c r="E330" i="3" s="1"/>
  <c r="C331" i="3"/>
  <c r="E331" i="3" s="1"/>
  <c r="C332" i="3"/>
  <c r="E332" i="3" s="1"/>
  <c r="C333" i="3"/>
  <c r="E333" i="3" s="1"/>
  <c r="C334" i="3"/>
  <c r="E334" i="3" s="1"/>
  <c r="C335" i="3"/>
  <c r="E335" i="3" s="1"/>
  <c r="C336" i="3"/>
  <c r="E336" i="3" s="1"/>
  <c r="C337" i="3"/>
  <c r="E337" i="3" s="1"/>
  <c r="C338" i="3"/>
  <c r="E338" i="3" s="1"/>
  <c r="C339" i="3"/>
  <c r="E339" i="3" s="1"/>
  <c r="C340" i="3"/>
  <c r="E340" i="3" s="1"/>
  <c r="C341" i="3"/>
  <c r="E341" i="3" s="1"/>
  <c r="C342" i="3"/>
  <c r="E342" i="3" s="1"/>
  <c r="C343" i="3"/>
  <c r="E343" i="3" s="1"/>
  <c r="C344" i="3"/>
  <c r="E344" i="3" s="1"/>
  <c r="C345" i="3"/>
  <c r="E345" i="3" s="1"/>
  <c r="C346" i="3"/>
  <c r="E346" i="3" s="1"/>
  <c r="C347" i="3"/>
  <c r="E347" i="3" s="1"/>
  <c r="C348" i="3"/>
  <c r="E348" i="3" s="1"/>
  <c r="C349" i="3"/>
  <c r="E349" i="3" s="1"/>
  <c r="C350" i="3"/>
  <c r="E350" i="3" s="1"/>
  <c r="C351" i="3"/>
  <c r="E351" i="3" s="1"/>
  <c r="C352" i="3"/>
  <c r="E352" i="3" s="1"/>
  <c r="C353" i="3"/>
  <c r="E353" i="3" s="1"/>
  <c r="C354" i="3"/>
  <c r="E354" i="3" s="1"/>
  <c r="C355" i="3"/>
  <c r="E355" i="3" s="1"/>
  <c r="C356" i="3"/>
  <c r="E356" i="3" s="1"/>
  <c r="C357" i="3"/>
  <c r="E357" i="3" s="1"/>
  <c r="C358" i="3"/>
  <c r="E358" i="3" s="1"/>
  <c r="C359" i="3"/>
  <c r="E359" i="3" s="1"/>
  <c r="C360" i="3"/>
  <c r="E360" i="3" s="1"/>
  <c r="C361" i="3"/>
  <c r="E361" i="3" s="1"/>
  <c r="C362" i="3"/>
  <c r="E362" i="3" s="1"/>
  <c r="C363" i="3"/>
  <c r="E363" i="3" s="1"/>
  <c r="C364" i="3"/>
  <c r="E364" i="3" s="1"/>
  <c r="C365" i="3"/>
  <c r="E365" i="3" s="1"/>
  <c r="C366" i="3"/>
  <c r="E366" i="3" s="1"/>
  <c r="C367" i="3"/>
  <c r="E367" i="3" s="1"/>
  <c r="C368" i="3"/>
  <c r="E368" i="3" s="1"/>
  <c r="C369" i="3"/>
  <c r="E369" i="3" s="1"/>
  <c r="C370" i="3"/>
  <c r="E370" i="3" s="1"/>
  <c r="C371" i="3"/>
  <c r="E371" i="3" s="1"/>
  <c r="C372" i="3"/>
  <c r="E372" i="3" s="1"/>
  <c r="C373" i="3"/>
  <c r="E373" i="3" s="1"/>
  <c r="C374" i="3"/>
  <c r="E374" i="3" s="1"/>
  <c r="C375" i="3"/>
  <c r="E375" i="3" s="1"/>
  <c r="C376" i="3"/>
  <c r="E376" i="3" s="1"/>
  <c r="C377" i="3"/>
  <c r="E377" i="3" s="1"/>
  <c r="C378" i="3"/>
  <c r="E378" i="3" s="1"/>
  <c r="C379" i="3"/>
  <c r="E379" i="3" s="1"/>
  <c r="C380" i="3"/>
  <c r="E380" i="3" s="1"/>
  <c r="C381" i="3"/>
  <c r="E381" i="3" s="1"/>
  <c r="C382" i="3"/>
  <c r="E382" i="3" s="1"/>
  <c r="C383" i="3"/>
  <c r="E383" i="3" s="1"/>
  <c r="C384" i="3"/>
  <c r="E384" i="3" s="1"/>
  <c r="C385" i="3"/>
  <c r="E385" i="3" s="1"/>
  <c r="C386" i="3"/>
  <c r="E386" i="3" s="1"/>
  <c r="C387" i="3"/>
  <c r="E387" i="3" s="1"/>
  <c r="C388" i="3"/>
  <c r="E388" i="3" s="1"/>
  <c r="C389" i="3"/>
  <c r="E389" i="3" s="1"/>
  <c r="C390" i="3"/>
  <c r="E390" i="3" s="1"/>
  <c r="C391" i="3"/>
  <c r="E391" i="3" s="1"/>
  <c r="C392" i="3"/>
  <c r="E392" i="3" s="1"/>
  <c r="C393" i="3"/>
  <c r="E393" i="3" s="1"/>
  <c r="C394" i="3"/>
  <c r="E394" i="3" s="1"/>
  <c r="C395" i="3"/>
  <c r="E395" i="3" s="1"/>
  <c r="C396" i="3"/>
  <c r="E396" i="3" s="1"/>
  <c r="C397" i="3"/>
  <c r="E397" i="3" s="1"/>
  <c r="C398" i="3"/>
  <c r="E398" i="3" s="1"/>
  <c r="C399" i="3"/>
  <c r="E399" i="3" s="1"/>
  <c r="C400" i="3"/>
  <c r="E400" i="3" s="1"/>
  <c r="C401" i="3"/>
  <c r="E401" i="3" s="1"/>
  <c r="C402" i="3"/>
  <c r="E402" i="3" s="1"/>
  <c r="C403" i="3"/>
  <c r="E403" i="3" s="1"/>
  <c r="C404" i="3"/>
  <c r="E404" i="3" s="1"/>
  <c r="C405" i="3"/>
  <c r="E405" i="3" s="1"/>
  <c r="C406" i="3"/>
  <c r="E406" i="3" s="1"/>
  <c r="C407" i="3"/>
  <c r="E407" i="3" s="1"/>
  <c r="C408" i="3"/>
  <c r="E408" i="3" s="1"/>
  <c r="C409" i="3"/>
  <c r="E409" i="3" s="1"/>
  <c r="C410" i="3"/>
  <c r="E410" i="3" s="1"/>
  <c r="C411" i="3"/>
  <c r="E411" i="3" s="1"/>
  <c r="C412" i="3"/>
  <c r="E412" i="3" s="1"/>
  <c r="C413" i="3"/>
  <c r="E413" i="3" s="1"/>
  <c r="C414" i="3"/>
  <c r="E414" i="3" s="1"/>
  <c r="C415" i="3"/>
  <c r="E415" i="3" s="1"/>
  <c r="C416" i="3"/>
  <c r="E416" i="3" s="1"/>
  <c r="C417" i="3"/>
  <c r="E417" i="3" s="1"/>
  <c r="C418" i="3"/>
  <c r="E418" i="3" s="1"/>
  <c r="C419" i="3"/>
  <c r="E419" i="3" s="1"/>
  <c r="C420" i="3"/>
  <c r="E420" i="3" s="1"/>
  <c r="C421" i="3"/>
  <c r="E421" i="3" s="1"/>
  <c r="C422" i="3"/>
  <c r="E422" i="3" s="1"/>
  <c r="C423" i="3"/>
  <c r="E423" i="3" s="1"/>
  <c r="C424" i="3"/>
  <c r="E424" i="3" s="1"/>
  <c r="C425" i="3"/>
  <c r="E425" i="3" s="1"/>
  <c r="C426" i="3"/>
  <c r="E426" i="3" s="1"/>
  <c r="C427" i="3"/>
  <c r="E427" i="3" s="1"/>
  <c r="C428" i="3"/>
  <c r="E428" i="3" s="1"/>
  <c r="C429" i="3"/>
  <c r="E429" i="3" s="1"/>
  <c r="C430" i="3"/>
  <c r="E430" i="3" s="1"/>
  <c r="C431" i="3"/>
  <c r="E431" i="3" s="1"/>
  <c r="C432" i="3"/>
  <c r="E432" i="3" s="1"/>
  <c r="C433" i="3"/>
  <c r="E433" i="3" s="1"/>
  <c r="C434" i="3"/>
  <c r="E434" i="3" s="1"/>
  <c r="C435" i="3"/>
  <c r="E435" i="3" s="1"/>
  <c r="C436" i="3"/>
  <c r="E436" i="3" s="1"/>
  <c r="C437" i="3"/>
  <c r="E437" i="3" s="1"/>
  <c r="C438" i="3"/>
  <c r="E438" i="3" s="1"/>
  <c r="C439" i="3"/>
  <c r="E439" i="3" s="1"/>
  <c r="C440" i="3"/>
  <c r="E440" i="3" s="1"/>
  <c r="C441" i="3"/>
  <c r="E441" i="3" s="1"/>
  <c r="C442" i="3"/>
  <c r="E442" i="3" s="1"/>
  <c r="C443" i="3"/>
  <c r="E443" i="3" s="1"/>
  <c r="C444" i="3"/>
  <c r="E444" i="3" s="1"/>
  <c r="C445" i="3"/>
  <c r="E445" i="3" s="1"/>
  <c r="C446" i="3"/>
  <c r="E446" i="3" s="1"/>
  <c r="C447" i="3"/>
  <c r="E447" i="3" s="1"/>
  <c r="C448" i="3"/>
  <c r="E448" i="3" s="1"/>
  <c r="C449" i="3"/>
  <c r="E449" i="3" s="1"/>
  <c r="C450" i="3"/>
  <c r="E450" i="3" s="1"/>
  <c r="C451" i="3"/>
  <c r="E451" i="3" s="1"/>
  <c r="C452" i="3"/>
  <c r="E452" i="3" s="1"/>
  <c r="C453" i="3"/>
  <c r="E453" i="3" s="1"/>
  <c r="C454" i="3"/>
  <c r="E454" i="3" s="1"/>
  <c r="C455" i="3"/>
  <c r="E455" i="3" s="1"/>
  <c r="C456" i="3"/>
  <c r="E456" i="3" s="1"/>
  <c r="C457" i="3"/>
  <c r="E457" i="3" s="1"/>
  <c r="C458" i="3"/>
  <c r="E458" i="3" s="1"/>
  <c r="C459" i="3"/>
  <c r="E459" i="3" s="1"/>
  <c r="C460" i="3"/>
  <c r="E460" i="3" s="1"/>
  <c r="C461" i="3"/>
  <c r="E461" i="3" s="1"/>
  <c r="C462" i="3"/>
  <c r="E462" i="3" s="1"/>
  <c r="C463" i="3"/>
  <c r="E463" i="3" s="1"/>
  <c r="C464" i="3"/>
  <c r="E464" i="3" s="1"/>
  <c r="C465" i="3"/>
  <c r="E465" i="3" s="1"/>
  <c r="C466" i="3"/>
  <c r="E466" i="3" s="1"/>
  <c r="C467" i="3"/>
  <c r="E467" i="3" s="1"/>
  <c r="C468" i="3"/>
  <c r="E468" i="3" s="1"/>
  <c r="C469" i="3"/>
  <c r="E469" i="3" s="1"/>
  <c r="C470" i="3"/>
  <c r="E470" i="3" s="1"/>
  <c r="C471" i="3"/>
  <c r="E471" i="3" s="1"/>
  <c r="C472" i="3"/>
  <c r="E472" i="3" s="1"/>
  <c r="C473" i="3"/>
  <c r="E473" i="3" s="1"/>
  <c r="C474" i="3"/>
  <c r="E474" i="3" s="1"/>
  <c r="C475" i="3"/>
  <c r="E475" i="3" s="1"/>
  <c r="C476" i="3"/>
  <c r="E476" i="3" s="1"/>
  <c r="C477" i="3"/>
  <c r="E477" i="3" s="1"/>
  <c r="C478" i="3"/>
  <c r="E478" i="3" s="1"/>
  <c r="C479" i="3"/>
  <c r="E479" i="3" s="1"/>
  <c r="C480" i="3"/>
  <c r="E480" i="3" s="1"/>
  <c r="C481" i="3"/>
  <c r="E481" i="3" s="1"/>
  <c r="C482" i="3"/>
  <c r="E482" i="3" s="1"/>
  <c r="C483" i="3"/>
  <c r="E483" i="3" s="1"/>
  <c r="C484" i="3"/>
  <c r="E484" i="3" s="1"/>
  <c r="C485" i="3"/>
  <c r="E485" i="3" s="1"/>
  <c r="C486" i="3"/>
  <c r="E486" i="3" s="1"/>
  <c r="C487" i="3"/>
  <c r="E487" i="3" s="1"/>
  <c r="C488" i="3"/>
  <c r="E488" i="3" s="1"/>
  <c r="C489" i="3"/>
  <c r="E489" i="3" s="1"/>
  <c r="C490" i="3"/>
  <c r="E490" i="3" s="1"/>
  <c r="C491" i="3"/>
  <c r="E491" i="3" s="1"/>
  <c r="C492" i="3"/>
  <c r="E492" i="3" s="1"/>
  <c r="C493" i="3"/>
  <c r="E493" i="3" s="1"/>
  <c r="C494" i="3"/>
  <c r="E494" i="3" s="1"/>
  <c r="C495" i="3"/>
  <c r="E495" i="3" s="1"/>
  <c r="C496" i="3"/>
  <c r="E496" i="3" s="1"/>
  <c r="C497" i="3"/>
  <c r="E497" i="3" s="1"/>
  <c r="C498" i="3"/>
  <c r="E498" i="3" s="1"/>
  <c r="C499" i="3"/>
  <c r="E499" i="3" s="1"/>
  <c r="C500" i="3"/>
  <c r="E500" i="3" s="1"/>
  <c r="C501" i="3"/>
  <c r="E501" i="3" s="1"/>
  <c r="C502" i="3"/>
  <c r="E502" i="3" s="1"/>
  <c r="C503" i="3"/>
  <c r="E503" i="3" s="1"/>
  <c r="C504" i="3"/>
  <c r="E504" i="3" s="1"/>
  <c r="C505" i="3"/>
  <c r="E505" i="3" s="1"/>
  <c r="C506" i="3"/>
  <c r="E506" i="3" s="1"/>
  <c r="C507" i="3"/>
  <c r="E507" i="3" s="1"/>
  <c r="C508" i="3"/>
  <c r="E508" i="3" s="1"/>
  <c r="C509" i="3"/>
  <c r="E509" i="3" s="1"/>
  <c r="C510" i="3"/>
  <c r="E510" i="3" s="1"/>
  <c r="C511" i="3"/>
  <c r="E511" i="3" s="1"/>
  <c r="C512" i="3"/>
  <c r="E512" i="3" s="1"/>
  <c r="C513" i="3"/>
  <c r="E513" i="3" s="1"/>
  <c r="C514" i="3"/>
  <c r="E514" i="3" s="1"/>
  <c r="C515" i="3"/>
  <c r="E515" i="3" s="1"/>
  <c r="C516" i="3"/>
  <c r="E516" i="3" s="1"/>
  <c r="C517" i="3"/>
  <c r="E517" i="3" s="1"/>
  <c r="C518" i="3"/>
  <c r="E518" i="3" s="1"/>
  <c r="C519" i="3"/>
  <c r="E519" i="3" s="1"/>
  <c r="C520" i="3"/>
  <c r="E520" i="3" s="1"/>
  <c r="C521" i="3"/>
  <c r="E521" i="3" s="1"/>
  <c r="C522" i="3"/>
  <c r="E522" i="3" s="1"/>
  <c r="C523" i="3"/>
  <c r="E523" i="3" s="1"/>
  <c r="C524" i="3"/>
  <c r="E524" i="3" s="1"/>
  <c r="C525" i="3"/>
  <c r="E525" i="3" s="1"/>
  <c r="C526" i="3"/>
  <c r="E526" i="3" s="1"/>
  <c r="C527" i="3"/>
  <c r="E527" i="3" s="1"/>
  <c r="C528" i="3"/>
  <c r="E528" i="3" s="1"/>
  <c r="C529" i="3"/>
  <c r="E529" i="3" s="1"/>
  <c r="C530" i="3"/>
  <c r="E530" i="3" s="1"/>
  <c r="C531" i="3"/>
  <c r="E531" i="3" s="1"/>
  <c r="C532" i="3"/>
  <c r="E532" i="3" s="1"/>
  <c r="C533" i="3"/>
  <c r="E533" i="3" s="1"/>
  <c r="C534" i="3"/>
  <c r="E534" i="3" s="1"/>
  <c r="C535" i="3"/>
  <c r="E535" i="3" s="1"/>
  <c r="C536" i="3"/>
  <c r="E536" i="3" s="1"/>
  <c r="C537" i="3"/>
  <c r="E537" i="3" s="1"/>
  <c r="C538" i="3"/>
  <c r="E538" i="3" s="1"/>
  <c r="C539" i="3"/>
  <c r="E539" i="3" s="1"/>
  <c r="C540" i="3"/>
  <c r="E540" i="3" s="1"/>
  <c r="C541" i="3"/>
  <c r="E541" i="3" s="1"/>
  <c r="C542" i="3"/>
  <c r="E542" i="3" s="1"/>
  <c r="C543" i="3"/>
  <c r="E543" i="3" s="1"/>
  <c r="C544" i="3"/>
  <c r="E544" i="3" s="1"/>
  <c r="C545" i="3"/>
  <c r="E545" i="3" s="1"/>
  <c r="C546" i="3"/>
  <c r="E546" i="3" s="1"/>
  <c r="C547" i="3"/>
  <c r="E547" i="3" s="1"/>
  <c r="C548" i="3"/>
  <c r="E548" i="3" s="1"/>
  <c r="C549" i="3"/>
  <c r="E549" i="3" s="1"/>
  <c r="C550" i="3"/>
  <c r="E550" i="3" s="1"/>
  <c r="C551" i="3"/>
  <c r="E551" i="3" s="1"/>
  <c r="C552" i="3"/>
  <c r="E552" i="3" s="1"/>
  <c r="C553" i="3"/>
  <c r="E553" i="3" s="1"/>
  <c r="C554" i="3"/>
  <c r="E554" i="3" s="1"/>
  <c r="C555" i="3"/>
  <c r="E555" i="3" s="1"/>
  <c r="C556" i="3"/>
  <c r="E556" i="3" s="1"/>
  <c r="C557" i="3"/>
  <c r="E557" i="3" s="1"/>
  <c r="C558" i="3"/>
  <c r="E558" i="3" s="1"/>
  <c r="C559" i="3"/>
  <c r="E559" i="3" s="1"/>
  <c r="C560" i="3"/>
  <c r="E560" i="3" s="1"/>
  <c r="C561" i="3"/>
  <c r="E561" i="3" s="1"/>
  <c r="C562" i="3"/>
  <c r="E562" i="3" s="1"/>
  <c r="C563" i="3"/>
  <c r="E563" i="3" s="1"/>
  <c r="C564" i="3"/>
  <c r="E564" i="3" s="1"/>
  <c r="C565" i="3"/>
  <c r="E565" i="3" s="1"/>
  <c r="C566" i="3"/>
  <c r="E566" i="3" s="1"/>
  <c r="C567" i="3"/>
  <c r="E567" i="3" s="1"/>
  <c r="C568" i="3"/>
  <c r="E568" i="3" s="1"/>
  <c r="C569" i="3"/>
  <c r="E569" i="3" s="1"/>
  <c r="C570" i="3"/>
  <c r="E570" i="3" s="1"/>
  <c r="C571" i="3"/>
  <c r="E571" i="3" s="1"/>
  <c r="C572" i="3"/>
  <c r="E572" i="3" s="1"/>
  <c r="C573" i="3"/>
  <c r="E573" i="3" s="1"/>
  <c r="C574" i="3"/>
  <c r="E574" i="3" s="1"/>
  <c r="C575" i="3"/>
  <c r="E575" i="3" s="1"/>
  <c r="C576" i="3"/>
  <c r="E576" i="3" s="1"/>
  <c r="C577" i="3"/>
  <c r="E577" i="3" s="1"/>
  <c r="C578" i="3"/>
  <c r="E578" i="3" s="1"/>
  <c r="C579" i="3"/>
  <c r="E579" i="3" s="1"/>
  <c r="C580" i="3"/>
  <c r="E580" i="3" s="1"/>
  <c r="C581" i="3"/>
  <c r="E581" i="3" s="1"/>
  <c r="C582" i="3"/>
  <c r="E582" i="3" s="1"/>
  <c r="C583" i="3"/>
  <c r="E583" i="3" s="1"/>
  <c r="C584" i="3"/>
  <c r="E584" i="3" s="1"/>
  <c r="C585" i="3"/>
  <c r="E585" i="3" s="1"/>
  <c r="C586" i="3"/>
  <c r="E586" i="3" s="1"/>
  <c r="C587" i="3"/>
  <c r="E587" i="3" s="1"/>
  <c r="C588" i="3"/>
  <c r="E588" i="3" s="1"/>
  <c r="C589" i="3"/>
  <c r="E589" i="3" s="1"/>
  <c r="C590" i="3"/>
  <c r="E590" i="3" s="1"/>
  <c r="C591" i="3"/>
  <c r="E591" i="3" s="1"/>
  <c r="C592" i="3"/>
  <c r="E592" i="3" s="1"/>
  <c r="C593" i="3"/>
  <c r="E593" i="3" s="1"/>
  <c r="C594" i="3"/>
  <c r="E594" i="3" s="1"/>
  <c r="C595" i="3"/>
  <c r="E595" i="3" s="1"/>
  <c r="C596" i="3"/>
  <c r="E596" i="3" s="1"/>
  <c r="C597" i="3"/>
  <c r="E597" i="3" s="1"/>
  <c r="C598" i="3"/>
  <c r="E598" i="3" s="1"/>
  <c r="C599" i="3"/>
  <c r="E599" i="3" s="1"/>
  <c r="C600" i="3"/>
  <c r="E600" i="3" s="1"/>
  <c r="C601" i="3"/>
  <c r="E601" i="3" s="1"/>
  <c r="C602" i="3"/>
  <c r="E602" i="3" s="1"/>
  <c r="C603" i="3"/>
  <c r="E603" i="3" s="1"/>
  <c r="C604" i="3"/>
  <c r="E604" i="3" s="1"/>
  <c r="C605" i="3"/>
  <c r="E605" i="3" s="1"/>
  <c r="C606" i="3"/>
  <c r="E606" i="3" s="1"/>
  <c r="C607" i="3"/>
  <c r="E607" i="3" s="1"/>
  <c r="C608" i="3"/>
  <c r="E608" i="3" s="1"/>
  <c r="C609" i="3"/>
  <c r="E609" i="3" s="1"/>
  <c r="C610" i="3"/>
  <c r="E610" i="3" s="1"/>
  <c r="C611" i="3"/>
  <c r="E611" i="3" s="1"/>
  <c r="C612" i="3"/>
  <c r="E612" i="3" s="1"/>
  <c r="C613" i="3"/>
  <c r="E613" i="3" s="1"/>
  <c r="C614" i="3"/>
  <c r="E614" i="3" s="1"/>
  <c r="C615" i="3"/>
  <c r="E615" i="3" s="1"/>
  <c r="C616" i="3"/>
  <c r="E616" i="3" s="1"/>
  <c r="C617" i="3"/>
  <c r="E617" i="3" s="1"/>
  <c r="C618" i="3"/>
  <c r="E618" i="3" s="1"/>
  <c r="C619" i="3"/>
  <c r="E619" i="3" s="1"/>
  <c r="C620" i="3"/>
  <c r="E620" i="3" s="1"/>
  <c r="C621" i="3"/>
  <c r="E621" i="3" s="1"/>
  <c r="C622" i="3"/>
  <c r="E622" i="3" s="1"/>
  <c r="C623" i="3"/>
  <c r="E623" i="3" s="1"/>
  <c r="C624" i="3"/>
  <c r="E624" i="3" s="1"/>
  <c r="C625" i="3"/>
  <c r="E625" i="3" s="1"/>
  <c r="C626" i="3"/>
  <c r="E626" i="3" s="1"/>
  <c r="C627" i="3"/>
  <c r="E627" i="3" s="1"/>
  <c r="C628" i="3"/>
  <c r="E628" i="3" s="1"/>
  <c r="C629" i="3"/>
  <c r="E629" i="3" s="1"/>
  <c r="C630" i="3"/>
  <c r="E630" i="3" s="1"/>
  <c r="C631" i="3"/>
  <c r="E631" i="3" s="1"/>
  <c r="C632" i="3"/>
  <c r="E632" i="3" s="1"/>
  <c r="C633" i="3"/>
  <c r="E633" i="3" s="1"/>
  <c r="C634" i="3"/>
  <c r="E634" i="3" s="1"/>
  <c r="C635" i="3"/>
  <c r="E635" i="3" s="1"/>
  <c r="C636" i="3"/>
  <c r="E636" i="3" s="1"/>
  <c r="C637" i="3"/>
  <c r="E637" i="3" s="1"/>
  <c r="C638" i="3"/>
  <c r="E638" i="3" s="1"/>
  <c r="C639" i="3"/>
  <c r="E639" i="3" s="1"/>
  <c r="C640" i="3"/>
  <c r="E640" i="3" s="1"/>
  <c r="C641" i="3"/>
  <c r="E641" i="3" s="1"/>
  <c r="C642" i="3"/>
  <c r="E642" i="3" s="1"/>
  <c r="C643" i="3"/>
  <c r="E643" i="3" s="1"/>
  <c r="C644" i="3"/>
  <c r="E644" i="3" s="1"/>
  <c r="C645" i="3"/>
  <c r="E645" i="3" s="1"/>
  <c r="C646" i="3"/>
  <c r="E646" i="3" s="1"/>
  <c r="C647" i="3"/>
  <c r="E647" i="3" s="1"/>
  <c r="C648" i="3"/>
  <c r="E648" i="3" s="1"/>
  <c r="C649" i="3"/>
  <c r="E649" i="3" s="1"/>
  <c r="C650" i="3"/>
  <c r="E650" i="3" s="1"/>
  <c r="C651" i="3"/>
  <c r="E651" i="3" s="1"/>
  <c r="C652" i="3"/>
  <c r="E652" i="3" s="1"/>
  <c r="C653" i="3"/>
  <c r="E653" i="3" s="1"/>
  <c r="C654" i="3"/>
  <c r="E654" i="3" s="1"/>
  <c r="C655" i="3"/>
  <c r="E655" i="3" s="1"/>
  <c r="C656" i="3"/>
  <c r="E656" i="3" s="1"/>
  <c r="C657" i="3"/>
  <c r="E657" i="3" s="1"/>
  <c r="C658" i="3"/>
  <c r="E658" i="3" s="1"/>
  <c r="C659" i="3"/>
  <c r="E659" i="3" s="1"/>
  <c r="C660" i="3"/>
  <c r="E660" i="3" s="1"/>
  <c r="C661" i="3"/>
  <c r="E661" i="3" s="1"/>
  <c r="C662" i="3"/>
  <c r="E662" i="3" s="1"/>
  <c r="C663" i="3"/>
  <c r="E663" i="3" s="1"/>
  <c r="C664" i="3"/>
  <c r="E664" i="3" s="1"/>
  <c r="C665" i="3"/>
  <c r="E665" i="3" s="1"/>
  <c r="C666" i="3"/>
  <c r="E666" i="3" s="1"/>
  <c r="C667" i="3"/>
  <c r="E667" i="3" s="1"/>
  <c r="C668" i="3"/>
  <c r="E668" i="3" s="1"/>
  <c r="C669" i="3"/>
  <c r="E669" i="3" s="1"/>
  <c r="C670" i="3"/>
  <c r="E670" i="3" s="1"/>
  <c r="C671" i="3"/>
  <c r="E671" i="3" s="1"/>
  <c r="C672" i="3"/>
  <c r="E672" i="3" s="1"/>
  <c r="C673" i="3"/>
  <c r="E673" i="3" s="1"/>
  <c r="C674" i="3"/>
  <c r="E674" i="3" s="1"/>
  <c r="C675" i="3"/>
  <c r="E675" i="3" s="1"/>
  <c r="C676" i="3"/>
  <c r="E676" i="3" s="1"/>
  <c r="C677" i="3"/>
  <c r="E677" i="3" s="1"/>
  <c r="C678" i="3"/>
  <c r="E678" i="3" s="1"/>
  <c r="C679" i="3"/>
  <c r="E679" i="3" s="1"/>
  <c r="C680" i="3"/>
  <c r="E680" i="3" s="1"/>
  <c r="C681" i="3"/>
  <c r="E681" i="3" s="1"/>
  <c r="C682" i="3"/>
  <c r="E682" i="3" s="1"/>
  <c r="C683" i="3"/>
  <c r="E683" i="3" s="1"/>
  <c r="C684" i="3"/>
  <c r="E684" i="3" s="1"/>
  <c r="C685" i="3"/>
  <c r="E685" i="3" s="1"/>
  <c r="C686" i="3"/>
  <c r="E686" i="3" s="1"/>
  <c r="C687" i="3"/>
  <c r="E687" i="3" s="1"/>
  <c r="C688" i="3"/>
  <c r="E688" i="3" s="1"/>
  <c r="C689" i="3"/>
  <c r="E689" i="3" s="1"/>
  <c r="C690" i="3"/>
  <c r="E690" i="3" s="1"/>
  <c r="C691" i="3"/>
  <c r="E691" i="3" s="1"/>
  <c r="C692" i="3"/>
  <c r="E692" i="3" s="1"/>
  <c r="C693" i="3"/>
  <c r="E693" i="3" s="1"/>
  <c r="C694" i="3"/>
  <c r="E694" i="3" s="1"/>
  <c r="C695" i="3"/>
  <c r="E695" i="3" s="1"/>
  <c r="C696" i="3"/>
  <c r="E696" i="3" s="1"/>
  <c r="C697" i="3"/>
  <c r="E697" i="3" s="1"/>
  <c r="C698" i="3"/>
  <c r="E698" i="3" s="1"/>
  <c r="C699" i="3"/>
  <c r="E699" i="3" s="1"/>
  <c r="C700" i="3"/>
  <c r="E700" i="3" s="1"/>
  <c r="C701" i="3"/>
  <c r="E701" i="3" s="1"/>
  <c r="C702" i="3"/>
  <c r="E702" i="3" s="1"/>
  <c r="C703" i="3"/>
  <c r="E703" i="3" s="1"/>
  <c r="C704" i="3"/>
  <c r="E704" i="3" s="1"/>
  <c r="C705" i="3"/>
  <c r="E705" i="3" s="1"/>
  <c r="C706" i="3"/>
  <c r="E706" i="3" s="1"/>
  <c r="C707" i="3"/>
  <c r="E707" i="3" s="1"/>
  <c r="C708" i="3"/>
  <c r="E708" i="3" s="1"/>
  <c r="C709" i="3"/>
  <c r="E709" i="3" s="1"/>
  <c r="C710" i="3"/>
  <c r="E710" i="3" s="1"/>
  <c r="C711" i="3"/>
  <c r="E711" i="3" s="1"/>
  <c r="C712" i="3"/>
  <c r="E712" i="3" s="1"/>
  <c r="C713" i="3"/>
  <c r="E713" i="3" s="1"/>
  <c r="C714" i="3"/>
  <c r="E714" i="3" s="1"/>
  <c r="C715" i="3"/>
  <c r="E715" i="3" s="1"/>
  <c r="C716" i="3"/>
  <c r="E716" i="3" s="1"/>
  <c r="C717" i="3"/>
  <c r="E717" i="3" s="1"/>
  <c r="C718" i="3"/>
  <c r="E718" i="3" s="1"/>
  <c r="C719" i="3"/>
  <c r="E719" i="3" s="1"/>
  <c r="C720" i="3"/>
  <c r="E720" i="3" s="1"/>
  <c r="C721" i="3"/>
  <c r="E721" i="3" s="1"/>
  <c r="C722" i="3"/>
  <c r="E722" i="3" s="1"/>
  <c r="C723" i="3"/>
  <c r="E723" i="3" s="1"/>
  <c r="C724" i="3"/>
  <c r="E724" i="3" s="1"/>
  <c r="C725" i="3"/>
  <c r="E725" i="3" s="1"/>
  <c r="C726" i="3"/>
  <c r="E726" i="3" s="1"/>
  <c r="C727" i="3"/>
  <c r="E727" i="3" s="1"/>
  <c r="C728" i="3"/>
  <c r="E728" i="3" s="1"/>
  <c r="C729" i="3"/>
  <c r="E729" i="3" s="1"/>
  <c r="C730" i="3"/>
  <c r="E730" i="3" s="1"/>
  <c r="C731" i="3"/>
  <c r="E731" i="3" s="1"/>
  <c r="C732" i="3"/>
  <c r="E732" i="3" s="1"/>
  <c r="C733" i="3"/>
  <c r="E733" i="3" s="1"/>
  <c r="C734" i="3"/>
  <c r="E734" i="3" s="1"/>
  <c r="C735" i="3"/>
  <c r="E735" i="3" s="1"/>
  <c r="C736" i="3"/>
  <c r="E736" i="3" s="1"/>
  <c r="C737" i="3"/>
  <c r="E737" i="3" s="1"/>
  <c r="C738" i="3"/>
  <c r="E738" i="3" s="1"/>
  <c r="C739" i="3"/>
  <c r="E739" i="3" s="1"/>
  <c r="C740" i="3"/>
  <c r="E740" i="3" s="1"/>
  <c r="C741" i="3"/>
  <c r="E741" i="3" s="1"/>
  <c r="C742" i="3"/>
  <c r="E742" i="3" s="1"/>
  <c r="C743" i="3"/>
  <c r="E743" i="3" s="1"/>
  <c r="C744" i="3"/>
  <c r="E744" i="3" s="1"/>
  <c r="C745" i="3"/>
  <c r="E745" i="3" s="1"/>
  <c r="C746" i="3"/>
  <c r="E746" i="3" s="1"/>
  <c r="C747" i="3"/>
  <c r="E747" i="3" s="1"/>
  <c r="C748" i="3"/>
  <c r="E748" i="3" s="1"/>
  <c r="C749" i="3"/>
  <c r="E749" i="3" s="1"/>
  <c r="C750" i="3"/>
  <c r="E750" i="3" s="1"/>
  <c r="C751" i="3"/>
  <c r="E751" i="3" s="1"/>
  <c r="C752" i="3"/>
  <c r="E752" i="3" s="1"/>
  <c r="C753" i="3"/>
  <c r="E753" i="3" s="1"/>
  <c r="C754" i="3"/>
  <c r="E754" i="3" s="1"/>
  <c r="C755" i="3"/>
  <c r="E755" i="3" s="1"/>
  <c r="C756" i="3"/>
  <c r="E756" i="3" s="1"/>
  <c r="C757" i="3"/>
  <c r="E757" i="3" s="1"/>
  <c r="C758" i="3"/>
  <c r="E758" i="3" s="1"/>
  <c r="C759" i="3"/>
  <c r="E759" i="3" s="1"/>
  <c r="C760" i="3"/>
  <c r="E760" i="3" s="1"/>
  <c r="C761" i="3"/>
  <c r="E761" i="3" s="1"/>
  <c r="C762" i="3"/>
  <c r="E762" i="3" s="1"/>
  <c r="C763" i="3"/>
  <c r="E763" i="3" s="1"/>
  <c r="C764" i="3"/>
  <c r="E764" i="3" s="1"/>
  <c r="C765" i="3"/>
  <c r="E765" i="3" s="1"/>
  <c r="C766" i="3"/>
  <c r="E766" i="3" s="1"/>
  <c r="C767" i="3"/>
  <c r="E767" i="3" s="1"/>
  <c r="C768" i="3"/>
  <c r="E768" i="3" s="1"/>
  <c r="C769" i="3"/>
  <c r="E769" i="3" s="1"/>
  <c r="C770" i="3"/>
  <c r="E770" i="3" s="1"/>
  <c r="C771" i="3"/>
  <c r="E771" i="3" s="1"/>
  <c r="C772" i="3"/>
  <c r="E772" i="3" s="1"/>
  <c r="C773" i="3"/>
  <c r="E773" i="3" s="1"/>
  <c r="C774" i="3"/>
  <c r="E774" i="3" s="1"/>
  <c r="C775" i="3"/>
  <c r="E775" i="3" s="1"/>
  <c r="C776" i="3"/>
  <c r="E776" i="3" s="1"/>
  <c r="C777" i="3"/>
  <c r="E777" i="3" s="1"/>
  <c r="C778" i="3"/>
  <c r="E778" i="3" s="1"/>
  <c r="C779" i="3"/>
  <c r="E779" i="3" s="1"/>
  <c r="C780" i="3"/>
  <c r="E780" i="3" s="1"/>
  <c r="C781" i="3"/>
  <c r="E781" i="3" s="1"/>
  <c r="C782" i="3"/>
  <c r="E782" i="3" s="1"/>
  <c r="C783" i="3"/>
  <c r="E783" i="3" s="1"/>
  <c r="C784" i="3"/>
  <c r="E784" i="3" s="1"/>
  <c r="C785" i="3"/>
  <c r="E785" i="3" s="1"/>
  <c r="C786" i="3"/>
  <c r="E786" i="3" s="1"/>
  <c r="C787" i="3"/>
  <c r="E787" i="3" s="1"/>
  <c r="C788" i="3"/>
  <c r="E788" i="3" s="1"/>
  <c r="C789" i="3"/>
  <c r="E789" i="3" s="1"/>
  <c r="C790" i="3"/>
  <c r="E790" i="3" s="1"/>
  <c r="C791" i="3"/>
  <c r="E791" i="3" s="1"/>
  <c r="C792" i="3"/>
  <c r="E792" i="3" s="1"/>
  <c r="C793" i="3"/>
  <c r="E793" i="3" s="1"/>
  <c r="C794" i="3"/>
  <c r="E794" i="3" s="1"/>
  <c r="C795" i="3"/>
  <c r="E795" i="3" s="1"/>
  <c r="C796" i="3"/>
  <c r="E796" i="3" s="1"/>
  <c r="C797" i="3"/>
  <c r="E797" i="3" s="1"/>
  <c r="C798" i="3"/>
  <c r="E798" i="3" s="1"/>
  <c r="C799" i="3"/>
  <c r="E799" i="3" s="1"/>
  <c r="C800" i="3"/>
  <c r="E800" i="3" s="1"/>
  <c r="C801" i="3"/>
  <c r="E801" i="3" s="1"/>
  <c r="C802" i="3"/>
  <c r="E802" i="3" s="1"/>
  <c r="C803" i="3"/>
  <c r="E803" i="3" s="1"/>
  <c r="C804" i="3"/>
  <c r="E804" i="3" s="1"/>
  <c r="C805" i="3"/>
  <c r="E805" i="3" s="1"/>
  <c r="C806" i="3"/>
  <c r="E806" i="3" s="1"/>
  <c r="C807" i="3"/>
  <c r="E807" i="3" s="1"/>
  <c r="C808" i="3"/>
  <c r="E808" i="3" s="1"/>
  <c r="C809" i="3"/>
  <c r="E809" i="3" s="1"/>
  <c r="C810" i="3"/>
  <c r="E810" i="3" s="1"/>
  <c r="C811" i="3"/>
  <c r="E811" i="3" s="1"/>
  <c r="C812" i="3"/>
  <c r="E812" i="3" s="1"/>
  <c r="C813" i="3"/>
  <c r="E813" i="3" s="1"/>
  <c r="C814" i="3"/>
  <c r="E814" i="3" s="1"/>
  <c r="C815" i="3"/>
  <c r="E815" i="3" s="1"/>
  <c r="C816" i="3"/>
  <c r="E816" i="3" s="1"/>
  <c r="C817" i="3"/>
  <c r="E817" i="3" s="1"/>
  <c r="C818" i="3"/>
  <c r="E818" i="3" s="1"/>
  <c r="C819" i="3"/>
  <c r="E819" i="3" s="1"/>
  <c r="C820" i="3"/>
  <c r="E820" i="3" s="1"/>
  <c r="C821" i="3"/>
  <c r="E821" i="3" s="1"/>
  <c r="C822" i="3"/>
  <c r="E822" i="3" s="1"/>
  <c r="C823" i="3"/>
  <c r="E823" i="3" s="1"/>
  <c r="C824" i="3"/>
  <c r="E824" i="3" s="1"/>
  <c r="C825" i="3"/>
  <c r="E825" i="3" s="1"/>
  <c r="C826" i="3"/>
  <c r="E826" i="3" s="1"/>
  <c r="C827" i="3"/>
  <c r="E827" i="3" s="1"/>
  <c r="C828" i="3"/>
  <c r="E828" i="3" s="1"/>
  <c r="C829" i="3"/>
  <c r="E829" i="3" s="1"/>
  <c r="C830" i="3"/>
  <c r="E830" i="3" s="1"/>
  <c r="C831" i="3"/>
  <c r="E831" i="3" s="1"/>
  <c r="C832" i="3"/>
  <c r="E832" i="3" s="1"/>
  <c r="C833" i="3"/>
  <c r="E833" i="3" s="1"/>
  <c r="C834" i="3"/>
  <c r="E834" i="3" s="1"/>
  <c r="C835" i="3"/>
  <c r="E835" i="3" s="1"/>
  <c r="C836" i="3"/>
  <c r="E836" i="3" s="1"/>
  <c r="C837" i="3"/>
  <c r="E837" i="3" s="1"/>
  <c r="C838" i="3"/>
  <c r="E838" i="3" s="1"/>
  <c r="C839" i="3"/>
  <c r="E839" i="3" s="1"/>
  <c r="C840" i="3"/>
  <c r="E840" i="3" s="1"/>
  <c r="C841" i="3"/>
  <c r="E841" i="3" s="1"/>
  <c r="C842" i="3"/>
  <c r="E842" i="3" s="1"/>
  <c r="C843" i="3"/>
  <c r="E843" i="3" s="1"/>
  <c r="C844" i="3"/>
  <c r="E844" i="3" s="1"/>
  <c r="C845" i="3"/>
  <c r="E845" i="3" s="1"/>
  <c r="C846" i="3"/>
  <c r="E846" i="3" s="1"/>
  <c r="C847" i="3"/>
  <c r="E847" i="3" s="1"/>
  <c r="C848" i="3"/>
  <c r="E848" i="3" s="1"/>
  <c r="C849" i="3"/>
  <c r="E849" i="3" s="1"/>
  <c r="C850" i="3"/>
  <c r="E850" i="3" s="1"/>
  <c r="C851" i="3"/>
  <c r="E851" i="3" s="1"/>
  <c r="C852" i="3"/>
  <c r="E852" i="3" s="1"/>
  <c r="C853" i="3"/>
  <c r="E853" i="3" s="1"/>
  <c r="C854" i="3"/>
  <c r="E854" i="3" s="1"/>
  <c r="C855" i="3"/>
  <c r="E855" i="3" s="1"/>
  <c r="C856" i="3"/>
  <c r="E856" i="3" s="1"/>
  <c r="C857" i="3"/>
  <c r="E857" i="3" s="1"/>
  <c r="C858" i="3"/>
  <c r="E858" i="3" s="1"/>
  <c r="C859" i="3"/>
  <c r="E859" i="3" s="1"/>
  <c r="C860" i="3"/>
  <c r="E860" i="3" s="1"/>
  <c r="C861" i="3"/>
  <c r="E861" i="3" s="1"/>
  <c r="C862" i="3"/>
  <c r="E862" i="3" s="1"/>
  <c r="C863" i="3"/>
  <c r="E863" i="3" s="1"/>
  <c r="C864" i="3"/>
  <c r="E864" i="3" s="1"/>
  <c r="C865" i="3"/>
  <c r="E865" i="3" s="1"/>
  <c r="C866" i="3"/>
  <c r="E866" i="3" s="1"/>
  <c r="C867" i="3"/>
  <c r="E867" i="3" s="1"/>
  <c r="C868" i="3"/>
  <c r="E868" i="3" s="1"/>
  <c r="C869" i="3"/>
  <c r="E869" i="3" s="1"/>
  <c r="C870" i="3"/>
  <c r="E870" i="3" s="1"/>
  <c r="C871" i="3"/>
  <c r="E871" i="3" s="1"/>
  <c r="C872" i="3"/>
  <c r="E872" i="3" s="1"/>
  <c r="C873" i="3"/>
  <c r="E873" i="3" s="1"/>
  <c r="C874" i="3"/>
  <c r="E874" i="3" s="1"/>
  <c r="C875" i="3"/>
  <c r="E875" i="3" s="1"/>
  <c r="C876" i="3"/>
  <c r="E876" i="3" s="1"/>
  <c r="C877" i="3"/>
  <c r="E877" i="3" s="1"/>
  <c r="C878" i="3"/>
  <c r="E878" i="3" s="1"/>
  <c r="C879" i="3"/>
  <c r="E879" i="3" s="1"/>
  <c r="C880" i="3"/>
  <c r="E880" i="3" s="1"/>
  <c r="C881" i="3"/>
  <c r="E881" i="3" s="1"/>
  <c r="C882" i="3"/>
  <c r="E882" i="3" s="1"/>
  <c r="C883" i="3"/>
  <c r="E883" i="3" s="1"/>
  <c r="C884" i="3"/>
  <c r="E884" i="3" s="1"/>
  <c r="C885" i="3"/>
  <c r="E885" i="3" s="1"/>
  <c r="C886" i="3"/>
  <c r="E886" i="3" s="1"/>
  <c r="C887" i="3"/>
  <c r="E887" i="3" s="1"/>
  <c r="C888" i="3"/>
  <c r="E888" i="3" s="1"/>
  <c r="C889" i="3"/>
  <c r="E889" i="3" s="1"/>
  <c r="C890" i="3"/>
  <c r="E890" i="3" s="1"/>
  <c r="C891" i="3"/>
  <c r="E891" i="3" s="1"/>
  <c r="C892" i="3"/>
  <c r="E892" i="3" s="1"/>
  <c r="C893" i="3"/>
  <c r="E893" i="3" s="1"/>
  <c r="C894" i="3"/>
  <c r="E894" i="3" s="1"/>
  <c r="C895" i="3"/>
  <c r="E895" i="3" s="1"/>
  <c r="C896" i="3"/>
  <c r="E896" i="3" s="1"/>
  <c r="C897" i="3"/>
  <c r="E897" i="3" s="1"/>
  <c r="C898" i="3"/>
  <c r="E898" i="3" s="1"/>
  <c r="C899" i="3"/>
  <c r="E899" i="3" s="1"/>
  <c r="C900" i="3"/>
  <c r="E900" i="3" s="1"/>
  <c r="C901" i="3"/>
  <c r="E901" i="3" s="1"/>
  <c r="C902" i="3"/>
  <c r="E902" i="3" s="1"/>
  <c r="C903" i="3"/>
  <c r="E903" i="3" s="1"/>
  <c r="C904" i="3"/>
  <c r="E904" i="3" s="1"/>
  <c r="C905" i="3"/>
  <c r="E905" i="3" s="1"/>
  <c r="C906" i="3"/>
  <c r="E906" i="3" s="1"/>
  <c r="C907" i="3"/>
  <c r="E907" i="3" s="1"/>
  <c r="C908" i="3"/>
  <c r="E908" i="3" s="1"/>
  <c r="C909" i="3"/>
  <c r="E909" i="3" s="1"/>
  <c r="C910" i="3"/>
  <c r="E910" i="3" s="1"/>
  <c r="C911" i="3"/>
  <c r="E911" i="3" s="1"/>
  <c r="C912" i="3"/>
  <c r="E912" i="3" s="1"/>
  <c r="C913" i="3"/>
  <c r="E913" i="3" s="1"/>
  <c r="C914" i="3"/>
  <c r="E914" i="3" s="1"/>
  <c r="C915" i="3"/>
  <c r="E915" i="3" s="1"/>
  <c r="C916" i="3"/>
  <c r="E916" i="3" s="1"/>
  <c r="C917" i="3"/>
  <c r="E917" i="3" s="1"/>
  <c r="C918" i="3"/>
  <c r="E918" i="3" s="1"/>
  <c r="C919" i="3"/>
  <c r="E919" i="3" s="1"/>
  <c r="C920" i="3"/>
  <c r="E920" i="3" s="1"/>
  <c r="C921" i="3"/>
  <c r="E921" i="3" s="1"/>
  <c r="C922" i="3"/>
  <c r="E922" i="3" s="1"/>
  <c r="C923" i="3"/>
  <c r="E923" i="3" s="1"/>
  <c r="C924" i="3"/>
  <c r="E924" i="3" s="1"/>
  <c r="C925" i="3"/>
  <c r="E925" i="3" s="1"/>
  <c r="C926" i="3"/>
  <c r="E926" i="3" s="1"/>
  <c r="C927" i="3"/>
  <c r="E927" i="3" s="1"/>
  <c r="C928" i="3"/>
  <c r="E928" i="3" s="1"/>
  <c r="C929" i="3"/>
  <c r="E929" i="3" s="1"/>
  <c r="C930" i="3"/>
  <c r="E930" i="3" s="1"/>
  <c r="C931" i="3"/>
  <c r="E931" i="3" s="1"/>
  <c r="C932" i="3"/>
  <c r="E932" i="3" s="1"/>
  <c r="C933" i="3"/>
  <c r="E933" i="3" s="1"/>
  <c r="C934" i="3"/>
  <c r="E934" i="3" s="1"/>
  <c r="C935" i="3"/>
  <c r="E935" i="3" s="1"/>
  <c r="C936" i="3"/>
  <c r="E936" i="3" s="1"/>
  <c r="C937" i="3"/>
  <c r="E937" i="3" s="1"/>
  <c r="C938" i="3"/>
  <c r="E938" i="3" s="1"/>
  <c r="C939" i="3"/>
  <c r="E939" i="3" s="1"/>
  <c r="C940" i="3"/>
  <c r="E940" i="3" s="1"/>
  <c r="C941" i="3"/>
  <c r="E941" i="3" s="1"/>
  <c r="C942" i="3"/>
  <c r="E942" i="3" s="1"/>
  <c r="C943" i="3"/>
  <c r="E943" i="3" s="1"/>
  <c r="C944" i="3"/>
  <c r="E944" i="3" s="1"/>
  <c r="C945" i="3"/>
  <c r="E945" i="3" s="1"/>
  <c r="C946" i="3"/>
  <c r="E946" i="3" s="1"/>
  <c r="C947" i="3"/>
  <c r="E947" i="3" s="1"/>
  <c r="C948" i="3"/>
  <c r="E948" i="3" s="1"/>
  <c r="C949" i="3"/>
  <c r="E949" i="3" s="1"/>
  <c r="C950" i="3"/>
  <c r="E950" i="3" s="1"/>
  <c r="C951" i="3"/>
  <c r="E951" i="3" s="1"/>
  <c r="C952" i="3"/>
  <c r="E952" i="3" s="1"/>
  <c r="C953" i="3"/>
  <c r="E953" i="3" s="1"/>
  <c r="C954" i="3"/>
  <c r="E954" i="3" s="1"/>
  <c r="C955" i="3"/>
  <c r="E955" i="3" s="1"/>
  <c r="C956" i="3"/>
  <c r="E956" i="3" s="1"/>
  <c r="C957" i="3"/>
  <c r="E957" i="3" s="1"/>
  <c r="C958" i="3"/>
  <c r="E958" i="3" s="1"/>
  <c r="C959" i="3"/>
  <c r="E959" i="3" s="1"/>
  <c r="C960" i="3"/>
  <c r="E960" i="3" s="1"/>
  <c r="C961" i="3"/>
  <c r="E961" i="3" s="1"/>
  <c r="C962" i="3"/>
  <c r="E962" i="3" s="1"/>
  <c r="C963" i="3"/>
  <c r="E963" i="3" s="1"/>
  <c r="C964" i="3"/>
  <c r="E964" i="3" s="1"/>
  <c r="C965" i="3"/>
  <c r="E965" i="3" s="1"/>
  <c r="C966" i="3"/>
  <c r="E966" i="3" s="1"/>
  <c r="C967" i="3"/>
  <c r="E967" i="3" s="1"/>
  <c r="C968" i="3"/>
  <c r="E968" i="3" s="1"/>
  <c r="C969" i="3"/>
  <c r="E969" i="3" s="1"/>
  <c r="C970" i="3"/>
  <c r="E970" i="3" s="1"/>
  <c r="C971" i="3"/>
  <c r="E971" i="3" s="1"/>
  <c r="C972" i="3"/>
  <c r="E972" i="3" s="1"/>
  <c r="C973" i="3"/>
  <c r="E973" i="3" s="1"/>
  <c r="C974" i="3"/>
  <c r="E974" i="3" s="1"/>
  <c r="C975" i="3"/>
  <c r="E975" i="3" s="1"/>
  <c r="C976" i="3"/>
  <c r="E976" i="3" s="1"/>
  <c r="C977" i="3"/>
  <c r="E977" i="3" s="1"/>
  <c r="C978" i="3"/>
  <c r="E978" i="3" s="1"/>
  <c r="C979" i="3"/>
  <c r="E979" i="3" s="1"/>
  <c r="C980" i="3"/>
  <c r="E980" i="3" s="1"/>
  <c r="C981" i="3"/>
  <c r="E981" i="3" s="1"/>
  <c r="C982" i="3"/>
  <c r="E982" i="3" s="1"/>
  <c r="C983" i="3"/>
  <c r="E983" i="3" s="1"/>
  <c r="C984" i="3"/>
  <c r="E984" i="3" s="1"/>
  <c r="C985" i="3"/>
  <c r="E985" i="3" s="1"/>
  <c r="C986" i="3"/>
  <c r="E986" i="3" s="1"/>
  <c r="C987" i="3"/>
  <c r="E987" i="3" s="1"/>
  <c r="C988" i="3"/>
  <c r="E988" i="3" s="1"/>
  <c r="C989" i="3"/>
  <c r="E989" i="3" s="1"/>
  <c r="C990" i="3"/>
  <c r="E990" i="3" s="1"/>
  <c r="C991" i="3"/>
  <c r="E991" i="3" s="1"/>
  <c r="C992" i="3"/>
  <c r="E992" i="3" s="1"/>
  <c r="C993" i="3"/>
  <c r="E993" i="3" s="1"/>
  <c r="C994" i="3"/>
  <c r="E994" i="3" s="1"/>
  <c r="C995" i="3"/>
  <c r="E995" i="3" s="1"/>
  <c r="C996" i="3"/>
  <c r="E996" i="3" s="1"/>
  <c r="C997" i="3"/>
  <c r="E997" i="3" s="1"/>
  <c r="C998" i="3"/>
  <c r="E998" i="3" s="1"/>
  <c r="C999" i="3"/>
  <c r="E999" i="3" s="1"/>
  <c r="C1000" i="3"/>
  <c r="E1000" i="3" s="1"/>
  <c r="C1001" i="3"/>
  <c r="E1001" i="3" s="1"/>
  <c r="C1002" i="3"/>
  <c r="E1002" i="3" s="1"/>
  <c r="C1003" i="3"/>
  <c r="E1003" i="3" s="1"/>
  <c r="C1004" i="3"/>
  <c r="E1004" i="3" s="1"/>
  <c r="C9" i="3"/>
  <c r="E50" i="1"/>
  <c r="E9" i="1"/>
  <c r="AO44" i="1"/>
  <c r="AN40" i="1" l="1"/>
  <c r="AN44" i="1" s="1"/>
  <c r="AM40" i="1"/>
  <c r="AM44" i="1" s="1"/>
  <c r="AL40" i="1"/>
  <c r="AL44" i="1" s="1"/>
  <c r="AK40" i="1"/>
  <c r="AJ40" i="1"/>
  <c r="AI40" i="1"/>
  <c r="AI44" i="1" s="1"/>
  <c r="AH40" i="1"/>
  <c r="AH44" i="1" s="1"/>
  <c r="AG40" i="1"/>
  <c r="AG44" i="1" s="1"/>
  <c r="AF40" i="1"/>
  <c r="AF44" i="1" s="1"/>
  <c r="AE40" i="1"/>
  <c r="AE44" i="1" s="1"/>
  <c r="AP40" i="1"/>
  <c r="AP44" i="1" s="1"/>
  <c r="AK39" i="1"/>
  <c r="AK44" i="1" s="1"/>
  <c r="AJ39" i="1"/>
  <c r="AJ44" i="1" l="1"/>
  <c r="P30" i="3"/>
  <c r="P31" i="3"/>
  <c r="O21" i="3"/>
  <c r="O25" i="3"/>
  <c r="D10" i="3"/>
  <c r="D11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9" i="3"/>
  <c r="T6" i="3"/>
  <c r="N6" i="3"/>
  <c r="P20" i="3"/>
  <c r="P21" i="3"/>
  <c r="P22" i="3"/>
  <c r="P23" i="3"/>
  <c r="P24" i="3"/>
  <c r="P25" i="3"/>
  <c r="P26" i="3"/>
  <c r="P27" i="3"/>
  <c r="P28" i="3"/>
  <c r="P29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P56" i="3"/>
  <c r="P57" i="3"/>
  <c r="P58" i="3"/>
  <c r="P59" i="3"/>
  <c r="P60" i="3"/>
  <c r="P61" i="3"/>
  <c r="P62" i="3"/>
  <c r="P63" i="3"/>
  <c r="P64" i="3"/>
  <c r="P65" i="3"/>
  <c r="P66" i="3"/>
  <c r="P67" i="3"/>
  <c r="P68" i="3"/>
  <c r="P69" i="3"/>
  <c r="P70" i="3"/>
  <c r="P71" i="3"/>
  <c r="P72" i="3"/>
  <c r="P73" i="3"/>
  <c r="P74" i="3"/>
  <c r="P75" i="3"/>
  <c r="P76" i="3"/>
  <c r="P77" i="3"/>
  <c r="P78" i="3"/>
  <c r="P79" i="3"/>
  <c r="P80" i="3"/>
  <c r="P81" i="3"/>
  <c r="P82" i="3"/>
  <c r="P83" i="3"/>
  <c r="P84" i="3"/>
  <c r="P85" i="3"/>
  <c r="P86" i="3"/>
  <c r="P87" i="3"/>
  <c r="P88" i="3"/>
  <c r="P89" i="3"/>
  <c r="P90" i="3"/>
  <c r="P91" i="3"/>
  <c r="P92" i="3"/>
  <c r="P93" i="3"/>
  <c r="P94" i="3"/>
  <c r="P95" i="3"/>
  <c r="P96" i="3"/>
  <c r="P97" i="3"/>
  <c r="P98" i="3"/>
  <c r="P99" i="3"/>
  <c r="P100" i="3"/>
  <c r="P101" i="3"/>
  <c r="P102" i="3"/>
  <c r="P103" i="3"/>
  <c r="P104" i="3"/>
  <c r="P105" i="3"/>
  <c r="P106" i="3"/>
  <c r="P107" i="3"/>
  <c r="P108" i="3"/>
  <c r="P109" i="3"/>
  <c r="P110" i="3"/>
  <c r="P111" i="3"/>
  <c r="P112" i="3"/>
  <c r="P113" i="3"/>
  <c r="P114" i="3"/>
  <c r="P115" i="3"/>
  <c r="P116" i="3"/>
  <c r="P117" i="3"/>
  <c r="P118" i="3"/>
  <c r="P119" i="3"/>
  <c r="P120" i="3"/>
  <c r="P121" i="3"/>
  <c r="P122" i="3"/>
  <c r="P123" i="3"/>
  <c r="P124" i="3"/>
  <c r="P125" i="3"/>
  <c r="P126" i="3"/>
  <c r="P127" i="3"/>
  <c r="P128" i="3"/>
  <c r="P129" i="3"/>
  <c r="P130" i="3"/>
  <c r="P131" i="3"/>
  <c r="P132" i="3"/>
  <c r="P133" i="3"/>
  <c r="P134" i="3"/>
  <c r="P135" i="3"/>
  <c r="P136" i="3"/>
  <c r="P137" i="3"/>
  <c r="P138" i="3"/>
  <c r="P139" i="3"/>
  <c r="P140" i="3"/>
  <c r="P141" i="3"/>
  <c r="P142" i="3"/>
  <c r="P143" i="3"/>
  <c r="P144" i="3"/>
  <c r="P145" i="3"/>
  <c r="P146" i="3"/>
  <c r="P147" i="3"/>
  <c r="P148" i="3"/>
  <c r="P149" i="3"/>
  <c r="P150" i="3"/>
  <c r="P151" i="3"/>
  <c r="P152" i="3"/>
  <c r="P153" i="3"/>
  <c r="P154" i="3"/>
  <c r="P155" i="3"/>
  <c r="P156" i="3"/>
  <c r="P157" i="3"/>
  <c r="P158" i="3"/>
  <c r="P159" i="3"/>
  <c r="P160" i="3"/>
  <c r="P161" i="3"/>
  <c r="P162" i="3"/>
  <c r="P163" i="3"/>
  <c r="P164" i="3"/>
  <c r="P165" i="3"/>
  <c r="P166" i="3"/>
  <c r="P167" i="3"/>
  <c r="P168" i="3"/>
  <c r="P169" i="3"/>
  <c r="P170" i="3"/>
  <c r="P171" i="3"/>
  <c r="P172" i="3"/>
  <c r="P173" i="3"/>
  <c r="P174" i="3"/>
  <c r="P175" i="3"/>
  <c r="P176" i="3"/>
  <c r="P177" i="3"/>
  <c r="P178" i="3"/>
  <c r="P179" i="3"/>
  <c r="P180" i="3"/>
  <c r="P181" i="3"/>
  <c r="P182" i="3"/>
  <c r="P183" i="3"/>
  <c r="P184" i="3"/>
  <c r="P185" i="3"/>
  <c r="P186" i="3"/>
  <c r="P187" i="3"/>
  <c r="P188" i="3"/>
  <c r="P189" i="3"/>
  <c r="P190" i="3"/>
  <c r="P191" i="3"/>
  <c r="P192" i="3"/>
  <c r="P193" i="3"/>
  <c r="P194" i="3"/>
  <c r="P195" i="3"/>
  <c r="P196" i="3"/>
  <c r="P197" i="3"/>
  <c r="P198" i="3"/>
  <c r="P199" i="3"/>
  <c r="P200" i="3"/>
  <c r="P201" i="3"/>
  <c r="P202" i="3"/>
  <c r="P203" i="3"/>
  <c r="P204" i="3"/>
  <c r="P205" i="3"/>
  <c r="P206" i="3"/>
  <c r="P207" i="3"/>
  <c r="P208" i="3"/>
  <c r="P209" i="3"/>
  <c r="P210" i="3"/>
  <c r="P211" i="3"/>
  <c r="P212" i="3"/>
  <c r="P213" i="3"/>
  <c r="P214" i="3"/>
  <c r="P215" i="3"/>
  <c r="P216" i="3"/>
  <c r="P217" i="3"/>
  <c r="P218" i="3"/>
  <c r="P219" i="3"/>
  <c r="P220" i="3"/>
  <c r="P221" i="3"/>
  <c r="P222" i="3"/>
  <c r="P223" i="3"/>
  <c r="P224" i="3"/>
  <c r="P225" i="3"/>
  <c r="P226" i="3"/>
  <c r="P227" i="3"/>
  <c r="P228" i="3"/>
  <c r="P229" i="3"/>
  <c r="P230" i="3"/>
  <c r="P231" i="3"/>
  <c r="P232" i="3"/>
  <c r="P233" i="3"/>
  <c r="P234" i="3"/>
  <c r="P235" i="3"/>
  <c r="P236" i="3"/>
  <c r="P237" i="3"/>
  <c r="P238" i="3"/>
  <c r="P239" i="3"/>
  <c r="P240" i="3"/>
  <c r="P241" i="3"/>
  <c r="P242" i="3"/>
  <c r="P243" i="3"/>
  <c r="P244" i="3"/>
  <c r="P245" i="3"/>
  <c r="P246" i="3"/>
  <c r="P247" i="3"/>
  <c r="P248" i="3"/>
  <c r="P249" i="3"/>
  <c r="P250" i="3"/>
  <c r="P251" i="3"/>
  <c r="P252" i="3"/>
  <c r="P253" i="3"/>
  <c r="P254" i="3"/>
  <c r="P255" i="3"/>
  <c r="P256" i="3"/>
  <c r="P257" i="3"/>
  <c r="P258" i="3"/>
  <c r="P259" i="3"/>
  <c r="P260" i="3"/>
  <c r="P261" i="3"/>
  <c r="P262" i="3"/>
  <c r="P263" i="3"/>
  <c r="P264" i="3"/>
  <c r="P265" i="3"/>
  <c r="P266" i="3"/>
  <c r="P267" i="3"/>
  <c r="P268" i="3"/>
  <c r="P269" i="3"/>
  <c r="P270" i="3"/>
  <c r="P271" i="3"/>
  <c r="P272" i="3"/>
  <c r="P273" i="3"/>
  <c r="P274" i="3"/>
  <c r="P275" i="3"/>
  <c r="P276" i="3"/>
  <c r="P277" i="3"/>
  <c r="P278" i="3"/>
  <c r="P279" i="3"/>
  <c r="P280" i="3"/>
  <c r="P281" i="3"/>
  <c r="P282" i="3"/>
  <c r="P283" i="3"/>
  <c r="P284" i="3"/>
  <c r="P285" i="3"/>
  <c r="P286" i="3"/>
  <c r="P287" i="3"/>
  <c r="P288" i="3"/>
  <c r="P289" i="3"/>
  <c r="P290" i="3"/>
  <c r="P291" i="3"/>
  <c r="P292" i="3"/>
  <c r="P293" i="3"/>
  <c r="P294" i="3"/>
  <c r="P295" i="3"/>
  <c r="P296" i="3"/>
  <c r="P297" i="3"/>
  <c r="P298" i="3"/>
  <c r="P299" i="3"/>
  <c r="P300" i="3"/>
  <c r="P301" i="3"/>
  <c r="P302" i="3"/>
  <c r="P303" i="3"/>
  <c r="P304" i="3"/>
  <c r="P305" i="3"/>
  <c r="P306" i="3"/>
  <c r="P307" i="3"/>
  <c r="P308" i="3"/>
  <c r="P309" i="3"/>
  <c r="P310" i="3"/>
  <c r="P311" i="3"/>
  <c r="P312" i="3"/>
  <c r="P313" i="3"/>
  <c r="P314" i="3"/>
  <c r="P315" i="3"/>
  <c r="P316" i="3"/>
  <c r="P317" i="3"/>
  <c r="P318" i="3"/>
  <c r="P319" i="3"/>
  <c r="P320" i="3"/>
  <c r="P321" i="3"/>
  <c r="P322" i="3"/>
  <c r="P323" i="3"/>
  <c r="P324" i="3"/>
  <c r="P325" i="3"/>
  <c r="P326" i="3"/>
  <c r="P327" i="3"/>
  <c r="P328" i="3"/>
  <c r="P329" i="3"/>
  <c r="P330" i="3"/>
  <c r="P331" i="3"/>
  <c r="P332" i="3"/>
  <c r="P333" i="3"/>
  <c r="P334" i="3"/>
  <c r="P335" i="3"/>
  <c r="P336" i="3"/>
  <c r="P337" i="3"/>
  <c r="P338" i="3"/>
  <c r="P339" i="3"/>
  <c r="P340" i="3"/>
  <c r="P341" i="3"/>
  <c r="P342" i="3"/>
  <c r="P343" i="3"/>
  <c r="P344" i="3"/>
  <c r="P345" i="3"/>
  <c r="P346" i="3"/>
  <c r="P347" i="3"/>
  <c r="P348" i="3"/>
  <c r="P349" i="3"/>
  <c r="P350" i="3"/>
  <c r="P351" i="3"/>
  <c r="P352" i="3"/>
  <c r="P353" i="3"/>
  <c r="P354" i="3"/>
  <c r="P355" i="3"/>
  <c r="P356" i="3"/>
  <c r="P357" i="3"/>
  <c r="P358" i="3"/>
  <c r="P359" i="3"/>
  <c r="P360" i="3"/>
  <c r="P361" i="3"/>
  <c r="P362" i="3"/>
  <c r="P363" i="3"/>
  <c r="P364" i="3"/>
  <c r="P365" i="3"/>
  <c r="P366" i="3"/>
  <c r="P367" i="3"/>
  <c r="P368" i="3"/>
  <c r="P369" i="3"/>
  <c r="P370" i="3"/>
  <c r="P371" i="3"/>
  <c r="P372" i="3"/>
  <c r="P373" i="3"/>
  <c r="P374" i="3"/>
  <c r="P375" i="3"/>
  <c r="P376" i="3"/>
  <c r="P377" i="3"/>
  <c r="P378" i="3"/>
  <c r="P379" i="3"/>
  <c r="P380" i="3"/>
  <c r="P381" i="3"/>
  <c r="P382" i="3"/>
  <c r="P383" i="3"/>
  <c r="P384" i="3"/>
  <c r="P385" i="3"/>
  <c r="P386" i="3"/>
  <c r="P387" i="3"/>
  <c r="P388" i="3"/>
  <c r="P389" i="3"/>
  <c r="P390" i="3"/>
  <c r="P391" i="3"/>
  <c r="P392" i="3"/>
  <c r="P393" i="3"/>
  <c r="P394" i="3"/>
  <c r="P395" i="3"/>
  <c r="P396" i="3"/>
  <c r="P397" i="3"/>
  <c r="P398" i="3"/>
  <c r="P399" i="3"/>
  <c r="P400" i="3"/>
  <c r="P401" i="3"/>
  <c r="P402" i="3"/>
  <c r="P403" i="3"/>
  <c r="P404" i="3"/>
  <c r="P405" i="3"/>
  <c r="P406" i="3"/>
  <c r="P407" i="3"/>
  <c r="P408" i="3"/>
  <c r="P409" i="3"/>
  <c r="P410" i="3"/>
  <c r="P411" i="3"/>
  <c r="P412" i="3"/>
  <c r="P413" i="3"/>
  <c r="P414" i="3"/>
  <c r="P415" i="3"/>
  <c r="P416" i="3"/>
  <c r="P417" i="3"/>
  <c r="P418" i="3"/>
  <c r="P419" i="3"/>
  <c r="P420" i="3"/>
  <c r="P421" i="3"/>
  <c r="P422" i="3"/>
  <c r="P423" i="3"/>
  <c r="P424" i="3"/>
  <c r="P425" i="3"/>
  <c r="P426" i="3"/>
  <c r="P427" i="3"/>
  <c r="P428" i="3"/>
  <c r="P429" i="3"/>
  <c r="P430" i="3"/>
  <c r="P431" i="3"/>
  <c r="P432" i="3"/>
  <c r="P433" i="3"/>
  <c r="P434" i="3"/>
  <c r="P435" i="3"/>
  <c r="P436" i="3"/>
  <c r="P437" i="3"/>
  <c r="P438" i="3"/>
  <c r="P439" i="3"/>
  <c r="P440" i="3"/>
  <c r="P441" i="3"/>
  <c r="P442" i="3"/>
  <c r="P443" i="3"/>
  <c r="P444" i="3"/>
  <c r="P445" i="3"/>
  <c r="P446" i="3"/>
  <c r="P447" i="3"/>
  <c r="P448" i="3"/>
  <c r="P449" i="3"/>
  <c r="P450" i="3"/>
  <c r="P451" i="3"/>
  <c r="P452" i="3"/>
  <c r="P453" i="3"/>
  <c r="P454" i="3"/>
  <c r="P455" i="3"/>
  <c r="P456" i="3"/>
  <c r="P457" i="3"/>
  <c r="P458" i="3"/>
  <c r="P459" i="3"/>
  <c r="P460" i="3"/>
  <c r="P461" i="3"/>
  <c r="P462" i="3"/>
  <c r="P463" i="3"/>
  <c r="P464" i="3"/>
  <c r="P465" i="3"/>
  <c r="P466" i="3"/>
  <c r="P467" i="3"/>
  <c r="P468" i="3"/>
  <c r="P469" i="3"/>
  <c r="P470" i="3"/>
  <c r="P471" i="3"/>
  <c r="P472" i="3"/>
  <c r="P473" i="3"/>
  <c r="P474" i="3"/>
  <c r="P475" i="3"/>
  <c r="P476" i="3"/>
  <c r="P477" i="3"/>
  <c r="P478" i="3"/>
  <c r="P479" i="3"/>
  <c r="P480" i="3"/>
  <c r="P481" i="3"/>
  <c r="P482" i="3"/>
  <c r="P483" i="3"/>
  <c r="P484" i="3"/>
  <c r="P485" i="3"/>
  <c r="P486" i="3"/>
  <c r="P487" i="3"/>
  <c r="P488" i="3"/>
  <c r="P489" i="3"/>
  <c r="P490" i="3"/>
  <c r="P491" i="3"/>
  <c r="P492" i="3"/>
  <c r="P493" i="3"/>
  <c r="P494" i="3"/>
  <c r="P495" i="3"/>
  <c r="P496" i="3"/>
  <c r="P497" i="3"/>
  <c r="P498" i="3"/>
  <c r="P499" i="3"/>
  <c r="P500" i="3"/>
  <c r="P501" i="3"/>
  <c r="P502" i="3"/>
  <c r="P503" i="3"/>
  <c r="P504" i="3"/>
  <c r="P505" i="3"/>
  <c r="P506" i="3"/>
  <c r="P507" i="3"/>
  <c r="P508" i="3"/>
  <c r="P509" i="3"/>
  <c r="P510" i="3"/>
  <c r="P511" i="3"/>
  <c r="P512" i="3"/>
  <c r="P513" i="3"/>
  <c r="P514" i="3"/>
  <c r="P515" i="3"/>
  <c r="P516" i="3"/>
  <c r="P517" i="3"/>
  <c r="P518" i="3"/>
  <c r="P519" i="3"/>
  <c r="P520" i="3"/>
  <c r="P521" i="3"/>
  <c r="P522" i="3"/>
  <c r="P523" i="3"/>
  <c r="P524" i="3"/>
  <c r="P525" i="3"/>
  <c r="P526" i="3"/>
  <c r="P527" i="3"/>
  <c r="P528" i="3"/>
  <c r="P529" i="3"/>
  <c r="P530" i="3"/>
  <c r="P531" i="3"/>
  <c r="P532" i="3"/>
  <c r="P533" i="3"/>
  <c r="P534" i="3"/>
  <c r="P535" i="3"/>
  <c r="P536" i="3"/>
  <c r="P537" i="3"/>
  <c r="P538" i="3"/>
  <c r="P539" i="3"/>
  <c r="P540" i="3"/>
  <c r="P541" i="3"/>
  <c r="P542" i="3"/>
  <c r="P543" i="3"/>
  <c r="P544" i="3"/>
  <c r="P545" i="3"/>
  <c r="P546" i="3"/>
  <c r="P547" i="3"/>
  <c r="P548" i="3"/>
  <c r="P549" i="3"/>
  <c r="P550" i="3"/>
  <c r="P551" i="3"/>
  <c r="P552" i="3"/>
  <c r="P553" i="3"/>
  <c r="P554" i="3"/>
  <c r="P555" i="3"/>
  <c r="P556" i="3"/>
  <c r="P557" i="3"/>
  <c r="P558" i="3"/>
  <c r="P559" i="3"/>
  <c r="P560" i="3"/>
  <c r="P561" i="3"/>
  <c r="P562" i="3"/>
  <c r="P563" i="3"/>
  <c r="P564" i="3"/>
  <c r="P565" i="3"/>
  <c r="P566" i="3"/>
  <c r="P567" i="3"/>
  <c r="P568" i="3"/>
  <c r="P569" i="3"/>
  <c r="P570" i="3"/>
  <c r="P571" i="3"/>
  <c r="P572" i="3"/>
  <c r="P573" i="3"/>
  <c r="P574" i="3"/>
  <c r="P575" i="3"/>
  <c r="P576" i="3"/>
  <c r="P577" i="3"/>
  <c r="P578" i="3"/>
  <c r="P579" i="3"/>
  <c r="P580" i="3"/>
  <c r="P581" i="3"/>
  <c r="P582" i="3"/>
  <c r="P583" i="3"/>
  <c r="P584" i="3"/>
  <c r="P585" i="3"/>
  <c r="P586" i="3"/>
  <c r="P587" i="3"/>
  <c r="P588" i="3"/>
  <c r="P589" i="3"/>
  <c r="P590" i="3"/>
  <c r="P591" i="3"/>
  <c r="P592" i="3"/>
  <c r="P593" i="3"/>
  <c r="P594" i="3"/>
  <c r="P595" i="3"/>
  <c r="P596" i="3"/>
  <c r="P597" i="3"/>
  <c r="P598" i="3"/>
  <c r="P599" i="3"/>
  <c r="P600" i="3"/>
  <c r="P601" i="3"/>
  <c r="P602" i="3"/>
  <c r="P603" i="3"/>
  <c r="P604" i="3"/>
  <c r="P605" i="3"/>
  <c r="P606" i="3"/>
  <c r="P607" i="3"/>
  <c r="P608" i="3"/>
  <c r="P609" i="3"/>
  <c r="P610" i="3"/>
  <c r="P611" i="3"/>
  <c r="P612" i="3"/>
  <c r="P613" i="3"/>
  <c r="P614" i="3"/>
  <c r="P615" i="3"/>
  <c r="P616" i="3"/>
  <c r="P617" i="3"/>
  <c r="P618" i="3"/>
  <c r="P619" i="3"/>
  <c r="P620" i="3"/>
  <c r="P621" i="3"/>
  <c r="P622" i="3"/>
  <c r="P623" i="3"/>
  <c r="P624" i="3"/>
  <c r="P625" i="3"/>
  <c r="P626" i="3"/>
  <c r="P627" i="3"/>
  <c r="P628" i="3"/>
  <c r="P629" i="3"/>
  <c r="P630" i="3"/>
  <c r="P631" i="3"/>
  <c r="P632" i="3"/>
  <c r="P633" i="3"/>
  <c r="P634" i="3"/>
  <c r="P635" i="3"/>
  <c r="P636" i="3"/>
  <c r="P637" i="3"/>
  <c r="P638" i="3"/>
  <c r="P639" i="3"/>
  <c r="P640" i="3"/>
  <c r="P641" i="3"/>
  <c r="P642" i="3"/>
  <c r="P643" i="3"/>
  <c r="P644" i="3"/>
  <c r="P645" i="3"/>
  <c r="P646" i="3"/>
  <c r="P647" i="3"/>
  <c r="P648" i="3"/>
  <c r="P649" i="3"/>
  <c r="P650" i="3"/>
  <c r="P651" i="3"/>
  <c r="P652" i="3"/>
  <c r="P653" i="3"/>
  <c r="P654" i="3"/>
  <c r="P655" i="3"/>
  <c r="P656" i="3"/>
  <c r="P657" i="3"/>
  <c r="P658" i="3"/>
  <c r="P659" i="3"/>
  <c r="P660" i="3"/>
  <c r="P661" i="3"/>
  <c r="P662" i="3"/>
  <c r="P663" i="3"/>
  <c r="P664" i="3"/>
  <c r="P665" i="3"/>
  <c r="P666" i="3"/>
  <c r="P667" i="3"/>
  <c r="P668" i="3"/>
  <c r="P669" i="3"/>
  <c r="P670" i="3"/>
  <c r="P671" i="3"/>
  <c r="P672" i="3"/>
  <c r="P673" i="3"/>
  <c r="P674" i="3"/>
  <c r="P675" i="3"/>
  <c r="P676" i="3"/>
  <c r="P677" i="3"/>
  <c r="P678" i="3"/>
  <c r="P679" i="3"/>
  <c r="P680" i="3"/>
  <c r="P681" i="3"/>
  <c r="P682" i="3"/>
  <c r="P683" i="3"/>
  <c r="P684" i="3"/>
  <c r="P685" i="3"/>
  <c r="P686" i="3"/>
  <c r="P687" i="3"/>
  <c r="P688" i="3"/>
  <c r="P689" i="3"/>
  <c r="P690" i="3"/>
  <c r="P691" i="3"/>
  <c r="P692" i="3"/>
  <c r="P693" i="3"/>
  <c r="P694" i="3"/>
  <c r="P695" i="3"/>
  <c r="P696" i="3"/>
  <c r="P697" i="3"/>
  <c r="P698" i="3"/>
  <c r="P699" i="3"/>
  <c r="P700" i="3"/>
  <c r="P701" i="3"/>
  <c r="P702" i="3"/>
  <c r="P703" i="3"/>
  <c r="P704" i="3"/>
  <c r="P705" i="3"/>
  <c r="P706" i="3"/>
  <c r="P707" i="3"/>
  <c r="P708" i="3"/>
  <c r="P709" i="3"/>
  <c r="P710" i="3"/>
  <c r="P711" i="3"/>
  <c r="P712" i="3"/>
  <c r="P713" i="3"/>
  <c r="P714" i="3"/>
  <c r="P715" i="3"/>
  <c r="P716" i="3"/>
  <c r="P717" i="3"/>
  <c r="P718" i="3"/>
  <c r="P719" i="3"/>
  <c r="P720" i="3"/>
  <c r="P721" i="3"/>
  <c r="P722" i="3"/>
  <c r="P723" i="3"/>
  <c r="P724" i="3"/>
  <c r="P725" i="3"/>
  <c r="P726" i="3"/>
  <c r="P727" i="3"/>
  <c r="P728" i="3"/>
  <c r="P729" i="3"/>
  <c r="P730" i="3"/>
  <c r="P731" i="3"/>
  <c r="P732" i="3"/>
  <c r="P733" i="3"/>
  <c r="P734" i="3"/>
  <c r="P735" i="3"/>
  <c r="P736" i="3"/>
  <c r="P737" i="3"/>
  <c r="P738" i="3"/>
  <c r="P739" i="3"/>
  <c r="P740" i="3"/>
  <c r="P741" i="3"/>
  <c r="P742" i="3"/>
  <c r="P743" i="3"/>
  <c r="P744" i="3"/>
  <c r="P745" i="3"/>
  <c r="P746" i="3"/>
  <c r="P747" i="3"/>
  <c r="P748" i="3"/>
  <c r="P749" i="3"/>
  <c r="P750" i="3"/>
  <c r="P751" i="3"/>
  <c r="P752" i="3"/>
  <c r="P753" i="3"/>
  <c r="P754" i="3"/>
  <c r="P755" i="3"/>
  <c r="P756" i="3"/>
  <c r="P757" i="3"/>
  <c r="P758" i="3"/>
  <c r="P759" i="3"/>
  <c r="P760" i="3"/>
  <c r="P761" i="3"/>
  <c r="P762" i="3"/>
  <c r="P763" i="3"/>
  <c r="P764" i="3"/>
  <c r="P765" i="3"/>
  <c r="P766" i="3"/>
  <c r="P767" i="3"/>
  <c r="P768" i="3"/>
  <c r="P769" i="3"/>
  <c r="P770" i="3"/>
  <c r="P771" i="3"/>
  <c r="P772" i="3"/>
  <c r="P773" i="3"/>
  <c r="P774" i="3"/>
  <c r="P775" i="3"/>
  <c r="P776" i="3"/>
  <c r="P777" i="3"/>
  <c r="P778" i="3"/>
  <c r="P779" i="3"/>
  <c r="P780" i="3"/>
  <c r="P781" i="3"/>
  <c r="P782" i="3"/>
  <c r="P783" i="3"/>
  <c r="P784" i="3"/>
  <c r="P785" i="3"/>
  <c r="P786" i="3"/>
  <c r="P787" i="3"/>
  <c r="P788" i="3"/>
  <c r="P789" i="3"/>
  <c r="P790" i="3"/>
  <c r="P791" i="3"/>
  <c r="P792" i="3"/>
  <c r="P793" i="3"/>
  <c r="P794" i="3"/>
  <c r="P795" i="3"/>
  <c r="P796" i="3"/>
  <c r="P797" i="3"/>
  <c r="P798" i="3"/>
  <c r="P799" i="3"/>
  <c r="P800" i="3"/>
  <c r="P801" i="3"/>
  <c r="P802" i="3"/>
  <c r="P803" i="3"/>
  <c r="P804" i="3"/>
  <c r="P805" i="3"/>
  <c r="P806" i="3"/>
  <c r="P807" i="3"/>
  <c r="P808" i="3"/>
  <c r="P809" i="3"/>
  <c r="P810" i="3"/>
  <c r="P811" i="3"/>
  <c r="P812" i="3"/>
  <c r="P813" i="3"/>
  <c r="P814" i="3"/>
  <c r="P815" i="3"/>
  <c r="P816" i="3"/>
  <c r="P817" i="3"/>
  <c r="P818" i="3"/>
  <c r="P819" i="3"/>
  <c r="P820" i="3"/>
  <c r="P821" i="3"/>
  <c r="P822" i="3"/>
  <c r="P823" i="3"/>
  <c r="P824" i="3"/>
  <c r="P825" i="3"/>
  <c r="P826" i="3"/>
  <c r="P827" i="3"/>
  <c r="P828" i="3"/>
  <c r="P829" i="3"/>
  <c r="P830" i="3"/>
  <c r="P831" i="3"/>
  <c r="P832" i="3"/>
  <c r="P833" i="3"/>
  <c r="P834" i="3"/>
  <c r="P835" i="3"/>
  <c r="P836" i="3"/>
  <c r="P837" i="3"/>
  <c r="P838" i="3"/>
  <c r="P839" i="3"/>
  <c r="P840" i="3"/>
  <c r="P841" i="3"/>
  <c r="P842" i="3"/>
  <c r="P843" i="3"/>
  <c r="P844" i="3"/>
  <c r="P845" i="3"/>
  <c r="P846" i="3"/>
  <c r="P847" i="3"/>
  <c r="P848" i="3"/>
  <c r="P849" i="3"/>
  <c r="P850" i="3"/>
  <c r="P851" i="3"/>
  <c r="P852" i="3"/>
  <c r="P853" i="3"/>
  <c r="P854" i="3"/>
  <c r="P855" i="3"/>
  <c r="P856" i="3"/>
  <c r="P857" i="3"/>
  <c r="P858" i="3"/>
  <c r="P859" i="3"/>
  <c r="P860" i="3"/>
  <c r="P861" i="3"/>
  <c r="P862" i="3"/>
  <c r="P863" i="3"/>
  <c r="P864" i="3"/>
  <c r="P865" i="3"/>
  <c r="P866" i="3"/>
  <c r="P867" i="3"/>
  <c r="P868" i="3"/>
  <c r="P869" i="3"/>
  <c r="P870" i="3"/>
  <c r="P871" i="3"/>
  <c r="P872" i="3"/>
  <c r="P873" i="3"/>
  <c r="P874" i="3"/>
  <c r="P875" i="3"/>
  <c r="P876" i="3"/>
  <c r="P877" i="3"/>
  <c r="P878" i="3"/>
  <c r="P879" i="3"/>
  <c r="P880" i="3"/>
  <c r="P881" i="3"/>
  <c r="P882" i="3"/>
  <c r="P883" i="3"/>
  <c r="P884" i="3"/>
  <c r="P885" i="3"/>
  <c r="P886" i="3"/>
  <c r="P887" i="3"/>
  <c r="P888" i="3"/>
  <c r="P889" i="3"/>
  <c r="P890" i="3"/>
  <c r="P891" i="3"/>
  <c r="P892" i="3"/>
  <c r="P893" i="3"/>
  <c r="P894" i="3"/>
  <c r="P895" i="3"/>
  <c r="P896" i="3"/>
  <c r="P897" i="3"/>
  <c r="P898" i="3"/>
  <c r="P899" i="3"/>
  <c r="P900" i="3"/>
  <c r="P901" i="3"/>
  <c r="P902" i="3"/>
  <c r="P903" i="3"/>
  <c r="P904" i="3"/>
  <c r="P905" i="3"/>
  <c r="P906" i="3"/>
  <c r="P907" i="3"/>
  <c r="P908" i="3"/>
  <c r="P909" i="3"/>
  <c r="P910" i="3"/>
  <c r="P911" i="3"/>
  <c r="P912" i="3"/>
  <c r="P913" i="3"/>
  <c r="P914" i="3"/>
  <c r="P915" i="3"/>
  <c r="P916" i="3"/>
  <c r="P917" i="3"/>
  <c r="P918" i="3"/>
  <c r="P919" i="3"/>
  <c r="P920" i="3"/>
  <c r="P921" i="3"/>
  <c r="P922" i="3"/>
  <c r="P923" i="3"/>
  <c r="P924" i="3"/>
  <c r="P925" i="3"/>
  <c r="P926" i="3"/>
  <c r="P927" i="3"/>
  <c r="P928" i="3"/>
  <c r="P929" i="3"/>
  <c r="P930" i="3"/>
  <c r="P931" i="3"/>
  <c r="P932" i="3"/>
  <c r="P933" i="3"/>
  <c r="P934" i="3"/>
  <c r="P935" i="3"/>
  <c r="P936" i="3"/>
  <c r="P937" i="3"/>
  <c r="P938" i="3"/>
  <c r="P939" i="3"/>
  <c r="P940" i="3"/>
  <c r="P941" i="3"/>
  <c r="P942" i="3"/>
  <c r="P943" i="3"/>
  <c r="P944" i="3"/>
  <c r="P945" i="3"/>
  <c r="P946" i="3"/>
  <c r="P947" i="3"/>
  <c r="P948" i="3"/>
  <c r="P949" i="3"/>
  <c r="P950" i="3"/>
  <c r="P951" i="3"/>
  <c r="P952" i="3"/>
  <c r="P953" i="3"/>
  <c r="P954" i="3"/>
  <c r="P955" i="3"/>
  <c r="P956" i="3"/>
  <c r="P957" i="3"/>
  <c r="P958" i="3"/>
  <c r="P959" i="3"/>
  <c r="P960" i="3"/>
  <c r="P961" i="3"/>
  <c r="P962" i="3"/>
  <c r="P963" i="3"/>
  <c r="P964" i="3"/>
  <c r="P965" i="3"/>
  <c r="P966" i="3"/>
  <c r="P967" i="3"/>
  <c r="P968" i="3"/>
  <c r="P969" i="3"/>
  <c r="P970" i="3"/>
  <c r="P971" i="3"/>
  <c r="P972" i="3"/>
  <c r="P973" i="3"/>
  <c r="P974" i="3"/>
  <c r="P975" i="3"/>
  <c r="P976" i="3"/>
  <c r="P977" i="3"/>
  <c r="P978" i="3"/>
  <c r="P979" i="3"/>
  <c r="P980" i="3"/>
  <c r="P981" i="3"/>
  <c r="P982" i="3"/>
  <c r="P983" i="3"/>
  <c r="P984" i="3"/>
  <c r="P985" i="3"/>
  <c r="P986" i="3"/>
  <c r="P987" i="3"/>
  <c r="P988" i="3"/>
  <c r="P989" i="3"/>
  <c r="P990" i="3"/>
  <c r="P991" i="3"/>
  <c r="P992" i="3"/>
  <c r="P993" i="3"/>
  <c r="P994" i="3"/>
  <c r="P995" i="3"/>
  <c r="P996" i="3"/>
  <c r="P997" i="3"/>
  <c r="P998" i="3"/>
  <c r="P999" i="3"/>
  <c r="P1000" i="3"/>
  <c r="P1001" i="3"/>
  <c r="P1002" i="3"/>
  <c r="P1003" i="3"/>
  <c r="P1004" i="3"/>
  <c r="P18" i="3"/>
  <c r="P19" i="3"/>
  <c r="O22" i="3"/>
  <c r="O23" i="3"/>
  <c r="O26" i="3"/>
  <c r="O27" i="3"/>
  <c r="O28" i="3"/>
  <c r="O30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108" i="3"/>
  <c r="O109" i="3"/>
  <c r="O110" i="3"/>
  <c r="O111" i="3"/>
  <c r="O112" i="3"/>
  <c r="O113" i="3"/>
  <c r="O114" i="3"/>
  <c r="O115" i="3"/>
  <c r="O116" i="3"/>
  <c r="O117" i="3"/>
  <c r="O118" i="3"/>
  <c r="O119" i="3"/>
  <c r="O120" i="3"/>
  <c r="O121" i="3"/>
  <c r="O122" i="3"/>
  <c r="O123" i="3"/>
  <c r="O124" i="3"/>
  <c r="O125" i="3"/>
  <c r="O126" i="3"/>
  <c r="O127" i="3"/>
  <c r="O128" i="3"/>
  <c r="O129" i="3"/>
  <c r="O130" i="3"/>
  <c r="O131" i="3"/>
  <c r="O132" i="3"/>
  <c r="O133" i="3"/>
  <c r="O134" i="3"/>
  <c r="O135" i="3"/>
  <c r="O136" i="3"/>
  <c r="O137" i="3"/>
  <c r="O138" i="3"/>
  <c r="O139" i="3"/>
  <c r="O140" i="3"/>
  <c r="O141" i="3"/>
  <c r="O142" i="3"/>
  <c r="O143" i="3"/>
  <c r="O144" i="3"/>
  <c r="O145" i="3"/>
  <c r="O146" i="3"/>
  <c r="O147" i="3"/>
  <c r="O148" i="3"/>
  <c r="O149" i="3"/>
  <c r="O150" i="3"/>
  <c r="O151" i="3"/>
  <c r="O152" i="3"/>
  <c r="O153" i="3"/>
  <c r="O154" i="3"/>
  <c r="O155" i="3"/>
  <c r="O156" i="3"/>
  <c r="O157" i="3"/>
  <c r="O158" i="3"/>
  <c r="O159" i="3"/>
  <c r="O160" i="3"/>
  <c r="O161" i="3"/>
  <c r="O162" i="3"/>
  <c r="O163" i="3"/>
  <c r="O164" i="3"/>
  <c r="O165" i="3"/>
  <c r="O166" i="3"/>
  <c r="O167" i="3"/>
  <c r="O168" i="3"/>
  <c r="O169" i="3"/>
  <c r="O170" i="3"/>
  <c r="O171" i="3"/>
  <c r="O172" i="3"/>
  <c r="O173" i="3"/>
  <c r="O174" i="3"/>
  <c r="O175" i="3"/>
  <c r="O176" i="3"/>
  <c r="O177" i="3"/>
  <c r="O178" i="3"/>
  <c r="O179" i="3"/>
  <c r="O180" i="3"/>
  <c r="O181" i="3"/>
  <c r="O182" i="3"/>
  <c r="O183" i="3"/>
  <c r="O184" i="3"/>
  <c r="O185" i="3"/>
  <c r="O186" i="3"/>
  <c r="O187" i="3"/>
  <c r="O188" i="3"/>
  <c r="O189" i="3"/>
  <c r="O190" i="3"/>
  <c r="O191" i="3"/>
  <c r="O192" i="3"/>
  <c r="O193" i="3"/>
  <c r="O194" i="3"/>
  <c r="O195" i="3"/>
  <c r="O196" i="3"/>
  <c r="O197" i="3"/>
  <c r="O198" i="3"/>
  <c r="O199" i="3"/>
  <c r="O200" i="3"/>
  <c r="O201" i="3"/>
  <c r="O202" i="3"/>
  <c r="O203" i="3"/>
  <c r="O204" i="3"/>
  <c r="O205" i="3"/>
  <c r="O206" i="3"/>
  <c r="O207" i="3"/>
  <c r="O208" i="3"/>
  <c r="O209" i="3"/>
  <c r="O210" i="3"/>
  <c r="O211" i="3"/>
  <c r="O212" i="3"/>
  <c r="O213" i="3"/>
  <c r="O214" i="3"/>
  <c r="O215" i="3"/>
  <c r="O216" i="3"/>
  <c r="O217" i="3"/>
  <c r="O218" i="3"/>
  <c r="O219" i="3"/>
  <c r="O220" i="3"/>
  <c r="O221" i="3"/>
  <c r="O222" i="3"/>
  <c r="O223" i="3"/>
  <c r="O224" i="3"/>
  <c r="O225" i="3"/>
  <c r="O226" i="3"/>
  <c r="O227" i="3"/>
  <c r="O228" i="3"/>
  <c r="O229" i="3"/>
  <c r="O230" i="3"/>
  <c r="O231" i="3"/>
  <c r="O232" i="3"/>
  <c r="O233" i="3"/>
  <c r="O234" i="3"/>
  <c r="O235" i="3"/>
  <c r="O236" i="3"/>
  <c r="O237" i="3"/>
  <c r="O238" i="3"/>
  <c r="O239" i="3"/>
  <c r="O240" i="3"/>
  <c r="O241" i="3"/>
  <c r="O242" i="3"/>
  <c r="O243" i="3"/>
  <c r="O244" i="3"/>
  <c r="O245" i="3"/>
  <c r="O246" i="3"/>
  <c r="O247" i="3"/>
  <c r="O248" i="3"/>
  <c r="O249" i="3"/>
  <c r="O250" i="3"/>
  <c r="O251" i="3"/>
  <c r="O252" i="3"/>
  <c r="O253" i="3"/>
  <c r="O254" i="3"/>
  <c r="O255" i="3"/>
  <c r="O256" i="3"/>
  <c r="O257" i="3"/>
  <c r="O258" i="3"/>
  <c r="O259" i="3"/>
  <c r="O260" i="3"/>
  <c r="O261" i="3"/>
  <c r="O262" i="3"/>
  <c r="O263" i="3"/>
  <c r="O264" i="3"/>
  <c r="O265" i="3"/>
  <c r="O266" i="3"/>
  <c r="O267" i="3"/>
  <c r="O268" i="3"/>
  <c r="O269" i="3"/>
  <c r="O270" i="3"/>
  <c r="O271" i="3"/>
  <c r="O272" i="3"/>
  <c r="O273" i="3"/>
  <c r="O274" i="3"/>
  <c r="O275" i="3"/>
  <c r="O276" i="3"/>
  <c r="O277" i="3"/>
  <c r="O278" i="3"/>
  <c r="O279" i="3"/>
  <c r="O280" i="3"/>
  <c r="O281" i="3"/>
  <c r="O282" i="3"/>
  <c r="O283" i="3"/>
  <c r="O284" i="3"/>
  <c r="O285" i="3"/>
  <c r="O286" i="3"/>
  <c r="O287" i="3"/>
  <c r="O288" i="3"/>
  <c r="O289" i="3"/>
  <c r="O290" i="3"/>
  <c r="O291" i="3"/>
  <c r="O292" i="3"/>
  <c r="O293" i="3"/>
  <c r="O294" i="3"/>
  <c r="O295" i="3"/>
  <c r="O296" i="3"/>
  <c r="O297" i="3"/>
  <c r="O298" i="3"/>
  <c r="O299" i="3"/>
  <c r="O300" i="3"/>
  <c r="O301" i="3"/>
  <c r="O302" i="3"/>
  <c r="O303" i="3"/>
  <c r="O304" i="3"/>
  <c r="O305" i="3"/>
  <c r="O306" i="3"/>
  <c r="O307" i="3"/>
  <c r="O308" i="3"/>
  <c r="O309" i="3"/>
  <c r="O310" i="3"/>
  <c r="O311" i="3"/>
  <c r="O312" i="3"/>
  <c r="O313" i="3"/>
  <c r="O314" i="3"/>
  <c r="O315" i="3"/>
  <c r="O316" i="3"/>
  <c r="O317" i="3"/>
  <c r="O318" i="3"/>
  <c r="O319" i="3"/>
  <c r="O320" i="3"/>
  <c r="O321" i="3"/>
  <c r="O322" i="3"/>
  <c r="O323" i="3"/>
  <c r="O324" i="3"/>
  <c r="O325" i="3"/>
  <c r="O326" i="3"/>
  <c r="O327" i="3"/>
  <c r="O328" i="3"/>
  <c r="O329" i="3"/>
  <c r="O330" i="3"/>
  <c r="O331" i="3"/>
  <c r="O332" i="3"/>
  <c r="O333" i="3"/>
  <c r="O334" i="3"/>
  <c r="O335" i="3"/>
  <c r="O336" i="3"/>
  <c r="O337" i="3"/>
  <c r="O338" i="3"/>
  <c r="O339" i="3"/>
  <c r="O340" i="3"/>
  <c r="O341" i="3"/>
  <c r="O342" i="3"/>
  <c r="O343" i="3"/>
  <c r="O344" i="3"/>
  <c r="O345" i="3"/>
  <c r="O346" i="3"/>
  <c r="O347" i="3"/>
  <c r="O348" i="3"/>
  <c r="O349" i="3"/>
  <c r="O350" i="3"/>
  <c r="O351" i="3"/>
  <c r="O352" i="3"/>
  <c r="O353" i="3"/>
  <c r="O354" i="3"/>
  <c r="O355" i="3"/>
  <c r="O356" i="3"/>
  <c r="O357" i="3"/>
  <c r="O358" i="3"/>
  <c r="O359" i="3"/>
  <c r="O360" i="3"/>
  <c r="O361" i="3"/>
  <c r="O362" i="3"/>
  <c r="O363" i="3"/>
  <c r="O364" i="3"/>
  <c r="O365" i="3"/>
  <c r="O366" i="3"/>
  <c r="O367" i="3"/>
  <c r="O368" i="3"/>
  <c r="O369" i="3"/>
  <c r="O370" i="3"/>
  <c r="O371" i="3"/>
  <c r="O372" i="3"/>
  <c r="O373" i="3"/>
  <c r="O374" i="3"/>
  <c r="O375" i="3"/>
  <c r="O376" i="3"/>
  <c r="O377" i="3"/>
  <c r="O378" i="3"/>
  <c r="O379" i="3"/>
  <c r="O380" i="3"/>
  <c r="O381" i="3"/>
  <c r="O382" i="3"/>
  <c r="O383" i="3"/>
  <c r="O384" i="3"/>
  <c r="O385" i="3"/>
  <c r="O386" i="3"/>
  <c r="O387" i="3"/>
  <c r="O388" i="3"/>
  <c r="O389" i="3"/>
  <c r="O390" i="3"/>
  <c r="O391" i="3"/>
  <c r="O392" i="3"/>
  <c r="O393" i="3"/>
  <c r="O394" i="3"/>
  <c r="O395" i="3"/>
  <c r="O396" i="3"/>
  <c r="O397" i="3"/>
  <c r="O398" i="3"/>
  <c r="O399" i="3"/>
  <c r="O400" i="3"/>
  <c r="O401" i="3"/>
  <c r="O402" i="3"/>
  <c r="O403" i="3"/>
  <c r="O404" i="3"/>
  <c r="O405" i="3"/>
  <c r="O406" i="3"/>
  <c r="O407" i="3"/>
  <c r="O408" i="3"/>
  <c r="O409" i="3"/>
  <c r="O410" i="3"/>
  <c r="O411" i="3"/>
  <c r="O412" i="3"/>
  <c r="O413" i="3"/>
  <c r="O414" i="3"/>
  <c r="O415" i="3"/>
  <c r="O416" i="3"/>
  <c r="O417" i="3"/>
  <c r="O418" i="3"/>
  <c r="O419" i="3"/>
  <c r="O420" i="3"/>
  <c r="O421" i="3"/>
  <c r="O422" i="3"/>
  <c r="O423" i="3"/>
  <c r="O424" i="3"/>
  <c r="O425" i="3"/>
  <c r="O426" i="3"/>
  <c r="O427" i="3"/>
  <c r="O428" i="3"/>
  <c r="O429" i="3"/>
  <c r="O430" i="3"/>
  <c r="O431" i="3"/>
  <c r="O432" i="3"/>
  <c r="O433" i="3"/>
  <c r="O434" i="3"/>
  <c r="O435" i="3"/>
  <c r="O436" i="3"/>
  <c r="O437" i="3"/>
  <c r="O438" i="3"/>
  <c r="O439" i="3"/>
  <c r="O440" i="3"/>
  <c r="O441" i="3"/>
  <c r="O442" i="3"/>
  <c r="O443" i="3"/>
  <c r="O444" i="3"/>
  <c r="O445" i="3"/>
  <c r="O446" i="3"/>
  <c r="O447" i="3"/>
  <c r="O448" i="3"/>
  <c r="O449" i="3"/>
  <c r="O450" i="3"/>
  <c r="O451" i="3"/>
  <c r="O452" i="3"/>
  <c r="O453" i="3"/>
  <c r="O454" i="3"/>
  <c r="O455" i="3"/>
  <c r="O456" i="3"/>
  <c r="O457" i="3"/>
  <c r="O458" i="3"/>
  <c r="O459" i="3"/>
  <c r="O460" i="3"/>
  <c r="O461" i="3"/>
  <c r="O462" i="3"/>
  <c r="O463" i="3"/>
  <c r="O464" i="3"/>
  <c r="O465" i="3"/>
  <c r="O466" i="3"/>
  <c r="O467" i="3"/>
  <c r="O468" i="3"/>
  <c r="O469" i="3"/>
  <c r="O470" i="3"/>
  <c r="O471" i="3"/>
  <c r="O472" i="3"/>
  <c r="O473" i="3"/>
  <c r="O474" i="3"/>
  <c r="O475" i="3"/>
  <c r="O476" i="3"/>
  <c r="O477" i="3"/>
  <c r="O478" i="3"/>
  <c r="O479" i="3"/>
  <c r="O480" i="3"/>
  <c r="O481" i="3"/>
  <c r="O482" i="3"/>
  <c r="O483" i="3"/>
  <c r="O484" i="3"/>
  <c r="O485" i="3"/>
  <c r="O486" i="3"/>
  <c r="O487" i="3"/>
  <c r="O488" i="3"/>
  <c r="O489" i="3"/>
  <c r="O490" i="3"/>
  <c r="O491" i="3"/>
  <c r="O492" i="3"/>
  <c r="O493" i="3"/>
  <c r="O494" i="3"/>
  <c r="O495" i="3"/>
  <c r="O496" i="3"/>
  <c r="O497" i="3"/>
  <c r="O498" i="3"/>
  <c r="O499" i="3"/>
  <c r="O500" i="3"/>
  <c r="O501" i="3"/>
  <c r="O502" i="3"/>
  <c r="O503" i="3"/>
  <c r="O504" i="3"/>
  <c r="O505" i="3"/>
  <c r="O506" i="3"/>
  <c r="O507" i="3"/>
  <c r="O508" i="3"/>
  <c r="O509" i="3"/>
  <c r="O510" i="3"/>
  <c r="O511" i="3"/>
  <c r="O512" i="3"/>
  <c r="O513" i="3"/>
  <c r="O514" i="3"/>
  <c r="O515" i="3"/>
  <c r="O516" i="3"/>
  <c r="O517" i="3"/>
  <c r="O518" i="3"/>
  <c r="O519" i="3"/>
  <c r="O520" i="3"/>
  <c r="O521" i="3"/>
  <c r="O522" i="3"/>
  <c r="O523" i="3"/>
  <c r="O524" i="3"/>
  <c r="O525" i="3"/>
  <c r="O526" i="3"/>
  <c r="O527" i="3"/>
  <c r="O528" i="3"/>
  <c r="O529" i="3"/>
  <c r="O530" i="3"/>
  <c r="O531" i="3"/>
  <c r="O532" i="3"/>
  <c r="O533" i="3"/>
  <c r="O534" i="3"/>
  <c r="O535" i="3"/>
  <c r="O536" i="3"/>
  <c r="O537" i="3"/>
  <c r="O538" i="3"/>
  <c r="O539" i="3"/>
  <c r="O540" i="3"/>
  <c r="O541" i="3"/>
  <c r="O542" i="3"/>
  <c r="O543" i="3"/>
  <c r="O544" i="3"/>
  <c r="O545" i="3"/>
  <c r="O546" i="3"/>
  <c r="O547" i="3"/>
  <c r="O548" i="3"/>
  <c r="O549" i="3"/>
  <c r="O550" i="3"/>
  <c r="O551" i="3"/>
  <c r="O552" i="3"/>
  <c r="O553" i="3"/>
  <c r="O554" i="3"/>
  <c r="O555" i="3"/>
  <c r="O556" i="3"/>
  <c r="O557" i="3"/>
  <c r="O558" i="3"/>
  <c r="O559" i="3"/>
  <c r="O560" i="3"/>
  <c r="O561" i="3"/>
  <c r="O562" i="3"/>
  <c r="O563" i="3"/>
  <c r="O564" i="3"/>
  <c r="O565" i="3"/>
  <c r="O566" i="3"/>
  <c r="O567" i="3"/>
  <c r="O568" i="3"/>
  <c r="O569" i="3"/>
  <c r="O570" i="3"/>
  <c r="O571" i="3"/>
  <c r="O572" i="3"/>
  <c r="O573" i="3"/>
  <c r="O574" i="3"/>
  <c r="O575" i="3"/>
  <c r="O576" i="3"/>
  <c r="O577" i="3"/>
  <c r="O578" i="3"/>
  <c r="O579" i="3"/>
  <c r="O580" i="3"/>
  <c r="O581" i="3"/>
  <c r="O582" i="3"/>
  <c r="O583" i="3"/>
  <c r="O584" i="3"/>
  <c r="O585" i="3"/>
  <c r="O586" i="3"/>
  <c r="O587" i="3"/>
  <c r="O588" i="3"/>
  <c r="O589" i="3"/>
  <c r="O590" i="3"/>
  <c r="O591" i="3"/>
  <c r="O592" i="3"/>
  <c r="O593" i="3"/>
  <c r="O594" i="3"/>
  <c r="O595" i="3"/>
  <c r="O596" i="3"/>
  <c r="O597" i="3"/>
  <c r="O598" i="3"/>
  <c r="O599" i="3"/>
  <c r="O600" i="3"/>
  <c r="O601" i="3"/>
  <c r="O602" i="3"/>
  <c r="O603" i="3"/>
  <c r="O604" i="3"/>
  <c r="O605" i="3"/>
  <c r="O606" i="3"/>
  <c r="O607" i="3"/>
  <c r="O608" i="3"/>
  <c r="O609" i="3"/>
  <c r="O610" i="3"/>
  <c r="O611" i="3"/>
  <c r="O612" i="3"/>
  <c r="O613" i="3"/>
  <c r="O614" i="3"/>
  <c r="O615" i="3"/>
  <c r="O616" i="3"/>
  <c r="O617" i="3"/>
  <c r="O618" i="3"/>
  <c r="O619" i="3"/>
  <c r="O620" i="3"/>
  <c r="O621" i="3"/>
  <c r="O622" i="3"/>
  <c r="O623" i="3"/>
  <c r="O624" i="3"/>
  <c r="O625" i="3"/>
  <c r="O626" i="3"/>
  <c r="O627" i="3"/>
  <c r="O628" i="3"/>
  <c r="O629" i="3"/>
  <c r="O630" i="3"/>
  <c r="O631" i="3"/>
  <c r="O632" i="3"/>
  <c r="O633" i="3"/>
  <c r="O634" i="3"/>
  <c r="O635" i="3"/>
  <c r="O636" i="3"/>
  <c r="O637" i="3"/>
  <c r="O638" i="3"/>
  <c r="O639" i="3"/>
  <c r="O640" i="3"/>
  <c r="O641" i="3"/>
  <c r="O642" i="3"/>
  <c r="O643" i="3"/>
  <c r="O644" i="3"/>
  <c r="O645" i="3"/>
  <c r="O646" i="3"/>
  <c r="O647" i="3"/>
  <c r="O648" i="3"/>
  <c r="O649" i="3"/>
  <c r="O650" i="3"/>
  <c r="O651" i="3"/>
  <c r="O652" i="3"/>
  <c r="O653" i="3"/>
  <c r="O654" i="3"/>
  <c r="O655" i="3"/>
  <c r="O656" i="3"/>
  <c r="O657" i="3"/>
  <c r="O658" i="3"/>
  <c r="O659" i="3"/>
  <c r="O660" i="3"/>
  <c r="O661" i="3"/>
  <c r="O662" i="3"/>
  <c r="O663" i="3"/>
  <c r="O664" i="3"/>
  <c r="O665" i="3"/>
  <c r="O666" i="3"/>
  <c r="O667" i="3"/>
  <c r="O668" i="3"/>
  <c r="O669" i="3"/>
  <c r="O670" i="3"/>
  <c r="O671" i="3"/>
  <c r="O672" i="3"/>
  <c r="O673" i="3"/>
  <c r="O674" i="3"/>
  <c r="O675" i="3"/>
  <c r="O676" i="3"/>
  <c r="O677" i="3"/>
  <c r="O678" i="3"/>
  <c r="O679" i="3"/>
  <c r="O680" i="3"/>
  <c r="O681" i="3"/>
  <c r="O682" i="3"/>
  <c r="O683" i="3"/>
  <c r="O684" i="3"/>
  <c r="O685" i="3"/>
  <c r="O686" i="3"/>
  <c r="O687" i="3"/>
  <c r="O688" i="3"/>
  <c r="O689" i="3"/>
  <c r="O690" i="3"/>
  <c r="O691" i="3"/>
  <c r="O692" i="3"/>
  <c r="O693" i="3"/>
  <c r="O694" i="3"/>
  <c r="O695" i="3"/>
  <c r="O696" i="3"/>
  <c r="O697" i="3"/>
  <c r="O698" i="3"/>
  <c r="O699" i="3"/>
  <c r="O700" i="3"/>
  <c r="O701" i="3"/>
  <c r="O702" i="3"/>
  <c r="O703" i="3"/>
  <c r="O704" i="3"/>
  <c r="O705" i="3"/>
  <c r="O706" i="3"/>
  <c r="O707" i="3"/>
  <c r="O708" i="3"/>
  <c r="O709" i="3"/>
  <c r="O710" i="3"/>
  <c r="O711" i="3"/>
  <c r="O712" i="3"/>
  <c r="O713" i="3"/>
  <c r="O714" i="3"/>
  <c r="O715" i="3"/>
  <c r="O716" i="3"/>
  <c r="O717" i="3"/>
  <c r="O718" i="3"/>
  <c r="O719" i="3"/>
  <c r="O720" i="3"/>
  <c r="O721" i="3"/>
  <c r="O722" i="3"/>
  <c r="O723" i="3"/>
  <c r="O724" i="3"/>
  <c r="O725" i="3"/>
  <c r="O726" i="3"/>
  <c r="O727" i="3"/>
  <c r="O728" i="3"/>
  <c r="O729" i="3"/>
  <c r="O730" i="3"/>
  <c r="O731" i="3"/>
  <c r="O732" i="3"/>
  <c r="O733" i="3"/>
  <c r="O734" i="3"/>
  <c r="O735" i="3"/>
  <c r="O736" i="3"/>
  <c r="O737" i="3"/>
  <c r="O738" i="3"/>
  <c r="O739" i="3"/>
  <c r="O740" i="3"/>
  <c r="O741" i="3"/>
  <c r="O742" i="3"/>
  <c r="O743" i="3"/>
  <c r="O744" i="3"/>
  <c r="O745" i="3"/>
  <c r="O746" i="3"/>
  <c r="O747" i="3"/>
  <c r="O748" i="3"/>
  <c r="O749" i="3"/>
  <c r="O750" i="3"/>
  <c r="O751" i="3"/>
  <c r="O752" i="3"/>
  <c r="O753" i="3"/>
  <c r="O754" i="3"/>
  <c r="O755" i="3"/>
  <c r="O756" i="3"/>
  <c r="O757" i="3"/>
  <c r="O758" i="3"/>
  <c r="O759" i="3"/>
  <c r="O760" i="3"/>
  <c r="O761" i="3"/>
  <c r="O762" i="3"/>
  <c r="O763" i="3"/>
  <c r="O764" i="3"/>
  <c r="O765" i="3"/>
  <c r="O766" i="3"/>
  <c r="O767" i="3"/>
  <c r="O768" i="3"/>
  <c r="O769" i="3"/>
  <c r="O770" i="3"/>
  <c r="O771" i="3"/>
  <c r="O772" i="3"/>
  <c r="O773" i="3"/>
  <c r="O774" i="3"/>
  <c r="O775" i="3"/>
  <c r="O776" i="3"/>
  <c r="O777" i="3"/>
  <c r="O778" i="3"/>
  <c r="O779" i="3"/>
  <c r="O780" i="3"/>
  <c r="O781" i="3"/>
  <c r="O782" i="3"/>
  <c r="O783" i="3"/>
  <c r="O784" i="3"/>
  <c r="O785" i="3"/>
  <c r="O786" i="3"/>
  <c r="O787" i="3"/>
  <c r="O788" i="3"/>
  <c r="O789" i="3"/>
  <c r="O790" i="3"/>
  <c r="O791" i="3"/>
  <c r="O792" i="3"/>
  <c r="O793" i="3"/>
  <c r="O794" i="3"/>
  <c r="O795" i="3"/>
  <c r="O796" i="3"/>
  <c r="O797" i="3"/>
  <c r="O798" i="3"/>
  <c r="O799" i="3"/>
  <c r="O800" i="3"/>
  <c r="O801" i="3"/>
  <c r="O802" i="3"/>
  <c r="O803" i="3"/>
  <c r="O804" i="3"/>
  <c r="O805" i="3"/>
  <c r="O806" i="3"/>
  <c r="O807" i="3"/>
  <c r="O808" i="3"/>
  <c r="O809" i="3"/>
  <c r="O810" i="3"/>
  <c r="O811" i="3"/>
  <c r="O812" i="3"/>
  <c r="O813" i="3"/>
  <c r="O814" i="3"/>
  <c r="O815" i="3"/>
  <c r="O816" i="3"/>
  <c r="O817" i="3"/>
  <c r="O818" i="3"/>
  <c r="O819" i="3"/>
  <c r="O820" i="3"/>
  <c r="O821" i="3"/>
  <c r="O822" i="3"/>
  <c r="O823" i="3"/>
  <c r="O824" i="3"/>
  <c r="O825" i="3"/>
  <c r="O826" i="3"/>
  <c r="O827" i="3"/>
  <c r="O828" i="3"/>
  <c r="O829" i="3"/>
  <c r="O830" i="3"/>
  <c r="O831" i="3"/>
  <c r="O832" i="3"/>
  <c r="O833" i="3"/>
  <c r="O834" i="3"/>
  <c r="O835" i="3"/>
  <c r="O836" i="3"/>
  <c r="O837" i="3"/>
  <c r="O838" i="3"/>
  <c r="O839" i="3"/>
  <c r="O840" i="3"/>
  <c r="O841" i="3"/>
  <c r="O842" i="3"/>
  <c r="O843" i="3"/>
  <c r="O844" i="3"/>
  <c r="O845" i="3"/>
  <c r="O846" i="3"/>
  <c r="O847" i="3"/>
  <c r="O848" i="3"/>
  <c r="O849" i="3"/>
  <c r="O850" i="3"/>
  <c r="O851" i="3"/>
  <c r="O852" i="3"/>
  <c r="O853" i="3"/>
  <c r="O854" i="3"/>
  <c r="O855" i="3"/>
  <c r="O856" i="3"/>
  <c r="O857" i="3"/>
  <c r="O858" i="3"/>
  <c r="O859" i="3"/>
  <c r="O860" i="3"/>
  <c r="O861" i="3"/>
  <c r="O862" i="3"/>
  <c r="O863" i="3"/>
  <c r="O864" i="3"/>
  <c r="O865" i="3"/>
  <c r="O866" i="3"/>
  <c r="O867" i="3"/>
  <c r="O868" i="3"/>
  <c r="O869" i="3"/>
  <c r="O870" i="3"/>
  <c r="O871" i="3"/>
  <c r="O872" i="3"/>
  <c r="O873" i="3"/>
  <c r="O874" i="3"/>
  <c r="O875" i="3"/>
  <c r="O876" i="3"/>
  <c r="O877" i="3"/>
  <c r="O878" i="3"/>
  <c r="O879" i="3"/>
  <c r="O880" i="3"/>
  <c r="O881" i="3"/>
  <c r="O882" i="3"/>
  <c r="O883" i="3"/>
  <c r="O884" i="3"/>
  <c r="O885" i="3"/>
  <c r="O886" i="3"/>
  <c r="O887" i="3"/>
  <c r="O888" i="3"/>
  <c r="O889" i="3"/>
  <c r="O890" i="3"/>
  <c r="O891" i="3"/>
  <c r="O892" i="3"/>
  <c r="O893" i="3"/>
  <c r="O894" i="3"/>
  <c r="O895" i="3"/>
  <c r="O896" i="3"/>
  <c r="O897" i="3"/>
  <c r="O898" i="3"/>
  <c r="O899" i="3"/>
  <c r="O900" i="3"/>
  <c r="O901" i="3"/>
  <c r="O902" i="3"/>
  <c r="O903" i="3"/>
  <c r="O904" i="3"/>
  <c r="O905" i="3"/>
  <c r="O906" i="3"/>
  <c r="O907" i="3"/>
  <c r="O908" i="3"/>
  <c r="O909" i="3"/>
  <c r="O910" i="3"/>
  <c r="O911" i="3"/>
  <c r="O912" i="3"/>
  <c r="O913" i="3"/>
  <c r="O914" i="3"/>
  <c r="O915" i="3"/>
  <c r="O916" i="3"/>
  <c r="O917" i="3"/>
  <c r="O918" i="3"/>
  <c r="O919" i="3"/>
  <c r="O920" i="3"/>
  <c r="O921" i="3"/>
  <c r="O922" i="3"/>
  <c r="O923" i="3"/>
  <c r="O924" i="3"/>
  <c r="O925" i="3"/>
  <c r="O926" i="3"/>
  <c r="O927" i="3"/>
  <c r="O928" i="3"/>
  <c r="O929" i="3"/>
  <c r="O930" i="3"/>
  <c r="O931" i="3"/>
  <c r="O932" i="3"/>
  <c r="O933" i="3"/>
  <c r="O934" i="3"/>
  <c r="O935" i="3"/>
  <c r="O936" i="3"/>
  <c r="O937" i="3"/>
  <c r="O938" i="3"/>
  <c r="O939" i="3"/>
  <c r="O940" i="3"/>
  <c r="O941" i="3"/>
  <c r="O942" i="3"/>
  <c r="O943" i="3"/>
  <c r="O944" i="3"/>
  <c r="O945" i="3"/>
  <c r="O946" i="3"/>
  <c r="O947" i="3"/>
  <c r="O948" i="3"/>
  <c r="O949" i="3"/>
  <c r="O950" i="3"/>
  <c r="O951" i="3"/>
  <c r="O952" i="3"/>
  <c r="O953" i="3"/>
  <c r="O954" i="3"/>
  <c r="O955" i="3"/>
  <c r="O956" i="3"/>
  <c r="O957" i="3"/>
  <c r="O958" i="3"/>
  <c r="O959" i="3"/>
  <c r="O960" i="3"/>
  <c r="O961" i="3"/>
  <c r="O962" i="3"/>
  <c r="O963" i="3"/>
  <c r="O964" i="3"/>
  <c r="O965" i="3"/>
  <c r="O966" i="3"/>
  <c r="O967" i="3"/>
  <c r="O968" i="3"/>
  <c r="O969" i="3"/>
  <c r="O970" i="3"/>
  <c r="O971" i="3"/>
  <c r="O972" i="3"/>
  <c r="O973" i="3"/>
  <c r="O974" i="3"/>
  <c r="O975" i="3"/>
  <c r="O976" i="3"/>
  <c r="O977" i="3"/>
  <c r="O978" i="3"/>
  <c r="O979" i="3"/>
  <c r="O980" i="3"/>
  <c r="O981" i="3"/>
  <c r="O982" i="3"/>
  <c r="O983" i="3"/>
  <c r="O984" i="3"/>
  <c r="O985" i="3"/>
  <c r="O986" i="3"/>
  <c r="O987" i="3"/>
  <c r="O988" i="3"/>
  <c r="O989" i="3"/>
  <c r="O990" i="3"/>
  <c r="O991" i="3"/>
  <c r="O992" i="3"/>
  <c r="O993" i="3"/>
  <c r="O994" i="3"/>
  <c r="O995" i="3"/>
  <c r="O996" i="3"/>
  <c r="O997" i="3"/>
  <c r="O998" i="3"/>
  <c r="O999" i="3"/>
  <c r="O1000" i="3"/>
  <c r="O1001" i="3"/>
  <c r="O1002" i="3"/>
  <c r="O1003" i="3"/>
  <c r="O1004" i="3"/>
  <c r="O18" i="3"/>
  <c r="O20" i="3"/>
  <c r="P10" i="3"/>
  <c r="P11" i="3"/>
  <c r="P12" i="3"/>
  <c r="P13" i="3"/>
  <c r="P14" i="3"/>
  <c r="P15" i="3"/>
  <c r="P16" i="3"/>
  <c r="P17" i="3"/>
  <c r="P9" i="3"/>
  <c r="R9" i="3" s="1"/>
  <c r="O10" i="3"/>
  <c r="O11" i="3"/>
  <c r="O12" i="3"/>
  <c r="O13" i="3"/>
  <c r="O14" i="3"/>
  <c r="O15" i="3"/>
  <c r="O16" i="3"/>
  <c r="O17" i="3"/>
  <c r="O9" i="3"/>
  <c r="Q9" i="3" s="1"/>
  <c r="S9" i="3" s="1"/>
  <c r="C32" i="3" l="1"/>
  <c r="E32" i="3" s="1"/>
  <c r="D32" i="3"/>
  <c r="D31" i="3"/>
  <c r="C31" i="3"/>
  <c r="E31" i="3" s="1"/>
  <c r="R10" i="3"/>
  <c r="R11" i="3" s="1"/>
  <c r="E9" i="3"/>
  <c r="O29" i="3"/>
  <c r="O32" i="3"/>
  <c r="O31" i="3"/>
  <c r="T9" i="3"/>
  <c r="Q10" i="3"/>
  <c r="Q11" i="3" s="1"/>
  <c r="D10" i="1"/>
  <c r="D12" i="1"/>
  <c r="D13" i="1"/>
  <c r="D15" i="1"/>
  <c r="D24" i="1"/>
  <c r="D26" i="1"/>
  <c r="C10" i="1"/>
  <c r="C12" i="1"/>
  <c r="C13" i="1"/>
  <c r="C15" i="1"/>
  <c r="C24" i="1"/>
  <c r="C26" i="1"/>
  <c r="E26" i="1" s="1"/>
  <c r="C21" i="1"/>
  <c r="E21" i="1" s="1"/>
  <c r="D21" i="1"/>
  <c r="C20" i="1"/>
  <c r="E20" i="1" s="1"/>
  <c r="D20" i="1"/>
  <c r="C11" i="1"/>
  <c r="E11" i="1" s="1"/>
  <c r="C14" i="1"/>
  <c r="C16" i="1"/>
  <c r="C17" i="1"/>
  <c r="C18" i="1"/>
  <c r="C19" i="1"/>
  <c r="C22" i="1"/>
  <c r="E22" i="1" s="1"/>
  <c r="C23" i="1"/>
  <c r="C25" i="1"/>
  <c r="C27" i="1"/>
  <c r="C28" i="1"/>
  <c r="C30" i="1"/>
  <c r="C31" i="1"/>
  <c r="C29" i="1"/>
  <c r="C32" i="1"/>
  <c r="E32" i="1" s="1"/>
  <c r="C33" i="1"/>
  <c r="C34" i="1"/>
  <c r="E34" i="1" s="1"/>
  <c r="C35" i="1"/>
  <c r="C36" i="1"/>
  <c r="C37" i="1"/>
  <c r="C38" i="1"/>
  <c r="E38" i="1" s="1"/>
  <c r="C39" i="1"/>
  <c r="E39" i="1" s="1"/>
  <c r="C40" i="1"/>
  <c r="C41" i="1"/>
  <c r="C42" i="1"/>
  <c r="E42" i="1" s="1"/>
  <c r="C43" i="1"/>
  <c r="C44" i="1"/>
  <c r="C45" i="1"/>
  <c r="C46" i="1"/>
  <c r="E46" i="1" s="1"/>
  <c r="C47" i="1"/>
  <c r="C48" i="1"/>
  <c r="C49" i="1"/>
  <c r="C51" i="1"/>
  <c r="C52" i="1"/>
  <c r="C53" i="1"/>
  <c r="C54" i="1"/>
  <c r="C55" i="1"/>
  <c r="C56" i="1"/>
  <c r="C57" i="1"/>
  <c r="C58" i="1"/>
  <c r="E58" i="1" s="1"/>
  <c r="C59" i="1"/>
  <c r="C60" i="1"/>
  <c r="C61" i="1"/>
  <c r="E62" i="1"/>
  <c r="C63" i="1"/>
  <c r="C64" i="1"/>
  <c r="C65" i="1"/>
  <c r="E66" i="1"/>
  <c r="C67" i="1"/>
  <c r="C68" i="1"/>
  <c r="C69" i="1"/>
  <c r="C70" i="1"/>
  <c r="E70" i="1" s="1"/>
  <c r="C71" i="1"/>
  <c r="C72" i="1"/>
  <c r="C73" i="1"/>
  <c r="C74" i="1"/>
  <c r="E74" i="1" s="1"/>
  <c r="C75" i="1"/>
  <c r="C76" i="1"/>
  <c r="C77" i="1"/>
  <c r="C78" i="1"/>
  <c r="E78" i="1" s="1"/>
  <c r="C79" i="1"/>
  <c r="C80" i="1"/>
  <c r="C81" i="1"/>
  <c r="C82" i="1"/>
  <c r="E82" i="1" s="1"/>
  <c r="C83" i="1"/>
  <c r="C84" i="1"/>
  <c r="C85" i="1"/>
  <c r="C86" i="1"/>
  <c r="E86" i="1" s="1"/>
  <c r="C87" i="1"/>
  <c r="C88" i="1"/>
  <c r="C89" i="1"/>
  <c r="C90" i="1"/>
  <c r="E90" i="1" s="1"/>
  <c r="C91" i="1"/>
  <c r="C92" i="1"/>
  <c r="C93" i="1"/>
  <c r="C94" i="1"/>
  <c r="E94" i="1" s="1"/>
  <c r="C95" i="1"/>
  <c r="C96" i="1"/>
  <c r="C97" i="1"/>
  <c r="C98" i="1"/>
  <c r="E98" i="1" s="1"/>
  <c r="C99" i="1"/>
  <c r="C100" i="1"/>
  <c r="C101" i="1"/>
  <c r="C102" i="1"/>
  <c r="E102" i="1" s="1"/>
  <c r="C103" i="1"/>
  <c r="C104" i="1"/>
  <c r="C105" i="1"/>
  <c r="C106" i="1"/>
  <c r="E106" i="1" s="1"/>
  <c r="C107" i="1"/>
  <c r="C108" i="1"/>
  <c r="C109" i="1"/>
  <c r="C110" i="1"/>
  <c r="E110" i="1" s="1"/>
  <c r="C111" i="1"/>
  <c r="C112" i="1"/>
  <c r="C113" i="1"/>
  <c r="C114" i="1"/>
  <c r="E114" i="1" s="1"/>
  <c r="C115" i="1"/>
  <c r="C116" i="1"/>
  <c r="C117" i="1"/>
  <c r="C118" i="1"/>
  <c r="E118" i="1" s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E402" i="1" s="1"/>
  <c r="C403" i="1"/>
  <c r="C404" i="1"/>
  <c r="O9" i="1"/>
  <c r="D14" i="1"/>
  <c r="D16" i="1"/>
  <c r="D17" i="1"/>
  <c r="D18" i="1"/>
  <c r="D19" i="1"/>
  <c r="D22" i="1"/>
  <c r="D23" i="1"/>
  <c r="D25" i="1"/>
  <c r="D27" i="1"/>
  <c r="D30" i="1"/>
  <c r="D31" i="1"/>
  <c r="D28" i="1"/>
  <c r="D11" i="1"/>
  <c r="D29" i="1"/>
  <c r="D32" i="1"/>
  <c r="D33" i="1"/>
  <c r="D34" i="1"/>
  <c r="O19" i="3" s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9" i="1"/>
  <c r="E54" i="1" l="1"/>
  <c r="O397" i="1"/>
  <c r="E397" i="1"/>
  <c r="O389" i="1"/>
  <c r="E389" i="1"/>
  <c r="O381" i="1"/>
  <c r="E381" i="1"/>
  <c r="O373" i="1"/>
  <c r="E373" i="1"/>
  <c r="O365" i="1"/>
  <c r="E365" i="1"/>
  <c r="O357" i="1"/>
  <c r="E357" i="1"/>
  <c r="O349" i="1"/>
  <c r="E349" i="1"/>
  <c r="O341" i="1"/>
  <c r="E341" i="1"/>
  <c r="O333" i="1"/>
  <c r="E333" i="1"/>
  <c r="O325" i="1"/>
  <c r="E325" i="1"/>
  <c r="O317" i="1"/>
  <c r="E317" i="1"/>
  <c r="O309" i="1"/>
  <c r="E309" i="1"/>
  <c r="O301" i="1"/>
  <c r="E301" i="1"/>
  <c r="O293" i="1"/>
  <c r="E293" i="1"/>
  <c r="O273" i="1"/>
  <c r="E273" i="1"/>
  <c r="P398" i="1"/>
  <c r="E398" i="1"/>
  <c r="P390" i="1"/>
  <c r="E390" i="1"/>
  <c r="P382" i="1"/>
  <c r="E382" i="1"/>
  <c r="P374" i="1"/>
  <c r="E374" i="1"/>
  <c r="P366" i="1"/>
  <c r="E366" i="1"/>
  <c r="P358" i="1"/>
  <c r="E358" i="1"/>
  <c r="P350" i="1"/>
  <c r="E350" i="1"/>
  <c r="P342" i="1"/>
  <c r="E342" i="1"/>
  <c r="P334" i="1"/>
  <c r="E334" i="1"/>
  <c r="P326" i="1"/>
  <c r="E326" i="1"/>
  <c r="P302" i="1"/>
  <c r="E302" i="1"/>
  <c r="P404" i="1"/>
  <c r="E404" i="1"/>
  <c r="O400" i="1"/>
  <c r="E400" i="1"/>
  <c r="O396" i="1"/>
  <c r="E396" i="1"/>
  <c r="O392" i="1"/>
  <c r="E392" i="1"/>
  <c r="O388" i="1"/>
  <c r="E388" i="1"/>
  <c r="O384" i="1"/>
  <c r="E384" i="1"/>
  <c r="O380" i="1"/>
  <c r="E380" i="1"/>
  <c r="O376" i="1"/>
  <c r="E376" i="1"/>
  <c r="O372" i="1"/>
  <c r="E372" i="1"/>
  <c r="O368" i="1"/>
  <c r="E368" i="1"/>
  <c r="O364" i="1"/>
  <c r="E364" i="1"/>
  <c r="O360" i="1"/>
  <c r="E360" i="1"/>
  <c r="O356" i="1"/>
  <c r="E356" i="1"/>
  <c r="O352" i="1"/>
  <c r="E352" i="1"/>
  <c r="O348" i="1"/>
  <c r="E348" i="1"/>
  <c r="O344" i="1"/>
  <c r="E344" i="1"/>
  <c r="O340" i="1"/>
  <c r="E340" i="1"/>
  <c r="O336" i="1"/>
  <c r="E336" i="1"/>
  <c r="O332" i="1"/>
  <c r="E332" i="1"/>
  <c r="O328" i="1"/>
  <c r="E328" i="1"/>
  <c r="O324" i="1"/>
  <c r="E324" i="1"/>
  <c r="O320" i="1"/>
  <c r="E320" i="1"/>
  <c r="O316" i="1"/>
  <c r="E316" i="1"/>
  <c r="O312" i="1"/>
  <c r="E312" i="1"/>
  <c r="O308" i="1"/>
  <c r="E308" i="1"/>
  <c r="O304" i="1"/>
  <c r="E304" i="1"/>
  <c r="O300" i="1"/>
  <c r="E300" i="1"/>
  <c r="O296" i="1"/>
  <c r="E296" i="1"/>
  <c r="O292" i="1"/>
  <c r="E292" i="1"/>
  <c r="O288" i="1"/>
  <c r="E288" i="1"/>
  <c r="O284" i="1"/>
  <c r="E284" i="1"/>
  <c r="O280" i="1"/>
  <c r="E280" i="1"/>
  <c r="O276" i="1"/>
  <c r="E276" i="1"/>
  <c r="O272" i="1"/>
  <c r="E272" i="1"/>
  <c r="O268" i="1"/>
  <c r="E268" i="1"/>
  <c r="O264" i="1"/>
  <c r="E264" i="1"/>
  <c r="O260" i="1"/>
  <c r="E260" i="1"/>
  <c r="O256" i="1"/>
  <c r="E256" i="1"/>
  <c r="O252" i="1"/>
  <c r="E252" i="1"/>
  <c r="O248" i="1"/>
  <c r="E248" i="1"/>
  <c r="O244" i="1"/>
  <c r="E244" i="1"/>
  <c r="O240" i="1"/>
  <c r="E240" i="1"/>
  <c r="O236" i="1"/>
  <c r="E236" i="1"/>
  <c r="O232" i="1"/>
  <c r="E232" i="1"/>
  <c r="O228" i="1"/>
  <c r="E228" i="1"/>
  <c r="O224" i="1"/>
  <c r="E224" i="1"/>
  <c r="O220" i="1"/>
  <c r="E220" i="1"/>
  <c r="O216" i="1"/>
  <c r="E216" i="1"/>
  <c r="O212" i="1"/>
  <c r="E212" i="1"/>
  <c r="O208" i="1"/>
  <c r="E208" i="1"/>
  <c r="O204" i="1"/>
  <c r="E204" i="1"/>
  <c r="O200" i="1"/>
  <c r="E200" i="1"/>
  <c r="O196" i="1"/>
  <c r="E196" i="1"/>
  <c r="O192" i="1"/>
  <c r="E192" i="1"/>
  <c r="O188" i="1"/>
  <c r="E188" i="1"/>
  <c r="O184" i="1"/>
  <c r="E184" i="1"/>
  <c r="O180" i="1"/>
  <c r="E180" i="1"/>
  <c r="O176" i="1"/>
  <c r="E176" i="1"/>
  <c r="O172" i="1"/>
  <c r="E172" i="1"/>
  <c r="O168" i="1"/>
  <c r="E168" i="1"/>
  <c r="O164" i="1"/>
  <c r="E164" i="1"/>
  <c r="O160" i="1"/>
  <c r="E160" i="1"/>
  <c r="O156" i="1"/>
  <c r="E156" i="1"/>
  <c r="O152" i="1"/>
  <c r="E152" i="1"/>
  <c r="O148" i="1"/>
  <c r="E148" i="1"/>
  <c r="O144" i="1"/>
  <c r="E144" i="1"/>
  <c r="O140" i="1"/>
  <c r="E140" i="1"/>
  <c r="O136" i="1"/>
  <c r="E136" i="1"/>
  <c r="O132" i="1"/>
  <c r="E132" i="1"/>
  <c r="O128" i="1"/>
  <c r="E128" i="1"/>
  <c r="O124" i="1"/>
  <c r="E124" i="1"/>
  <c r="O120" i="1"/>
  <c r="E120" i="1"/>
  <c r="O116" i="1"/>
  <c r="E116" i="1"/>
  <c r="O112" i="1"/>
  <c r="E112" i="1"/>
  <c r="O108" i="1"/>
  <c r="E108" i="1"/>
  <c r="O104" i="1"/>
  <c r="E104" i="1"/>
  <c r="O100" i="1"/>
  <c r="E100" i="1"/>
  <c r="O96" i="1"/>
  <c r="E96" i="1"/>
  <c r="O92" i="1"/>
  <c r="E92" i="1"/>
  <c r="O88" i="1"/>
  <c r="E88" i="1"/>
  <c r="O84" i="1"/>
  <c r="E84" i="1"/>
  <c r="O80" i="1"/>
  <c r="E80" i="1"/>
  <c r="O76" i="1"/>
  <c r="E76" i="1"/>
  <c r="O72" i="1"/>
  <c r="E72" i="1"/>
  <c r="O68" i="1"/>
  <c r="E68" i="1"/>
  <c r="O64" i="1"/>
  <c r="E64" i="1"/>
  <c r="O60" i="1"/>
  <c r="E60" i="1"/>
  <c r="O56" i="1"/>
  <c r="E56" i="1"/>
  <c r="O52" i="1"/>
  <c r="E52" i="1"/>
  <c r="O47" i="1"/>
  <c r="E47" i="1"/>
  <c r="O35" i="1"/>
  <c r="E35" i="1"/>
  <c r="P29" i="1"/>
  <c r="E29" i="1"/>
  <c r="P27" i="1"/>
  <c r="E27" i="1"/>
  <c r="P19" i="1"/>
  <c r="E19" i="1"/>
  <c r="P14" i="1"/>
  <c r="E14" i="1"/>
  <c r="P15" i="1"/>
  <c r="E15" i="1"/>
  <c r="O401" i="1"/>
  <c r="E401" i="1"/>
  <c r="O393" i="1"/>
  <c r="E393" i="1"/>
  <c r="O385" i="1"/>
  <c r="E385" i="1"/>
  <c r="O377" i="1"/>
  <c r="E377" i="1"/>
  <c r="O369" i="1"/>
  <c r="E369" i="1"/>
  <c r="O361" i="1"/>
  <c r="E361" i="1"/>
  <c r="O353" i="1"/>
  <c r="E353" i="1"/>
  <c r="O345" i="1"/>
  <c r="E345" i="1"/>
  <c r="O337" i="1"/>
  <c r="E337" i="1"/>
  <c r="O329" i="1"/>
  <c r="E329" i="1"/>
  <c r="O321" i="1"/>
  <c r="E321" i="1"/>
  <c r="O313" i="1"/>
  <c r="E313" i="1"/>
  <c r="O305" i="1"/>
  <c r="E305" i="1"/>
  <c r="O297" i="1"/>
  <c r="E297" i="1"/>
  <c r="O289" i="1"/>
  <c r="E289" i="1"/>
  <c r="O285" i="1"/>
  <c r="E285" i="1"/>
  <c r="O281" i="1"/>
  <c r="E281" i="1"/>
  <c r="O277" i="1"/>
  <c r="E277" i="1"/>
  <c r="O269" i="1"/>
  <c r="E269" i="1"/>
  <c r="O265" i="1"/>
  <c r="E265" i="1"/>
  <c r="O261" i="1"/>
  <c r="E261" i="1"/>
  <c r="O257" i="1"/>
  <c r="E257" i="1"/>
  <c r="O253" i="1"/>
  <c r="E253" i="1"/>
  <c r="O249" i="1"/>
  <c r="E249" i="1"/>
  <c r="O245" i="1"/>
  <c r="E245" i="1"/>
  <c r="O241" i="1"/>
  <c r="E241" i="1"/>
  <c r="O237" i="1"/>
  <c r="E237" i="1"/>
  <c r="O233" i="1"/>
  <c r="E233" i="1"/>
  <c r="O229" i="1"/>
  <c r="E229" i="1"/>
  <c r="O225" i="1"/>
  <c r="E225" i="1"/>
  <c r="O221" i="1"/>
  <c r="E221" i="1"/>
  <c r="O217" i="1"/>
  <c r="E217" i="1"/>
  <c r="O213" i="1"/>
  <c r="E213" i="1"/>
  <c r="O209" i="1"/>
  <c r="E209" i="1"/>
  <c r="O205" i="1"/>
  <c r="E205" i="1"/>
  <c r="O201" i="1"/>
  <c r="E201" i="1"/>
  <c r="O197" i="1"/>
  <c r="E197" i="1"/>
  <c r="O193" i="1"/>
  <c r="E193" i="1"/>
  <c r="O189" i="1"/>
  <c r="E189" i="1"/>
  <c r="O185" i="1"/>
  <c r="E185" i="1"/>
  <c r="O181" i="1"/>
  <c r="E181" i="1"/>
  <c r="O177" i="1"/>
  <c r="E177" i="1"/>
  <c r="O173" i="1"/>
  <c r="E173" i="1"/>
  <c r="O169" i="1"/>
  <c r="E169" i="1"/>
  <c r="O165" i="1"/>
  <c r="E165" i="1"/>
  <c r="O161" i="1"/>
  <c r="E161" i="1"/>
  <c r="O157" i="1"/>
  <c r="E157" i="1"/>
  <c r="O153" i="1"/>
  <c r="E153" i="1"/>
  <c r="O149" i="1"/>
  <c r="E149" i="1"/>
  <c r="O145" i="1"/>
  <c r="E145" i="1"/>
  <c r="O141" i="1"/>
  <c r="E141" i="1"/>
  <c r="O137" i="1"/>
  <c r="E137" i="1"/>
  <c r="O133" i="1"/>
  <c r="E133" i="1"/>
  <c r="O129" i="1"/>
  <c r="E129" i="1"/>
  <c r="O125" i="1"/>
  <c r="E125" i="1"/>
  <c r="O121" i="1"/>
  <c r="E121" i="1"/>
  <c r="O117" i="1"/>
  <c r="E117" i="1"/>
  <c r="O113" i="1"/>
  <c r="E113" i="1"/>
  <c r="O109" i="1"/>
  <c r="E109" i="1"/>
  <c r="O105" i="1"/>
  <c r="E105" i="1"/>
  <c r="O101" i="1"/>
  <c r="E101" i="1"/>
  <c r="O97" i="1"/>
  <c r="E97" i="1"/>
  <c r="O93" i="1"/>
  <c r="E93" i="1"/>
  <c r="O89" i="1"/>
  <c r="E89" i="1"/>
  <c r="O85" i="1"/>
  <c r="E85" i="1"/>
  <c r="O81" i="1"/>
  <c r="E81" i="1"/>
  <c r="O77" i="1"/>
  <c r="E77" i="1"/>
  <c r="O73" i="1"/>
  <c r="E73" i="1"/>
  <c r="O69" i="1"/>
  <c r="E69" i="1"/>
  <c r="O65" i="1"/>
  <c r="E65" i="1"/>
  <c r="O61" i="1"/>
  <c r="E61" i="1"/>
  <c r="O57" i="1"/>
  <c r="E57" i="1"/>
  <c r="O53" i="1"/>
  <c r="E53" i="1"/>
  <c r="O40" i="1"/>
  <c r="E40" i="1"/>
  <c r="O36" i="1"/>
  <c r="E36" i="1"/>
  <c r="O22" i="1"/>
  <c r="E28" i="1"/>
  <c r="P16" i="1"/>
  <c r="E16" i="1"/>
  <c r="P24" i="1"/>
  <c r="E24" i="1"/>
  <c r="P10" i="1"/>
  <c r="E10" i="1"/>
  <c r="O10" i="1"/>
  <c r="P394" i="1"/>
  <c r="E394" i="1"/>
  <c r="P386" i="1"/>
  <c r="E386" i="1"/>
  <c r="P378" i="1"/>
  <c r="E378" i="1"/>
  <c r="P370" i="1"/>
  <c r="E370" i="1"/>
  <c r="P362" i="1"/>
  <c r="E362" i="1"/>
  <c r="P354" i="1"/>
  <c r="E354" i="1"/>
  <c r="P346" i="1"/>
  <c r="E346" i="1"/>
  <c r="P338" i="1"/>
  <c r="E338" i="1"/>
  <c r="P330" i="1"/>
  <c r="E330" i="1"/>
  <c r="P322" i="1"/>
  <c r="E322" i="1"/>
  <c r="P318" i="1"/>
  <c r="E318" i="1"/>
  <c r="P314" i="1"/>
  <c r="E314" i="1"/>
  <c r="P310" i="1"/>
  <c r="E310" i="1"/>
  <c r="P306" i="1"/>
  <c r="E306" i="1"/>
  <c r="P298" i="1"/>
  <c r="E298" i="1"/>
  <c r="P294" i="1"/>
  <c r="E294" i="1"/>
  <c r="P290" i="1"/>
  <c r="E290" i="1"/>
  <c r="P286" i="1"/>
  <c r="E286" i="1"/>
  <c r="P282" i="1"/>
  <c r="E282" i="1"/>
  <c r="P278" i="1"/>
  <c r="E278" i="1"/>
  <c r="P274" i="1"/>
  <c r="E274" i="1"/>
  <c r="P270" i="1"/>
  <c r="E270" i="1"/>
  <c r="P266" i="1"/>
  <c r="E266" i="1"/>
  <c r="P262" i="1"/>
  <c r="E262" i="1"/>
  <c r="P258" i="1"/>
  <c r="E258" i="1"/>
  <c r="P254" i="1"/>
  <c r="E254" i="1"/>
  <c r="P250" i="1"/>
  <c r="E250" i="1"/>
  <c r="P246" i="1"/>
  <c r="E246" i="1"/>
  <c r="P242" i="1"/>
  <c r="E242" i="1"/>
  <c r="P238" i="1"/>
  <c r="E238" i="1"/>
  <c r="P234" i="1"/>
  <c r="E234" i="1"/>
  <c r="P230" i="1"/>
  <c r="E230" i="1"/>
  <c r="P226" i="1"/>
  <c r="E226" i="1"/>
  <c r="P222" i="1"/>
  <c r="E222" i="1"/>
  <c r="P218" i="1"/>
  <c r="E218" i="1"/>
  <c r="P214" i="1"/>
  <c r="E214" i="1"/>
  <c r="P210" i="1"/>
  <c r="E210" i="1"/>
  <c r="P206" i="1"/>
  <c r="E206" i="1"/>
  <c r="P202" i="1"/>
  <c r="E202" i="1"/>
  <c r="P198" i="1"/>
  <c r="E198" i="1"/>
  <c r="P194" i="1"/>
  <c r="E194" i="1"/>
  <c r="P190" i="1"/>
  <c r="E190" i="1"/>
  <c r="P186" i="1"/>
  <c r="E186" i="1"/>
  <c r="P182" i="1"/>
  <c r="E182" i="1"/>
  <c r="P178" i="1"/>
  <c r="E178" i="1"/>
  <c r="P174" i="1"/>
  <c r="E174" i="1"/>
  <c r="P170" i="1"/>
  <c r="E170" i="1"/>
  <c r="P166" i="1"/>
  <c r="E166" i="1"/>
  <c r="P162" i="1"/>
  <c r="E162" i="1"/>
  <c r="P158" i="1"/>
  <c r="E158" i="1"/>
  <c r="P154" i="1"/>
  <c r="E154" i="1"/>
  <c r="P150" i="1"/>
  <c r="E150" i="1"/>
  <c r="P146" i="1"/>
  <c r="E146" i="1"/>
  <c r="P142" i="1"/>
  <c r="E142" i="1"/>
  <c r="P138" i="1"/>
  <c r="E138" i="1"/>
  <c r="P134" i="1"/>
  <c r="E134" i="1"/>
  <c r="P130" i="1"/>
  <c r="E130" i="1"/>
  <c r="P126" i="1"/>
  <c r="E126" i="1"/>
  <c r="P122" i="1"/>
  <c r="E122" i="1"/>
  <c r="O45" i="1"/>
  <c r="E45" i="1"/>
  <c r="O41" i="1"/>
  <c r="E41" i="1"/>
  <c r="O37" i="1"/>
  <c r="E37" i="1"/>
  <c r="O33" i="1"/>
  <c r="E33" i="1"/>
  <c r="O23" i="1"/>
  <c r="E30" i="1"/>
  <c r="P23" i="1"/>
  <c r="E23" i="1"/>
  <c r="P17" i="1"/>
  <c r="E17" i="1"/>
  <c r="P12" i="1"/>
  <c r="E12" i="1"/>
  <c r="P403" i="1"/>
  <c r="E403" i="1"/>
  <c r="O399" i="1"/>
  <c r="E399" i="1"/>
  <c r="O395" i="1"/>
  <c r="E395" i="1"/>
  <c r="O391" i="1"/>
  <c r="E391" i="1"/>
  <c r="O387" i="1"/>
  <c r="E387" i="1"/>
  <c r="O383" i="1"/>
  <c r="E383" i="1"/>
  <c r="O379" i="1"/>
  <c r="E379" i="1"/>
  <c r="O375" i="1"/>
  <c r="E375" i="1"/>
  <c r="O371" i="1"/>
  <c r="E371" i="1"/>
  <c r="O367" i="1"/>
  <c r="E367" i="1"/>
  <c r="O363" i="1"/>
  <c r="E363" i="1"/>
  <c r="O359" i="1"/>
  <c r="E359" i="1"/>
  <c r="O355" i="1"/>
  <c r="E355" i="1"/>
  <c r="O351" i="1"/>
  <c r="E351" i="1"/>
  <c r="O347" i="1"/>
  <c r="E347" i="1"/>
  <c r="O343" i="1"/>
  <c r="E343" i="1"/>
  <c r="O339" i="1"/>
  <c r="E339" i="1"/>
  <c r="O335" i="1"/>
  <c r="E335" i="1"/>
  <c r="O331" i="1"/>
  <c r="E331" i="1"/>
  <c r="O327" i="1"/>
  <c r="E327" i="1"/>
  <c r="O323" i="1"/>
  <c r="E323" i="1"/>
  <c r="O319" i="1"/>
  <c r="E319" i="1"/>
  <c r="O315" i="1"/>
  <c r="E315" i="1"/>
  <c r="O311" i="1"/>
  <c r="E311" i="1"/>
  <c r="O307" i="1"/>
  <c r="E307" i="1"/>
  <c r="O303" i="1"/>
  <c r="E303" i="1"/>
  <c r="O299" i="1"/>
  <c r="E299" i="1"/>
  <c r="O295" i="1"/>
  <c r="E295" i="1"/>
  <c r="O291" i="1"/>
  <c r="E291" i="1"/>
  <c r="O287" i="1"/>
  <c r="E287" i="1"/>
  <c r="O283" i="1"/>
  <c r="E283" i="1"/>
  <c r="O279" i="1"/>
  <c r="E279" i="1"/>
  <c r="O275" i="1"/>
  <c r="E275" i="1"/>
  <c r="O271" i="1"/>
  <c r="E271" i="1"/>
  <c r="O267" i="1"/>
  <c r="E267" i="1"/>
  <c r="O263" i="1"/>
  <c r="E263" i="1"/>
  <c r="O259" i="1"/>
  <c r="E259" i="1"/>
  <c r="O255" i="1"/>
  <c r="E255" i="1"/>
  <c r="O251" i="1"/>
  <c r="E251" i="1"/>
  <c r="O247" i="1"/>
  <c r="E247" i="1"/>
  <c r="O243" i="1"/>
  <c r="E243" i="1"/>
  <c r="O239" i="1"/>
  <c r="E239" i="1"/>
  <c r="O235" i="1"/>
  <c r="E235" i="1"/>
  <c r="O231" i="1"/>
  <c r="E231" i="1"/>
  <c r="O227" i="1"/>
  <c r="E227" i="1"/>
  <c r="O223" i="1"/>
  <c r="E223" i="1"/>
  <c r="O219" i="1"/>
  <c r="E219" i="1"/>
  <c r="O215" i="1"/>
  <c r="E215" i="1"/>
  <c r="O211" i="1"/>
  <c r="E211" i="1"/>
  <c r="O207" i="1"/>
  <c r="E207" i="1"/>
  <c r="O203" i="1"/>
  <c r="E203" i="1"/>
  <c r="O199" i="1"/>
  <c r="E199" i="1"/>
  <c r="O195" i="1"/>
  <c r="E195" i="1"/>
  <c r="O191" i="1"/>
  <c r="E191" i="1"/>
  <c r="O187" i="1"/>
  <c r="E187" i="1"/>
  <c r="O183" i="1"/>
  <c r="E183" i="1"/>
  <c r="O179" i="1"/>
  <c r="E179" i="1"/>
  <c r="O175" i="1"/>
  <c r="E175" i="1"/>
  <c r="O171" i="1"/>
  <c r="E171" i="1"/>
  <c r="O167" i="1"/>
  <c r="E167" i="1"/>
  <c r="O163" i="1"/>
  <c r="E163" i="1"/>
  <c r="O159" i="1"/>
  <c r="E159" i="1"/>
  <c r="O155" i="1"/>
  <c r="E155" i="1"/>
  <c r="O151" i="1"/>
  <c r="E151" i="1"/>
  <c r="O147" i="1"/>
  <c r="E147" i="1"/>
  <c r="O143" i="1"/>
  <c r="E143" i="1"/>
  <c r="O139" i="1"/>
  <c r="E139" i="1"/>
  <c r="O135" i="1"/>
  <c r="E135" i="1"/>
  <c r="O131" i="1"/>
  <c r="E131" i="1"/>
  <c r="O127" i="1"/>
  <c r="E127" i="1"/>
  <c r="O123" i="1"/>
  <c r="E123" i="1"/>
  <c r="O119" i="1"/>
  <c r="E119" i="1"/>
  <c r="O115" i="1"/>
  <c r="E115" i="1"/>
  <c r="O111" i="1"/>
  <c r="E111" i="1"/>
  <c r="O107" i="1"/>
  <c r="E107" i="1"/>
  <c r="O103" i="1"/>
  <c r="E103" i="1"/>
  <c r="O99" i="1"/>
  <c r="E99" i="1"/>
  <c r="O95" i="1"/>
  <c r="E95" i="1"/>
  <c r="O91" i="1"/>
  <c r="E91" i="1"/>
  <c r="O87" i="1"/>
  <c r="E87" i="1"/>
  <c r="O83" i="1"/>
  <c r="E83" i="1"/>
  <c r="O79" i="1"/>
  <c r="E79" i="1"/>
  <c r="O75" i="1"/>
  <c r="E75" i="1"/>
  <c r="O71" i="1"/>
  <c r="E71" i="1"/>
  <c r="O67" i="1"/>
  <c r="E67" i="1"/>
  <c r="O63" i="1"/>
  <c r="E63" i="1"/>
  <c r="O59" i="1"/>
  <c r="E59" i="1"/>
  <c r="O55" i="1"/>
  <c r="E55" i="1"/>
  <c r="P31" i="1"/>
  <c r="E31" i="1"/>
  <c r="P25" i="1"/>
  <c r="E25" i="1"/>
  <c r="P18" i="1"/>
  <c r="E18" i="1"/>
  <c r="P13" i="1"/>
  <c r="E13" i="1"/>
  <c r="O44" i="1"/>
  <c r="E44" i="1"/>
  <c r="O43" i="1"/>
  <c r="E43" i="1"/>
  <c r="O51" i="1"/>
  <c r="E51" i="1"/>
  <c r="O49" i="1"/>
  <c r="E49" i="1"/>
  <c r="O48" i="1"/>
  <c r="E48" i="1"/>
  <c r="T10" i="3"/>
  <c r="U616" i="1"/>
  <c r="V613" i="1"/>
  <c r="V610" i="1"/>
  <c r="W606" i="1"/>
  <c r="X603" i="1"/>
  <c r="T603" i="1"/>
  <c r="T600" i="1"/>
  <c r="U596" i="1"/>
  <c r="V593" i="1"/>
  <c r="V590" i="1"/>
  <c r="W586" i="1"/>
  <c r="X583" i="1"/>
  <c r="T583" i="1"/>
  <c r="T580" i="1"/>
  <c r="U576" i="1"/>
  <c r="V573" i="1"/>
  <c r="V570" i="1"/>
  <c r="W566" i="1"/>
  <c r="X563" i="1"/>
  <c r="T563" i="1"/>
  <c r="T560" i="1"/>
  <c r="U556" i="1"/>
  <c r="V553" i="1"/>
  <c r="V550" i="1"/>
  <c r="W546" i="1"/>
  <c r="X543" i="1"/>
  <c r="T543" i="1"/>
  <c r="T540" i="1"/>
  <c r="U536" i="1"/>
  <c r="V533" i="1"/>
  <c r="V530" i="1"/>
  <c r="W526" i="1"/>
  <c r="X523" i="1"/>
  <c r="T523" i="1"/>
  <c r="T520" i="1"/>
  <c r="U516" i="1"/>
  <c r="V513" i="1"/>
  <c r="V510" i="1"/>
  <c r="W506" i="1"/>
  <c r="X503" i="1"/>
  <c r="T503" i="1"/>
  <c r="T500" i="1"/>
  <c r="U496" i="1"/>
  <c r="V493" i="1"/>
  <c r="V490" i="1"/>
  <c r="W486" i="1"/>
  <c r="X483" i="1"/>
  <c r="T483" i="1"/>
  <c r="T480" i="1"/>
  <c r="U476" i="1"/>
  <c r="V473" i="1"/>
  <c r="V470" i="1"/>
  <c r="W466" i="1"/>
  <c r="X463" i="1"/>
  <c r="T463" i="1"/>
  <c r="T460" i="1"/>
  <c r="U456" i="1"/>
  <c r="V453" i="1"/>
  <c r="V450" i="1"/>
  <c r="W446" i="1"/>
  <c r="X443" i="1"/>
  <c r="T443" i="1"/>
  <c r="T440" i="1"/>
  <c r="U436" i="1"/>
  <c r="V433" i="1"/>
  <c r="V430" i="1"/>
  <c r="W426" i="1"/>
  <c r="X423" i="1"/>
  <c r="T423" i="1"/>
  <c r="T420" i="1"/>
  <c r="U416" i="1"/>
  <c r="V413" i="1"/>
  <c r="V410" i="1"/>
  <c r="W406" i="1"/>
  <c r="X403" i="1"/>
  <c r="T403" i="1"/>
  <c r="T400" i="1"/>
  <c r="U396" i="1"/>
  <c r="V393" i="1"/>
  <c r="V390" i="1"/>
  <c r="W386" i="1"/>
  <c r="X383" i="1"/>
  <c r="T383" i="1"/>
  <c r="T380" i="1"/>
  <c r="U376" i="1"/>
  <c r="V373" i="1"/>
  <c r="V370" i="1"/>
  <c r="W366" i="1"/>
  <c r="X363" i="1"/>
  <c r="T363" i="1"/>
  <c r="T360" i="1"/>
  <c r="U356" i="1"/>
  <c r="V353" i="1"/>
  <c r="V350" i="1"/>
  <c r="W346" i="1"/>
  <c r="X343" i="1"/>
  <c r="T343" i="1"/>
  <c r="T340" i="1"/>
  <c r="U336" i="1"/>
  <c r="V333" i="1"/>
  <c r="V330" i="1"/>
  <c r="W326" i="1"/>
  <c r="X323" i="1"/>
  <c r="T323" i="1"/>
  <c r="T320" i="1"/>
  <c r="U316" i="1"/>
  <c r="V313" i="1"/>
  <c r="V310" i="1"/>
  <c r="W306" i="1"/>
  <c r="X303" i="1"/>
  <c r="T303" i="1"/>
  <c r="T300" i="1"/>
  <c r="U296" i="1"/>
  <c r="V293" i="1"/>
  <c r="V290" i="1"/>
  <c r="W286" i="1"/>
  <c r="X283" i="1"/>
  <c r="T283" i="1"/>
  <c r="T280" i="1"/>
  <c r="U276" i="1"/>
  <c r="V273" i="1"/>
  <c r="V270" i="1"/>
  <c r="W266" i="1"/>
  <c r="X263" i="1"/>
  <c r="T263" i="1"/>
  <c r="T260" i="1"/>
  <c r="U256" i="1"/>
  <c r="V253" i="1"/>
  <c r="V250" i="1"/>
  <c r="W246" i="1"/>
  <c r="X243" i="1"/>
  <c r="T243" i="1"/>
  <c r="T240" i="1"/>
  <c r="U236" i="1"/>
  <c r="V233" i="1"/>
  <c r="V230" i="1"/>
  <c r="W226" i="1"/>
  <c r="X223" i="1"/>
  <c r="T223" i="1"/>
  <c r="T220" i="1"/>
  <c r="U216" i="1"/>
  <c r="V213" i="1"/>
  <c r="V210" i="1"/>
  <c r="W206" i="1"/>
  <c r="X203" i="1"/>
  <c r="T203" i="1"/>
  <c r="T200" i="1"/>
  <c r="U196" i="1"/>
  <c r="V193" i="1"/>
  <c r="V190" i="1"/>
  <c r="W186" i="1"/>
  <c r="X183" i="1"/>
  <c r="T183" i="1"/>
  <c r="T180" i="1"/>
  <c r="U176" i="1"/>
  <c r="V173" i="1"/>
  <c r="V170" i="1"/>
  <c r="W166" i="1"/>
  <c r="X163" i="1"/>
  <c r="T163" i="1"/>
  <c r="T160" i="1"/>
  <c r="U156" i="1"/>
  <c r="V153" i="1"/>
  <c r="V150" i="1"/>
  <c r="W146" i="1"/>
  <c r="X143" i="1"/>
  <c r="T143" i="1"/>
  <c r="V616" i="1"/>
  <c r="W613" i="1"/>
  <c r="W610" i="1"/>
  <c r="X606" i="1"/>
  <c r="T606" i="1"/>
  <c r="U603" i="1"/>
  <c r="U600" i="1"/>
  <c r="V596" i="1"/>
  <c r="W593" i="1"/>
  <c r="W590" i="1"/>
  <c r="X586" i="1"/>
  <c r="T586" i="1"/>
  <c r="U583" i="1"/>
  <c r="U580" i="1"/>
  <c r="V576" i="1"/>
  <c r="W573" i="1"/>
  <c r="W570" i="1"/>
  <c r="X566" i="1"/>
  <c r="T566" i="1"/>
  <c r="U563" i="1"/>
  <c r="U560" i="1"/>
  <c r="V556" i="1"/>
  <c r="W553" i="1"/>
  <c r="W550" i="1"/>
  <c r="X546" i="1"/>
  <c r="T546" i="1"/>
  <c r="U543" i="1"/>
  <c r="U540" i="1"/>
  <c r="V536" i="1"/>
  <c r="W533" i="1"/>
  <c r="W530" i="1"/>
  <c r="X526" i="1"/>
  <c r="T526" i="1"/>
  <c r="U523" i="1"/>
  <c r="U520" i="1"/>
  <c r="V516" i="1"/>
  <c r="W513" i="1"/>
  <c r="W510" i="1"/>
  <c r="X506" i="1"/>
  <c r="T506" i="1"/>
  <c r="U503" i="1"/>
  <c r="U500" i="1"/>
  <c r="V496" i="1"/>
  <c r="W493" i="1"/>
  <c r="W490" i="1"/>
  <c r="X486" i="1"/>
  <c r="T486" i="1"/>
  <c r="U483" i="1"/>
  <c r="U480" i="1"/>
  <c r="V476" i="1"/>
  <c r="W473" i="1"/>
  <c r="W470" i="1"/>
  <c r="X466" i="1"/>
  <c r="T466" i="1"/>
  <c r="U463" i="1"/>
  <c r="U460" i="1"/>
  <c r="V456" i="1"/>
  <c r="W453" i="1"/>
  <c r="W450" i="1"/>
  <c r="X446" i="1"/>
  <c r="T446" i="1"/>
  <c r="U443" i="1"/>
  <c r="U440" i="1"/>
  <c r="V436" i="1"/>
  <c r="W433" i="1"/>
  <c r="W430" i="1"/>
  <c r="X426" i="1"/>
  <c r="T426" i="1"/>
  <c r="U423" i="1"/>
  <c r="U420" i="1"/>
  <c r="V416" i="1"/>
  <c r="W413" i="1"/>
  <c r="W410" i="1"/>
  <c r="X406" i="1"/>
  <c r="T406" i="1"/>
  <c r="U403" i="1"/>
  <c r="U400" i="1"/>
  <c r="V396" i="1"/>
  <c r="W393" i="1"/>
  <c r="W390" i="1"/>
  <c r="X386" i="1"/>
  <c r="T386" i="1"/>
  <c r="U383" i="1"/>
  <c r="U380" i="1"/>
  <c r="V376" i="1"/>
  <c r="W373" i="1"/>
  <c r="W370" i="1"/>
  <c r="X366" i="1"/>
  <c r="T366" i="1"/>
  <c r="U363" i="1"/>
  <c r="U360" i="1"/>
  <c r="V356" i="1"/>
  <c r="W353" i="1"/>
  <c r="W350" i="1"/>
  <c r="X346" i="1"/>
  <c r="T346" i="1"/>
  <c r="U343" i="1"/>
  <c r="U340" i="1"/>
  <c r="V336" i="1"/>
  <c r="W333" i="1"/>
  <c r="W330" i="1"/>
  <c r="X326" i="1"/>
  <c r="T326" i="1"/>
  <c r="U323" i="1"/>
  <c r="U320" i="1"/>
  <c r="V316" i="1"/>
  <c r="W313" i="1"/>
  <c r="W310" i="1"/>
  <c r="X306" i="1"/>
  <c r="T306" i="1"/>
  <c r="U303" i="1"/>
  <c r="U300" i="1"/>
  <c r="V296" i="1"/>
  <c r="W293" i="1"/>
  <c r="W290" i="1"/>
  <c r="X286" i="1"/>
  <c r="T286" i="1"/>
  <c r="U283" i="1"/>
  <c r="U280" i="1"/>
  <c r="V276" i="1"/>
  <c r="W273" i="1"/>
  <c r="W270" i="1"/>
  <c r="X266" i="1"/>
  <c r="T266" i="1"/>
  <c r="U263" i="1"/>
  <c r="U260" i="1"/>
  <c r="V256" i="1"/>
  <c r="W253" i="1"/>
  <c r="W250" i="1"/>
  <c r="X246" i="1"/>
  <c r="T246" i="1"/>
  <c r="U243" i="1"/>
  <c r="U240" i="1"/>
  <c r="V236" i="1"/>
  <c r="W233" i="1"/>
  <c r="W230" i="1"/>
  <c r="X226" i="1"/>
  <c r="T226" i="1"/>
  <c r="U223" i="1"/>
  <c r="U220" i="1"/>
  <c r="V216" i="1"/>
  <c r="W213" i="1"/>
  <c r="W210" i="1"/>
  <c r="X206" i="1"/>
  <c r="T206" i="1"/>
  <c r="U203" i="1"/>
  <c r="U200" i="1"/>
  <c r="V196" i="1"/>
  <c r="W193" i="1"/>
  <c r="W190" i="1"/>
  <c r="X186" i="1"/>
  <c r="T186" i="1"/>
  <c r="U183" i="1"/>
  <c r="U180" i="1"/>
  <c r="V176" i="1"/>
  <c r="W173" i="1"/>
  <c r="W170" i="1"/>
  <c r="X166" i="1"/>
  <c r="T166" i="1"/>
  <c r="U163" i="1"/>
  <c r="U160" i="1"/>
  <c r="V156" i="1"/>
  <c r="W153" i="1"/>
  <c r="W150" i="1"/>
  <c r="X146" i="1"/>
  <c r="T146" i="1"/>
  <c r="U143" i="1"/>
  <c r="U140" i="1"/>
  <c r="V136" i="1"/>
  <c r="W133" i="1"/>
  <c r="W130" i="1"/>
  <c r="X126" i="1"/>
  <c r="T126" i="1"/>
  <c r="U123" i="1"/>
  <c r="U120" i="1"/>
  <c r="V116" i="1"/>
  <c r="W113" i="1"/>
  <c r="W110" i="1"/>
  <c r="X106" i="1"/>
  <c r="T106" i="1"/>
  <c r="U103" i="1"/>
  <c r="U100" i="1"/>
  <c r="V96" i="1"/>
  <c r="W93" i="1"/>
  <c r="W90" i="1"/>
  <c r="X86" i="1"/>
  <c r="T86" i="1"/>
  <c r="U83" i="1"/>
  <c r="U80" i="1"/>
  <c r="V76" i="1"/>
  <c r="W73" i="1"/>
  <c r="W70" i="1"/>
  <c r="X66" i="1"/>
  <c r="T66" i="1"/>
  <c r="U63" i="1"/>
  <c r="U60" i="1"/>
  <c r="V56" i="1"/>
  <c r="W53" i="1"/>
  <c r="W50" i="1"/>
  <c r="X46" i="1"/>
  <c r="T46" i="1"/>
  <c r="U43" i="1"/>
  <c r="U40" i="1"/>
  <c r="V36" i="1"/>
  <c r="W33" i="1"/>
  <c r="W30" i="1"/>
  <c r="T350" i="1"/>
  <c r="U346" i="1"/>
  <c r="V340" i="1"/>
  <c r="X333" i="1"/>
  <c r="T330" i="1"/>
  <c r="U326" i="1"/>
  <c r="V320" i="1"/>
  <c r="X313" i="1"/>
  <c r="T313" i="1"/>
  <c r="U306" i="1"/>
  <c r="V300" i="1"/>
  <c r="W296" i="1"/>
  <c r="T293" i="1"/>
  <c r="T290" i="1"/>
  <c r="V283" i="1"/>
  <c r="V280" i="1"/>
  <c r="X273" i="1"/>
  <c r="T270" i="1"/>
  <c r="U266" i="1"/>
  <c r="V260" i="1"/>
  <c r="X253" i="1"/>
  <c r="T253" i="1"/>
  <c r="U246" i="1"/>
  <c r="V240" i="1"/>
  <c r="W236" i="1"/>
  <c r="T233" i="1"/>
  <c r="T230" i="1"/>
  <c r="V223" i="1"/>
  <c r="V220" i="1"/>
  <c r="X213" i="1"/>
  <c r="T210" i="1"/>
  <c r="U206" i="1"/>
  <c r="V200" i="1"/>
  <c r="X193" i="1"/>
  <c r="T193" i="1"/>
  <c r="U186" i="1"/>
  <c r="V180" i="1"/>
  <c r="W176" i="1"/>
  <c r="T173" i="1"/>
  <c r="T170" i="1"/>
  <c r="V163" i="1"/>
  <c r="V160" i="1"/>
  <c r="X153" i="1"/>
  <c r="T153" i="1"/>
  <c r="U146" i="1"/>
  <c r="V140" i="1"/>
  <c r="W136" i="1"/>
  <c r="T133" i="1"/>
  <c r="U126" i="1"/>
  <c r="V123" i="1"/>
  <c r="W616" i="1"/>
  <c r="X613" i="1"/>
  <c r="T613" i="1"/>
  <c r="T610" i="1"/>
  <c r="U606" i="1"/>
  <c r="V603" i="1"/>
  <c r="V600" i="1"/>
  <c r="W596" i="1"/>
  <c r="X593" i="1"/>
  <c r="T593" i="1"/>
  <c r="T590" i="1"/>
  <c r="U586" i="1"/>
  <c r="V583" i="1"/>
  <c r="V580" i="1"/>
  <c r="W576" i="1"/>
  <c r="X573" i="1"/>
  <c r="T573" i="1"/>
  <c r="T570" i="1"/>
  <c r="U566" i="1"/>
  <c r="V563" i="1"/>
  <c r="V560" i="1"/>
  <c r="W556" i="1"/>
  <c r="X553" i="1"/>
  <c r="T553" i="1"/>
  <c r="T550" i="1"/>
  <c r="U546" i="1"/>
  <c r="V543" i="1"/>
  <c r="V540" i="1"/>
  <c r="W536" i="1"/>
  <c r="X533" i="1"/>
  <c r="T533" i="1"/>
  <c r="T530" i="1"/>
  <c r="U526" i="1"/>
  <c r="V523" i="1"/>
  <c r="V520" i="1"/>
  <c r="W516" i="1"/>
  <c r="X513" i="1"/>
  <c r="T513" i="1"/>
  <c r="T510" i="1"/>
  <c r="U506" i="1"/>
  <c r="V503" i="1"/>
  <c r="V500" i="1"/>
  <c r="W496" i="1"/>
  <c r="X493" i="1"/>
  <c r="T493" i="1"/>
  <c r="T490" i="1"/>
  <c r="U486" i="1"/>
  <c r="V483" i="1"/>
  <c r="V480" i="1"/>
  <c r="W476" i="1"/>
  <c r="X473" i="1"/>
  <c r="T473" i="1"/>
  <c r="T470" i="1"/>
  <c r="U466" i="1"/>
  <c r="V463" i="1"/>
  <c r="V460" i="1"/>
  <c r="W456" i="1"/>
  <c r="X453" i="1"/>
  <c r="T453" i="1"/>
  <c r="T450" i="1"/>
  <c r="U446" i="1"/>
  <c r="V443" i="1"/>
  <c r="V440" i="1"/>
  <c r="W436" i="1"/>
  <c r="X433" i="1"/>
  <c r="T433" i="1"/>
  <c r="T430" i="1"/>
  <c r="U426" i="1"/>
  <c r="V423" i="1"/>
  <c r="V420" i="1"/>
  <c r="W416" i="1"/>
  <c r="X413" i="1"/>
  <c r="T413" i="1"/>
  <c r="T410" i="1"/>
  <c r="U406" i="1"/>
  <c r="V403" i="1"/>
  <c r="V400" i="1"/>
  <c r="W396" i="1"/>
  <c r="X393" i="1"/>
  <c r="T393" i="1"/>
  <c r="T390" i="1"/>
  <c r="U386" i="1"/>
  <c r="V383" i="1"/>
  <c r="V380" i="1"/>
  <c r="W376" i="1"/>
  <c r="X373" i="1"/>
  <c r="T373" i="1"/>
  <c r="T370" i="1"/>
  <c r="U366" i="1"/>
  <c r="V363" i="1"/>
  <c r="V360" i="1"/>
  <c r="W356" i="1"/>
  <c r="X353" i="1"/>
  <c r="T353" i="1"/>
  <c r="V343" i="1"/>
  <c r="W336" i="1"/>
  <c r="T333" i="1"/>
  <c r="V323" i="1"/>
  <c r="W316" i="1"/>
  <c r="T310" i="1"/>
  <c r="V303" i="1"/>
  <c r="X293" i="1"/>
  <c r="U286" i="1"/>
  <c r="W276" i="1"/>
  <c r="T273" i="1"/>
  <c r="V263" i="1"/>
  <c r="W256" i="1"/>
  <c r="T250" i="1"/>
  <c r="V243" i="1"/>
  <c r="X233" i="1"/>
  <c r="U226" i="1"/>
  <c r="W216" i="1"/>
  <c r="T213" i="1"/>
  <c r="V203" i="1"/>
  <c r="W196" i="1"/>
  <c r="T190" i="1"/>
  <c r="V183" i="1"/>
  <c r="X173" i="1"/>
  <c r="U166" i="1"/>
  <c r="W156" i="1"/>
  <c r="T150" i="1"/>
  <c r="V143" i="1"/>
  <c r="X133" i="1"/>
  <c r="T130" i="1"/>
  <c r="V120" i="1"/>
  <c r="U610" i="1"/>
  <c r="X596" i="1"/>
  <c r="V586" i="1"/>
  <c r="T576" i="1"/>
  <c r="W563" i="1"/>
  <c r="U553" i="1"/>
  <c r="W540" i="1"/>
  <c r="U530" i="1"/>
  <c r="X516" i="1"/>
  <c r="V506" i="1"/>
  <c r="T496" i="1"/>
  <c r="W483" i="1"/>
  <c r="U473" i="1"/>
  <c r="W460" i="1"/>
  <c r="U450" i="1"/>
  <c r="X436" i="1"/>
  <c r="V426" i="1"/>
  <c r="T416" i="1"/>
  <c r="W403" i="1"/>
  <c r="U393" i="1"/>
  <c r="W380" i="1"/>
  <c r="U370" i="1"/>
  <c r="X356" i="1"/>
  <c r="V346" i="1"/>
  <c r="T336" i="1"/>
  <c r="W323" i="1"/>
  <c r="U313" i="1"/>
  <c r="W300" i="1"/>
  <c r="U290" i="1"/>
  <c r="X276" i="1"/>
  <c r="V266" i="1"/>
  <c r="T256" i="1"/>
  <c r="W243" i="1"/>
  <c r="U233" i="1"/>
  <c r="W220" i="1"/>
  <c r="U210" i="1"/>
  <c r="X196" i="1"/>
  <c r="V186" i="1"/>
  <c r="T176" i="1"/>
  <c r="W163" i="1"/>
  <c r="U153" i="1"/>
  <c r="W140" i="1"/>
  <c r="T136" i="1"/>
  <c r="U130" i="1"/>
  <c r="W123" i="1"/>
  <c r="X116" i="1"/>
  <c r="X113" i="1"/>
  <c r="V110" i="1"/>
  <c r="V106" i="1"/>
  <c r="V103" i="1"/>
  <c r="T100" i="1"/>
  <c r="T96" i="1"/>
  <c r="T93" i="1"/>
  <c r="W86" i="1"/>
  <c r="W83" i="1"/>
  <c r="V80" i="1"/>
  <c r="U76" i="1"/>
  <c r="U73" i="1"/>
  <c r="T70" i="1"/>
  <c r="X63" i="1"/>
  <c r="W60" i="1"/>
  <c r="W56" i="1"/>
  <c r="V53" i="1"/>
  <c r="U50" i="1"/>
  <c r="U46" i="1"/>
  <c r="T43" i="1"/>
  <c r="X36" i="1"/>
  <c r="X33" i="1"/>
  <c r="V30" i="1"/>
  <c r="U106" i="1"/>
  <c r="V86" i="1"/>
  <c r="T73" i="1"/>
  <c r="V60" i="1"/>
  <c r="T50" i="1"/>
  <c r="V33" i="1"/>
  <c r="U613" i="1"/>
  <c r="W600" i="1"/>
  <c r="U590" i="1"/>
  <c r="X576" i="1"/>
  <c r="V566" i="1"/>
  <c r="T556" i="1"/>
  <c r="W543" i="1"/>
  <c r="U533" i="1"/>
  <c r="W520" i="1"/>
  <c r="U510" i="1"/>
  <c r="X496" i="1"/>
  <c r="V486" i="1"/>
  <c r="T476" i="1"/>
  <c r="W463" i="1"/>
  <c r="U453" i="1"/>
  <c r="W440" i="1"/>
  <c r="U430" i="1"/>
  <c r="X416" i="1"/>
  <c r="V406" i="1"/>
  <c r="T396" i="1"/>
  <c r="W383" i="1"/>
  <c r="U373" i="1"/>
  <c r="W360" i="1"/>
  <c r="U350" i="1"/>
  <c r="X336" i="1"/>
  <c r="V326" i="1"/>
  <c r="T316" i="1"/>
  <c r="W303" i="1"/>
  <c r="U293" i="1"/>
  <c r="W280" i="1"/>
  <c r="U270" i="1"/>
  <c r="X256" i="1"/>
  <c r="V246" i="1"/>
  <c r="T236" i="1"/>
  <c r="W223" i="1"/>
  <c r="U213" i="1"/>
  <c r="W200" i="1"/>
  <c r="U190" i="1"/>
  <c r="X176" i="1"/>
  <c r="V166" i="1"/>
  <c r="T156" i="1"/>
  <c r="W143" i="1"/>
  <c r="U136" i="1"/>
  <c r="V130" i="1"/>
  <c r="X123" i="1"/>
  <c r="T120" i="1"/>
  <c r="T116" i="1"/>
  <c r="T113" i="1"/>
  <c r="W106" i="1"/>
  <c r="W103" i="1"/>
  <c r="V100" i="1"/>
  <c r="U96" i="1"/>
  <c r="U93" i="1"/>
  <c r="T90" i="1"/>
  <c r="X83" i="1"/>
  <c r="W80" i="1"/>
  <c r="W76" i="1"/>
  <c r="V73" i="1"/>
  <c r="U70" i="1"/>
  <c r="U66" i="1"/>
  <c r="T63" i="1"/>
  <c r="X56" i="1"/>
  <c r="X53" i="1"/>
  <c r="V50" i="1"/>
  <c r="V46" i="1"/>
  <c r="V43" i="1"/>
  <c r="T40" i="1"/>
  <c r="T36" i="1"/>
  <c r="T33" i="1"/>
  <c r="W126" i="1"/>
  <c r="V113" i="1"/>
  <c r="X96" i="1"/>
  <c r="V90" i="1"/>
  <c r="T76" i="1"/>
  <c r="U56" i="1"/>
  <c r="W40" i="1"/>
  <c r="T616" i="1"/>
  <c r="W603" i="1"/>
  <c r="U593" i="1"/>
  <c r="W580" i="1"/>
  <c r="U570" i="1"/>
  <c r="X556" i="1"/>
  <c r="V546" i="1"/>
  <c r="T536" i="1"/>
  <c r="W523" i="1"/>
  <c r="U513" i="1"/>
  <c r="W500" i="1"/>
  <c r="U490" i="1"/>
  <c r="X476" i="1"/>
  <c r="V466" i="1"/>
  <c r="T456" i="1"/>
  <c r="W443" i="1"/>
  <c r="U433" i="1"/>
  <c r="W420" i="1"/>
  <c r="U410" i="1"/>
  <c r="X396" i="1"/>
  <c r="V386" i="1"/>
  <c r="T376" i="1"/>
  <c r="W363" i="1"/>
  <c r="U353" i="1"/>
  <c r="W340" i="1"/>
  <c r="U330" i="1"/>
  <c r="X316" i="1"/>
  <c r="V306" i="1"/>
  <c r="T296" i="1"/>
  <c r="W283" i="1"/>
  <c r="U273" i="1"/>
  <c r="W260" i="1"/>
  <c r="U250" i="1"/>
  <c r="X236" i="1"/>
  <c r="V226" i="1"/>
  <c r="T216" i="1"/>
  <c r="W203" i="1"/>
  <c r="U193" i="1"/>
  <c r="W180" i="1"/>
  <c r="U170" i="1"/>
  <c r="X156" i="1"/>
  <c r="V146" i="1"/>
  <c r="X136" i="1"/>
  <c r="U133" i="1"/>
  <c r="V126" i="1"/>
  <c r="W120" i="1"/>
  <c r="U116" i="1"/>
  <c r="U113" i="1"/>
  <c r="T110" i="1"/>
  <c r="X103" i="1"/>
  <c r="W100" i="1"/>
  <c r="W96" i="1"/>
  <c r="V93" i="1"/>
  <c r="U90" i="1"/>
  <c r="U86" i="1"/>
  <c r="T83" i="1"/>
  <c r="X76" i="1"/>
  <c r="X73" i="1"/>
  <c r="V70" i="1"/>
  <c r="V66" i="1"/>
  <c r="V63" i="1"/>
  <c r="T60" i="1"/>
  <c r="T56" i="1"/>
  <c r="T53" i="1"/>
  <c r="W46" i="1"/>
  <c r="W43" i="1"/>
  <c r="V40" i="1"/>
  <c r="U36" i="1"/>
  <c r="U33" i="1"/>
  <c r="T30" i="1"/>
  <c r="X616" i="1"/>
  <c r="V606" i="1"/>
  <c r="T596" i="1"/>
  <c r="W583" i="1"/>
  <c r="U573" i="1"/>
  <c r="W560" i="1"/>
  <c r="U550" i="1"/>
  <c r="X536" i="1"/>
  <c r="V526" i="1"/>
  <c r="T516" i="1"/>
  <c r="W503" i="1"/>
  <c r="U493" i="1"/>
  <c r="W480" i="1"/>
  <c r="U470" i="1"/>
  <c r="X456" i="1"/>
  <c r="V446" i="1"/>
  <c r="T436" i="1"/>
  <c r="W423" i="1"/>
  <c r="U413" i="1"/>
  <c r="W400" i="1"/>
  <c r="U390" i="1"/>
  <c r="X376" i="1"/>
  <c r="V366" i="1"/>
  <c r="T356" i="1"/>
  <c r="W343" i="1"/>
  <c r="U333" i="1"/>
  <c r="W320" i="1"/>
  <c r="U310" i="1"/>
  <c r="X296" i="1"/>
  <c r="V286" i="1"/>
  <c r="T276" i="1"/>
  <c r="W263" i="1"/>
  <c r="U253" i="1"/>
  <c r="W240" i="1"/>
  <c r="U230" i="1"/>
  <c r="X216" i="1"/>
  <c r="V206" i="1"/>
  <c r="T196" i="1"/>
  <c r="W183" i="1"/>
  <c r="U173" i="1"/>
  <c r="W160" i="1"/>
  <c r="U150" i="1"/>
  <c r="T140" i="1"/>
  <c r="V133" i="1"/>
  <c r="T123" i="1"/>
  <c r="W116" i="1"/>
  <c r="U110" i="1"/>
  <c r="T103" i="1"/>
  <c r="X93" i="1"/>
  <c r="V83" i="1"/>
  <c r="T80" i="1"/>
  <c r="W66" i="1"/>
  <c r="W63" i="1"/>
  <c r="U53" i="1"/>
  <c r="X43" i="1"/>
  <c r="W36" i="1"/>
  <c r="U30" i="1"/>
  <c r="O39" i="1"/>
  <c r="R12" i="3"/>
  <c r="T11" i="3"/>
  <c r="Q12" i="3"/>
  <c r="S11" i="3"/>
  <c r="S10" i="3"/>
  <c r="P44" i="1"/>
  <c r="P372" i="1"/>
  <c r="P308" i="1"/>
  <c r="P244" i="1"/>
  <c r="P180" i="1"/>
  <c r="P116" i="1"/>
  <c r="P52" i="1"/>
  <c r="O403" i="1"/>
  <c r="P396" i="1"/>
  <c r="P332" i="1"/>
  <c r="P268" i="1"/>
  <c r="P204" i="1"/>
  <c r="P140" i="1"/>
  <c r="P76" i="1"/>
  <c r="P364" i="1"/>
  <c r="P300" i="1"/>
  <c r="P236" i="1"/>
  <c r="P172" i="1"/>
  <c r="P108" i="1"/>
  <c r="O404" i="1"/>
  <c r="P400" i="1"/>
  <c r="P340" i="1"/>
  <c r="P276" i="1"/>
  <c r="P212" i="1"/>
  <c r="P148" i="1"/>
  <c r="P84" i="1"/>
  <c r="P388" i="1"/>
  <c r="P356" i="1"/>
  <c r="P324" i="1"/>
  <c r="P292" i="1"/>
  <c r="P260" i="1"/>
  <c r="P228" i="1"/>
  <c r="P196" i="1"/>
  <c r="P164" i="1"/>
  <c r="P132" i="1"/>
  <c r="P100" i="1"/>
  <c r="P68" i="1"/>
  <c r="P36" i="1"/>
  <c r="P380" i="1"/>
  <c r="P348" i="1"/>
  <c r="P316" i="1"/>
  <c r="P284" i="1"/>
  <c r="P252" i="1"/>
  <c r="P220" i="1"/>
  <c r="P188" i="1"/>
  <c r="P156" i="1"/>
  <c r="P124" i="1"/>
  <c r="P92" i="1"/>
  <c r="P60" i="1"/>
  <c r="O350" i="1"/>
  <c r="O286" i="1"/>
  <c r="O222" i="1"/>
  <c r="O158" i="1"/>
  <c r="O366" i="1"/>
  <c r="O302" i="1"/>
  <c r="O238" i="1"/>
  <c r="O174" i="1"/>
  <c r="P391" i="1"/>
  <c r="P383" i="1"/>
  <c r="P375" i="1"/>
  <c r="P367" i="1"/>
  <c r="P359" i="1"/>
  <c r="P351" i="1"/>
  <c r="P343" i="1"/>
  <c r="P335" i="1"/>
  <c r="P327" i="1"/>
  <c r="P319" i="1"/>
  <c r="P311" i="1"/>
  <c r="P303" i="1"/>
  <c r="P295" i="1"/>
  <c r="P287" i="1"/>
  <c r="P279" i="1"/>
  <c r="P271" i="1"/>
  <c r="P263" i="1"/>
  <c r="P255" i="1"/>
  <c r="P247" i="1"/>
  <c r="P239" i="1"/>
  <c r="P231" i="1"/>
  <c r="P223" i="1"/>
  <c r="P215" i="1"/>
  <c r="P207" i="1"/>
  <c r="P199" i="1"/>
  <c r="P191" i="1"/>
  <c r="P183" i="1"/>
  <c r="P175" i="1"/>
  <c r="P167" i="1"/>
  <c r="P159" i="1"/>
  <c r="P151" i="1"/>
  <c r="P143" i="1"/>
  <c r="P135" i="1"/>
  <c r="P127" i="1"/>
  <c r="P119" i="1"/>
  <c r="P111" i="1"/>
  <c r="P103" i="1"/>
  <c r="P95" i="1"/>
  <c r="P87" i="1"/>
  <c r="P79" i="1"/>
  <c r="P71" i="1"/>
  <c r="P63" i="1"/>
  <c r="P55" i="1"/>
  <c r="P47" i="1"/>
  <c r="P39" i="1"/>
  <c r="O398" i="1"/>
  <c r="O334" i="1"/>
  <c r="O270" i="1"/>
  <c r="O206" i="1"/>
  <c r="O142" i="1"/>
  <c r="P395" i="1"/>
  <c r="P387" i="1"/>
  <c r="P379" i="1"/>
  <c r="P371" i="1"/>
  <c r="P363" i="1"/>
  <c r="P355" i="1"/>
  <c r="P347" i="1"/>
  <c r="P339" i="1"/>
  <c r="P331" i="1"/>
  <c r="P323" i="1"/>
  <c r="P315" i="1"/>
  <c r="P307" i="1"/>
  <c r="P299" i="1"/>
  <c r="P291" i="1"/>
  <c r="P283" i="1"/>
  <c r="P275" i="1"/>
  <c r="P267" i="1"/>
  <c r="P259" i="1"/>
  <c r="P251" i="1"/>
  <c r="P243" i="1"/>
  <c r="P235" i="1"/>
  <c r="P227" i="1"/>
  <c r="P219" i="1"/>
  <c r="P211" i="1"/>
  <c r="P203" i="1"/>
  <c r="P195" i="1"/>
  <c r="P187" i="1"/>
  <c r="P179" i="1"/>
  <c r="P171" i="1"/>
  <c r="P163" i="1"/>
  <c r="P155" i="1"/>
  <c r="P147" i="1"/>
  <c r="P139" i="1"/>
  <c r="P131" i="1"/>
  <c r="P123" i="1"/>
  <c r="P115" i="1"/>
  <c r="P107" i="1"/>
  <c r="P99" i="1"/>
  <c r="P91" i="1"/>
  <c r="P83" i="1"/>
  <c r="P75" i="1"/>
  <c r="P67" i="1"/>
  <c r="P59" i="1"/>
  <c r="P51" i="1"/>
  <c r="P43" i="1"/>
  <c r="P35" i="1"/>
  <c r="O382" i="1"/>
  <c r="O318" i="1"/>
  <c r="O254" i="1"/>
  <c r="O190" i="1"/>
  <c r="O126" i="1"/>
  <c r="P401" i="1"/>
  <c r="P392" i="1"/>
  <c r="P384" i="1"/>
  <c r="P376" i="1"/>
  <c r="P368" i="1"/>
  <c r="P360" i="1"/>
  <c r="P352" i="1"/>
  <c r="P344" i="1"/>
  <c r="P336" i="1"/>
  <c r="P328" i="1"/>
  <c r="P320" i="1"/>
  <c r="P312" i="1"/>
  <c r="P304" i="1"/>
  <c r="P296" i="1"/>
  <c r="P288" i="1"/>
  <c r="P280" i="1"/>
  <c r="P272" i="1"/>
  <c r="P264" i="1"/>
  <c r="P256" i="1"/>
  <c r="P248" i="1"/>
  <c r="P240" i="1"/>
  <c r="P232" i="1"/>
  <c r="P224" i="1"/>
  <c r="P216" i="1"/>
  <c r="P208" i="1"/>
  <c r="P200" i="1"/>
  <c r="P192" i="1"/>
  <c r="P184" i="1"/>
  <c r="P176" i="1"/>
  <c r="P168" i="1"/>
  <c r="P160" i="1"/>
  <c r="P152" i="1"/>
  <c r="P144" i="1"/>
  <c r="P136" i="1"/>
  <c r="P128" i="1"/>
  <c r="P120" i="1"/>
  <c r="P112" i="1"/>
  <c r="P104" i="1"/>
  <c r="P96" i="1"/>
  <c r="P88" i="1"/>
  <c r="P80" i="1"/>
  <c r="P72" i="1"/>
  <c r="P64" i="1"/>
  <c r="P56" i="1"/>
  <c r="P48" i="1"/>
  <c r="P40" i="1"/>
  <c r="O402" i="1"/>
  <c r="P402" i="1"/>
  <c r="P114" i="1"/>
  <c r="O114" i="1"/>
  <c r="P106" i="1"/>
  <c r="O106" i="1"/>
  <c r="P98" i="1"/>
  <c r="O98" i="1"/>
  <c r="P90" i="1"/>
  <c r="O90" i="1"/>
  <c r="P82" i="1"/>
  <c r="O82" i="1"/>
  <c r="P74" i="1"/>
  <c r="O74" i="1"/>
  <c r="P66" i="1"/>
  <c r="O66" i="1"/>
  <c r="P58" i="1"/>
  <c r="O58" i="1"/>
  <c r="P50" i="1"/>
  <c r="O50" i="1"/>
  <c r="P38" i="1"/>
  <c r="O38" i="1"/>
  <c r="O386" i="1"/>
  <c r="O354" i="1"/>
  <c r="O322" i="1"/>
  <c r="O290" i="1"/>
  <c r="O258" i="1"/>
  <c r="O226" i="1"/>
  <c r="O210" i="1"/>
  <c r="O178" i="1"/>
  <c r="O130" i="1"/>
  <c r="O390" i="1"/>
  <c r="O374" i="1"/>
  <c r="O358" i="1"/>
  <c r="O342" i="1"/>
  <c r="O326" i="1"/>
  <c r="O310" i="1"/>
  <c r="O294" i="1"/>
  <c r="O278" i="1"/>
  <c r="O262" i="1"/>
  <c r="O246" i="1"/>
  <c r="O230" i="1"/>
  <c r="O214" i="1"/>
  <c r="O198" i="1"/>
  <c r="O182" i="1"/>
  <c r="O166" i="1"/>
  <c r="O150" i="1"/>
  <c r="O134" i="1"/>
  <c r="P118" i="1"/>
  <c r="O118" i="1"/>
  <c r="P110" i="1"/>
  <c r="O110" i="1"/>
  <c r="P102" i="1"/>
  <c r="O102" i="1"/>
  <c r="P94" i="1"/>
  <c r="O94" i="1"/>
  <c r="P86" i="1"/>
  <c r="O86" i="1"/>
  <c r="P78" i="1"/>
  <c r="O78" i="1"/>
  <c r="P70" i="1"/>
  <c r="O70" i="1"/>
  <c r="P62" i="1"/>
  <c r="O62" i="1"/>
  <c r="P54" i="1"/>
  <c r="O54" i="1"/>
  <c r="P46" i="1"/>
  <c r="O46" i="1"/>
  <c r="P42" i="1"/>
  <c r="O42" i="1"/>
  <c r="P34" i="1"/>
  <c r="O34" i="1"/>
  <c r="O370" i="1"/>
  <c r="O338" i="1"/>
  <c r="O306" i="1"/>
  <c r="O274" i="1"/>
  <c r="O242" i="1"/>
  <c r="O194" i="1"/>
  <c r="O162" i="1"/>
  <c r="O146" i="1"/>
  <c r="O394" i="1"/>
  <c r="O378" i="1"/>
  <c r="O362" i="1"/>
  <c r="O346" i="1"/>
  <c r="O330" i="1"/>
  <c r="O314" i="1"/>
  <c r="O298" i="1"/>
  <c r="O282" i="1"/>
  <c r="O266" i="1"/>
  <c r="O250" i="1"/>
  <c r="O234" i="1"/>
  <c r="O218" i="1"/>
  <c r="O202" i="1"/>
  <c r="O186" i="1"/>
  <c r="O170" i="1"/>
  <c r="O154" i="1"/>
  <c r="O138" i="1"/>
  <c r="O122" i="1"/>
  <c r="P399" i="1"/>
  <c r="P397" i="1"/>
  <c r="P393" i="1"/>
  <c r="P389" i="1"/>
  <c r="P385" i="1"/>
  <c r="P381" i="1"/>
  <c r="P377" i="1"/>
  <c r="P373" i="1"/>
  <c r="P369" i="1"/>
  <c r="P365" i="1"/>
  <c r="P361" i="1"/>
  <c r="P357" i="1"/>
  <c r="P353" i="1"/>
  <c r="P349" i="1"/>
  <c r="P345" i="1"/>
  <c r="P341" i="1"/>
  <c r="P337" i="1"/>
  <c r="P333" i="1"/>
  <c r="P329" i="1"/>
  <c r="P325" i="1"/>
  <c r="P321" i="1"/>
  <c r="P317" i="1"/>
  <c r="P313" i="1"/>
  <c r="P309" i="1"/>
  <c r="P305" i="1"/>
  <c r="P301" i="1"/>
  <c r="P297" i="1"/>
  <c r="P293" i="1"/>
  <c r="P289" i="1"/>
  <c r="P285" i="1"/>
  <c r="P281" i="1"/>
  <c r="P277" i="1"/>
  <c r="P273" i="1"/>
  <c r="P269" i="1"/>
  <c r="P265" i="1"/>
  <c r="P261" i="1"/>
  <c r="P257" i="1"/>
  <c r="P253" i="1"/>
  <c r="P249" i="1"/>
  <c r="P245" i="1"/>
  <c r="P241" i="1"/>
  <c r="P237" i="1"/>
  <c r="P233" i="1"/>
  <c r="P229" i="1"/>
  <c r="P225" i="1"/>
  <c r="P221" i="1"/>
  <c r="P217" i="1"/>
  <c r="P213" i="1"/>
  <c r="P209" i="1"/>
  <c r="P205" i="1"/>
  <c r="P201" i="1"/>
  <c r="P197" i="1"/>
  <c r="P193" i="1"/>
  <c r="P189" i="1"/>
  <c r="P185" i="1"/>
  <c r="P181" i="1"/>
  <c r="P177" i="1"/>
  <c r="P173" i="1"/>
  <c r="P169" i="1"/>
  <c r="P165" i="1"/>
  <c r="P161" i="1"/>
  <c r="P157" i="1"/>
  <c r="P153" i="1"/>
  <c r="P149" i="1"/>
  <c r="P145" i="1"/>
  <c r="P141" i="1"/>
  <c r="P137" i="1"/>
  <c r="P133" i="1"/>
  <c r="P129" i="1"/>
  <c r="P125" i="1"/>
  <c r="P121" i="1"/>
  <c r="P117" i="1"/>
  <c r="P113" i="1"/>
  <c r="P109" i="1"/>
  <c r="P105" i="1"/>
  <c r="P101" i="1"/>
  <c r="P97" i="1"/>
  <c r="P93" i="1"/>
  <c r="P89" i="1"/>
  <c r="P85" i="1"/>
  <c r="P81" i="1"/>
  <c r="P77" i="1"/>
  <c r="P73" i="1"/>
  <c r="P69" i="1"/>
  <c r="P65" i="1"/>
  <c r="P61" i="1"/>
  <c r="P57" i="1"/>
  <c r="P53" i="1"/>
  <c r="P49" i="1"/>
  <c r="P45" i="1"/>
  <c r="P41" i="1"/>
  <c r="P37" i="1"/>
  <c r="P33" i="1"/>
  <c r="O24" i="1"/>
  <c r="P9" i="1"/>
  <c r="P30" i="1"/>
  <c r="O15" i="1"/>
  <c r="O17" i="1"/>
  <c r="P21" i="1"/>
  <c r="O32" i="1"/>
  <c r="P32" i="1"/>
  <c r="O18" i="1"/>
  <c r="P22" i="1"/>
  <c r="O30" i="1"/>
  <c r="P26" i="1"/>
  <c r="O21" i="1"/>
  <c r="O16" i="1"/>
  <c r="P20" i="1"/>
  <c r="P28" i="1"/>
  <c r="T10" i="1"/>
  <c r="P11" i="1"/>
  <c r="O11" i="1"/>
  <c r="O31" i="1"/>
  <c r="O20" i="1"/>
  <c r="O14" i="1"/>
  <c r="O29" i="1"/>
  <c r="O25" i="1"/>
  <c r="O26" i="1"/>
  <c r="O12" i="1"/>
  <c r="O28" i="1"/>
  <c r="O19" i="1"/>
  <c r="O13" i="1"/>
  <c r="O27" i="1"/>
  <c r="T20" i="1"/>
  <c r="V26" i="1"/>
  <c r="V23" i="1"/>
  <c r="U20" i="1"/>
  <c r="T13" i="1"/>
  <c r="V16" i="1"/>
  <c r="W10" i="1"/>
  <c r="X13" i="1"/>
  <c r="U16" i="1"/>
  <c r="U23" i="1"/>
  <c r="U26" i="1"/>
  <c r="W26" i="1"/>
  <c r="X23" i="1"/>
  <c r="T23" i="1"/>
  <c r="W16" i="1"/>
  <c r="V13" i="1"/>
  <c r="V10" i="1"/>
  <c r="W13" i="1"/>
  <c r="T16" i="1"/>
  <c r="W20" i="1"/>
  <c r="T26" i="1"/>
  <c r="U10" i="1"/>
  <c r="U13" i="1"/>
  <c r="X16" i="1"/>
  <c r="V20" i="1"/>
  <c r="W23" i="1"/>
  <c r="X26" i="1"/>
  <c r="AI13" i="1" l="1"/>
  <c r="BE9" i="1"/>
  <c r="BG9" i="1"/>
  <c r="BF9" i="1"/>
  <c r="BA9" i="1"/>
  <c r="BC9" i="1"/>
  <c r="BH9" i="1"/>
  <c r="BB9" i="1"/>
  <c r="AZ9" i="1"/>
  <c r="BD9" i="1"/>
  <c r="AN20" i="1"/>
  <c r="AP9" i="1"/>
  <c r="AG13" i="1"/>
  <c r="AE9" i="1"/>
  <c r="AK20" i="1"/>
  <c r="AX9" i="1"/>
  <c r="AY9" i="1"/>
  <c r="AW9" i="1"/>
  <c r="AI20" i="1"/>
  <c r="AF11" i="1"/>
  <c r="AK11" i="1"/>
  <c r="AL11" i="1"/>
  <c r="AO9" i="1"/>
  <c r="AL20" i="1"/>
  <c r="AE15" i="1"/>
  <c r="AH13" i="1"/>
  <c r="AE20" i="1"/>
  <c r="AJ11" i="1"/>
  <c r="AM9" i="1"/>
  <c r="AF20" i="1"/>
  <c r="AH20" i="1"/>
  <c r="AI9" i="1"/>
  <c r="AM15" i="1"/>
  <c r="AN13" i="1"/>
  <c r="AK9" i="1"/>
  <c r="AG11" i="1"/>
  <c r="AO15" i="1"/>
  <c r="AE11" i="1"/>
  <c r="AI15" i="1"/>
  <c r="AJ13" i="1"/>
  <c r="AL9" i="1"/>
  <c r="AH11" i="1"/>
  <c r="AP15" i="1"/>
  <c r="AO20" i="1"/>
  <c r="AG20" i="1"/>
  <c r="AM20" i="1"/>
  <c r="AP20" i="1"/>
  <c r="AE13" i="1"/>
  <c r="AF9" i="1"/>
  <c r="AJ15" i="1"/>
  <c r="AO11" i="1"/>
  <c r="AK13" i="1"/>
  <c r="AG15" i="1"/>
  <c r="AM13" i="1"/>
  <c r="AN11" i="1"/>
  <c r="AF15" i="1"/>
  <c r="AP11" i="1"/>
  <c r="AL13" i="1"/>
  <c r="AH15" i="1"/>
  <c r="AJ20" i="1"/>
  <c r="AM11" i="1"/>
  <c r="AN9" i="1"/>
  <c r="AF13" i="1"/>
  <c r="AG9" i="1"/>
  <c r="AO13" i="1"/>
  <c r="AK15" i="1"/>
  <c r="AI11" i="1"/>
  <c r="AJ9" i="1"/>
  <c r="AN15" i="1"/>
  <c r="AH9" i="1"/>
  <c r="AP13" i="1"/>
  <c r="AL15" i="1"/>
  <c r="Y436" i="1"/>
  <c r="O24" i="3"/>
  <c r="Y516" i="1"/>
  <c r="Y103" i="1"/>
  <c r="Y356" i="1"/>
  <c r="Y376" i="1"/>
  <c r="Y76" i="1"/>
  <c r="Y93" i="1"/>
  <c r="Y336" i="1"/>
  <c r="Y433" i="1"/>
  <c r="Y593" i="1"/>
  <c r="Y456" i="1"/>
  <c r="Y136" i="1"/>
  <c r="Y176" i="1"/>
  <c r="Y496" i="1"/>
  <c r="Y393" i="1"/>
  <c r="Y553" i="1"/>
  <c r="Y556" i="1"/>
  <c r="Y353" i="1"/>
  <c r="Y513" i="1"/>
  <c r="Y133" i="1"/>
  <c r="Y153" i="1"/>
  <c r="Y66" i="1"/>
  <c r="Y146" i="1"/>
  <c r="Y226" i="1"/>
  <c r="Y306" i="1"/>
  <c r="Y386" i="1"/>
  <c r="Y466" i="1"/>
  <c r="Y546" i="1"/>
  <c r="Y183" i="1"/>
  <c r="Y263" i="1"/>
  <c r="Y343" i="1"/>
  <c r="Y423" i="1"/>
  <c r="Y503" i="1"/>
  <c r="Y583" i="1"/>
  <c r="Y236" i="1"/>
  <c r="Y123" i="1"/>
  <c r="Y56" i="1"/>
  <c r="Y116" i="1"/>
  <c r="Y316" i="1"/>
  <c r="Y43" i="1"/>
  <c r="Y416" i="1"/>
  <c r="Y373" i="1"/>
  <c r="Y453" i="1"/>
  <c r="Y533" i="1"/>
  <c r="Y613" i="1"/>
  <c r="Y293" i="1"/>
  <c r="Y313" i="1"/>
  <c r="Y86" i="1"/>
  <c r="Y166" i="1"/>
  <c r="Y246" i="1"/>
  <c r="Y326" i="1"/>
  <c r="Y406" i="1"/>
  <c r="Y486" i="1"/>
  <c r="Y566" i="1"/>
  <c r="Y203" i="1"/>
  <c r="Y283" i="1"/>
  <c r="Y363" i="1"/>
  <c r="Y443" i="1"/>
  <c r="Y523" i="1"/>
  <c r="Y603" i="1"/>
  <c r="Y196" i="1"/>
  <c r="Y53" i="1"/>
  <c r="Y83" i="1"/>
  <c r="Y36" i="1"/>
  <c r="Y396" i="1"/>
  <c r="Y346" i="1"/>
  <c r="Y426" i="1"/>
  <c r="Y506" i="1"/>
  <c r="Y586" i="1"/>
  <c r="Y143" i="1"/>
  <c r="Y223" i="1"/>
  <c r="Y303" i="1"/>
  <c r="Y383" i="1"/>
  <c r="Y463" i="1"/>
  <c r="Y543" i="1"/>
  <c r="Y216" i="1"/>
  <c r="Y536" i="1"/>
  <c r="Y113" i="1"/>
  <c r="Y473" i="1"/>
  <c r="Y233" i="1"/>
  <c r="Y253" i="1"/>
  <c r="Y106" i="1"/>
  <c r="Y186" i="1"/>
  <c r="Y266" i="1"/>
  <c r="Y276" i="1"/>
  <c r="Y596" i="1"/>
  <c r="Y296" i="1"/>
  <c r="Y616" i="1"/>
  <c r="Y33" i="1"/>
  <c r="Y63" i="1"/>
  <c r="Y156" i="1"/>
  <c r="Y476" i="1"/>
  <c r="Y73" i="1"/>
  <c r="Y96" i="1"/>
  <c r="Y256" i="1"/>
  <c r="Y576" i="1"/>
  <c r="Y213" i="1"/>
  <c r="Y273" i="1"/>
  <c r="Y333" i="1"/>
  <c r="Y413" i="1"/>
  <c r="Y493" i="1"/>
  <c r="Y573" i="1"/>
  <c r="Y173" i="1"/>
  <c r="Y193" i="1"/>
  <c r="Y46" i="1"/>
  <c r="Y126" i="1"/>
  <c r="Y206" i="1"/>
  <c r="Y286" i="1"/>
  <c r="Y366" i="1"/>
  <c r="Y446" i="1"/>
  <c r="Y526" i="1"/>
  <c r="Y606" i="1"/>
  <c r="Y163" i="1"/>
  <c r="Y243" i="1"/>
  <c r="Y323" i="1"/>
  <c r="Y403" i="1"/>
  <c r="Y483" i="1"/>
  <c r="Y563" i="1"/>
  <c r="Y584" i="1"/>
  <c r="Y544" i="1"/>
  <c r="Y504" i="1"/>
  <c r="Y464" i="1"/>
  <c r="Y424" i="1"/>
  <c r="Y384" i="1"/>
  <c r="Y344" i="1"/>
  <c r="Y294" i="1"/>
  <c r="Y254" i="1"/>
  <c r="Y214" i="1"/>
  <c r="Y164" i="1"/>
  <c r="Y114" i="1"/>
  <c r="Y614" i="1"/>
  <c r="Y574" i="1"/>
  <c r="Y534" i="1"/>
  <c r="Y494" i="1"/>
  <c r="Y454" i="1"/>
  <c r="Y414" i="1"/>
  <c r="Y374" i="1"/>
  <c r="Y334" i="1"/>
  <c r="Y324" i="1"/>
  <c r="Y284" i="1"/>
  <c r="Y244" i="1"/>
  <c r="Y204" i="1"/>
  <c r="Y154" i="1"/>
  <c r="Y104" i="1"/>
  <c r="Y604" i="1"/>
  <c r="Y564" i="1"/>
  <c r="Y524" i="1"/>
  <c r="Y484" i="1"/>
  <c r="Y444" i="1"/>
  <c r="Y404" i="1"/>
  <c r="Y364" i="1"/>
  <c r="Y314" i="1"/>
  <c r="Y274" i="1"/>
  <c r="Y234" i="1"/>
  <c r="Y194" i="1"/>
  <c r="Y144" i="1"/>
  <c r="Y94" i="1"/>
  <c r="Y594" i="1"/>
  <c r="Y554" i="1"/>
  <c r="Y514" i="1"/>
  <c r="Y474" i="1"/>
  <c r="Y434" i="1"/>
  <c r="Y394" i="1"/>
  <c r="Y354" i="1"/>
  <c r="Y304" i="1"/>
  <c r="Y264" i="1"/>
  <c r="Y224" i="1"/>
  <c r="Y184" i="1"/>
  <c r="Y174" i="1"/>
  <c r="Y134" i="1"/>
  <c r="Y124" i="1"/>
  <c r="Y84" i="1"/>
  <c r="Y74" i="1"/>
  <c r="Y64" i="1"/>
  <c r="Y54" i="1"/>
  <c r="Y44" i="1"/>
  <c r="Y34" i="1"/>
  <c r="Q13" i="3"/>
  <c r="S12" i="3"/>
  <c r="R13" i="3"/>
  <c r="T12" i="3"/>
  <c r="Y16" i="1"/>
  <c r="Z16" i="1" s="1"/>
  <c r="R26" i="1" s="1"/>
  <c r="Y14" i="1"/>
  <c r="Y24" i="1"/>
  <c r="Y26" i="1"/>
  <c r="Y23" i="1"/>
  <c r="Y13" i="1"/>
  <c r="BI9" i="1" l="1"/>
  <c r="AG18" i="1"/>
  <c r="AP18" i="1"/>
  <c r="AO18" i="1"/>
  <c r="AH18" i="1"/>
  <c r="AN18" i="1"/>
  <c r="AL18" i="1"/>
  <c r="AM18" i="1"/>
  <c r="AF18" i="1"/>
  <c r="AJ18" i="1"/>
  <c r="AK18" i="1"/>
  <c r="AI18" i="1"/>
  <c r="AE18" i="1"/>
  <c r="Q14" i="3"/>
  <c r="S13" i="3"/>
  <c r="R14" i="3"/>
  <c r="T13" i="3"/>
  <c r="Z26" i="1"/>
  <c r="R36" i="1" s="1"/>
  <c r="Z36" i="1" s="1"/>
  <c r="R46" i="1" s="1"/>
  <c r="Z46" i="1" s="1"/>
  <c r="R56" i="1" s="1"/>
  <c r="Z56" i="1" s="1"/>
  <c r="R66" i="1" s="1"/>
  <c r="Z66" i="1" s="1"/>
  <c r="R76" i="1" s="1"/>
  <c r="Z76" i="1" s="1"/>
  <c r="R86" i="1" s="1"/>
  <c r="Z86" i="1" s="1"/>
  <c r="R96" i="1" s="1"/>
  <c r="Z96" i="1" s="1"/>
  <c r="R106" i="1" s="1"/>
  <c r="Z106" i="1" s="1"/>
  <c r="R116" i="1" s="1"/>
  <c r="Z116" i="1" s="1"/>
  <c r="R126" i="1" s="1"/>
  <c r="Z126" i="1" s="1"/>
  <c r="R136" i="1" s="1"/>
  <c r="Z136" i="1" s="1"/>
  <c r="R146" i="1" s="1"/>
  <c r="Z146" i="1" s="1"/>
  <c r="R156" i="1" s="1"/>
  <c r="Z156" i="1" s="1"/>
  <c r="R166" i="1" s="1"/>
  <c r="Z166" i="1" s="1"/>
  <c r="R176" i="1" s="1"/>
  <c r="Z176" i="1" s="1"/>
  <c r="R186" i="1" s="1"/>
  <c r="Z186" i="1" s="1"/>
  <c r="R196" i="1" s="1"/>
  <c r="Z196" i="1" s="1"/>
  <c r="R206" i="1" s="1"/>
  <c r="Z206" i="1" s="1"/>
  <c r="R216" i="1" s="1"/>
  <c r="Z216" i="1" s="1"/>
  <c r="R226" i="1" s="1"/>
  <c r="Z226" i="1" s="1"/>
  <c r="R236" i="1" s="1"/>
  <c r="Z236" i="1" s="1"/>
  <c r="R246" i="1" s="1"/>
  <c r="Z246" i="1" s="1"/>
  <c r="R256" i="1" s="1"/>
  <c r="Z256" i="1" s="1"/>
  <c r="R266" i="1" s="1"/>
  <c r="Z266" i="1" s="1"/>
  <c r="R276" i="1" s="1"/>
  <c r="Z276" i="1" s="1"/>
  <c r="R286" i="1" s="1"/>
  <c r="Z286" i="1" s="1"/>
  <c r="R296" i="1" s="1"/>
  <c r="Z296" i="1" s="1"/>
  <c r="R306" i="1" s="1"/>
  <c r="Z306" i="1" s="1"/>
  <c r="R316" i="1" s="1"/>
  <c r="Z316" i="1" s="1"/>
  <c r="R326" i="1" s="1"/>
  <c r="Z326" i="1" s="1"/>
  <c r="R336" i="1" s="1"/>
  <c r="Z336" i="1" s="1"/>
  <c r="R346" i="1" s="1"/>
  <c r="Z346" i="1" s="1"/>
  <c r="R356" i="1" s="1"/>
  <c r="Z356" i="1" s="1"/>
  <c r="R366" i="1" s="1"/>
  <c r="Z366" i="1" s="1"/>
  <c r="R376" i="1" s="1"/>
  <c r="Z376" i="1" s="1"/>
  <c r="R386" i="1" s="1"/>
  <c r="Z386" i="1" s="1"/>
  <c r="R396" i="1" s="1"/>
  <c r="Z396" i="1" s="1"/>
  <c r="R406" i="1" s="1"/>
  <c r="Z406" i="1" s="1"/>
  <c r="R416" i="1" s="1"/>
  <c r="Z416" i="1" s="1"/>
  <c r="R426" i="1" s="1"/>
  <c r="Z426" i="1" s="1"/>
  <c r="R436" i="1" s="1"/>
  <c r="Z436" i="1" s="1"/>
  <c r="R446" i="1" s="1"/>
  <c r="Z446" i="1" s="1"/>
  <c r="R456" i="1" s="1"/>
  <c r="Z456" i="1" s="1"/>
  <c r="R466" i="1" s="1"/>
  <c r="Z466" i="1" s="1"/>
  <c r="R476" i="1" s="1"/>
  <c r="Z476" i="1" s="1"/>
  <c r="R486" i="1" s="1"/>
  <c r="Z486" i="1" s="1"/>
  <c r="R496" i="1" s="1"/>
  <c r="Z496" i="1" s="1"/>
  <c r="R506" i="1" s="1"/>
  <c r="Z506" i="1" s="1"/>
  <c r="R516" i="1" s="1"/>
  <c r="Z516" i="1" s="1"/>
  <c r="R526" i="1" s="1"/>
  <c r="Z526" i="1" s="1"/>
  <c r="R536" i="1" s="1"/>
  <c r="Z536" i="1" s="1"/>
  <c r="R546" i="1" s="1"/>
  <c r="Z546" i="1" s="1"/>
  <c r="R556" i="1" s="1"/>
  <c r="Z556" i="1" s="1"/>
  <c r="R566" i="1" s="1"/>
  <c r="Z566" i="1" s="1"/>
  <c r="R576" i="1" s="1"/>
  <c r="Z576" i="1" s="1"/>
  <c r="R586" i="1" s="1"/>
  <c r="Z586" i="1" s="1"/>
  <c r="R596" i="1" s="1"/>
  <c r="Z596" i="1" s="1"/>
  <c r="R606" i="1" s="1"/>
  <c r="Z606" i="1" s="1"/>
  <c r="R616" i="1" s="1"/>
  <c r="Z616" i="1" s="1"/>
  <c r="R15" i="3" l="1"/>
  <c r="T14" i="3"/>
  <c r="Q15" i="3"/>
  <c r="S14" i="3"/>
  <c r="R16" i="3" l="1"/>
  <c r="T15" i="3"/>
  <c r="Q16" i="3"/>
  <c r="S15" i="3"/>
  <c r="R17" i="3" l="1"/>
  <c r="T16" i="3"/>
  <c r="Q17" i="3"/>
  <c r="S16" i="3"/>
  <c r="S17" i="3" l="1"/>
  <c r="Q18" i="3"/>
  <c r="T17" i="3"/>
  <c r="R18" i="3"/>
  <c r="S18" i="3" l="1"/>
  <c r="Q19" i="3"/>
  <c r="R19" i="3"/>
  <c r="T18" i="3"/>
  <c r="S19" i="3" l="1"/>
  <c r="Q20" i="3"/>
  <c r="R20" i="3"/>
  <c r="T19" i="3"/>
  <c r="Q21" i="3" l="1"/>
  <c r="S20" i="3"/>
  <c r="T20" i="3"/>
  <c r="R21" i="3"/>
  <c r="T21" i="3" l="1"/>
  <c r="R22" i="3"/>
  <c r="Q22" i="3"/>
  <c r="S21" i="3"/>
  <c r="R23" i="3" l="1"/>
  <c r="T22" i="3"/>
  <c r="Q23" i="3"/>
  <c r="S22" i="3"/>
  <c r="R24" i="3" l="1"/>
  <c r="T23" i="3"/>
  <c r="Q24" i="3"/>
  <c r="S23" i="3"/>
  <c r="Q25" i="3" l="1"/>
  <c r="S24" i="3"/>
  <c r="R25" i="3"/>
  <c r="T24" i="3"/>
  <c r="Q26" i="3" l="1"/>
  <c r="S25" i="3"/>
  <c r="R26" i="3"/>
  <c r="T25" i="3"/>
  <c r="Q27" i="3" l="1"/>
  <c r="S26" i="3"/>
  <c r="R27" i="3"/>
  <c r="T26" i="3"/>
  <c r="Q28" i="3" l="1"/>
  <c r="S27" i="3"/>
  <c r="R28" i="3"/>
  <c r="T27" i="3"/>
  <c r="Q29" i="3" l="1"/>
  <c r="S28" i="3"/>
  <c r="R29" i="3"/>
  <c r="T28" i="3"/>
  <c r="Q30" i="3" l="1"/>
  <c r="S29" i="3"/>
  <c r="R30" i="3"/>
  <c r="T29" i="3"/>
  <c r="Q31" i="3" l="1"/>
  <c r="S30" i="3"/>
  <c r="R31" i="3"/>
  <c r="T30" i="3"/>
  <c r="Q32" i="3" l="1"/>
  <c r="S31" i="3"/>
  <c r="R32" i="3"/>
  <c r="T31" i="3"/>
  <c r="Q33" i="3" l="1"/>
  <c r="S32" i="3"/>
  <c r="R33" i="3"/>
  <c r="T32" i="3"/>
  <c r="Q34" i="3" l="1"/>
  <c r="S33" i="3"/>
  <c r="R34" i="3"/>
  <c r="T33" i="3"/>
  <c r="Q35" i="3" l="1"/>
  <c r="S34" i="3"/>
  <c r="R35" i="3"/>
  <c r="T34" i="3"/>
  <c r="Q36" i="3" l="1"/>
  <c r="S35" i="3"/>
  <c r="R36" i="3"/>
  <c r="T35" i="3"/>
  <c r="Q37" i="3" l="1"/>
  <c r="S36" i="3"/>
  <c r="R37" i="3"/>
  <c r="T36" i="3"/>
  <c r="Q38" i="3" l="1"/>
  <c r="S37" i="3"/>
  <c r="R38" i="3"/>
  <c r="T37" i="3"/>
  <c r="Q39" i="3" l="1"/>
  <c r="S38" i="3"/>
  <c r="R39" i="3"/>
  <c r="T38" i="3"/>
  <c r="Q40" i="3" l="1"/>
  <c r="S39" i="3"/>
  <c r="R40" i="3"/>
  <c r="T39" i="3"/>
  <c r="Q41" i="3" l="1"/>
  <c r="S40" i="3"/>
  <c r="R41" i="3"/>
  <c r="T40" i="3"/>
  <c r="Q42" i="3" l="1"/>
  <c r="S41" i="3"/>
  <c r="R42" i="3"/>
  <c r="T41" i="3"/>
  <c r="Q43" i="3" l="1"/>
  <c r="S42" i="3"/>
  <c r="R43" i="3"/>
  <c r="T42" i="3"/>
  <c r="Q44" i="3" l="1"/>
  <c r="S43" i="3"/>
  <c r="R44" i="3"/>
  <c r="T43" i="3"/>
  <c r="Q45" i="3" l="1"/>
  <c r="S44" i="3"/>
  <c r="R45" i="3"/>
  <c r="T44" i="3"/>
  <c r="Q46" i="3" l="1"/>
  <c r="S45" i="3"/>
  <c r="R46" i="3"/>
  <c r="T45" i="3"/>
  <c r="Q47" i="3" l="1"/>
  <c r="S46" i="3"/>
  <c r="R47" i="3"/>
  <c r="T46" i="3"/>
  <c r="Q48" i="3" l="1"/>
  <c r="S47" i="3"/>
  <c r="R48" i="3"/>
  <c r="T47" i="3"/>
  <c r="Q49" i="3" l="1"/>
  <c r="S48" i="3"/>
  <c r="R49" i="3"/>
  <c r="T48" i="3"/>
  <c r="Q50" i="3" l="1"/>
  <c r="S49" i="3"/>
  <c r="R50" i="3"/>
  <c r="T49" i="3"/>
  <c r="Q51" i="3" l="1"/>
  <c r="S50" i="3"/>
  <c r="R51" i="3"/>
  <c r="T50" i="3"/>
  <c r="Q52" i="3" l="1"/>
  <c r="S51" i="3"/>
  <c r="R52" i="3"/>
  <c r="T51" i="3"/>
  <c r="Q53" i="3" l="1"/>
  <c r="S52" i="3"/>
  <c r="R53" i="3"/>
  <c r="T52" i="3"/>
  <c r="Q54" i="3" l="1"/>
  <c r="S53" i="3"/>
  <c r="R54" i="3"/>
  <c r="T53" i="3"/>
  <c r="Q55" i="3" l="1"/>
  <c r="S54" i="3"/>
  <c r="R55" i="3"/>
  <c r="T54" i="3"/>
  <c r="Q56" i="3" l="1"/>
  <c r="S55" i="3"/>
  <c r="R56" i="3"/>
  <c r="T55" i="3"/>
  <c r="Q57" i="3" l="1"/>
  <c r="S56" i="3"/>
  <c r="R57" i="3"/>
  <c r="T56" i="3"/>
  <c r="Q58" i="3" l="1"/>
  <c r="S57" i="3"/>
  <c r="R58" i="3"/>
  <c r="T57" i="3"/>
  <c r="Q59" i="3" l="1"/>
  <c r="S58" i="3"/>
  <c r="R59" i="3"/>
  <c r="T58" i="3"/>
  <c r="Q60" i="3" l="1"/>
  <c r="S59" i="3"/>
  <c r="R60" i="3"/>
  <c r="T59" i="3"/>
  <c r="Q61" i="3" l="1"/>
  <c r="S60" i="3"/>
  <c r="R61" i="3"/>
  <c r="T60" i="3"/>
  <c r="Q62" i="3" l="1"/>
  <c r="S61" i="3"/>
  <c r="R62" i="3"/>
  <c r="T61" i="3"/>
  <c r="Q63" i="3" l="1"/>
  <c r="S62" i="3"/>
  <c r="R63" i="3"/>
  <c r="T62" i="3"/>
  <c r="Q64" i="3" l="1"/>
  <c r="S63" i="3"/>
  <c r="R64" i="3"/>
  <c r="T63" i="3"/>
  <c r="Q65" i="3" l="1"/>
  <c r="S64" i="3"/>
  <c r="R65" i="3"/>
  <c r="T64" i="3"/>
  <c r="Q66" i="3" l="1"/>
  <c r="S65" i="3"/>
  <c r="R66" i="3"/>
  <c r="T65" i="3"/>
  <c r="Q67" i="3" l="1"/>
  <c r="S66" i="3"/>
  <c r="R67" i="3"/>
  <c r="T66" i="3"/>
  <c r="Q68" i="3" l="1"/>
  <c r="S67" i="3"/>
  <c r="R68" i="3"/>
  <c r="T67" i="3"/>
  <c r="Q69" i="3" l="1"/>
  <c r="S68" i="3"/>
  <c r="R69" i="3"/>
  <c r="T68" i="3"/>
  <c r="Q70" i="3" l="1"/>
  <c r="S69" i="3"/>
  <c r="R70" i="3"/>
  <c r="T69" i="3"/>
  <c r="Q71" i="3" l="1"/>
  <c r="S70" i="3"/>
  <c r="R71" i="3"/>
  <c r="T70" i="3"/>
  <c r="R72" i="3" l="1"/>
  <c r="T71" i="3"/>
  <c r="Q72" i="3"/>
  <c r="S71" i="3"/>
  <c r="Q73" i="3" l="1"/>
  <c r="S72" i="3"/>
  <c r="R73" i="3"/>
  <c r="T72" i="3"/>
  <c r="R74" i="3" l="1"/>
  <c r="T73" i="3"/>
  <c r="Q74" i="3"/>
  <c r="S73" i="3"/>
  <c r="Q75" i="3" l="1"/>
  <c r="S74" i="3"/>
  <c r="R75" i="3"/>
  <c r="T74" i="3"/>
  <c r="R76" i="3" l="1"/>
  <c r="T75" i="3"/>
  <c r="Q76" i="3"/>
  <c r="S75" i="3"/>
  <c r="Q77" i="3" l="1"/>
  <c r="S76" i="3"/>
  <c r="R77" i="3"/>
  <c r="T76" i="3"/>
  <c r="R78" i="3" l="1"/>
  <c r="T77" i="3"/>
  <c r="Q78" i="3"/>
  <c r="S77" i="3"/>
  <c r="Q79" i="3" l="1"/>
  <c r="S78" i="3"/>
  <c r="R79" i="3"/>
  <c r="T78" i="3"/>
  <c r="R80" i="3" l="1"/>
  <c r="T79" i="3"/>
  <c r="Q80" i="3"/>
  <c r="S79" i="3"/>
  <c r="R81" i="3" l="1"/>
  <c r="T80" i="3"/>
  <c r="Q81" i="3"/>
  <c r="S80" i="3"/>
  <c r="R82" i="3" l="1"/>
  <c r="T81" i="3"/>
  <c r="Q82" i="3"/>
  <c r="S81" i="3"/>
  <c r="R83" i="3" l="1"/>
  <c r="T82" i="3"/>
  <c r="Q83" i="3"/>
  <c r="S82" i="3"/>
  <c r="R84" i="3" l="1"/>
  <c r="T83" i="3"/>
  <c r="Q84" i="3"/>
  <c r="S83" i="3"/>
  <c r="R85" i="3" l="1"/>
  <c r="T84" i="3"/>
  <c r="Q85" i="3"/>
  <c r="S84" i="3"/>
  <c r="R86" i="3" l="1"/>
  <c r="T85" i="3"/>
  <c r="Q86" i="3"/>
  <c r="S85" i="3"/>
  <c r="R87" i="3" l="1"/>
  <c r="T86" i="3"/>
  <c r="Q87" i="3"/>
  <c r="S86" i="3"/>
  <c r="R88" i="3" l="1"/>
  <c r="T87" i="3"/>
  <c r="Q88" i="3"/>
  <c r="S87" i="3"/>
  <c r="R89" i="3" l="1"/>
  <c r="T88" i="3"/>
  <c r="Q89" i="3"/>
  <c r="S88" i="3"/>
  <c r="R90" i="3" l="1"/>
  <c r="T89" i="3"/>
  <c r="Q90" i="3"/>
  <c r="S89" i="3"/>
  <c r="R91" i="3" l="1"/>
  <c r="T90" i="3"/>
  <c r="Q91" i="3"/>
  <c r="S90" i="3"/>
  <c r="R92" i="3" l="1"/>
  <c r="T91" i="3"/>
  <c r="Q92" i="3"/>
  <c r="S91" i="3"/>
  <c r="R93" i="3" l="1"/>
  <c r="T92" i="3"/>
  <c r="Q93" i="3"/>
  <c r="S92" i="3"/>
  <c r="R94" i="3" l="1"/>
  <c r="T93" i="3"/>
  <c r="Q94" i="3"/>
  <c r="S93" i="3"/>
  <c r="R95" i="3" l="1"/>
  <c r="T94" i="3"/>
  <c r="Q95" i="3"/>
  <c r="S94" i="3"/>
  <c r="R96" i="3" l="1"/>
  <c r="T95" i="3"/>
  <c r="Q96" i="3"/>
  <c r="S95" i="3"/>
  <c r="R97" i="3" l="1"/>
  <c r="T96" i="3"/>
  <c r="Q97" i="3"/>
  <c r="S96" i="3"/>
  <c r="R98" i="3" l="1"/>
  <c r="T97" i="3"/>
  <c r="Q98" i="3"/>
  <c r="S97" i="3"/>
  <c r="R99" i="3" l="1"/>
  <c r="T98" i="3"/>
  <c r="Q99" i="3"/>
  <c r="S98" i="3"/>
  <c r="R100" i="3" l="1"/>
  <c r="T99" i="3"/>
  <c r="Q100" i="3"/>
  <c r="S99" i="3"/>
  <c r="R101" i="3" l="1"/>
  <c r="T100" i="3"/>
  <c r="Q101" i="3"/>
  <c r="S100" i="3"/>
  <c r="R102" i="3" l="1"/>
  <c r="T101" i="3"/>
  <c r="Q102" i="3"/>
  <c r="S101" i="3"/>
  <c r="R103" i="3" l="1"/>
  <c r="T102" i="3"/>
  <c r="Q103" i="3"/>
  <c r="S102" i="3"/>
  <c r="R104" i="3" l="1"/>
  <c r="T103" i="3"/>
  <c r="Q104" i="3"/>
  <c r="S103" i="3"/>
  <c r="R105" i="3" l="1"/>
  <c r="T104" i="3"/>
  <c r="Q105" i="3"/>
  <c r="S104" i="3"/>
  <c r="R106" i="3" l="1"/>
  <c r="T105" i="3"/>
  <c r="Q106" i="3"/>
  <c r="S105" i="3"/>
  <c r="R107" i="3" l="1"/>
  <c r="T106" i="3"/>
  <c r="Q107" i="3"/>
  <c r="S106" i="3"/>
  <c r="R108" i="3" l="1"/>
  <c r="T107" i="3"/>
  <c r="Q108" i="3"/>
  <c r="S107" i="3"/>
  <c r="R109" i="3" l="1"/>
  <c r="T108" i="3"/>
  <c r="Q109" i="3"/>
  <c r="S108" i="3"/>
  <c r="R110" i="3" l="1"/>
  <c r="T109" i="3"/>
  <c r="Q110" i="3"/>
  <c r="S109" i="3"/>
  <c r="R111" i="3" l="1"/>
  <c r="T110" i="3"/>
  <c r="Q111" i="3"/>
  <c r="S110" i="3"/>
  <c r="R112" i="3" l="1"/>
  <c r="T111" i="3"/>
  <c r="Q112" i="3"/>
  <c r="S111" i="3"/>
  <c r="R113" i="3" l="1"/>
  <c r="T112" i="3"/>
  <c r="Q113" i="3"/>
  <c r="S112" i="3"/>
  <c r="R114" i="3" l="1"/>
  <c r="T113" i="3"/>
  <c r="Q114" i="3"/>
  <c r="S113" i="3"/>
  <c r="R115" i="3" l="1"/>
  <c r="T114" i="3"/>
  <c r="Q115" i="3"/>
  <c r="S114" i="3"/>
  <c r="R116" i="3" l="1"/>
  <c r="T115" i="3"/>
  <c r="Q116" i="3"/>
  <c r="S115" i="3"/>
  <c r="R117" i="3" l="1"/>
  <c r="T116" i="3"/>
  <c r="Q117" i="3"/>
  <c r="S116" i="3"/>
  <c r="R118" i="3" l="1"/>
  <c r="T117" i="3"/>
  <c r="Q118" i="3"/>
  <c r="S117" i="3"/>
  <c r="R119" i="3" l="1"/>
  <c r="T118" i="3"/>
  <c r="Q119" i="3"/>
  <c r="S118" i="3"/>
  <c r="R120" i="3" l="1"/>
  <c r="T119" i="3"/>
  <c r="Q120" i="3"/>
  <c r="S119" i="3"/>
  <c r="R121" i="3" l="1"/>
  <c r="T120" i="3"/>
  <c r="Q121" i="3"/>
  <c r="S120" i="3"/>
  <c r="R122" i="3" l="1"/>
  <c r="T121" i="3"/>
  <c r="Q122" i="3"/>
  <c r="S121" i="3"/>
  <c r="R123" i="3" l="1"/>
  <c r="T122" i="3"/>
  <c r="Q123" i="3"/>
  <c r="S122" i="3"/>
  <c r="R124" i="3" l="1"/>
  <c r="T123" i="3"/>
  <c r="Q124" i="3"/>
  <c r="S123" i="3"/>
  <c r="R125" i="3" l="1"/>
  <c r="T124" i="3"/>
  <c r="Q125" i="3"/>
  <c r="S124" i="3"/>
  <c r="R126" i="3" l="1"/>
  <c r="T125" i="3"/>
  <c r="Q126" i="3"/>
  <c r="S125" i="3"/>
  <c r="R127" i="3" l="1"/>
  <c r="T126" i="3"/>
  <c r="Q127" i="3"/>
  <c r="S126" i="3"/>
  <c r="R128" i="3" l="1"/>
  <c r="T127" i="3"/>
  <c r="Q128" i="3"/>
  <c r="S127" i="3"/>
  <c r="R129" i="3" l="1"/>
  <c r="T128" i="3"/>
  <c r="Q129" i="3"/>
  <c r="S128" i="3"/>
  <c r="R130" i="3" l="1"/>
  <c r="T129" i="3"/>
  <c r="Q130" i="3"/>
  <c r="S129" i="3"/>
  <c r="R131" i="3" l="1"/>
  <c r="T130" i="3"/>
  <c r="Q131" i="3"/>
  <c r="S130" i="3"/>
  <c r="R132" i="3" l="1"/>
  <c r="T131" i="3"/>
  <c r="Q132" i="3"/>
  <c r="S131" i="3"/>
  <c r="R133" i="3" l="1"/>
  <c r="T132" i="3"/>
  <c r="Q133" i="3"/>
  <c r="S132" i="3"/>
  <c r="R134" i="3" l="1"/>
  <c r="T133" i="3"/>
  <c r="Q134" i="3"/>
  <c r="S133" i="3"/>
  <c r="R135" i="3" l="1"/>
  <c r="T134" i="3"/>
  <c r="Q135" i="3"/>
  <c r="S134" i="3"/>
  <c r="R136" i="3" l="1"/>
  <c r="T135" i="3"/>
  <c r="Q136" i="3"/>
  <c r="S135" i="3"/>
  <c r="R137" i="3" l="1"/>
  <c r="T136" i="3"/>
  <c r="Q137" i="3"/>
  <c r="S136" i="3"/>
  <c r="R138" i="3" l="1"/>
  <c r="T137" i="3"/>
  <c r="Q138" i="3"/>
  <c r="S137" i="3"/>
  <c r="R139" i="3" l="1"/>
  <c r="T138" i="3"/>
  <c r="Q139" i="3"/>
  <c r="S138" i="3"/>
  <c r="R140" i="3" l="1"/>
  <c r="T139" i="3"/>
  <c r="Q140" i="3"/>
  <c r="S139" i="3"/>
  <c r="R141" i="3" l="1"/>
  <c r="T140" i="3"/>
  <c r="Q141" i="3"/>
  <c r="S140" i="3"/>
  <c r="R142" i="3" l="1"/>
  <c r="T141" i="3"/>
  <c r="Q142" i="3"/>
  <c r="S141" i="3"/>
  <c r="R143" i="3" l="1"/>
  <c r="T142" i="3"/>
  <c r="Q143" i="3"/>
  <c r="S142" i="3"/>
  <c r="R144" i="3" l="1"/>
  <c r="T143" i="3"/>
  <c r="Q144" i="3"/>
  <c r="S143" i="3"/>
  <c r="R145" i="3" l="1"/>
  <c r="T144" i="3"/>
  <c r="Q145" i="3"/>
  <c r="S144" i="3"/>
  <c r="R146" i="3" l="1"/>
  <c r="T145" i="3"/>
  <c r="Q146" i="3"/>
  <c r="S145" i="3"/>
  <c r="R147" i="3" l="1"/>
  <c r="T146" i="3"/>
  <c r="Q147" i="3"/>
  <c r="S146" i="3"/>
  <c r="R148" i="3" l="1"/>
  <c r="T147" i="3"/>
  <c r="Q148" i="3"/>
  <c r="S147" i="3"/>
  <c r="R149" i="3" l="1"/>
  <c r="T148" i="3"/>
  <c r="Q149" i="3"/>
  <c r="S148" i="3"/>
  <c r="R150" i="3" l="1"/>
  <c r="T149" i="3"/>
  <c r="Q150" i="3"/>
  <c r="S149" i="3"/>
  <c r="R151" i="3" l="1"/>
  <c r="T150" i="3"/>
  <c r="Q151" i="3"/>
  <c r="S150" i="3"/>
  <c r="R152" i="3" l="1"/>
  <c r="T151" i="3"/>
  <c r="Q152" i="3"/>
  <c r="S151" i="3"/>
  <c r="R153" i="3" l="1"/>
  <c r="T152" i="3"/>
  <c r="Q153" i="3"/>
  <c r="S152" i="3"/>
  <c r="R154" i="3" l="1"/>
  <c r="T153" i="3"/>
  <c r="Q154" i="3"/>
  <c r="S153" i="3"/>
  <c r="R155" i="3" l="1"/>
  <c r="T154" i="3"/>
  <c r="Q155" i="3"/>
  <c r="S154" i="3"/>
  <c r="R156" i="3" l="1"/>
  <c r="T155" i="3"/>
  <c r="Q156" i="3"/>
  <c r="S155" i="3"/>
  <c r="R157" i="3" l="1"/>
  <c r="T156" i="3"/>
  <c r="Q157" i="3"/>
  <c r="S156" i="3"/>
  <c r="R158" i="3" l="1"/>
  <c r="T157" i="3"/>
  <c r="Q158" i="3"/>
  <c r="S157" i="3"/>
  <c r="R159" i="3" l="1"/>
  <c r="T158" i="3"/>
  <c r="Q159" i="3"/>
  <c r="S158" i="3"/>
  <c r="R160" i="3" l="1"/>
  <c r="T159" i="3"/>
  <c r="Q160" i="3"/>
  <c r="S159" i="3"/>
  <c r="R161" i="3" l="1"/>
  <c r="T160" i="3"/>
  <c r="Q161" i="3"/>
  <c r="S160" i="3"/>
  <c r="R162" i="3" l="1"/>
  <c r="T161" i="3"/>
  <c r="Q162" i="3"/>
  <c r="S161" i="3"/>
  <c r="R163" i="3" l="1"/>
  <c r="T162" i="3"/>
  <c r="Q163" i="3"/>
  <c r="S162" i="3"/>
  <c r="R164" i="3" l="1"/>
  <c r="T163" i="3"/>
  <c r="Q164" i="3"/>
  <c r="S163" i="3"/>
  <c r="R165" i="3" l="1"/>
  <c r="T164" i="3"/>
  <c r="Q165" i="3"/>
  <c r="S164" i="3"/>
  <c r="R166" i="3" l="1"/>
  <c r="T165" i="3"/>
  <c r="Q166" i="3"/>
  <c r="S165" i="3"/>
  <c r="R167" i="3" l="1"/>
  <c r="T166" i="3"/>
  <c r="Q167" i="3"/>
  <c r="S166" i="3"/>
  <c r="R168" i="3" l="1"/>
  <c r="T167" i="3"/>
  <c r="Q168" i="3"/>
  <c r="S167" i="3"/>
  <c r="R169" i="3" l="1"/>
  <c r="T168" i="3"/>
  <c r="Q169" i="3"/>
  <c r="S168" i="3"/>
  <c r="R170" i="3" l="1"/>
  <c r="T169" i="3"/>
  <c r="Q170" i="3"/>
  <c r="S169" i="3"/>
  <c r="R171" i="3" l="1"/>
  <c r="T170" i="3"/>
  <c r="Q171" i="3"/>
  <c r="S170" i="3"/>
  <c r="R172" i="3" l="1"/>
  <c r="T171" i="3"/>
  <c r="Q172" i="3"/>
  <c r="S171" i="3"/>
  <c r="R173" i="3" l="1"/>
  <c r="T172" i="3"/>
  <c r="Q173" i="3"/>
  <c r="S172" i="3"/>
  <c r="R174" i="3" l="1"/>
  <c r="T173" i="3"/>
  <c r="Q174" i="3"/>
  <c r="S173" i="3"/>
  <c r="R175" i="3" l="1"/>
  <c r="T174" i="3"/>
  <c r="Q175" i="3"/>
  <c r="S174" i="3"/>
  <c r="R176" i="3" l="1"/>
  <c r="T175" i="3"/>
  <c r="Q176" i="3"/>
  <c r="S175" i="3"/>
  <c r="R177" i="3" l="1"/>
  <c r="T176" i="3"/>
  <c r="Q177" i="3"/>
  <c r="S176" i="3"/>
  <c r="R178" i="3" l="1"/>
  <c r="T177" i="3"/>
  <c r="Q178" i="3"/>
  <c r="S177" i="3"/>
  <c r="R179" i="3" l="1"/>
  <c r="T178" i="3"/>
  <c r="Q179" i="3"/>
  <c r="S178" i="3"/>
  <c r="R180" i="3" l="1"/>
  <c r="T179" i="3"/>
  <c r="Q180" i="3"/>
  <c r="S179" i="3"/>
  <c r="R181" i="3" l="1"/>
  <c r="T180" i="3"/>
  <c r="Q181" i="3"/>
  <c r="S180" i="3"/>
  <c r="R182" i="3" l="1"/>
  <c r="T181" i="3"/>
  <c r="Q182" i="3"/>
  <c r="S181" i="3"/>
  <c r="R183" i="3" l="1"/>
  <c r="T182" i="3"/>
  <c r="Q183" i="3"/>
  <c r="S182" i="3"/>
  <c r="R184" i="3" l="1"/>
  <c r="T183" i="3"/>
  <c r="Q184" i="3"/>
  <c r="S183" i="3"/>
  <c r="R185" i="3" l="1"/>
  <c r="T184" i="3"/>
  <c r="Q185" i="3"/>
  <c r="S184" i="3"/>
  <c r="R186" i="3" l="1"/>
  <c r="T185" i="3"/>
  <c r="Q186" i="3"/>
  <c r="S185" i="3"/>
  <c r="R187" i="3" l="1"/>
  <c r="T186" i="3"/>
  <c r="Q187" i="3"/>
  <c r="S186" i="3"/>
  <c r="R188" i="3" l="1"/>
  <c r="T187" i="3"/>
  <c r="Q188" i="3"/>
  <c r="S187" i="3"/>
  <c r="R189" i="3" l="1"/>
  <c r="T188" i="3"/>
  <c r="Q189" i="3"/>
  <c r="S188" i="3"/>
  <c r="R190" i="3" l="1"/>
  <c r="T189" i="3"/>
  <c r="Q190" i="3"/>
  <c r="S189" i="3"/>
  <c r="R191" i="3" l="1"/>
  <c r="T190" i="3"/>
  <c r="Q191" i="3"/>
  <c r="S190" i="3"/>
  <c r="R192" i="3" l="1"/>
  <c r="T191" i="3"/>
  <c r="Q192" i="3"/>
  <c r="S191" i="3"/>
  <c r="R193" i="3" l="1"/>
  <c r="T192" i="3"/>
  <c r="Q193" i="3"/>
  <c r="S192" i="3"/>
  <c r="R194" i="3" l="1"/>
  <c r="T193" i="3"/>
  <c r="Q194" i="3"/>
  <c r="S193" i="3"/>
  <c r="R195" i="3" l="1"/>
  <c r="T194" i="3"/>
  <c r="Q195" i="3"/>
  <c r="S194" i="3"/>
  <c r="R196" i="3" l="1"/>
  <c r="T195" i="3"/>
  <c r="Q196" i="3"/>
  <c r="S195" i="3"/>
  <c r="R197" i="3" l="1"/>
  <c r="T196" i="3"/>
  <c r="Q197" i="3"/>
  <c r="S196" i="3"/>
  <c r="R198" i="3" l="1"/>
  <c r="T197" i="3"/>
  <c r="Q198" i="3"/>
  <c r="S197" i="3"/>
  <c r="R199" i="3" l="1"/>
  <c r="T198" i="3"/>
  <c r="Q199" i="3"/>
  <c r="S198" i="3"/>
  <c r="R200" i="3" l="1"/>
  <c r="T199" i="3"/>
  <c r="Q200" i="3"/>
  <c r="S199" i="3"/>
  <c r="R201" i="3" l="1"/>
  <c r="T200" i="3"/>
  <c r="Q201" i="3"/>
  <c r="S200" i="3"/>
  <c r="R202" i="3" l="1"/>
  <c r="T201" i="3"/>
  <c r="Q202" i="3"/>
  <c r="S201" i="3"/>
  <c r="R203" i="3" l="1"/>
  <c r="T202" i="3"/>
  <c r="Q203" i="3"/>
  <c r="S202" i="3"/>
  <c r="R204" i="3" l="1"/>
  <c r="T203" i="3"/>
  <c r="Q204" i="3"/>
  <c r="S203" i="3"/>
  <c r="R205" i="3" l="1"/>
  <c r="T204" i="3"/>
  <c r="Q205" i="3"/>
  <c r="S204" i="3"/>
  <c r="R206" i="3" l="1"/>
  <c r="T205" i="3"/>
  <c r="Q206" i="3"/>
  <c r="S205" i="3"/>
  <c r="R207" i="3" l="1"/>
  <c r="T206" i="3"/>
  <c r="Q207" i="3"/>
  <c r="S206" i="3"/>
  <c r="R208" i="3" l="1"/>
  <c r="T207" i="3"/>
  <c r="Q208" i="3"/>
  <c r="S207" i="3"/>
  <c r="R209" i="3" l="1"/>
  <c r="T208" i="3"/>
  <c r="Q209" i="3"/>
  <c r="S208" i="3"/>
  <c r="R210" i="3" l="1"/>
  <c r="T209" i="3"/>
  <c r="Q210" i="3"/>
  <c r="S209" i="3"/>
  <c r="R211" i="3" l="1"/>
  <c r="T210" i="3"/>
  <c r="Q211" i="3"/>
  <c r="S210" i="3"/>
  <c r="R212" i="3" l="1"/>
  <c r="T211" i="3"/>
  <c r="Q212" i="3"/>
  <c r="S211" i="3"/>
  <c r="R213" i="3" l="1"/>
  <c r="T212" i="3"/>
  <c r="Q213" i="3"/>
  <c r="S212" i="3"/>
  <c r="R214" i="3" l="1"/>
  <c r="T213" i="3"/>
  <c r="Q214" i="3"/>
  <c r="S213" i="3"/>
  <c r="R215" i="3" l="1"/>
  <c r="T214" i="3"/>
  <c r="Q215" i="3"/>
  <c r="S214" i="3"/>
  <c r="R216" i="3" l="1"/>
  <c r="T215" i="3"/>
  <c r="Q216" i="3"/>
  <c r="S215" i="3"/>
  <c r="R217" i="3" l="1"/>
  <c r="T216" i="3"/>
  <c r="Q217" i="3"/>
  <c r="S216" i="3"/>
  <c r="R218" i="3" l="1"/>
  <c r="T217" i="3"/>
  <c r="Q218" i="3"/>
  <c r="S217" i="3"/>
  <c r="R219" i="3" l="1"/>
  <c r="T218" i="3"/>
  <c r="Q219" i="3"/>
  <c r="S218" i="3"/>
  <c r="R220" i="3" l="1"/>
  <c r="T219" i="3"/>
  <c r="Q220" i="3"/>
  <c r="S219" i="3"/>
  <c r="R221" i="3" l="1"/>
  <c r="T220" i="3"/>
  <c r="Q221" i="3"/>
  <c r="S220" i="3"/>
  <c r="R222" i="3" l="1"/>
  <c r="T221" i="3"/>
  <c r="Q222" i="3"/>
  <c r="S221" i="3"/>
  <c r="R223" i="3" l="1"/>
  <c r="T222" i="3"/>
  <c r="Q223" i="3"/>
  <c r="S222" i="3"/>
  <c r="R224" i="3" l="1"/>
  <c r="T223" i="3"/>
  <c r="Q224" i="3"/>
  <c r="S223" i="3"/>
  <c r="R225" i="3" l="1"/>
  <c r="T224" i="3"/>
  <c r="Q225" i="3"/>
  <c r="S224" i="3"/>
  <c r="R226" i="3" l="1"/>
  <c r="T225" i="3"/>
  <c r="Q226" i="3"/>
  <c r="S225" i="3"/>
  <c r="R227" i="3" l="1"/>
  <c r="T226" i="3"/>
  <c r="Q227" i="3"/>
  <c r="S226" i="3"/>
  <c r="R228" i="3" l="1"/>
  <c r="T227" i="3"/>
  <c r="Q228" i="3"/>
  <c r="S227" i="3"/>
  <c r="R229" i="3" l="1"/>
  <c r="T228" i="3"/>
  <c r="Q229" i="3"/>
  <c r="S228" i="3"/>
  <c r="R230" i="3" l="1"/>
  <c r="T229" i="3"/>
  <c r="Q230" i="3"/>
  <c r="S229" i="3"/>
  <c r="R231" i="3" l="1"/>
  <c r="T230" i="3"/>
  <c r="Q231" i="3"/>
  <c r="S230" i="3"/>
  <c r="R232" i="3" l="1"/>
  <c r="T231" i="3"/>
  <c r="Q232" i="3"/>
  <c r="S231" i="3"/>
  <c r="R233" i="3" l="1"/>
  <c r="T232" i="3"/>
  <c r="Q233" i="3"/>
  <c r="S232" i="3"/>
  <c r="R234" i="3" l="1"/>
  <c r="T233" i="3"/>
  <c r="Q234" i="3"/>
  <c r="S233" i="3"/>
  <c r="R235" i="3" l="1"/>
  <c r="T234" i="3"/>
  <c r="Q235" i="3"/>
  <c r="S234" i="3"/>
  <c r="R236" i="3" l="1"/>
  <c r="T235" i="3"/>
  <c r="Q236" i="3"/>
  <c r="S235" i="3"/>
  <c r="R237" i="3" l="1"/>
  <c r="T236" i="3"/>
  <c r="Q237" i="3"/>
  <c r="S236" i="3"/>
  <c r="R238" i="3" l="1"/>
  <c r="T237" i="3"/>
  <c r="Q238" i="3"/>
  <c r="S237" i="3"/>
  <c r="R239" i="3" l="1"/>
  <c r="T238" i="3"/>
  <c r="Q239" i="3"/>
  <c r="S238" i="3"/>
  <c r="R240" i="3" l="1"/>
  <c r="T239" i="3"/>
  <c r="Q240" i="3"/>
  <c r="S239" i="3"/>
  <c r="R241" i="3" l="1"/>
  <c r="T240" i="3"/>
  <c r="Q241" i="3"/>
  <c r="S240" i="3"/>
  <c r="R242" i="3" l="1"/>
  <c r="T241" i="3"/>
  <c r="Q242" i="3"/>
  <c r="S241" i="3"/>
  <c r="R243" i="3" l="1"/>
  <c r="T242" i="3"/>
  <c r="Q243" i="3"/>
  <c r="S242" i="3"/>
  <c r="R244" i="3" l="1"/>
  <c r="T243" i="3"/>
  <c r="Q244" i="3"/>
  <c r="S243" i="3"/>
  <c r="R245" i="3" l="1"/>
  <c r="T244" i="3"/>
  <c r="Q245" i="3"/>
  <c r="S244" i="3"/>
  <c r="R246" i="3" l="1"/>
  <c r="T245" i="3"/>
  <c r="Q246" i="3"/>
  <c r="S245" i="3"/>
  <c r="R247" i="3" l="1"/>
  <c r="T246" i="3"/>
  <c r="Q247" i="3"/>
  <c r="S246" i="3"/>
  <c r="R248" i="3" l="1"/>
  <c r="T247" i="3"/>
  <c r="Q248" i="3"/>
  <c r="S247" i="3"/>
  <c r="R249" i="3" l="1"/>
  <c r="T248" i="3"/>
  <c r="Q249" i="3"/>
  <c r="S248" i="3"/>
  <c r="R250" i="3" l="1"/>
  <c r="T249" i="3"/>
  <c r="Q250" i="3"/>
  <c r="S249" i="3"/>
  <c r="R251" i="3" l="1"/>
  <c r="T250" i="3"/>
  <c r="Q251" i="3"/>
  <c r="S250" i="3"/>
  <c r="R252" i="3" l="1"/>
  <c r="T251" i="3"/>
  <c r="Q252" i="3"/>
  <c r="S251" i="3"/>
  <c r="R253" i="3" l="1"/>
  <c r="T252" i="3"/>
  <c r="Q253" i="3"/>
  <c r="S252" i="3"/>
  <c r="R254" i="3" l="1"/>
  <c r="T253" i="3"/>
  <c r="Q254" i="3"/>
  <c r="S253" i="3"/>
  <c r="R255" i="3" l="1"/>
  <c r="T254" i="3"/>
  <c r="Q255" i="3"/>
  <c r="S254" i="3"/>
  <c r="R256" i="3" l="1"/>
  <c r="T255" i="3"/>
  <c r="Q256" i="3"/>
  <c r="S255" i="3"/>
  <c r="R257" i="3" l="1"/>
  <c r="T256" i="3"/>
  <c r="Q257" i="3"/>
  <c r="S256" i="3"/>
  <c r="R258" i="3" l="1"/>
  <c r="T257" i="3"/>
  <c r="Q258" i="3"/>
  <c r="S257" i="3"/>
  <c r="R259" i="3" l="1"/>
  <c r="T258" i="3"/>
  <c r="Q259" i="3"/>
  <c r="S258" i="3"/>
  <c r="R260" i="3" l="1"/>
  <c r="T259" i="3"/>
  <c r="Q260" i="3"/>
  <c r="S259" i="3"/>
  <c r="R261" i="3" l="1"/>
  <c r="T260" i="3"/>
  <c r="Q261" i="3"/>
  <c r="S260" i="3"/>
  <c r="R262" i="3" l="1"/>
  <c r="T261" i="3"/>
  <c r="Q262" i="3"/>
  <c r="S261" i="3"/>
  <c r="R263" i="3" l="1"/>
  <c r="T262" i="3"/>
  <c r="Q263" i="3"/>
  <c r="S262" i="3"/>
  <c r="R264" i="3" l="1"/>
  <c r="T263" i="3"/>
  <c r="Q264" i="3"/>
  <c r="S263" i="3"/>
  <c r="R265" i="3" l="1"/>
  <c r="T264" i="3"/>
  <c r="Q265" i="3"/>
  <c r="S264" i="3"/>
  <c r="R266" i="3" l="1"/>
  <c r="T265" i="3"/>
  <c r="Q266" i="3"/>
  <c r="S265" i="3"/>
  <c r="R267" i="3" l="1"/>
  <c r="T266" i="3"/>
  <c r="Q267" i="3"/>
  <c r="S266" i="3"/>
  <c r="R268" i="3" l="1"/>
  <c r="T267" i="3"/>
  <c r="Q268" i="3"/>
  <c r="S267" i="3"/>
  <c r="R269" i="3" l="1"/>
  <c r="T268" i="3"/>
  <c r="Q269" i="3"/>
  <c r="S268" i="3"/>
  <c r="R270" i="3" l="1"/>
  <c r="T269" i="3"/>
  <c r="Q270" i="3"/>
  <c r="S269" i="3"/>
  <c r="R271" i="3" l="1"/>
  <c r="T270" i="3"/>
  <c r="Q271" i="3"/>
  <c r="S270" i="3"/>
  <c r="R272" i="3" l="1"/>
  <c r="T271" i="3"/>
  <c r="Q272" i="3"/>
  <c r="S271" i="3"/>
  <c r="R273" i="3" l="1"/>
  <c r="T272" i="3"/>
  <c r="Q273" i="3"/>
  <c r="S272" i="3"/>
  <c r="R274" i="3" l="1"/>
  <c r="T273" i="3"/>
  <c r="Q274" i="3"/>
  <c r="S273" i="3"/>
  <c r="R275" i="3" l="1"/>
  <c r="T274" i="3"/>
  <c r="Q275" i="3"/>
  <c r="S274" i="3"/>
  <c r="R276" i="3" l="1"/>
  <c r="T275" i="3"/>
  <c r="Q276" i="3"/>
  <c r="S275" i="3"/>
  <c r="R277" i="3" l="1"/>
  <c r="T276" i="3"/>
  <c r="Q277" i="3"/>
  <c r="S276" i="3"/>
  <c r="R278" i="3" l="1"/>
  <c r="T277" i="3"/>
  <c r="Q278" i="3"/>
  <c r="S277" i="3"/>
  <c r="R279" i="3" l="1"/>
  <c r="T278" i="3"/>
  <c r="Q279" i="3"/>
  <c r="S278" i="3"/>
  <c r="R280" i="3" l="1"/>
  <c r="T279" i="3"/>
  <c r="Q280" i="3"/>
  <c r="S279" i="3"/>
  <c r="R281" i="3" l="1"/>
  <c r="T280" i="3"/>
  <c r="Q281" i="3"/>
  <c r="S280" i="3"/>
  <c r="R282" i="3" l="1"/>
  <c r="T281" i="3"/>
  <c r="Q282" i="3"/>
  <c r="S281" i="3"/>
  <c r="R283" i="3" l="1"/>
  <c r="T282" i="3"/>
  <c r="Q283" i="3"/>
  <c r="S282" i="3"/>
  <c r="R284" i="3" l="1"/>
  <c r="T283" i="3"/>
  <c r="Q284" i="3"/>
  <c r="S283" i="3"/>
  <c r="R285" i="3" l="1"/>
  <c r="T284" i="3"/>
  <c r="Q285" i="3"/>
  <c r="S284" i="3"/>
  <c r="R286" i="3" l="1"/>
  <c r="T285" i="3"/>
  <c r="Q286" i="3"/>
  <c r="S285" i="3"/>
  <c r="R287" i="3" l="1"/>
  <c r="T286" i="3"/>
  <c r="Q287" i="3"/>
  <c r="S286" i="3"/>
  <c r="R288" i="3" l="1"/>
  <c r="T287" i="3"/>
  <c r="Q288" i="3"/>
  <c r="S287" i="3"/>
  <c r="R289" i="3" l="1"/>
  <c r="T288" i="3"/>
  <c r="Q289" i="3"/>
  <c r="S288" i="3"/>
  <c r="R290" i="3" l="1"/>
  <c r="T289" i="3"/>
  <c r="Q290" i="3"/>
  <c r="S289" i="3"/>
  <c r="R291" i="3" l="1"/>
  <c r="T290" i="3"/>
  <c r="Q291" i="3"/>
  <c r="S290" i="3"/>
  <c r="R292" i="3" l="1"/>
  <c r="T291" i="3"/>
  <c r="Q292" i="3"/>
  <c r="S291" i="3"/>
  <c r="R293" i="3" l="1"/>
  <c r="T292" i="3"/>
  <c r="Q293" i="3"/>
  <c r="S292" i="3"/>
  <c r="R294" i="3" l="1"/>
  <c r="T293" i="3"/>
  <c r="Q294" i="3"/>
  <c r="S293" i="3"/>
  <c r="R295" i="3" l="1"/>
  <c r="T294" i="3"/>
  <c r="Q295" i="3"/>
  <c r="S294" i="3"/>
  <c r="R296" i="3" l="1"/>
  <c r="T295" i="3"/>
  <c r="Q296" i="3"/>
  <c r="S295" i="3"/>
  <c r="R297" i="3" l="1"/>
  <c r="T296" i="3"/>
  <c r="Q297" i="3"/>
  <c r="S296" i="3"/>
  <c r="R298" i="3" l="1"/>
  <c r="T297" i="3"/>
  <c r="Q298" i="3"/>
  <c r="S297" i="3"/>
  <c r="R299" i="3" l="1"/>
  <c r="T298" i="3"/>
  <c r="Q299" i="3"/>
  <c r="S298" i="3"/>
  <c r="R300" i="3" l="1"/>
  <c r="T299" i="3"/>
  <c r="Q300" i="3"/>
  <c r="S299" i="3"/>
  <c r="R301" i="3" l="1"/>
  <c r="T300" i="3"/>
  <c r="Q301" i="3"/>
  <c r="S300" i="3"/>
  <c r="R302" i="3" l="1"/>
  <c r="T301" i="3"/>
  <c r="Q302" i="3"/>
  <c r="S301" i="3"/>
  <c r="R303" i="3" l="1"/>
  <c r="T302" i="3"/>
  <c r="Q303" i="3"/>
  <c r="S302" i="3"/>
  <c r="R304" i="3" l="1"/>
  <c r="T303" i="3"/>
  <c r="Q304" i="3"/>
  <c r="S303" i="3"/>
  <c r="R305" i="3" l="1"/>
  <c r="T304" i="3"/>
  <c r="Q305" i="3"/>
  <c r="S304" i="3"/>
  <c r="R306" i="3" l="1"/>
  <c r="T305" i="3"/>
  <c r="Q306" i="3"/>
  <c r="S305" i="3"/>
  <c r="R307" i="3" l="1"/>
  <c r="T306" i="3"/>
  <c r="Q307" i="3"/>
  <c r="S306" i="3"/>
  <c r="R308" i="3" l="1"/>
  <c r="T307" i="3"/>
  <c r="Q308" i="3"/>
  <c r="S307" i="3"/>
  <c r="R309" i="3" l="1"/>
  <c r="T308" i="3"/>
  <c r="Q309" i="3"/>
  <c r="S308" i="3"/>
  <c r="R310" i="3" l="1"/>
  <c r="T309" i="3"/>
  <c r="Q310" i="3"/>
  <c r="S309" i="3"/>
  <c r="R311" i="3" l="1"/>
  <c r="T310" i="3"/>
  <c r="Q311" i="3"/>
  <c r="S310" i="3"/>
  <c r="R312" i="3" l="1"/>
  <c r="T311" i="3"/>
  <c r="Q312" i="3"/>
  <c r="S311" i="3"/>
  <c r="R313" i="3" l="1"/>
  <c r="T312" i="3"/>
  <c r="Q313" i="3"/>
  <c r="S312" i="3"/>
  <c r="R314" i="3" l="1"/>
  <c r="T313" i="3"/>
  <c r="Q314" i="3"/>
  <c r="S313" i="3"/>
  <c r="R315" i="3" l="1"/>
  <c r="T314" i="3"/>
  <c r="Q315" i="3"/>
  <c r="S314" i="3"/>
  <c r="R316" i="3" l="1"/>
  <c r="T315" i="3"/>
  <c r="Q316" i="3"/>
  <c r="S315" i="3"/>
  <c r="R317" i="3" l="1"/>
  <c r="T316" i="3"/>
  <c r="Q317" i="3"/>
  <c r="S316" i="3"/>
  <c r="R318" i="3" l="1"/>
  <c r="T317" i="3"/>
  <c r="Q318" i="3"/>
  <c r="S317" i="3"/>
  <c r="R319" i="3" l="1"/>
  <c r="T318" i="3"/>
  <c r="Q319" i="3"/>
  <c r="S318" i="3"/>
  <c r="R320" i="3" l="1"/>
  <c r="T319" i="3"/>
  <c r="Q320" i="3"/>
  <c r="S319" i="3"/>
  <c r="R321" i="3" l="1"/>
  <c r="T320" i="3"/>
  <c r="Q321" i="3"/>
  <c r="S320" i="3"/>
  <c r="R322" i="3" l="1"/>
  <c r="T321" i="3"/>
  <c r="Q322" i="3"/>
  <c r="S321" i="3"/>
  <c r="R323" i="3" l="1"/>
  <c r="T322" i="3"/>
  <c r="Q323" i="3"/>
  <c r="S322" i="3"/>
  <c r="R324" i="3" l="1"/>
  <c r="T323" i="3"/>
  <c r="Q324" i="3"/>
  <c r="S323" i="3"/>
  <c r="R325" i="3" l="1"/>
  <c r="T324" i="3"/>
  <c r="Q325" i="3"/>
  <c r="S324" i="3"/>
  <c r="R326" i="3" l="1"/>
  <c r="T325" i="3"/>
  <c r="Q326" i="3"/>
  <c r="S325" i="3"/>
  <c r="R327" i="3" l="1"/>
  <c r="T326" i="3"/>
  <c r="Q327" i="3"/>
  <c r="S326" i="3"/>
  <c r="R328" i="3" l="1"/>
  <c r="T327" i="3"/>
  <c r="Q328" i="3"/>
  <c r="S327" i="3"/>
  <c r="R329" i="3" l="1"/>
  <c r="T328" i="3"/>
  <c r="Q329" i="3"/>
  <c r="S328" i="3"/>
  <c r="R330" i="3" l="1"/>
  <c r="T329" i="3"/>
  <c r="Q330" i="3"/>
  <c r="S329" i="3"/>
  <c r="R331" i="3" l="1"/>
  <c r="T330" i="3"/>
  <c r="Q331" i="3"/>
  <c r="S330" i="3"/>
  <c r="R332" i="3" l="1"/>
  <c r="T331" i="3"/>
  <c r="Q332" i="3"/>
  <c r="S331" i="3"/>
  <c r="R333" i="3" l="1"/>
  <c r="T332" i="3"/>
  <c r="Q333" i="3"/>
  <c r="S332" i="3"/>
  <c r="R334" i="3" l="1"/>
  <c r="T333" i="3"/>
  <c r="Q334" i="3"/>
  <c r="S333" i="3"/>
  <c r="R335" i="3" l="1"/>
  <c r="T334" i="3"/>
  <c r="Q335" i="3"/>
  <c r="S334" i="3"/>
  <c r="R336" i="3" l="1"/>
  <c r="T335" i="3"/>
  <c r="Q336" i="3"/>
  <c r="S335" i="3"/>
  <c r="R337" i="3" l="1"/>
  <c r="T336" i="3"/>
  <c r="Q337" i="3"/>
  <c r="S336" i="3"/>
  <c r="R338" i="3" l="1"/>
  <c r="T337" i="3"/>
  <c r="Q338" i="3"/>
  <c r="S337" i="3"/>
  <c r="R339" i="3" l="1"/>
  <c r="T338" i="3"/>
  <c r="Q339" i="3"/>
  <c r="S338" i="3"/>
  <c r="R340" i="3" l="1"/>
  <c r="T339" i="3"/>
  <c r="Q340" i="3"/>
  <c r="S339" i="3"/>
  <c r="R341" i="3" l="1"/>
  <c r="T340" i="3"/>
  <c r="Q341" i="3"/>
  <c r="S340" i="3"/>
  <c r="R342" i="3" l="1"/>
  <c r="T341" i="3"/>
  <c r="Q342" i="3"/>
  <c r="S341" i="3"/>
  <c r="R343" i="3" l="1"/>
  <c r="T342" i="3"/>
  <c r="Q343" i="3"/>
  <c r="S342" i="3"/>
  <c r="R344" i="3" l="1"/>
  <c r="T343" i="3"/>
  <c r="Q344" i="3"/>
  <c r="S343" i="3"/>
  <c r="R345" i="3" l="1"/>
  <c r="T344" i="3"/>
  <c r="Q345" i="3"/>
  <c r="S344" i="3"/>
  <c r="R346" i="3" l="1"/>
  <c r="T345" i="3"/>
  <c r="Q346" i="3"/>
  <c r="S345" i="3"/>
  <c r="R347" i="3" l="1"/>
  <c r="T346" i="3"/>
  <c r="Q347" i="3"/>
  <c r="S346" i="3"/>
  <c r="R348" i="3" l="1"/>
  <c r="T347" i="3"/>
  <c r="Q348" i="3"/>
  <c r="S347" i="3"/>
  <c r="R349" i="3" l="1"/>
  <c r="T348" i="3"/>
  <c r="Q349" i="3"/>
  <c r="S348" i="3"/>
  <c r="R350" i="3" l="1"/>
  <c r="T349" i="3"/>
  <c r="Q350" i="3"/>
  <c r="S349" i="3"/>
  <c r="R351" i="3" l="1"/>
  <c r="T350" i="3"/>
  <c r="Q351" i="3"/>
  <c r="S350" i="3"/>
  <c r="R352" i="3" l="1"/>
  <c r="T351" i="3"/>
  <c r="Q352" i="3"/>
  <c r="S351" i="3"/>
  <c r="R353" i="3" l="1"/>
  <c r="T352" i="3"/>
  <c r="Q353" i="3"/>
  <c r="S352" i="3"/>
  <c r="R354" i="3" l="1"/>
  <c r="T353" i="3"/>
  <c r="Q354" i="3"/>
  <c r="S353" i="3"/>
  <c r="R355" i="3" l="1"/>
  <c r="T354" i="3"/>
  <c r="Q355" i="3"/>
  <c r="S354" i="3"/>
  <c r="R356" i="3" l="1"/>
  <c r="T355" i="3"/>
  <c r="Q356" i="3"/>
  <c r="S355" i="3"/>
  <c r="R357" i="3" l="1"/>
  <c r="T356" i="3"/>
  <c r="Q357" i="3"/>
  <c r="S356" i="3"/>
  <c r="R358" i="3" l="1"/>
  <c r="T357" i="3"/>
  <c r="Q358" i="3"/>
  <c r="S357" i="3"/>
  <c r="R359" i="3" l="1"/>
  <c r="T358" i="3"/>
  <c r="Q359" i="3"/>
  <c r="S358" i="3"/>
  <c r="R360" i="3" l="1"/>
  <c r="T359" i="3"/>
  <c r="Q360" i="3"/>
  <c r="S359" i="3"/>
  <c r="R361" i="3" l="1"/>
  <c r="T360" i="3"/>
  <c r="Q361" i="3"/>
  <c r="S360" i="3"/>
  <c r="R362" i="3" l="1"/>
  <c r="T361" i="3"/>
  <c r="Q362" i="3"/>
  <c r="S361" i="3"/>
  <c r="R363" i="3" l="1"/>
  <c r="T362" i="3"/>
  <c r="Q363" i="3"/>
  <c r="S362" i="3"/>
  <c r="R364" i="3" l="1"/>
  <c r="T363" i="3"/>
  <c r="Q364" i="3"/>
  <c r="S363" i="3"/>
  <c r="R365" i="3" l="1"/>
  <c r="T364" i="3"/>
  <c r="Q365" i="3"/>
  <c r="S364" i="3"/>
  <c r="R366" i="3" l="1"/>
  <c r="T365" i="3"/>
  <c r="Q366" i="3"/>
  <c r="S365" i="3"/>
  <c r="R367" i="3" l="1"/>
  <c r="T366" i="3"/>
  <c r="Q367" i="3"/>
  <c r="S366" i="3"/>
  <c r="R368" i="3" l="1"/>
  <c r="T367" i="3"/>
  <c r="Q368" i="3"/>
  <c r="S367" i="3"/>
  <c r="R369" i="3" l="1"/>
  <c r="T368" i="3"/>
  <c r="Q369" i="3"/>
  <c r="S368" i="3"/>
  <c r="R370" i="3" l="1"/>
  <c r="T369" i="3"/>
  <c r="Q370" i="3"/>
  <c r="S369" i="3"/>
  <c r="R371" i="3" l="1"/>
  <c r="T370" i="3"/>
  <c r="Q371" i="3"/>
  <c r="S370" i="3"/>
  <c r="R372" i="3" l="1"/>
  <c r="T371" i="3"/>
  <c r="Q372" i="3"/>
  <c r="S371" i="3"/>
  <c r="R373" i="3" l="1"/>
  <c r="T372" i="3"/>
  <c r="Q373" i="3"/>
  <c r="S372" i="3"/>
  <c r="R374" i="3" l="1"/>
  <c r="T373" i="3"/>
  <c r="Q374" i="3"/>
  <c r="S373" i="3"/>
  <c r="R375" i="3" l="1"/>
  <c r="T374" i="3"/>
  <c r="Q375" i="3"/>
  <c r="S374" i="3"/>
  <c r="R376" i="3" l="1"/>
  <c r="T375" i="3"/>
  <c r="Q376" i="3"/>
  <c r="S375" i="3"/>
  <c r="R377" i="3" l="1"/>
  <c r="T376" i="3"/>
  <c r="Q377" i="3"/>
  <c r="S376" i="3"/>
  <c r="R378" i="3" l="1"/>
  <c r="T377" i="3"/>
  <c r="Q378" i="3"/>
  <c r="S377" i="3"/>
  <c r="R379" i="3" l="1"/>
  <c r="T378" i="3"/>
  <c r="Q379" i="3"/>
  <c r="S378" i="3"/>
  <c r="R380" i="3" l="1"/>
  <c r="T379" i="3"/>
  <c r="Q380" i="3"/>
  <c r="S379" i="3"/>
  <c r="R381" i="3" l="1"/>
  <c r="T380" i="3"/>
  <c r="Q381" i="3"/>
  <c r="S380" i="3"/>
  <c r="R382" i="3" l="1"/>
  <c r="T381" i="3"/>
  <c r="Q382" i="3"/>
  <c r="S381" i="3"/>
  <c r="R383" i="3" l="1"/>
  <c r="T382" i="3"/>
  <c r="Q383" i="3"/>
  <c r="S382" i="3"/>
  <c r="R384" i="3" l="1"/>
  <c r="T383" i="3"/>
  <c r="Q384" i="3"/>
  <c r="S383" i="3"/>
  <c r="R385" i="3" l="1"/>
  <c r="T384" i="3"/>
  <c r="Q385" i="3"/>
  <c r="S384" i="3"/>
  <c r="R386" i="3" l="1"/>
  <c r="T385" i="3"/>
  <c r="Q386" i="3"/>
  <c r="S385" i="3"/>
  <c r="R387" i="3" l="1"/>
  <c r="T386" i="3"/>
  <c r="Q387" i="3"/>
  <c r="S386" i="3"/>
  <c r="R388" i="3" l="1"/>
  <c r="T387" i="3"/>
  <c r="Q388" i="3"/>
  <c r="S387" i="3"/>
  <c r="R389" i="3" l="1"/>
  <c r="T388" i="3"/>
  <c r="Q389" i="3"/>
  <c r="S388" i="3"/>
  <c r="R390" i="3" l="1"/>
  <c r="T389" i="3"/>
  <c r="Q390" i="3"/>
  <c r="S389" i="3"/>
  <c r="R391" i="3" l="1"/>
  <c r="T390" i="3"/>
  <c r="Q391" i="3"/>
  <c r="S390" i="3"/>
  <c r="R392" i="3" l="1"/>
  <c r="T391" i="3"/>
  <c r="Q392" i="3"/>
  <c r="S391" i="3"/>
  <c r="R393" i="3" l="1"/>
  <c r="T392" i="3"/>
  <c r="Q393" i="3"/>
  <c r="S392" i="3"/>
  <c r="R394" i="3" l="1"/>
  <c r="T393" i="3"/>
  <c r="Q394" i="3"/>
  <c r="S393" i="3"/>
  <c r="R395" i="3" l="1"/>
  <c r="T394" i="3"/>
  <c r="Q395" i="3"/>
  <c r="S394" i="3"/>
  <c r="R396" i="3" l="1"/>
  <c r="T395" i="3"/>
  <c r="Q396" i="3"/>
  <c r="S395" i="3"/>
  <c r="R397" i="3" l="1"/>
  <c r="T396" i="3"/>
  <c r="Q397" i="3"/>
  <c r="S396" i="3"/>
  <c r="R398" i="3" l="1"/>
  <c r="T397" i="3"/>
  <c r="Q398" i="3"/>
  <c r="S397" i="3"/>
  <c r="R399" i="3" l="1"/>
  <c r="T398" i="3"/>
  <c r="Q399" i="3"/>
  <c r="S398" i="3"/>
  <c r="R400" i="3" l="1"/>
  <c r="T399" i="3"/>
  <c r="Q400" i="3"/>
  <c r="S399" i="3"/>
  <c r="R401" i="3" l="1"/>
  <c r="T400" i="3"/>
  <c r="Q401" i="3"/>
  <c r="S400" i="3"/>
  <c r="R402" i="3" l="1"/>
  <c r="T401" i="3"/>
  <c r="Q402" i="3"/>
  <c r="S401" i="3"/>
  <c r="R403" i="3" l="1"/>
  <c r="T402" i="3"/>
  <c r="Q403" i="3"/>
  <c r="S402" i="3"/>
  <c r="R404" i="3" l="1"/>
  <c r="T403" i="3"/>
  <c r="Q404" i="3"/>
  <c r="S403" i="3"/>
  <c r="R405" i="3" l="1"/>
  <c r="T404" i="3"/>
  <c r="Q405" i="3"/>
  <c r="S404" i="3"/>
  <c r="R406" i="3" l="1"/>
  <c r="T405" i="3"/>
  <c r="Q406" i="3"/>
  <c r="S405" i="3"/>
  <c r="R407" i="3" l="1"/>
  <c r="T406" i="3"/>
  <c r="Q407" i="3"/>
  <c r="S406" i="3"/>
  <c r="R408" i="3" l="1"/>
  <c r="T407" i="3"/>
  <c r="Q408" i="3"/>
  <c r="S407" i="3"/>
  <c r="R409" i="3" l="1"/>
  <c r="T408" i="3"/>
  <c r="Q409" i="3"/>
  <c r="S408" i="3"/>
  <c r="R410" i="3" l="1"/>
  <c r="T409" i="3"/>
  <c r="Q410" i="3"/>
  <c r="S409" i="3"/>
  <c r="R411" i="3" l="1"/>
  <c r="T410" i="3"/>
  <c r="Q411" i="3"/>
  <c r="S410" i="3"/>
  <c r="R412" i="3" l="1"/>
  <c r="T411" i="3"/>
  <c r="Q412" i="3"/>
  <c r="S411" i="3"/>
  <c r="R413" i="3" l="1"/>
  <c r="T412" i="3"/>
  <c r="Q413" i="3"/>
  <c r="S412" i="3"/>
  <c r="R414" i="3" l="1"/>
  <c r="T413" i="3"/>
  <c r="Q414" i="3"/>
  <c r="S413" i="3"/>
  <c r="R415" i="3" l="1"/>
  <c r="T414" i="3"/>
  <c r="Q415" i="3"/>
  <c r="S414" i="3"/>
  <c r="R416" i="3" l="1"/>
  <c r="T415" i="3"/>
  <c r="Q416" i="3"/>
  <c r="S415" i="3"/>
  <c r="R417" i="3" l="1"/>
  <c r="T416" i="3"/>
  <c r="Q417" i="3"/>
  <c r="S416" i="3"/>
  <c r="R418" i="3" l="1"/>
  <c r="T417" i="3"/>
  <c r="Q418" i="3"/>
  <c r="S417" i="3"/>
  <c r="R419" i="3" l="1"/>
  <c r="T418" i="3"/>
  <c r="Q419" i="3"/>
  <c r="S418" i="3"/>
  <c r="R420" i="3" l="1"/>
  <c r="T419" i="3"/>
  <c r="Q420" i="3"/>
  <c r="S419" i="3"/>
  <c r="R421" i="3" l="1"/>
  <c r="T420" i="3"/>
  <c r="Q421" i="3"/>
  <c r="S420" i="3"/>
  <c r="R422" i="3" l="1"/>
  <c r="T421" i="3"/>
  <c r="Q422" i="3"/>
  <c r="S421" i="3"/>
  <c r="R423" i="3" l="1"/>
  <c r="T422" i="3"/>
  <c r="Q423" i="3"/>
  <c r="S422" i="3"/>
  <c r="R424" i="3" l="1"/>
  <c r="T423" i="3"/>
  <c r="Q424" i="3"/>
  <c r="S423" i="3"/>
  <c r="R425" i="3" l="1"/>
  <c r="T424" i="3"/>
  <c r="Q425" i="3"/>
  <c r="S424" i="3"/>
  <c r="R426" i="3" l="1"/>
  <c r="T425" i="3"/>
  <c r="Q426" i="3"/>
  <c r="S425" i="3"/>
  <c r="R427" i="3" l="1"/>
  <c r="T426" i="3"/>
  <c r="Q427" i="3"/>
  <c r="S426" i="3"/>
  <c r="R428" i="3" l="1"/>
  <c r="T427" i="3"/>
  <c r="Q428" i="3"/>
  <c r="S427" i="3"/>
  <c r="R429" i="3" l="1"/>
  <c r="T428" i="3"/>
  <c r="Q429" i="3"/>
  <c r="S428" i="3"/>
  <c r="R430" i="3" l="1"/>
  <c r="T429" i="3"/>
  <c r="Q430" i="3"/>
  <c r="S429" i="3"/>
  <c r="R431" i="3" l="1"/>
  <c r="T430" i="3"/>
  <c r="Q431" i="3"/>
  <c r="S430" i="3"/>
  <c r="R432" i="3" l="1"/>
  <c r="T431" i="3"/>
  <c r="Q432" i="3"/>
  <c r="S431" i="3"/>
  <c r="R433" i="3" l="1"/>
  <c r="T432" i="3"/>
  <c r="Q433" i="3"/>
  <c r="S432" i="3"/>
  <c r="R434" i="3" l="1"/>
  <c r="T433" i="3"/>
  <c r="Q434" i="3"/>
  <c r="S433" i="3"/>
  <c r="R435" i="3" l="1"/>
  <c r="T434" i="3"/>
  <c r="Q435" i="3"/>
  <c r="S434" i="3"/>
  <c r="R436" i="3" l="1"/>
  <c r="T435" i="3"/>
  <c r="Q436" i="3"/>
  <c r="S435" i="3"/>
  <c r="R437" i="3" l="1"/>
  <c r="T436" i="3"/>
  <c r="Q437" i="3"/>
  <c r="S436" i="3"/>
  <c r="R438" i="3" l="1"/>
  <c r="T437" i="3"/>
  <c r="Q438" i="3"/>
  <c r="S437" i="3"/>
  <c r="R439" i="3" l="1"/>
  <c r="T438" i="3"/>
  <c r="Q439" i="3"/>
  <c r="S438" i="3"/>
  <c r="R440" i="3" l="1"/>
  <c r="T439" i="3"/>
  <c r="Q440" i="3"/>
  <c r="S439" i="3"/>
  <c r="R441" i="3" l="1"/>
  <c r="T440" i="3"/>
  <c r="Q441" i="3"/>
  <c r="S440" i="3"/>
  <c r="R442" i="3" l="1"/>
  <c r="T441" i="3"/>
  <c r="Q442" i="3"/>
  <c r="S441" i="3"/>
  <c r="R443" i="3" l="1"/>
  <c r="T442" i="3"/>
  <c r="Q443" i="3"/>
  <c r="S442" i="3"/>
  <c r="R444" i="3" l="1"/>
  <c r="T443" i="3"/>
  <c r="Q444" i="3"/>
  <c r="S443" i="3"/>
  <c r="R445" i="3" l="1"/>
  <c r="T444" i="3"/>
  <c r="Q445" i="3"/>
  <c r="S444" i="3"/>
  <c r="R446" i="3" l="1"/>
  <c r="T445" i="3"/>
  <c r="Q446" i="3"/>
  <c r="S445" i="3"/>
  <c r="R447" i="3" l="1"/>
  <c r="T446" i="3"/>
  <c r="Q447" i="3"/>
  <c r="S446" i="3"/>
  <c r="R448" i="3" l="1"/>
  <c r="T447" i="3"/>
  <c r="Q448" i="3"/>
  <c r="S447" i="3"/>
  <c r="R449" i="3" l="1"/>
  <c r="T448" i="3"/>
  <c r="Q449" i="3"/>
  <c r="S448" i="3"/>
  <c r="R450" i="3" l="1"/>
  <c r="T449" i="3"/>
  <c r="Q450" i="3"/>
  <c r="S449" i="3"/>
  <c r="R451" i="3" l="1"/>
  <c r="T450" i="3"/>
  <c r="Q451" i="3"/>
  <c r="S450" i="3"/>
  <c r="R452" i="3" l="1"/>
  <c r="T451" i="3"/>
  <c r="Q452" i="3"/>
  <c r="S451" i="3"/>
  <c r="R453" i="3" l="1"/>
  <c r="T452" i="3"/>
  <c r="Q453" i="3"/>
  <c r="S452" i="3"/>
  <c r="R454" i="3" l="1"/>
  <c r="T453" i="3"/>
  <c r="Q454" i="3"/>
  <c r="S453" i="3"/>
  <c r="R455" i="3" l="1"/>
  <c r="T454" i="3"/>
  <c r="Q455" i="3"/>
  <c r="S454" i="3"/>
  <c r="R456" i="3" l="1"/>
  <c r="T455" i="3"/>
  <c r="Q456" i="3"/>
  <c r="S455" i="3"/>
  <c r="R457" i="3" l="1"/>
  <c r="T456" i="3"/>
  <c r="Q457" i="3"/>
  <c r="S456" i="3"/>
  <c r="R458" i="3" l="1"/>
  <c r="T457" i="3"/>
  <c r="Q458" i="3"/>
  <c r="S457" i="3"/>
  <c r="R459" i="3" l="1"/>
  <c r="T458" i="3"/>
  <c r="Q459" i="3"/>
  <c r="S458" i="3"/>
  <c r="R460" i="3" l="1"/>
  <c r="T459" i="3"/>
  <c r="Q460" i="3"/>
  <c r="S459" i="3"/>
  <c r="R461" i="3" l="1"/>
  <c r="T460" i="3"/>
  <c r="Q461" i="3"/>
  <c r="S460" i="3"/>
  <c r="R462" i="3" l="1"/>
  <c r="T461" i="3"/>
  <c r="Q462" i="3"/>
  <c r="S461" i="3"/>
  <c r="R463" i="3" l="1"/>
  <c r="T462" i="3"/>
  <c r="Q463" i="3"/>
  <c r="S462" i="3"/>
  <c r="R464" i="3" l="1"/>
  <c r="T463" i="3"/>
  <c r="Q464" i="3"/>
  <c r="S463" i="3"/>
  <c r="R465" i="3" l="1"/>
  <c r="T464" i="3"/>
  <c r="Q465" i="3"/>
  <c r="S464" i="3"/>
  <c r="R466" i="3" l="1"/>
  <c r="T465" i="3"/>
  <c r="Q466" i="3"/>
  <c r="S465" i="3"/>
  <c r="R467" i="3" l="1"/>
  <c r="T466" i="3"/>
  <c r="Q467" i="3"/>
  <c r="S466" i="3"/>
  <c r="R468" i="3" l="1"/>
  <c r="T467" i="3"/>
  <c r="Q468" i="3"/>
  <c r="S467" i="3"/>
  <c r="R469" i="3" l="1"/>
  <c r="T468" i="3"/>
  <c r="Q469" i="3"/>
  <c r="S468" i="3"/>
  <c r="R470" i="3" l="1"/>
  <c r="T469" i="3"/>
  <c r="Q470" i="3"/>
  <c r="S469" i="3"/>
  <c r="R471" i="3" l="1"/>
  <c r="T470" i="3"/>
  <c r="Q471" i="3"/>
  <c r="S470" i="3"/>
  <c r="R472" i="3" l="1"/>
  <c r="T471" i="3"/>
  <c r="Q472" i="3"/>
  <c r="S471" i="3"/>
  <c r="R473" i="3" l="1"/>
  <c r="T472" i="3"/>
  <c r="Q473" i="3"/>
  <c r="S472" i="3"/>
  <c r="R474" i="3" l="1"/>
  <c r="T473" i="3"/>
  <c r="Q474" i="3"/>
  <c r="S473" i="3"/>
  <c r="R475" i="3" l="1"/>
  <c r="T474" i="3"/>
  <c r="Q475" i="3"/>
  <c r="S474" i="3"/>
  <c r="R476" i="3" l="1"/>
  <c r="T475" i="3"/>
  <c r="Q476" i="3"/>
  <c r="S475" i="3"/>
  <c r="R477" i="3" l="1"/>
  <c r="T476" i="3"/>
  <c r="Q477" i="3"/>
  <c r="S476" i="3"/>
  <c r="R478" i="3" l="1"/>
  <c r="T477" i="3"/>
  <c r="Q478" i="3"/>
  <c r="S477" i="3"/>
  <c r="R479" i="3" l="1"/>
  <c r="T478" i="3"/>
  <c r="Q479" i="3"/>
  <c r="S478" i="3"/>
  <c r="R480" i="3" l="1"/>
  <c r="T479" i="3"/>
  <c r="Q480" i="3"/>
  <c r="S479" i="3"/>
  <c r="R481" i="3" l="1"/>
  <c r="T480" i="3"/>
  <c r="Q481" i="3"/>
  <c r="S480" i="3"/>
  <c r="R482" i="3" l="1"/>
  <c r="T481" i="3"/>
  <c r="Q482" i="3"/>
  <c r="S481" i="3"/>
  <c r="R483" i="3" l="1"/>
  <c r="T482" i="3"/>
  <c r="Q483" i="3"/>
  <c r="S482" i="3"/>
  <c r="R484" i="3" l="1"/>
  <c r="T483" i="3"/>
  <c r="Q484" i="3"/>
  <c r="S483" i="3"/>
  <c r="R485" i="3" l="1"/>
  <c r="T484" i="3"/>
  <c r="Q485" i="3"/>
  <c r="S484" i="3"/>
  <c r="R486" i="3" l="1"/>
  <c r="T485" i="3"/>
  <c r="Q486" i="3"/>
  <c r="S485" i="3"/>
  <c r="R487" i="3" l="1"/>
  <c r="T486" i="3"/>
  <c r="Q487" i="3"/>
  <c r="S486" i="3"/>
  <c r="R488" i="3" l="1"/>
  <c r="T487" i="3"/>
  <c r="Q488" i="3"/>
  <c r="S487" i="3"/>
  <c r="R489" i="3" l="1"/>
  <c r="T488" i="3"/>
  <c r="Q489" i="3"/>
  <c r="S488" i="3"/>
  <c r="R490" i="3" l="1"/>
  <c r="T489" i="3"/>
  <c r="Q490" i="3"/>
  <c r="S489" i="3"/>
  <c r="R491" i="3" l="1"/>
  <c r="T490" i="3"/>
  <c r="Q491" i="3"/>
  <c r="S490" i="3"/>
  <c r="R492" i="3" l="1"/>
  <c r="T491" i="3"/>
  <c r="Q492" i="3"/>
  <c r="S491" i="3"/>
  <c r="R493" i="3" l="1"/>
  <c r="T492" i="3"/>
  <c r="Q493" i="3"/>
  <c r="S492" i="3"/>
  <c r="R494" i="3" l="1"/>
  <c r="T493" i="3"/>
  <c r="Q494" i="3"/>
  <c r="S493" i="3"/>
  <c r="R495" i="3" l="1"/>
  <c r="T494" i="3"/>
  <c r="Q495" i="3"/>
  <c r="S494" i="3"/>
  <c r="R496" i="3" l="1"/>
  <c r="T495" i="3"/>
  <c r="Q496" i="3"/>
  <c r="S495" i="3"/>
  <c r="R497" i="3" l="1"/>
  <c r="T496" i="3"/>
  <c r="Q497" i="3"/>
  <c r="S496" i="3"/>
  <c r="R498" i="3" l="1"/>
  <c r="T497" i="3"/>
  <c r="Q498" i="3"/>
  <c r="S497" i="3"/>
  <c r="R499" i="3" l="1"/>
  <c r="T498" i="3"/>
  <c r="Q499" i="3"/>
  <c r="S498" i="3"/>
  <c r="R500" i="3" l="1"/>
  <c r="T499" i="3"/>
  <c r="Q500" i="3"/>
  <c r="S499" i="3"/>
  <c r="R501" i="3" l="1"/>
  <c r="T500" i="3"/>
  <c r="Q501" i="3"/>
  <c r="S500" i="3"/>
  <c r="R502" i="3" l="1"/>
  <c r="T501" i="3"/>
  <c r="Q502" i="3"/>
  <c r="S501" i="3"/>
  <c r="R503" i="3" l="1"/>
  <c r="T502" i="3"/>
  <c r="Q503" i="3"/>
  <c r="S502" i="3"/>
  <c r="R504" i="3" l="1"/>
  <c r="T503" i="3"/>
  <c r="Q504" i="3"/>
  <c r="S503" i="3"/>
  <c r="R505" i="3" l="1"/>
  <c r="T504" i="3"/>
  <c r="Q505" i="3"/>
  <c r="S504" i="3"/>
  <c r="R506" i="3" l="1"/>
  <c r="T505" i="3"/>
  <c r="Q506" i="3"/>
  <c r="S505" i="3"/>
  <c r="R507" i="3" l="1"/>
  <c r="T506" i="3"/>
  <c r="Q507" i="3"/>
  <c r="S506" i="3"/>
  <c r="R508" i="3" l="1"/>
  <c r="T507" i="3"/>
  <c r="Q508" i="3"/>
  <c r="S507" i="3"/>
  <c r="R509" i="3" l="1"/>
  <c r="T508" i="3"/>
  <c r="Q509" i="3"/>
  <c r="S508" i="3"/>
  <c r="R510" i="3" l="1"/>
  <c r="T509" i="3"/>
  <c r="Q510" i="3"/>
  <c r="S509" i="3"/>
  <c r="R511" i="3" l="1"/>
  <c r="T510" i="3"/>
  <c r="Q511" i="3"/>
  <c r="S510" i="3"/>
  <c r="R512" i="3" l="1"/>
  <c r="T511" i="3"/>
  <c r="Q512" i="3"/>
  <c r="S511" i="3"/>
  <c r="R513" i="3" l="1"/>
  <c r="T512" i="3"/>
  <c r="Q513" i="3"/>
  <c r="S512" i="3"/>
  <c r="R514" i="3" l="1"/>
  <c r="T513" i="3"/>
  <c r="Q514" i="3"/>
  <c r="S513" i="3"/>
  <c r="R515" i="3" l="1"/>
  <c r="T514" i="3"/>
  <c r="Q515" i="3"/>
  <c r="S514" i="3"/>
  <c r="R516" i="3" l="1"/>
  <c r="T515" i="3"/>
  <c r="Q516" i="3"/>
  <c r="S515" i="3"/>
  <c r="R517" i="3" l="1"/>
  <c r="T516" i="3"/>
  <c r="Q517" i="3"/>
  <c r="S516" i="3"/>
  <c r="R518" i="3" l="1"/>
  <c r="T517" i="3"/>
  <c r="Q518" i="3"/>
  <c r="S517" i="3"/>
  <c r="R519" i="3" l="1"/>
  <c r="T518" i="3"/>
  <c r="Q519" i="3"/>
  <c r="S518" i="3"/>
  <c r="R520" i="3" l="1"/>
  <c r="T519" i="3"/>
  <c r="Q520" i="3"/>
  <c r="S519" i="3"/>
  <c r="R521" i="3" l="1"/>
  <c r="T520" i="3"/>
  <c r="Q521" i="3"/>
  <c r="S520" i="3"/>
  <c r="R522" i="3" l="1"/>
  <c r="T521" i="3"/>
  <c r="Q522" i="3"/>
  <c r="S521" i="3"/>
  <c r="R523" i="3" l="1"/>
  <c r="T522" i="3"/>
  <c r="Q523" i="3"/>
  <c r="S522" i="3"/>
  <c r="R524" i="3" l="1"/>
  <c r="T523" i="3"/>
  <c r="Q524" i="3"/>
  <c r="S523" i="3"/>
  <c r="R525" i="3" l="1"/>
  <c r="T524" i="3"/>
  <c r="Q525" i="3"/>
  <c r="S524" i="3"/>
  <c r="R526" i="3" l="1"/>
  <c r="T525" i="3"/>
  <c r="Q526" i="3"/>
  <c r="S525" i="3"/>
  <c r="R527" i="3" l="1"/>
  <c r="T526" i="3"/>
  <c r="Q527" i="3"/>
  <c r="S526" i="3"/>
  <c r="R528" i="3" l="1"/>
  <c r="T527" i="3"/>
  <c r="Q528" i="3"/>
  <c r="S527" i="3"/>
  <c r="R529" i="3" l="1"/>
  <c r="T528" i="3"/>
  <c r="Q529" i="3"/>
  <c r="S528" i="3"/>
  <c r="R530" i="3" l="1"/>
  <c r="T529" i="3"/>
  <c r="Q530" i="3"/>
  <c r="S529" i="3"/>
  <c r="R531" i="3" l="1"/>
  <c r="T530" i="3"/>
  <c r="Q531" i="3"/>
  <c r="S530" i="3"/>
  <c r="R532" i="3" l="1"/>
  <c r="T531" i="3"/>
  <c r="Q532" i="3"/>
  <c r="S531" i="3"/>
  <c r="R533" i="3" l="1"/>
  <c r="T532" i="3"/>
  <c r="Q533" i="3"/>
  <c r="S532" i="3"/>
  <c r="R534" i="3" l="1"/>
  <c r="T533" i="3"/>
  <c r="Q534" i="3"/>
  <c r="S533" i="3"/>
  <c r="R535" i="3" l="1"/>
  <c r="T534" i="3"/>
  <c r="Q535" i="3"/>
  <c r="S534" i="3"/>
  <c r="R536" i="3" l="1"/>
  <c r="T535" i="3"/>
  <c r="Q536" i="3"/>
  <c r="S535" i="3"/>
  <c r="R537" i="3" l="1"/>
  <c r="T536" i="3"/>
  <c r="Q537" i="3"/>
  <c r="S536" i="3"/>
  <c r="R538" i="3" l="1"/>
  <c r="T537" i="3"/>
  <c r="Q538" i="3"/>
  <c r="S537" i="3"/>
  <c r="R539" i="3" l="1"/>
  <c r="T538" i="3"/>
  <c r="Q539" i="3"/>
  <c r="S538" i="3"/>
  <c r="R540" i="3" l="1"/>
  <c r="T539" i="3"/>
  <c r="Q540" i="3"/>
  <c r="S539" i="3"/>
  <c r="R541" i="3" l="1"/>
  <c r="T540" i="3"/>
  <c r="Q541" i="3"/>
  <c r="S540" i="3"/>
  <c r="R542" i="3" l="1"/>
  <c r="T541" i="3"/>
  <c r="Q542" i="3"/>
  <c r="S541" i="3"/>
  <c r="R543" i="3" l="1"/>
  <c r="T542" i="3"/>
  <c r="Q543" i="3"/>
  <c r="S542" i="3"/>
  <c r="R544" i="3" l="1"/>
  <c r="T543" i="3"/>
  <c r="Q544" i="3"/>
  <c r="S543" i="3"/>
  <c r="R545" i="3" l="1"/>
  <c r="T544" i="3"/>
  <c r="Q545" i="3"/>
  <c r="S544" i="3"/>
  <c r="R546" i="3" l="1"/>
  <c r="T545" i="3"/>
  <c r="Q546" i="3"/>
  <c r="S545" i="3"/>
  <c r="R547" i="3" l="1"/>
  <c r="T546" i="3"/>
  <c r="Q547" i="3"/>
  <c r="S546" i="3"/>
  <c r="R548" i="3" l="1"/>
  <c r="T547" i="3"/>
  <c r="Q548" i="3"/>
  <c r="S547" i="3"/>
  <c r="R549" i="3" l="1"/>
  <c r="T548" i="3"/>
  <c r="Q549" i="3"/>
  <c r="S548" i="3"/>
  <c r="R550" i="3" l="1"/>
  <c r="T549" i="3"/>
  <c r="Q550" i="3"/>
  <c r="S549" i="3"/>
  <c r="Q551" i="3" l="1"/>
  <c r="S550" i="3"/>
  <c r="R551" i="3"/>
  <c r="T550" i="3"/>
  <c r="Q552" i="3" l="1"/>
  <c r="S551" i="3"/>
  <c r="R552" i="3"/>
  <c r="T551" i="3"/>
  <c r="Q553" i="3" l="1"/>
  <c r="S552" i="3"/>
  <c r="R553" i="3"/>
  <c r="T552" i="3"/>
  <c r="Q554" i="3" l="1"/>
  <c r="S553" i="3"/>
  <c r="R554" i="3"/>
  <c r="T553" i="3"/>
  <c r="Q555" i="3" l="1"/>
  <c r="S554" i="3"/>
  <c r="R555" i="3"/>
  <c r="T554" i="3"/>
  <c r="Q556" i="3" l="1"/>
  <c r="S555" i="3"/>
  <c r="R556" i="3"/>
  <c r="T555" i="3"/>
  <c r="Q557" i="3" l="1"/>
  <c r="S556" i="3"/>
  <c r="R557" i="3"/>
  <c r="T556" i="3"/>
  <c r="Q558" i="3" l="1"/>
  <c r="S557" i="3"/>
  <c r="R558" i="3"/>
  <c r="T557" i="3"/>
  <c r="Q559" i="3" l="1"/>
  <c r="S558" i="3"/>
  <c r="R559" i="3"/>
  <c r="T558" i="3"/>
  <c r="Q560" i="3" l="1"/>
  <c r="S559" i="3"/>
  <c r="R560" i="3"/>
  <c r="T559" i="3"/>
  <c r="Q561" i="3" l="1"/>
  <c r="S560" i="3"/>
  <c r="R561" i="3"/>
  <c r="T560" i="3"/>
  <c r="Q562" i="3" l="1"/>
  <c r="S561" i="3"/>
  <c r="R562" i="3"/>
  <c r="T561" i="3"/>
  <c r="Q563" i="3" l="1"/>
  <c r="S562" i="3"/>
  <c r="R563" i="3"/>
  <c r="T562" i="3"/>
  <c r="Q564" i="3" l="1"/>
  <c r="S563" i="3"/>
  <c r="R564" i="3"/>
  <c r="T563" i="3"/>
  <c r="Q565" i="3" l="1"/>
  <c r="S564" i="3"/>
  <c r="R565" i="3"/>
  <c r="T564" i="3"/>
  <c r="Q566" i="3" l="1"/>
  <c r="S565" i="3"/>
  <c r="R566" i="3"/>
  <c r="T565" i="3"/>
  <c r="Q567" i="3" l="1"/>
  <c r="S566" i="3"/>
  <c r="R567" i="3"/>
  <c r="T566" i="3"/>
  <c r="Q568" i="3" l="1"/>
  <c r="S567" i="3"/>
  <c r="R568" i="3"/>
  <c r="T567" i="3"/>
  <c r="Q569" i="3" l="1"/>
  <c r="S568" i="3"/>
  <c r="R569" i="3"/>
  <c r="T568" i="3"/>
  <c r="Q570" i="3" l="1"/>
  <c r="S569" i="3"/>
  <c r="R570" i="3"/>
  <c r="T569" i="3"/>
  <c r="Q571" i="3" l="1"/>
  <c r="S570" i="3"/>
  <c r="R571" i="3"/>
  <c r="T570" i="3"/>
  <c r="Q572" i="3" l="1"/>
  <c r="S571" i="3"/>
  <c r="R572" i="3"/>
  <c r="T571" i="3"/>
  <c r="Q573" i="3" l="1"/>
  <c r="S572" i="3"/>
  <c r="R573" i="3"/>
  <c r="T572" i="3"/>
  <c r="Q574" i="3" l="1"/>
  <c r="S573" i="3"/>
  <c r="R574" i="3"/>
  <c r="T573" i="3"/>
  <c r="Q575" i="3" l="1"/>
  <c r="S574" i="3"/>
  <c r="R575" i="3"/>
  <c r="T574" i="3"/>
  <c r="Q576" i="3" l="1"/>
  <c r="S575" i="3"/>
  <c r="R576" i="3"/>
  <c r="T575" i="3"/>
  <c r="Q577" i="3" l="1"/>
  <c r="S576" i="3"/>
  <c r="R577" i="3"/>
  <c r="T576" i="3"/>
  <c r="Q578" i="3" l="1"/>
  <c r="S577" i="3"/>
  <c r="R578" i="3"/>
  <c r="T577" i="3"/>
  <c r="Q579" i="3" l="1"/>
  <c r="S578" i="3"/>
  <c r="R579" i="3"/>
  <c r="T578" i="3"/>
  <c r="Q580" i="3" l="1"/>
  <c r="S579" i="3"/>
  <c r="R580" i="3"/>
  <c r="T579" i="3"/>
  <c r="Q581" i="3" l="1"/>
  <c r="S580" i="3"/>
  <c r="R581" i="3"/>
  <c r="T580" i="3"/>
  <c r="Q582" i="3" l="1"/>
  <c r="S581" i="3"/>
  <c r="R582" i="3"/>
  <c r="T581" i="3"/>
  <c r="Q583" i="3" l="1"/>
  <c r="S582" i="3"/>
  <c r="R583" i="3"/>
  <c r="T582" i="3"/>
  <c r="Q584" i="3" l="1"/>
  <c r="S583" i="3"/>
  <c r="R584" i="3"/>
  <c r="T583" i="3"/>
  <c r="Q585" i="3" l="1"/>
  <c r="S584" i="3"/>
  <c r="R585" i="3"/>
  <c r="T584" i="3"/>
  <c r="Q586" i="3" l="1"/>
  <c r="S585" i="3"/>
  <c r="R586" i="3"/>
  <c r="T585" i="3"/>
  <c r="Q587" i="3" l="1"/>
  <c r="S586" i="3"/>
  <c r="R587" i="3"/>
  <c r="T586" i="3"/>
  <c r="Q588" i="3" l="1"/>
  <c r="S587" i="3"/>
  <c r="R588" i="3"/>
  <c r="T587" i="3"/>
  <c r="Q589" i="3" l="1"/>
  <c r="S588" i="3"/>
  <c r="R589" i="3"/>
  <c r="T588" i="3"/>
  <c r="Q590" i="3" l="1"/>
  <c r="S589" i="3"/>
  <c r="R590" i="3"/>
  <c r="T589" i="3"/>
  <c r="Q591" i="3" l="1"/>
  <c r="S590" i="3"/>
  <c r="R591" i="3"/>
  <c r="T590" i="3"/>
  <c r="Q592" i="3" l="1"/>
  <c r="S591" i="3"/>
  <c r="R592" i="3"/>
  <c r="T591" i="3"/>
  <c r="Q593" i="3" l="1"/>
  <c r="S592" i="3"/>
  <c r="R593" i="3"/>
  <c r="T592" i="3"/>
  <c r="Q594" i="3" l="1"/>
  <c r="S593" i="3"/>
  <c r="R594" i="3"/>
  <c r="T593" i="3"/>
  <c r="Q595" i="3" l="1"/>
  <c r="S594" i="3"/>
  <c r="R595" i="3"/>
  <c r="T594" i="3"/>
  <c r="Q596" i="3" l="1"/>
  <c r="S595" i="3"/>
  <c r="R596" i="3"/>
  <c r="T595" i="3"/>
  <c r="Q597" i="3" l="1"/>
  <c r="S596" i="3"/>
  <c r="R597" i="3"/>
  <c r="T596" i="3"/>
  <c r="Q598" i="3" l="1"/>
  <c r="S597" i="3"/>
  <c r="R598" i="3"/>
  <c r="T597" i="3"/>
  <c r="Q599" i="3" l="1"/>
  <c r="S598" i="3"/>
  <c r="R599" i="3"/>
  <c r="T598" i="3"/>
  <c r="Q600" i="3" l="1"/>
  <c r="S599" i="3"/>
  <c r="R600" i="3"/>
  <c r="T599" i="3"/>
  <c r="Q601" i="3" l="1"/>
  <c r="S600" i="3"/>
  <c r="R601" i="3"/>
  <c r="T600" i="3"/>
  <c r="Q602" i="3" l="1"/>
  <c r="S601" i="3"/>
  <c r="R602" i="3"/>
  <c r="T601" i="3"/>
  <c r="Q603" i="3" l="1"/>
  <c r="S602" i="3"/>
  <c r="R603" i="3"/>
  <c r="T602" i="3"/>
  <c r="Q604" i="3" l="1"/>
  <c r="S603" i="3"/>
  <c r="R604" i="3"/>
  <c r="T603" i="3"/>
  <c r="Q605" i="3" l="1"/>
  <c r="S604" i="3"/>
  <c r="R605" i="3"/>
  <c r="T604" i="3"/>
  <c r="Q606" i="3" l="1"/>
  <c r="S605" i="3"/>
  <c r="R606" i="3"/>
  <c r="T605" i="3"/>
  <c r="Q607" i="3" l="1"/>
  <c r="S606" i="3"/>
  <c r="R607" i="3"/>
  <c r="T606" i="3"/>
  <c r="Q608" i="3" l="1"/>
  <c r="S607" i="3"/>
  <c r="R608" i="3"/>
  <c r="T607" i="3"/>
  <c r="Q609" i="3" l="1"/>
  <c r="S608" i="3"/>
  <c r="R609" i="3"/>
  <c r="T608" i="3"/>
  <c r="Q610" i="3" l="1"/>
  <c r="S609" i="3"/>
  <c r="R610" i="3"/>
  <c r="T609" i="3"/>
  <c r="Q611" i="3" l="1"/>
  <c r="S610" i="3"/>
  <c r="R611" i="3"/>
  <c r="T610" i="3"/>
  <c r="Q612" i="3" l="1"/>
  <c r="S611" i="3"/>
  <c r="R612" i="3"/>
  <c r="T611" i="3"/>
  <c r="Q613" i="3" l="1"/>
  <c r="S612" i="3"/>
  <c r="R613" i="3"/>
  <c r="T612" i="3"/>
  <c r="Q614" i="3" l="1"/>
  <c r="S613" i="3"/>
  <c r="R614" i="3"/>
  <c r="T613" i="3"/>
  <c r="Q615" i="3" l="1"/>
  <c r="S614" i="3"/>
  <c r="R615" i="3"/>
  <c r="T614" i="3"/>
  <c r="Q616" i="3" l="1"/>
  <c r="S615" i="3"/>
  <c r="R616" i="3"/>
  <c r="T615" i="3"/>
  <c r="Q617" i="3" l="1"/>
  <c r="S616" i="3"/>
  <c r="R617" i="3"/>
  <c r="T616" i="3"/>
  <c r="Q618" i="3" l="1"/>
  <c r="S617" i="3"/>
  <c r="R618" i="3"/>
  <c r="T617" i="3"/>
  <c r="Q619" i="3" l="1"/>
  <c r="S618" i="3"/>
  <c r="R619" i="3"/>
  <c r="T618" i="3"/>
  <c r="Q620" i="3" l="1"/>
  <c r="S619" i="3"/>
  <c r="R620" i="3"/>
  <c r="T619" i="3"/>
  <c r="Q621" i="3" l="1"/>
  <c r="S620" i="3"/>
  <c r="R621" i="3"/>
  <c r="T620" i="3"/>
  <c r="Q622" i="3" l="1"/>
  <c r="S621" i="3"/>
  <c r="R622" i="3"/>
  <c r="T621" i="3"/>
  <c r="Q623" i="3" l="1"/>
  <c r="S622" i="3"/>
  <c r="R623" i="3"/>
  <c r="T622" i="3"/>
  <c r="Q624" i="3" l="1"/>
  <c r="S623" i="3"/>
  <c r="R624" i="3"/>
  <c r="T623" i="3"/>
  <c r="Q625" i="3" l="1"/>
  <c r="S624" i="3"/>
  <c r="R625" i="3"/>
  <c r="T624" i="3"/>
  <c r="Q626" i="3" l="1"/>
  <c r="S625" i="3"/>
  <c r="R626" i="3"/>
  <c r="T625" i="3"/>
  <c r="Q627" i="3" l="1"/>
  <c r="S626" i="3"/>
  <c r="R627" i="3"/>
  <c r="T626" i="3"/>
  <c r="Q628" i="3" l="1"/>
  <c r="S627" i="3"/>
  <c r="R628" i="3"/>
  <c r="T627" i="3"/>
  <c r="Q629" i="3" l="1"/>
  <c r="S628" i="3"/>
  <c r="R629" i="3"/>
  <c r="T628" i="3"/>
  <c r="Q630" i="3" l="1"/>
  <c r="S629" i="3"/>
  <c r="R630" i="3"/>
  <c r="T629" i="3"/>
  <c r="Q631" i="3" l="1"/>
  <c r="S630" i="3"/>
  <c r="R631" i="3"/>
  <c r="T630" i="3"/>
  <c r="Q632" i="3" l="1"/>
  <c r="S631" i="3"/>
  <c r="R632" i="3"/>
  <c r="T631" i="3"/>
  <c r="Q633" i="3" l="1"/>
  <c r="S632" i="3"/>
  <c r="R633" i="3"/>
  <c r="T632" i="3"/>
  <c r="Q634" i="3" l="1"/>
  <c r="S633" i="3"/>
  <c r="R634" i="3"/>
  <c r="T633" i="3"/>
  <c r="Q635" i="3" l="1"/>
  <c r="S634" i="3"/>
  <c r="R635" i="3"/>
  <c r="T634" i="3"/>
  <c r="Q636" i="3" l="1"/>
  <c r="S635" i="3"/>
  <c r="R636" i="3"/>
  <c r="T635" i="3"/>
  <c r="Q637" i="3" l="1"/>
  <c r="S636" i="3"/>
  <c r="R637" i="3"/>
  <c r="T636" i="3"/>
  <c r="Q638" i="3" l="1"/>
  <c r="S637" i="3"/>
  <c r="R638" i="3"/>
  <c r="T637" i="3"/>
  <c r="Q639" i="3" l="1"/>
  <c r="S638" i="3"/>
  <c r="R639" i="3"/>
  <c r="T638" i="3"/>
  <c r="Q640" i="3" l="1"/>
  <c r="S639" i="3"/>
  <c r="R640" i="3"/>
  <c r="T639" i="3"/>
  <c r="Q641" i="3" l="1"/>
  <c r="S640" i="3"/>
  <c r="R641" i="3"/>
  <c r="T640" i="3"/>
  <c r="Q642" i="3" l="1"/>
  <c r="S641" i="3"/>
  <c r="R642" i="3"/>
  <c r="T641" i="3"/>
  <c r="Q643" i="3" l="1"/>
  <c r="S642" i="3"/>
  <c r="R643" i="3"/>
  <c r="T642" i="3"/>
  <c r="Q644" i="3" l="1"/>
  <c r="S643" i="3"/>
  <c r="R644" i="3"/>
  <c r="T643" i="3"/>
  <c r="Q645" i="3" l="1"/>
  <c r="S644" i="3"/>
  <c r="R645" i="3"/>
  <c r="T644" i="3"/>
  <c r="Q646" i="3" l="1"/>
  <c r="S645" i="3"/>
  <c r="R646" i="3"/>
  <c r="T645" i="3"/>
  <c r="Q647" i="3" l="1"/>
  <c r="S646" i="3"/>
  <c r="R647" i="3"/>
  <c r="T646" i="3"/>
  <c r="Q648" i="3" l="1"/>
  <c r="S647" i="3"/>
  <c r="R648" i="3"/>
  <c r="T647" i="3"/>
  <c r="Q649" i="3" l="1"/>
  <c r="S648" i="3"/>
  <c r="R649" i="3"/>
  <c r="T648" i="3"/>
  <c r="Q650" i="3" l="1"/>
  <c r="S649" i="3"/>
  <c r="R650" i="3"/>
  <c r="T649" i="3"/>
  <c r="Q651" i="3" l="1"/>
  <c r="S650" i="3"/>
  <c r="R651" i="3"/>
  <c r="T650" i="3"/>
  <c r="Q652" i="3" l="1"/>
  <c r="S651" i="3"/>
  <c r="R652" i="3"/>
  <c r="T651" i="3"/>
  <c r="Q653" i="3" l="1"/>
  <c r="S652" i="3"/>
  <c r="R653" i="3"/>
  <c r="T652" i="3"/>
  <c r="Q654" i="3" l="1"/>
  <c r="S653" i="3"/>
  <c r="R654" i="3"/>
  <c r="T653" i="3"/>
  <c r="Q655" i="3" l="1"/>
  <c r="S654" i="3"/>
  <c r="R655" i="3"/>
  <c r="T654" i="3"/>
  <c r="Q656" i="3" l="1"/>
  <c r="S655" i="3"/>
  <c r="R656" i="3"/>
  <c r="T655" i="3"/>
  <c r="Q657" i="3" l="1"/>
  <c r="S656" i="3"/>
  <c r="R657" i="3"/>
  <c r="T656" i="3"/>
  <c r="Q658" i="3" l="1"/>
  <c r="S657" i="3"/>
  <c r="R658" i="3"/>
  <c r="T657" i="3"/>
  <c r="Q659" i="3" l="1"/>
  <c r="S658" i="3"/>
  <c r="R659" i="3"/>
  <c r="T658" i="3"/>
  <c r="Q660" i="3" l="1"/>
  <c r="S659" i="3"/>
  <c r="R660" i="3"/>
  <c r="T659" i="3"/>
  <c r="Q661" i="3" l="1"/>
  <c r="S660" i="3"/>
  <c r="R661" i="3"/>
  <c r="T660" i="3"/>
  <c r="Q662" i="3" l="1"/>
  <c r="S661" i="3"/>
  <c r="R662" i="3"/>
  <c r="T661" i="3"/>
  <c r="Q663" i="3" l="1"/>
  <c r="S662" i="3"/>
  <c r="R663" i="3"/>
  <c r="T662" i="3"/>
  <c r="Q664" i="3" l="1"/>
  <c r="S663" i="3"/>
  <c r="R664" i="3"/>
  <c r="T663" i="3"/>
  <c r="Q665" i="3" l="1"/>
  <c r="S664" i="3"/>
  <c r="R665" i="3"/>
  <c r="T664" i="3"/>
  <c r="Q666" i="3" l="1"/>
  <c r="S665" i="3"/>
  <c r="R666" i="3"/>
  <c r="T665" i="3"/>
  <c r="Q667" i="3" l="1"/>
  <c r="S666" i="3"/>
  <c r="R667" i="3"/>
  <c r="T666" i="3"/>
  <c r="Q668" i="3" l="1"/>
  <c r="S667" i="3"/>
  <c r="R668" i="3"/>
  <c r="T667" i="3"/>
  <c r="Q669" i="3" l="1"/>
  <c r="S668" i="3"/>
  <c r="R669" i="3"/>
  <c r="T668" i="3"/>
  <c r="Q670" i="3" l="1"/>
  <c r="S669" i="3"/>
  <c r="R670" i="3"/>
  <c r="T669" i="3"/>
  <c r="Q671" i="3" l="1"/>
  <c r="S670" i="3"/>
  <c r="R671" i="3"/>
  <c r="T670" i="3"/>
  <c r="Q672" i="3" l="1"/>
  <c r="S671" i="3"/>
  <c r="R672" i="3"/>
  <c r="T671" i="3"/>
  <c r="Q673" i="3" l="1"/>
  <c r="S672" i="3"/>
  <c r="R673" i="3"/>
  <c r="T672" i="3"/>
  <c r="Q674" i="3" l="1"/>
  <c r="S673" i="3"/>
  <c r="R674" i="3"/>
  <c r="T673" i="3"/>
  <c r="Q675" i="3" l="1"/>
  <c r="S674" i="3"/>
  <c r="R675" i="3"/>
  <c r="T674" i="3"/>
  <c r="Q676" i="3" l="1"/>
  <c r="S675" i="3"/>
  <c r="R676" i="3"/>
  <c r="T675" i="3"/>
  <c r="Q677" i="3" l="1"/>
  <c r="S676" i="3"/>
  <c r="R677" i="3"/>
  <c r="T676" i="3"/>
  <c r="Q678" i="3" l="1"/>
  <c r="S677" i="3"/>
  <c r="R678" i="3"/>
  <c r="T677" i="3"/>
  <c r="Q679" i="3" l="1"/>
  <c r="S678" i="3"/>
  <c r="R679" i="3"/>
  <c r="T678" i="3"/>
  <c r="Q680" i="3" l="1"/>
  <c r="S679" i="3"/>
  <c r="R680" i="3"/>
  <c r="T679" i="3"/>
  <c r="Q681" i="3" l="1"/>
  <c r="S680" i="3"/>
  <c r="R681" i="3"/>
  <c r="T680" i="3"/>
  <c r="Q682" i="3" l="1"/>
  <c r="S681" i="3"/>
  <c r="R682" i="3"/>
  <c r="T681" i="3"/>
  <c r="Q683" i="3" l="1"/>
  <c r="S682" i="3"/>
  <c r="R683" i="3"/>
  <c r="T682" i="3"/>
  <c r="Q684" i="3" l="1"/>
  <c r="S683" i="3"/>
  <c r="R684" i="3"/>
  <c r="T683" i="3"/>
  <c r="Q685" i="3" l="1"/>
  <c r="S684" i="3"/>
  <c r="R685" i="3"/>
  <c r="T684" i="3"/>
  <c r="Q686" i="3" l="1"/>
  <c r="S685" i="3"/>
  <c r="R686" i="3"/>
  <c r="T685" i="3"/>
  <c r="Q687" i="3" l="1"/>
  <c r="S686" i="3"/>
  <c r="R687" i="3"/>
  <c r="T686" i="3"/>
  <c r="Q688" i="3" l="1"/>
  <c r="S687" i="3"/>
  <c r="R688" i="3"/>
  <c r="T687" i="3"/>
  <c r="Q689" i="3" l="1"/>
  <c r="S688" i="3"/>
  <c r="R689" i="3"/>
  <c r="T688" i="3"/>
  <c r="Q690" i="3" l="1"/>
  <c r="S689" i="3"/>
  <c r="R690" i="3"/>
  <c r="T689" i="3"/>
  <c r="Q691" i="3" l="1"/>
  <c r="S690" i="3"/>
  <c r="R691" i="3"/>
  <c r="T690" i="3"/>
  <c r="Q692" i="3" l="1"/>
  <c r="S691" i="3"/>
  <c r="R692" i="3"/>
  <c r="T691" i="3"/>
  <c r="Q693" i="3" l="1"/>
  <c r="S692" i="3"/>
  <c r="R693" i="3"/>
  <c r="T692" i="3"/>
  <c r="Q694" i="3" l="1"/>
  <c r="S693" i="3"/>
  <c r="R694" i="3"/>
  <c r="T693" i="3"/>
  <c r="Q695" i="3" l="1"/>
  <c r="S694" i="3"/>
  <c r="R695" i="3"/>
  <c r="T694" i="3"/>
  <c r="Q696" i="3" l="1"/>
  <c r="S695" i="3"/>
  <c r="R696" i="3"/>
  <c r="T695" i="3"/>
  <c r="Q697" i="3" l="1"/>
  <c r="S696" i="3"/>
  <c r="R697" i="3"/>
  <c r="T696" i="3"/>
  <c r="Q698" i="3" l="1"/>
  <c r="S697" i="3"/>
  <c r="R698" i="3"/>
  <c r="T697" i="3"/>
  <c r="Q699" i="3" l="1"/>
  <c r="S698" i="3"/>
  <c r="R699" i="3"/>
  <c r="T698" i="3"/>
  <c r="Q700" i="3" l="1"/>
  <c r="S699" i="3"/>
  <c r="R700" i="3"/>
  <c r="T699" i="3"/>
  <c r="Q701" i="3" l="1"/>
  <c r="S700" i="3"/>
  <c r="R701" i="3"/>
  <c r="T700" i="3"/>
  <c r="Q702" i="3" l="1"/>
  <c r="S701" i="3"/>
  <c r="R702" i="3"/>
  <c r="T701" i="3"/>
  <c r="Q703" i="3" l="1"/>
  <c r="S702" i="3"/>
  <c r="R703" i="3"/>
  <c r="T702" i="3"/>
  <c r="Q704" i="3" l="1"/>
  <c r="S703" i="3"/>
  <c r="R704" i="3"/>
  <c r="T703" i="3"/>
  <c r="Q705" i="3" l="1"/>
  <c r="S704" i="3"/>
  <c r="R705" i="3"/>
  <c r="T704" i="3"/>
  <c r="Q706" i="3" l="1"/>
  <c r="S705" i="3"/>
  <c r="R706" i="3"/>
  <c r="T705" i="3"/>
  <c r="Q707" i="3" l="1"/>
  <c r="S706" i="3"/>
  <c r="R707" i="3"/>
  <c r="T706" i="3"/>
  <c r="Q708" i="3" l="1"/>
  <c r="S707" i="3"/>
  <c r="R708" i="3"/>
  <c r="T707" i="3"/>
  <c r="Q709" i="3" l="1"/>
  <c r="S708" i="3"/>
  <c r="R709" i="3"/>
  <c r="T708" i="3"/>
  <c r="Q710" i="3" l="1"/>
  <c r="S709" i="3"/>
  <c r="R710" i="3"/>
  <c r="T709" i="3"/>
  <c r="Q711" i="3" l="1"/>
  <c r="S710" i="3"/>
  <c r="R711" i="3"/>
  <c r="T710" i="3"/>
  <c r="Q712" i="3" l="1"/>
  <c r="S711" i="3"/>
  <c r="R712" i="3"/>
  <c r="T711" i="3"/>
  <c r="Q713" i="3" l="1"/>
  <c r="S712" i="3"/>
  <c r="R713" i="3"/>
  <c r="T712" i="3"/>
  <c r="Q714" i="3" l="1"/>
  <c r="S713" i="3"/>
  <c r="R714" i="3"/>
  <c r="T713" i="3"/>
  <c r="Q715" i="3" l="1"/>
  <c r="S714" i="3"/>
  <c r="R715" i="3"/>
  <c r="T714" i="3"/>
  <c r="Q716" i="3" l="1"/>
  <c r="S715" i="3"/>
  <c r="R716" i="3"/>
  <c r="T715" i="3"/>
  <c r="Q717" i="3" l="1"/>
  <c r="S716" i="3"/>
  <c r="R717" i="3"/>
  <c r="T716" i="3"/>
  <c r="Q718" i="3" l="1"/>
  <c r="S717" i="3"/>
  <c r="R718" i="3"/>
  <c r="T717" i="3"/>
  <c r="Q719" i="3" l="1"/>
  <c r="S718" i="3"/>
  <c r="R719" i="3"/>
  <c r="T718" i="3"/>
  <c r="Q720" i="3" l="1"/>
  <c r="S719" i="3"/>
  <c r="R720" i="3"/>
  <c r="T719" i="3"/>
  <c r="Q721" i="3" l="1"/>
  <c r="S720" i="3"/>
  <c r="R721" i="3"/>
  <c r="T720" i="3"/>
  <c r="Q722" i="3" l="1"/>
  <c r="S721" i="3"/>
  <c r="R722" i="3"/>
  <c r="T721" i="3"/>
  <c r="Q723" i="3" l="1"/>
  <c r="S722" i="3"/>
  <c r="R723" i="3"/>
  <c r="T722" i="3"/>
  <c r="Q724" i="3" l="1"/>
  <c r="S723" i="3"/>
  <c r="R724" i="3"/>
  <c r="T723" i="3"/>
  <c r="Q725" i="3" l="1"/>
  <c r="S724" i="3"/>
  <c r="R725" i="3"/>
  <c r="T724" i="3"/>
  <c r="Q726" i="3" l="1"/>
  <c r="S725" i="3"/>
  <c r="R726" i="3"/>
  <c r="T725" i="3"/>
  <c r="Q727" i="3" l="1"/>
  <c r="S726" i="3"/>
  <c r="R727" i="3"/>
  <c r="T726" i="3"/>
  <c r="Q728" i="3" l="1"/>
  <c r="S727" i="3"/>
  <c r="R728" i="3"/>
  <c r="T727" i="3"/>
  <c r="Q729" i="3" l="1"/>
  <c r="S728" i="3"/>
  <c r="R729" i="3"/>
  <c r="T728" i="3"/>
  <c r="Q730" i="3" l="1"/>
  <c r="S729" i="3"/>
  <c r="R730" i="3"/>
  <c r="T729" i="3"/>
  <c r="Q731" i="3" l="1"/>
  <c r="S730" i="3"/>
  <c r="R731" i="3"/>
  <c r="T730" i="3"/>
  <c r="Q732" i="3" l="1"/>
  <c r="S731" i="3"/>
  <c r="R732" i="3"/>
  <c r="T731" i="3"/>
  <c r="Q733" i="3" l="1"/>
  <c r="S732" i="3"/>
  <c r="R733" i="3"/>
  <c r="T732" i="3"/>
  <c r="Q734" i="3" l="1"/>
  <c r="S733" i="3"/>
  <c r="R734" i="3"/>
  <c r="T733" i="3"/>
  <c r="Q735" i="3" l="1"/>
  <c r="S734" i="3"/>
  <c r="R735" i="3"/>
  <c r="T734" i="3"/>
  <c r="Q736" i="3" l="1"/>
  <c r="S735" i="3"/>
  <c r="R736" i="3"/>
  <c r="T735" i="3"/>
  <c r="Q737" i="3" l="1"/>
  <c r="S736" i="3"/>
  <c r="R737" i="3"/>
  <c r="T736" i="3"/>
  <c r="Q738" i="3" l="1"/>
  <c r="S737" i="3"/>
  <c r="R738" i="3"/>
  <c r="T737" i="3"/>
  <c r="Q739" i="3" l="1"/>
  <c r="S738" i="3"/>
  <c r="R739" i="3"/>
  <c r="T738" i="3"/>
  <c r="Q740" i="3" l="1"/>
  <c r="S739" i="3"/>
  <c r="R740" i="3"/>
  <c r="T739" i="3"/>
  <c r="Q741" i="3" l="1"/>
  <c r="S740" i="3"/>
  <c r="R741" i="3"/>
  <c r="T740" i="3"/>
  <c r="Q742" i="3" l="1"/>
  <c r="S741" i="3"/>
  <c r="R742" i="3"/>
  <c r="T741" i="3"/>
  <c r="Q743" i="3" l="1"/>
  <c r="S742" i="3"/>
  <c r="R743" i="3"/>
  <c r="T742" i="3"/>
  <c r="Q744" i="3" l="1"/>
  <c r="S743" i="3"/>
  <c r="R744" i="3"/>
  <c r="T743" i="3"/>
  <c r="Q745" i="3" l="1"/>
  <c r="S744" i="3"/>
  <c r="R745" i="3"/>
  <c r="T744" i="3"/>
  <c r="Q746" i="3" l="1"/>
  <c r="S745" i="3"/>
  <c r="R746" i="3"/>
  <c r="T745" i="3"/>
  <c r="Q747" i="3" l="1"/>
  <c r="S746" i="3"/>
  <c r="R747" i="3"/>
  <c r="T746" i="3"/>
  <c r="Q748" i="3" l="1"/>
  <c r="S747" i="3"/>
  <c r="R748" i="3"/>
  <c r="T747" i="3"/>
  <c r="Q749" i="3" l="1"/>
  <c r="S748" i="3"/>
  <c r="R749" i="3"/>
  <c r="T748" i="3"/>
  <c r="Q750" i="3" l="1"/>
  <c r="S749" i="3"/>
  <c r="R750" i="3"/>
  <c r="T749" i="3"/>
  <c r="Q751" i="3" l="1"/>
  <c r="S750" i="3"/>
  <c r="R751" i="3"/>
  <c r="T750" i="3"/>
  <c r="Q752" i="3" l="1"/>
  <c r="S751" i="3"/>
  <c r="R752" i="3"/>
  <c r="T751" i="3"/>
  <c r="Q753" i="3" l="1"/>
  <c r="S752" i="3"/>
  <c r="R753" i="3"/>
  <c r="T752" i="3"/>
  <c r="Q754" i="3" l="1"/>
  <c r="S753" i="3"/>
  <c r="R754" i="3"/>
  <c r="T753" i="3"/>
  <c r="Q755" i="3" l="1"/>
  <c r="S754" i="3"/>
  <c r="R755" i="3"/>
  <c r="T754" i="3"/>
  <c r="Q756" i="3" l="1"/>
  <c r="S755" i="3"/>
  <c r="R756" i="3"/>
  <c r="T755" i="3"/>
  <c r="Q757" i="3" l="1"/>
  <c r="S756" i="3"/>
  <c r="R757" i="3"/>
  <c r="T756" i="3"/>
  <c r="Q758" i="3" l="1"/>
  <c r="S757" i="3"/>
  <c r="R758" i="3"/>
  <c r="T757" i="3"/>
  <c r="Q759" i="3" l="1"/>
  <c r="S758" i="3"/>
  <c r="R759" i="3"/>
  <c r="T758" i="3"/>
  <c r="Q760" i="3" l="1"/>
  <c r="S759" i="3"/>
  <c r="R760" i="3"/>
  <c r="T759" i="3"/>
  <c r="Q761" i="3" l="1"/>
  <c r="S760" i="3"/>
  <c r="R761" i="3"/>
  <c r="T760" i="3"/>
  <c r="Q762" i="3" l="1"/>
  <c r="S761" i="3"/>
  <c r="R762" i="3"/>
  <c r="T761" i="3"/>
  <c r="Q763" i="3" l="1"/>
  <c r="S762" i="3"/>
  <c r="R763" i="3"/>
  <c r="T762" i="3"/>
  <c r="Q764" i="3" l="1"/>
  <c r="S763" i="3"/>
  <c r="R764" i="3"/>
  <c r="T763" i="3"/>
  <c r="Q765" i="3" l="1"/>
  <c r="S764" i="3"/>
  <c r="R765" i="3"/>
  <c r="T764" i="3"/>
  <c r="Q766" i="3" l="1"/>
  <c r="S765" i="3"/>
  <c r="R766" i="3"/>
  <c r="T765" i="3"/>
  <c r="Q767" i="3" l="1"/>
  <c r="S766" i="3"/>
  <c r="R767" i="3"/>
  <c r="T766" i="3"/>
  <c r="Q768" i="3" l="1"/>
  <c r="S767" i="3"/>
  <c r="R768" i="3"/>
  <c r="T767" i="3"/>
  <c r="Q769" i="3" l="1"/>
  <c r="S768" i="3"/>
  <c r="R769" i="3"/>
  <c r="T768" i="3"/>
  <c r="Q770" i="3" l="1"/>
  <c r="S769" i="3"/>
  <c r="R770" i="3"/>
  <c r="T769" i="3"/>
  <c r="Q771" i="3" l="1"/>
  <c r="S770" i="3"/>
  <c r="R771" i="3"/>
  <c r="T770" i="3"/>
  <c r="Q772" i="3" l="1"/>
  <c r="S771" i="3"/>
  <c r="R772" i="3"/>
  <c r="T771" i="3"/>
  <c r="Q773" i="3" l="1"/>
  <c r="S772" i="3"/>
  <c r="R773" i="3"/>
  <c r="T772" i="3"/>
  <c r="Q774" i="3" l="1"/>
  <c r="S773" i="3"/>
  <c r="R774" i="3"/>
  <c r="T773" i="3"/>
  <c r="Q775" i="3" l="1"/>
  <c r="S774" i="3"/>
  <c r="R775" i="3"/>
  <c r="T774" i="3"/>
  <c r="Q776" i="3" l="1"/>
  <c r="S775" i="3"/>
  <c r="R776" i="3"/>
  <c r="T775" i="3"/>
  <c r="Q777" i="3" l="1"/>
  <c r="S776" i="3"/>
  <c r="R777" i="3"/>
  <c r="T776" i="3"/>
  <c r="Q778" i="3" l="1"/>
  <c r="S777" i="3"/>
  <c r="R778" i="3"/>
  <c r="T777" i="3"/>
  <c r="Q779" i="3" l="1"/>
  <c r="S778" i="3"/>
  <c r="R779" i="3"/>
  <c r="T778" i="3"/>
  <c r="Q780" i="3" l="1"/>
  <c r="S779" i="3"/>
  <c r="R780" i="3"/>
  <c r="T779" i="3"/>
  <c r="Q781" i="3" l="1"/>
  <c r="S780" i="3"/>
  <c r="R781" i="3"/>
  <c r="T780" i="3"/>
  <c r="Q782" i="3" l="1"/>
  <c r="S781" i="3"/>
  <c r="R782" i="3"/>
  <c r="T781" i="3"/>
  <c r="Q783" i="3" l="1"/>
  <c r="S782" i="3"/>
  <c r="R783" i="3"/>
  <c r="T782" i="3"/>
  <c r="Q784" i="3" l="1"/>
  <c r="S783" i="3"/>
  <c r="R784" i="3"/>
  <c r="T783" i="3"/>
  <c r="Q785" i="3" l="1"/>
  <c r="S784" i="3"/>
  <c r="R785" i="3"/>
  <c r="T784" i="3"/>
  <c r="Q786" i="3" l="1"/>
  <c r="S785" i="3"/>
  <c r="R786" i="3"/>
  <c r="T785" i="3"/>
  <c r="Q787" i="3" l="1"/>
  <c r="S786" i="3"/>
  <c r="R787" i="3"/>
  <c r="T786" i="3"/>
  <c r="Q788" i="3" l="1"/>
  <c r="S787" i="3"/>
  <c r="R788" i="3"/>
  <c r="T787" i="3"/>
  <c r="Q789" i="3" l="1"/>
  <c r="S788" i="3"/>
  <c r="R789" i="3"/>
  <c r="T788" i="3"/>
  <c r="Q790" i="3" l="1"/>
  <c r="S789" i="3"/>
  <c r="R790" i="3"/>
  <c r="T789" i="3"/>
  <c r="Q791" i="3" l="1"/>
  <c r="S790" i="3"/>
  <c r="R791" i="3"/>
  <c r="T790" i="3"/>
  <c r="Q792" i="3" l="1"/>
  <c r="S791" i="3"/>
  <c r="R792" i="3"/>
  <c r="T791" i="3"/>
  <c r="Q793" i="3" l="1"/>
  <c r="S792" i="3"/>
  <c r="R793" i="3"/>
  <c r="T792" i="3"/>
  <c r="Q794" i="3" l="1"/>
  <c r="S793" i="3"/>
  <c r="R794" i="3"/>
  <c r="T793" i="3"/>
  <c r="Q795" i="3" l="1"/>
  <c r="S794" i="3"/>
  <c r="R795" i="3"/>
  <c r="T794" i="3"/>
  <c r="Q796" i="3" l="1"/>
  <c r="S795" i="3"/>
  <c r="R796" i="3"/>
  <c r="T795" i="3"/>
  <c r="Q797" i="3" l="1"/>
  <c r="S796" i="3"/>
  <c r="R797" i="3"/>
  <c r="T796" i="3"/>
  <c r="Q798" i="3" l="1"/>
  <c r="S797" i="3"/>
  <c r="R798" i="3"/>
  <c r="T797" i="3"/>
  <c r="Q799" i="3" l="1"/>
  <c r="S798" i="3"/>
  <c r="R799" i="3"/>
  <c r="T798" i="3"/>
  <c r="Q800" i="3" l="1"/>
  <c r="S799" i="3"/>
  <c r="R800" i="3"/>
  <c r="T799" i="3"/>
  <c r="Q801" i="3" l="1"/>
  <c r="S800" i="3"/>
  <c r="R801" i="3"/>
  <c r="T800" i="3"/>
  <c r="Q802" i="3" l="1"/>
  <c r="S801" i="3"/>
  <c r="R802" i="3"/>
  <c r="T801" i="3"/>
  <c r="Q803" i="3" l="1"/>
  <c r="S802" i="3"/>
  <c r="R803" i="3"/>
  <c r="T802" i="3"/>
  <c r="Q804" i="3" l="1"/>
  <c r="S803" i="3"/>
  <c r="R804" i="3"/>
  <c r="T803" i="3"/>
  <c r="Q805" i="3" l="1"/>
  <c r="S804" i="3"/>
  <c r="R805" i="3"/>
  <c r="T804" i="3"/>
  <c r="Q806" i="3" l="1"/>
  <c r="S805" i="3"/>
  <c r="R806" i="3"/>
  <c r="T805" i="3"/>
  <c r="Q807" i="3" l="1"/>
  <c r="S806" i="3"/>
  <c r="R807" i="3"/>
  <c r="T806" i="3"/>
  <c r="Q808" i="3" l="1"/>
  <c r="S807" i="3"/>
  <c r="R808" i="3"/>
  <c r="T807" i="3"/>
  <c r="Q809" i="3" l="1"/>
  <c r="S808" i="3"/>
  <c r="R809" i="3"/>
  <c r="T808" i="3"/>
  <c r="Q810" i="3" l="1"/>
  <c r="S809" i="3"/>
  <c r="R810" i="3"/>
  <c r="T809" i="3"/>
  <c r="Q811" i="3" l="1"/>
  <c r="S810" i="3"/>
  <c r="R811" i="3"/>
  <c r="T810" i="3"/>
  <c r="Q812" i="3" l="1"/>
  <c r="S811" i="3"/>
  <c r="R812" i="3"/>
  <c r="T811" i="3"/>
  <c r="Q813" i="3" l="1"/>
  <c r="S812" i="3"/>
  <c r="R813" i="3"/>
  <c r="T812" i="3"/>
  <c r="Q814" i="3" l="1"/>
  <c r="S813" i="3"/>
  <c r="R814" i="3"/>
  <c r="T813" i="3"/>
  <c r="Q815" i="3" l="1"/>
  <c r="S814" i="3"/>
  <c r="R815" i="3"/>
  <c r="T814" i="3"/>
  <c r="Q816" i="3" l="1"/>
  <c r="S815" i="3"/>
  <c r="R816" i="3"/>
  <c r="T815" i="3"/>
  <c r="Q817" i="3" l="1"/>
  <c r="S816" i="3"/>
  <c r="R817" i="3"/>
  <c r="T816" i="3"/>
  <c r="Q818" i="3" l="1"/>
  <c r="S817" i="3"/>
  <c r="R818" i="3"/>
  <c r="T817" i="3"/>
  <c r="Q819" i="3" l="1"/>
  <c r="S818" i="3"/>
  <c r="R819" i="3"/>
  <c r="T818" i="3"/>
  <c r="Q820" i="3" l="1"/>
  <c r="S819" i="3"/>
  <c r="R820" i="3"/>
  <c r="T819" i="3"/>
  <c r="Q821" i="3" l="1"/>
  <c r="S820" i="3"/>
  <c r="R821" i="3"/>
  <c r="T820" i="3"/>
  <c r="Q822" i="3" l="1"/>
  <c r="S821" i="3"/>
  <c r="R822" i="3"/>
  <c r="T821" i="3"/>
  <c r="Q823" i="3" l="1"/>
  <c r="S822" i="3"/>
  <c r="R823" i="3"/>
  <c r="T822" i="3"/>
  <c r="Q824" i="3" l="1"/>
  <c r="S823" i="3"/>
  <c r="R824" i="3"/>
  <c r="T823" i="3"/>
  <c r="Q825" i="3" l="1"/>
  <c r="S824" i="3"/>
  <c r="R825" i="3"/>
  <c r="T824" i="3"/>
  <c r="Q826" i="3" l="1"/>
  <c r="S825" i="3"/>
  <c r="R826" i="3"/>
  <c r="T825" i="3"/>
  <c r="Q827" i="3" l="1"/>
  <c r="S826" i="3"/>
  <c r="R827" i="3"/>
  <c r="T826" i="3"/>
  <c r="Q828" i="3" l="1"/>
  <c r="S827" i="3"/>
  <c r="R828" i="3"/>
  <c r="T827" i="3"/>
  <c r="Q829" i="3" l="1"/>
  <c r="S828" i="3"/>
  <c r="R829" i="3"/>
  <c r="T828" i="3"/>
  <c r="Q830" i="3" l="1"/>
  <c r="S829" i="3"/>
  <c r="R830" i="3"/>
  <c r="T829" i="3"/>
  <c r="Q831" i="3" l="1"/>
  <c r="S830" i="3"/>
  <c r="R831" i="3"/>
  <c r="T830" i="3"/>
  <c r="Q832" i="3" l="1"/>
  <c r="S831" i="3"/>
  <c r="R832" i="3"/>
  <c r="T831" i="3"/>
  <c r="Q833" i="3" l="1"/>
  <c r="S832" i="3"/>
  <c r="R833" i="3"/>
  <c r="T832" i="3"/>
  <c r="Q834" i="3" l="1"/>
  <c r="S833" i="3"/>
  <c r="R834" i="3"/>
  <c r="T833" i="3"/>
  <c r="Q835" i="3" l="1"/>
  <c r="S834" i="3"/>
  <c r="R835" i="3"/>
  <c r="T834" i="3"/>
  <c r="Q836" i="3" l="1"/>
  <c r="S835" i="3"/>
  <c r="R836" i="3"/>
  <c r="T835" i="3"/>
  <c r="Q837" i="3" l="1"/>
  <c r="S836" i="3"/>
  <c r="R837" i="3"/>
  <c r="T836" i="3"/>
  <c r="Q838" i="3" l="1"/>
  <c r="S837" i="3"/>
  <c r="R838" i="3"/>
  <c r="T837" i="3"/>
  <c r="Q839" i="3" l="1"/>
  <c r="S838" i="3"/>
  <c r="R839" i="3"/>
  <c r="T838" i="3"/>
  <c r="Q840" i="3" l="1"/>
  <c r="S839" i="3"/>
  <c r="R840" i="3"/>
  <c r="T839" i="3"/>
  <c r="Q841" i="3" l="1"/>
  <c r="S840" i="3"/>
  <c r="R841" i="3"/>
  <c r="T840" i="3"/>
  <c r="Q842" i="3" l="1"/>
  <c r="S841" i="3"/>
  <c r="R842" i="3"/>
  <c r="T841" i="3"/>
  <c r="Q843" i="3" l="1"/>
  <c r="S842" i="3"/>
  <c r="R843" i="3"/>
  <c r="T842" i="3"/>
  <c r="Q844" i="3" l="1"/>
  <c r="S843" i="3"/>
  <c r="R844" i="3"/>
  <c r="T843" i="3"/>
  <c r="Q845" i="3" l="1"/>
  <c r="S844" i="3"/>
  <c r="R845" i="3"/>
  <c r="T844" i="3"/>
  <c r="Q846" i="3" l="1"/>
  <c r="S845" i="3"/>
  <c r="R846" i="3"/>
  <c r="T845" i="3"/>
  <c r="Q847" i="3" l="1"/>
  <c r="S846" i="3"/>
  <c r="R847" i="3"/>
  <c r="T846" i="3"/>
  <c r="Q848" i="3" l="1"/>
  <c r="S847" i="3"/>
  <c r="R848" i="3"/>
  <c r="T847" i="3"/>
  <c r="Q849" i="3" l="1"/>
  <c r="S848" i="3"/>
  <c r="R849" i="3"/>
  <c r="T848" i="3"/>
  <c r="Q850" i="3" l="1"/>
  <c r="S849" i="3"/>
  <c r="R850" i="3"/>
  <c r="T849" i="3"/>
  <c r="Q851" i="3" l="1"/>
  <c r="S850" i="3"/>
  <c r="R851" i="3"/>
  <c r="T850" i="3"/>
  <c r="Q852" i="3" l="1"/>
  <c r="S851" i="3"/>
  <c r="R852" i="3"/>
  <c r="T851" i="3"/>
  <c r="Q853" i="3" l="1"/>
  <c r="S852" i="3"/>
  <c r="R853" i="3"/>
  <c r="T852" i="3"/>
  <c r="Q854" i="3" l="1"/>
  <c r="S853" i="3"/>
  <c r="R854" i="3"/>
  <c r="T853" i="3"/>
  <c r="Q855" i="3" l="1"/>
  <c r="S854" i="3"/>
  <c r="R855" i="3"/>
  <c r="T854" i="3"/>
  <c r="Q856" i="3" l="1"/>
  <c r="S855" i="3"/>
  <c r="R856" i="3"/>
  <c r="T855" i="3"/>
  <c r="Q857" i="3" l="1"/>
  <c r="S856" i="3"/>
  <c r="R857" i="3"/>
  <c r="T856" i="3"/>
  <c r="Q858" i="3" l="1"/>
  <c r="S857" i="3"/>
  <c r="R858" i="3"/>
  <c r="T857" i="3"/>
  <c r="Q859" i="3" l="1"/>
  <c r="S858" i="3"/>
  <c r="R859" i="3"/>
  <c r="T858" i="3"/>
  <c r="Q860" i="3" l="1"/>
  <c r="S859" i="3"/>
  <c r="R860" i="3"/>
  <c r="T859" i="3"/>
  <c r="Q861" i="3" l="1"/>
  <c r="S860" i="3"/>
  <c r="R861" i="3"/>
  <c r="T860" i="3"/>
  <c r="Q862" i="3" l="1"/>
  <c r="S861" i="3"/>
  <c r="R862" i="3"/>
  <c r="T861" i="3"/>
  <c r="Q863" i="3" l="1"/>
  <c r="S862" i="3"/>
  <c r="R863" i="3"/>
  <c r="T862" i="3"/>
  <c r="Q864" i="3" l="1"/>
  <c r="S863" i="3"/>
  <c r="R864" i="3"/>
  <c r="T863" i="3"/>
  <c r="Q865" i="3" l="1"/>
  <c r="S864" i="3"/>
  <c r="R865" i="3"/>
  <c r="T864" i="3"/>
  <c r="Q866" i="3" l="1"/>
  <c r="S865" i="3"/>
  <c r="R866" i="3"/>
  <c r="T865" i="3"/>
  <c r="Q867" i="3" l="1"/>
  <c r="S866" i="3"/>
  <c r="R867" i="3"/>
  <c r="T866" i="3"/>
  <c r="Q868" i="3" l="1"/>
  <c r="S867" i="3"/>
  <c r="R868" i="3"/>
  <c r="T867" i="3"/>
  <c r="Q869" i="3" l="1"/>
  <c r="S868" i="3"/>
  <c r="R869" i="3"/>
  <c r="T868" i="3"/>
  <c r="Q870" i="3" l="1"/>
  <c r="S869" i="3"/>
  <c r="R870" i="3"/>
  <c r="T869" i="3"/>
  <c r="Q871" i="3" l="1"/>
  <c r="S870" i="3"/>
  <c r="R871" i="3"/>
  <c r="T870" i="3"/>
  <c r="Q872" i="3" l="1"/>
  <c r="S871" i="3"/>
  <c r="R872" i="3"/>
  <c r="T871" i="3"/>
  <c r="Q873" i="3" l="1"/>
  <c r="S872" i="3"/>
  <c r="R873" i="3"/>
  <c r="T872" i="3"/>
  <c r="Q874" i="3" l="1"/>
  <c r="S873" i="3"/>
  <c r="R874" i="3"/>
  <c r="T873" i="3"/>
  <c r="Q875" i="3" l="1"/>
  <c r="S874" i="3"/>
  <c r="R875" i="3"/>
  <c r="T874" i="3"/>
  <c r="Q876" i="3" l="1"/>
  <c r="S875" i="3"/>
  <c r="R876" i="3"/>
  <c r="T875" i="3"/>
  <c r="Q877" i="3" l="1"/>
  <c r="S876" i="3"/>
  <c r="R877" i="3"/>
  <c r="T876" i="3"/>
  <c r="Q878" i="3" l="1"/>
  <c r="S877" i="3"/>
  <c r="R878" i="3"/>
  <c r="T877" i="3"/>
  <c r="Q879" i="3" l="1"/>
  <c r="S878" i="3"/>
  <c r="R879" i="3"/>
  <c r="T878" i="3"/>
  <c r="Q880" i="3" l="1"/>
  <c r="S879" i="3"/>
  <c r="R880" i="3"/>
  <c r="T879" i="3"/>
  <c r="Q881" i="3" l="1"/>
  <c r="S880" i="3"/>
  <c r="R881" i="3"/>
  <c r="T880" i="3"/>
  <c r="Q882" i="3" l="1"/>
  <c r="S881" i="3"/>
  <c r="R882" i="3"/>
  <c r="T881" i="3"/>
  <c r="Q883" i="3" l="1"/>
  <c r="S882" i="3"/>
  <c r="R883" i="3"/>
  <c r="T882" i="3"/>
  <c r="Q884" i="3" l="1"/>
  <c r="S883" i="3"/>
  <c r="R884" i="3"/>
  <c r="T883" i="3"/>
  <c r="Q885" i="3" l="1"/>
  <c r="S884" i="3"/>
  <c r="R885" i="3"/>
  <c r="T884" i="3"/>
  <c r="Q886" i="3" l="1"/>
  <c r="S885" i="3"/>
  <c r="R886" i="3"/>
  <c r="T885" i="3"/>
  <c r="Q887" i="3" l="1"/>
  <c r="S886" i="3"/>
  <c r="R887" i="3"/>
  <c r="T886" i="3"/>
  <c r="Q888" i="3" l="1"/>
  <c r="S887" i="3"/>
  <c r="R888" i="3"/>
  <c r="T887" i="3"/>
  <c r="Q889" i="3" l="1"/>
  <c r="S888" i="3"/>
  <c r="R889" i="3"/>
  <c r="T888" i="3"/>
  <c r="Q890" i="3" l="1"/>
  <c r="S889" i="3"/>
  <c r="R890" i="3"/>
  <c r="T889" i="3"/>
  <c r="Q891" i="3" l="1"/>
  <c r="S890" i="3"/>
  <c r="R891" i="3"/>
  <c r="T890" i="3"/>
  <c r="Q892" i="3" l="1"/>
  <c r="S891" i="3"/>
  <c r="R892" i="3"/>
  <c r="T891" i="3"/>
  <c r="Q893" i="3" l="1"/>
  <c r="S892" i="3"/>
  <c r="R893" i="3"/>
  <c r="T892" i="3"/>
  <c r="Q894" i="3" l="1"/>
  <c r="S893" i="3"/>
  <c r="R894" i="3"/>
  <c r="T893" i="3"/>
  <c r="Q895" i="3" l="1"/>
  <c r="S894" i="3"/>
  <c r="R895" i="3"/>
  <c r="T894" i="3"/>
  <c r="Q896" i="3" l="1"/>
  <c r="S895" i="3"/>
  <c r="R896" i="3"/>
  <c r="T895" i="3"/>
  <c r="Q897" i="3" l="1"/>
  <c r="S896" i="3"/>
  <c r="R897" i="3"/>
  <c r="T896" i="3"/>
  <c r="Q898" i="3" l="1"/>
  <c r="S897" i="3"/>
  <c r="R898" i="3"/>
  <c r="T897" i="3"/>
  <c r="Q899" i="3" l="1"/>
  <c r="S898" i="3"/>
  <c r="R899" i="3"/>
  <c r="T898" i="3"/>
  <c r="Q900" i="3" l="1"/>
  <c r="S899" i="3"/>
  <c r="R900" i="3"/>
  <c r="T899" i="3"/>
  <c r="Q901" i="3" l="1"/>
  <c r="S900" i="3"/>
  <c r="R901" i="3"/>
  <c r="T900" i="3"/>
  <c r="Q902" i="3" l="1"/>
  <c r="S901" i="3"/>
  <c r="R902" i="3"/>
  <c r="T901" i="3"/>
  <c r="Q903" i="3" l="1"/>
  <c r="S902" i="3"/>
  <c r="R903" i="3"/>
  <c r="T902" i="3"/>
  <c r="Q904" i="3" l="1"/>
  <c r="S903" i="3"/>
  <c r="R904" i="3"/>
  <c r="T903" i="3"/>
  <c r="Q905" i="3" l="1"/>
  <c r="S904" i="3"/>
  <c r="R905" i="3"/>
  <c r="T904" i="3"/>
  <c r="Q906" i="3" l="1"/>
  <c r="S905" i="3"/>
  <c r="R906" i="3"/>
  <c r="T905" i="3"/>
  <c r="Q907" i="3" l="1"/>
  <c r="S906" i="3"/>
  <c r="R907" i="3"/>
  <c r="T906" i="3"/>
  <c r="Q908" i="3" l="1"/>
  <c r="S907" i="3"/>
  <c r="R908" i="3"/>
  <c r="T907" i="3"/>
  <c r="Q909" i="3" l="1"/>
  <c r="S908" i="3"/>
  <c r="R909" i="3"/>
  <c r="T908" i="3"/>
  <c r="Q910" i="3" l="1"/>
  <c r="S909" i="3"/>
  <c r="R910" i="3"/>
  <c r="T909" i="3"/>
  <c r="Q911" i="3" l="1"/>
  <c r="S910" i="3"/>
  <c r="R911" i="3"/>
  <c r="T910" i="3"/>
  <c r="Q912" i="3" l="1"/>
  <c r="S911" i="3"/>
  <c r="R912" i="3"/>
  <c r="T911" i="3"/>
  <c r="Q913" i="3" l="1"/>
  <c r="S912" i="3"/>
  <c r="R913" i="3"/>
  <c r="T912" i="3"/>
  <c r="Q914" i="3" l="1"/>
  <c r="S913" i="3"/>
  <c r="R914" i="3"/>
  <c r="T913" i="3"/>
  <c r="Q915" i="3" l="1"/>
  <c r="S914" i="3"/>
  <c r="R915" i="3"/>
  <c r="T914" i="3"/>
  <c r="Q916" i="3" l="1"/>
  <c r="S915" i="3"/>
  <c r="R916" i="3"/>
  <c r="T915" i="3"/>
  <c r="Q917" i="3" l="1"/>
  <c r="S916" i="3"/>
  <c r="R917" i="3"/>
  <c r="T916" i="3"/>
  <c r="Q918" i="3" l="1"/>
  <c r="S917" i="3"/>
  <c r="R918" i="3"/>
  <c r="T917" i="3"/>
  <c r="Q919" i="3" l="1"/>
  <c r="S918" i="3"/>
  <c r="R919" i="3"/>
  <c r="T918" i="3"/>
  <c r="Q920" i="3" l="1"/>
  <c r="S919" i="3"/>
  <c r="R920" i="3"/>
  <c r="T919" i="3"/>
  <c r="Q921" i="3" l="1"/>
  <c r="S920" i="3"/>
  <c r="R921" i="3"/>
  <c r="T920" i="3"/>
  <c r="Q922" i="3" l="1"/>
  <c r="S921" i="3"/>
  <c r="R922" i="3"/>
  <c r="T921" i="3"/>
  <c r="Q923" i="3" l="1"/>
  <c r="S922" i="3"/>
  <c r="R923" i="3"/>
  <c r="T922" i="3"/>
  <c r="Q924" i="3" l="1"/>
  <c r="S923" i="3"/>
  <c r="R924" i="3"/>
  <c r="T923" i="3"/>
  <c r="Q925" i="3" l="1"/>
  <c r="S924" i="3"/>
  <c r="R925" i="3"/>
  <c r="T924" i="3"/>
  <c r="Q926" i="3" l="1"/>
  <c r="S925" i="3"/>
  <c r="R926" i="3"/>
  <c r="T925" i="3"/>
  <c r="Q927" i="3" l="1"/>
  <c r="S926" i="3"/>
  <c r="R927" i="3"/>
  <c r="T926" i="3"/>
  <c r="Q928" i="3" l="1"/>
  <c r="S927" i="3"/>
  <c r="R928" i="3"/>
  <c r="T927" i="3"/>
  <c r="Q929" i="3" l="1"/>
  <c r="S928" i="3"/>
  <c r="R929" i="3"/>
  <c r="T928" i="3"/>
  <c r="Q930" i="3" l="1"/>
  <c r="S929" i="3"/>
  <c r="R930" i="3"/>
  <c r="T929" i="3"/>
  <c r="Q931" i="3" l="1"/>
  <c r="S930" i="3"/>
  <c r="R931" i="3"/>
  <c r="T930" i="3"/>
  <c r="Q932" i="3" l="1"/>
  <c r="S931" i="3"/>
  <c r="R932" i="3"/>
  <c r="T931" i="3"/>
  <c r="Q933" i="3" l="1"/>
  <c r="S932" i="3"/>
  <c r="R933" i="3"/>
  <c r="T932" i="3"/>
  <c r="Q934" i="3" l="1"/>
  <c r="S933" i="3"/>
  <c r="R934" i="3"/>
  <c r="T933" i="3"/>
  <c r="Q935" i="3" l="1"/>
  <c r="S934" i="3"/>
  <c r="R935" i="3"/>
  <c r="T934" i="3"/>
  <c r="Q936" i="3" l="1"/>
  <c r="S935" i="3"/>
  <c r="R936" i="3"/>
  <c r="T935" i="3"/>
  <c r="Q937" i="3" l="1"/>
  <c r="S936" i="3"/>
  <c r="R937" i="3"/>
  <c r="T936" i="3"/>
  <c r="Q938" i="3" l="1"/>
  <c r="S937" i="3"/>
  <c r="R938" i="3"/>
  <c r="T937" i="3"/>
  <c r="Q939" i="3" l="1"/>
  <c r="S938" i="3"/>
  <c r="R939" i="3"/>
  <c r="T938" i="3"/>
  <c r="Q940" i="3" l="1"/>
  <c r="S939" i="3"/>
  <c r="R940" i="3"/>
  <c r="T939" i="3"/>
  <c r="Q941" i="3" l="1"/>
  <c r="S940" i="3"/>
  <c r="R941" i="3"/>
  <c r="T940" i="3"/>
  <c r="Q942" i="3" l="1"/>
  <c r="S941" i="3"/>
  <c r="R942" i="3"/>
  <c r="T941" i="3"/>
  <c r="Q943" i="3" l="1"/>
  <c r="S942" i="3"/>
  <c r="R943" i="3"/>
  <c r="T942" i="3"/>
  <c r="Q944" i="3" l="1"/>
  <c r="S943" i="3"/>
  <c r="R944" i="3"/>
  <c r="T943" i="3"/>
  <c r="Q945" i="3" l="1"/>
  <c r="S944" i="3"/>
  <c r="R945" i="3"/>
  <c r="T944" i="3"/>
  <c r="Q946" i="3" l="1"/>
  <c r="S945" i="3"/>
  <c r="R946" i="3"/>
  <c r="T945" i="3"/>
  <c r="Q947" i="3" l="1"/>
  <c r="S946" i="3"/>
  <c r="R947" i="3"/>
  <c r="T946" i="3"/>
  <c r="Q948" i="3" l="1"/>
  <c r="S947" i="3"/>
  <c r="R948" i="3"/>
  <c r="T947" i="3"/>
  <c r="Q949" i="3" l="1"/>
  <c r="S948" i="3"/>
  <c r="R949" i="3"/>
  <c r="T948" i="3"/>
  <c r="Q950" i="3" l="1"/>
  <c r="S949" i="3"/>
  <c r="R950" i="3"/>
  <c r="T949" i="3"/>
  <c r="Q951" i="3" l="1"/>
  <c r="S950" i="3"/>
  <c r="R951" i="3"/>
  <c r="T950" i="3"/>
  <c r="Q952" i="3" l="1"/>
  <c r="S951" i="3"/>
  <c r="R952" i="3"/>
  <c r="T951" i="3"/>
  <c r="Q953" i="3" l="1"/>
  <c r="S952" i="3"/>
  <c r="R953" i="3"/>
  <c r="T952" i="3"/>
  <c r="Q954" i="3" l="1"/>
  <c r="S953" i="3"/>
  <c r="R954" i="3"/>
  <c r="T953" i="3"/>
  <c r="Q955" i="3" l="1"/>
  <c r="S954" i="3"/>
  <c r="R955" i="3"/>
  <c r="T954" i="3"/>
  <c r="Q956" i="3" l="1"/>
  <c r="S955" i="3"/>
  <c r="R956" i="3"/>
  <c r="T955" i="3"/>
  <c r="Q957" i="3" l="1"/>
  <c r="S956" i="3"/>
  <c r="R957" i="3"/>
  <c r="T956" i="3"/>
  <c r="Q958" i="3" l="1"/>
  <c r="S957" i="3"/>
  <c r="R958" i="3"/>
  <c r="T957" i="3"/>
  <c r="Q959" i="3" l="1"/>
  <c r="S958" i="3"/>
  <c r="R959" i="3"/>
  <c r="T958" i="3"/>
  <c r="Q960" i="3" l="1"/>
  <c r="S959" i="3"/>
  <c r="R960" i="3"/>
  <c r="T959" i="3"/>
  <c r="Q961" i="3" l="1"/>
  <c r="S960" i="3"/>
  <c r="R961" i="3"/>
  <c r="T960" i="3"/>
  <c r="Q962" i="3" l="1"/>
  <c r="S961" i="3"/>
  <c r="R962" i="3"/>
  <c r="T961" i="3"/>
  <c r="Q963" i="3" l="1"/>
  <c r="S962" i="3"/>
  <c r="R963" i="3"/>
  <c r="T962" i="3"/>
  <c r="Q964" i="3" l="1"/>
  <c r="S963" i="3"/>
  <c r="R964" i="3"/>
  <c r="T963" i="3"/>
  <c r="Q965" i="3" l="1"/>
  <c r="S964" i="3"/>
  <c r="R965" i="3"/>
  <c r="T964" i="3"/>
  <c r="Q966" i="3" l="1"/>
  <c r="S965" i="3"/>
  <c r="R966" i="3"/>
  <c r="T965" i="3"/>
  <c r="Q967" i="3" l="1"/>
  <c r="S966" i="3"/>
  <c r="R967" i="3"/>
  <c r="T966" i="3"/>
  <c r="Q968" i="3" l="1"/>
  <c r="S967" i="3"/>
  <c r="R968" i="3"/>
  <c r="T967" i="3"/>
  <c r="Q969" i="3" l="1"/>
  <c r="S968" i="3"/>
  <c r="R969" i="3"/>
  <c r="T968" i="3"/>
  <c r="Q970" i="3" l="1"/>
  <c r="S969" i="3"/>
  <c r="R970" i="3"/>
  <c r="T969" i="3"/>
  <c r="Q971" i="3" l="1"/>
  <c r="S970" i="3"/>
  <c r="R971" i="3"/>
  <c r="T970" i="3"/>
  <c r="Q972" i="3" l="1"/>
  <c r="S971" i="3"/>
  <c r="R972" i="3"/>
  <c r="T971" i="3"/>
  <c r="Q973" i="3" l="1"/>
  <c r="S972" i="3"/>
  <c r="R973" i="3"/>
  <c r="T972" i="3"/>
  <c r="Q974" i="3" l="1"/>
  <c r="S973" i="3"/>
  <c r="R974" i="3"/>
  <c r="T973" i="3"/>
  <c r="Q975" i="3" l="1"/>
  <c r="S974" i="3"/>
  <c r="R975" i="3"/>
  <c r="T974" i="3"/>
  <c r="Q976" i="3" l="1"/>
  <c r="S975" i="3"/>
  <c r="R976" i="3"/>
  <c r="T975" i="3"/>
  <c r="Q977" i="3" l="1"/>
  <c r="S976" i="3"/>
  <c r="R977" i="3"/>
  <c r="T976" i="3"/>
  <c r="Q978" i="3" l="1"/>
  <c r="S977" i="3"/>
  <c r="R978" i="3"/>
  <c r="T977" i="3"/>
  <c r="Q979" i="3" l="1"/>
  <c r="S978" i="3"/>
  <c r="R979" i="3"/>
  <c r="T978" i="3"/>
  <c r="Q980" i="3" l="1"/>
  <c r="S979" i="3"/>
  <c r="R980" i="3"/>
  <c r="T979" i="3"/>
  <c r="Q981" i="3" l="1"/>
  <c r="S980" i="3"/>
  <c r="R981" i="3"/>
  <c r="T980" i="3"/>
  <c r="Q982" i="3" l="1"/>
  <c r="S981" i="3"/>
  <c r="R982" i="3"/>
  <c r="T981" i="3"/>
  <c r="Q983" i="3" l="1"/>
  <c r="S982" i="3"/>
  <c r="R983" i="3"/>
  <c r="T982" i="3"/>
  <c r="Q984" i="3" l="1"/>
  <c r="S983" i="3"/>
  <c r="R984" i="3"/>
  <c r="T983" i="3"/>
  <c r="Q985" i="3" l="1"/>
  <c r="S984" i="3"/>
  <c r="R985" i="3"/>
  <c r="T984" i="3"/>
  <c r="Q986" i="3" l="1"/>
  <c r="S985" i="3"/>
  <c r="R986" i="3"/>
  <c r="T985" i="3"/>
  <c r="Q987" i="3" l="1"/>
  <c r="S986" i="3"/>
  <c r="R987" i="3"/>
  <c r="T986" i="3"/>
  <c r="Q988" i="3" l="1"/>
  <c r="S987" i="3"/>
  <c r="R988" i="3"/>
  <c r="T987" i="3"/>
  <c r="Q989" i="3" l="1"/>
  <c r="S988" i="3"/>
  <c r="R989" i="3"/>
  <c r="T988" i="3"/>
  <c r="Q990" i="3" l="1"/>
  <c r="S989" i="3"/>
  <c r="R990" i="3"/>
  <c r="T989" i="3"/>
  <c r="Q991" i="3" l="1"/>
  <c r="S990" i="3"/>
  <c r="R991" i="3"/>
  <c r="T990" i="3"/>
  <c r="Q992" i="3" l="1"/>
  <c r="S991" i="3"/>
  <c r="R992" i="3"/>
  <c r="T991" i="3"/>
  <c r="Q993" i="3" l="1"/>
  <c r="S992" i="3"/>
  <c r="R993" i="3"/>
  <c r="T992" i="3"/>
  <c r="Q994" i="3" l="1"/>
  <c r="S993" i="3"/>
  <c r="R994" i="3"/>
  <c r="T993" i="3"/>
  <c r="Q995" i="3" l="1"/>
  <c r="S994" i="3"/>
  <c r="R995" i="3"/>
  <c r="T994" i="3"/>
  <c r="Q996" i="3" l="1"/>
  <c r="S995" i="3"/>
  <c r="R996" i="3"/>
  <c r="T995" i="3"/>
  <c r="Q997" i="3" l="1"/>
  <c r="S996" i="3"/>
  <c r="R997" i="3"/>
  <c r="T996" i="3"/>
  <c r="Q998" i="3" l="1"/>
  <c r="S997" i="3"/>
  <c r="R998" i="3"/>
  <c r="T997" i="3"/>
  <c r="Q999" i="3" l="1"/>
  <c r="S998" i="3"/>
  <c r="R999" i="3"/>
  <c r="T998" i="3"/>
  <c r="Q1000" i="3" l="1"/>
  <c r="S999" i="3"/>
  <c r="R1000" i="3"/>
  <c r="T999" i="3"/>
  <c r="Q1001" i="3" l="1"/>
  <c r="S1000" i="3"/>
  <c r="R1001" i="3"/>
  <c r="T1000" i="3"/>
  <c r="Q1002" i="3" l="1"/>
  <c r="S1001" i="3"/>
  <c r="R1002" i="3"/>
  <c r="T1001" i="3"/>
  <c r="Q1003" i="3" l="1"/>
  <c r="S1002" i="3"/>
  <c r="R1003" i="3"/>
  <c r="T1002" i="3"/>
  <c r="Q1004" i="3" l="1"/>
  <c r="S1004" i="3" s="1"/>
  <c r="S1003" i="3"/>
  <c r="R1004" i="3"/>
  <c r="T1004" i="3" s="1"/>
  <c r="T1003" i="3"/>
  <c r="C30" i="3"/>
  <c r="E30" i="3" s="1"/>
  <c r="D30" i="3"/>
  <c r="C29" i="3"/>
  <c r="E29" i="3" s="1"/>
  <c r="D29" i="3"/>
  <c r="AA23" i="3" l="1"/>
  <c r="AF22" i="3"/>
  <c r="Y21" i="3"/>
  <c r="AC18" i="3"/>
  <c r="AH17" i="3"/>
  <c r="Y16" i="3"/>
  <c r="AE22" i="3"/>
  <c r="AJ19" i="3"/>
  <c r="AH16" i="3"/>
  <c r="AD22" i="3"/>
  <c r="AE19" i="3"/>
  <c r="AC16" i="3"/>
  <c r="AI24" i="3"/>
  <c r="AC22" i="3"/>
  <c r="AH21" i="3"/>
  <c r="AH19" i="3"/>
  <c r="AA17" i="3"/>
  <c r="AF16" i="3"/>
  <c r="AA22" i="3"/>
  <c r="AF19" i="3"/>
  <c r="AD16" i="3"/>
  <c r="Z22" i="3"/>
  <c r="AI19" i="3"/>
  <c r="Y18" i="3"/>
  <c r="Y23" i="3"/>
  <c r="AD24" i="3"/>
  <c r="AC21" i="3"/>
  <c r="Z17" i="3"/>
  <c r="Z23" i="3"/>
  <c r="AC17" i="3"/>
  <c r="AI21" i="3"/>
  <c r="AA24" i="3"/>
  <c r="Z21" i="3"/>
  <c r="AD18" i="3"/>
  <c r="AG24" i="3"/>
  <c r="AJ18" i="3"/>
  <c r="AE21" i="3"/>
  <c r="Z24" i="3"/>
  <c r="AJ22" i="3"/>
  <c r="AG18" i="3"/>
  <c r="AC24" i="3"/>
  <c r="AF18" i="3"/>
  <c r="AA21" i="3"/>
  <c r="AG16" i="3"/>
  <c r="AG22" i="3"/>
  <c r="Z18" i="3"/>
  <c r="AJ16" i="3"/>
  <c r="AB18" i="3"/>
  <c r="AH22" i="3"/>
  <c r="AH24" i="3"/>
  <c r="AB22" i="3"/>
  <c r="AG21" i="3"/>
  <c r="Y19" i="3"/>
  <c r="AD17" i="3"/>
  <c r="AI16" i="3"/>
  <c r="AH23" i="3"/>
  <c r="AB19" i="3"/>
  <c r="Z16" i="3"/>
  <c r="AG23" i="3"/>
  <c r="AA19" i="3"/>
  <c r="AF17" i="3"/>
  <c r="AE24" i="3"/>
  <c r="AJ23" i="3"/>
  <c r="AD21" i="3"/>
  <c r="AD19" i="3"/>
  <c r="AH18" i="3"/>
  <c r="AB16" i="3"/>
  <c r="AD23" i="3"/>
  <c r="Y22" i="3"/>
  <c r="AG17" i="3"/>
  <c r="AJ24" i="3"/>
  <c r="AJ17" i="3"/>
  <c r="AI23" i="3"/>
  <c r="AG19" i="3"/>
  <c r="AE16" i="3"/>
  <c r="AJ21" i="3"/>
  <c r="AC23" i="3"/>
  <c r="AI18" i="3"/>
  <c r="AF23" i="3"/>
  <c r="Z19" i="3"/>
  <c r="AI17" i="3"/>
  <c r="AF21" i="3"/>
  <c r="AB24" i="3"/>
  <c r="AB17" i="3"/>
  <c r="AE23" i="3"/>
  <c r="AC19" i="3"/>
  <c r="AA16" i="3"/>
  <c r="AB21" i="3"/>
  <c r="AF24" i="3"/>
  <c r="AA18" i="3"/>
  <c r="AB23" i="3"/>
  <c r="Y24" i="3"/>
  <c r="AE17" i="3"/>
  <c r="AI22" i="3"/>
  <c r="Y17" i="3"/>
  <c r="AE18" i="3"/>
  <c r="Z11" i="3"/>
  <c r="AG11" i="3"/>
  <c r="AJ11" i="3"/>
  <c r="AI11" i="3"/>
  <c r="AC11" i="3"/>
  <c r="AF11" i="3"/>
  <c r="AE11" i="3"/>
  <c r="AH11" i="3"/>
  <c r="AB11" i="3"/>
  <c r="AA11" i="3"/>
  <c r="AD11" i="3"/>
  <c r="Y11" i="3"/>
  <c r="AJ9" i="3"/>
  <c r="AE9" i="3"/>
  <c r="AG9" i="3"/>
  <c r="AC9" i="3"/>
  <c r="Z9" i="3"/>
  <c r="Z13" i="3" s="1"/>
  <c r="AI9" i="3"/>
  <c r="AF9" i="3"/>
  <c r="AA9" i="3"/>
  <c r="AH9" i="3"/>
  <c r="AB9" i="3"/>
  <c r="AD9" i="3"/>
  <c r="Y9" i="3"/>
  <c r="AH13" i="3" l="1"/>
  <c r="AA25" i="3"/>
  <c r="AF25" i="3"/>
  <c r="Z20" i="3"/>
  <c r="Y20" i="3"/>
  <c r="AE20" i="3"/>
  <c r="AB20" i="3"/>
  <c r="AJ20" i="3"/>
  <c r="AF20" i="3"/>
  <c r="AE25" i="3"/>
  <c r="Z25" i="3"/>
  <c r="AD20" i="3"/>
  <c r="AH20" i="3"/>
  <c r="AA20" i="3"/>
  <c r="AI20" i="3"/>
  <c r="AI25" i="3"/>
  <c r="AC25" i="3"/>
  <c r="AH25" i="3"/>
  <c r="Y25" i="3"/>
  <c r="AB25" i="3"/>
  <c r="AJ25" i="3"/>
  <c r="AD25" i="3"/>
  <c r="AG25" i="3"/>
  <c r="AG20" i="3"/>
  <c r="AC20" i="3"/>
  <c r="AI13" i="3"/>
  <c r="Y13" i="3"/>
  <c r="AE13" i="3"/>
  <c r="AD13" i="3"/>
  <c r="AJ13" i="3"/>
  <c r="AF13" i="3"/>
  <c r="AG13" i="3"/>
  <c r="AB13" i="3"/>
  <c r="AA13" i="3"/>
  <c r="AC13" i="3"/>
  <c r="AJ27" i="3" l="1"/>
  <c r="AA27" i="3"/>
  <c r="Y27" i="3"/>
  <c r="AE27" i="3"/>
  <c r="Z27" i="3"/>
  <c r="AH27" i="3"/>
  <c r="AF27" i="3"/>
  <c r="AB27" i="3"/>
  <c r="AD27" i="3"/>
  <c r="AG27" i="3"/>
  <c r="AC27" i="3"/>
  <c r="AI27" i="3"/>
</calcChain>
</file>

<file path=xl/comments1.xml><?xml version="1.0" encoding="utf-8"?>
<comments xmlns="http://schemas.openxmlformats.org/spreadsheetml/2006/main">
  <authors>
    <author>Richardr</author>
  </authors>
  <commentList>
    <comment ref="R3" authorId="0">
      <text>
        <r>
          <rPr>
            <sz val="9"/>
            <color indexed="81"/>
            <rFont val="Tahoma"/>
            <family val="2"/>
          </rPr>
          <t>Retrouver la semaine par exemple semquarante1 ou semvingt7</t>
        </r>
      </text>
    </comment>
    <comment ref="L6" authorId="0">
      <text>
        <r>
          <rPr>
            <sz val="9"/>
            <color indexed="81"/>
            <rFont val="Tahoma"/>
            <family val="2"/>
          </rPr>
          <t>Sert à valider onglet facture &gt; acomptes</t>
        </r>
      </text>
    </comment>
  </commentList>
</comments>
</file>

<file path=xl/sharedStrings.xml><?xml version="1.0" encoding="utf-8"?>
<sst xmlns="http://schemas.openxmlformats.org/spreadsheetml/2006/main" count="1428" uniqueCount="89">
  <si>
    <t>Taxi</t>
  </si>
  <si>
    <t>Location</t>
  </si>
  <si>
    <t>Publicité</t>
  </si>
  <si>
    <t>Banque</t>
  </si>
  <si>
    <t>Divers</t>
  </si>
  <si>
    <t>CB</t>
  </si>
  <si>
    <t>Virement</t>
  </si>
  <si>
    <t>Tickets</t>
  </si>
  <si>
    <t>Factures</t>
  </si>
  <si>
    <t>Remise</t>
  </si>
  <si>
    <t>DATE</t>
  </si>
  <si>
    <t>CATEGORIE</t>
  </si>
  <si>
    <t>Espèce</t>
  </si>
  <si>
    <t>CREDIT</t>
  </si>
  <si>
    <t>DEBIT</t>
  </si>
  <si>
    <t>DESIGNATION</t>
  </si>
  <si>
    <t>OBJET</t>
  </si>
  <si>
    <t>Semaine N°</t>
  </si>
  <si>
    <t>TOTAL</t>
  </si>
  <si>
    <t>RECETTE
JOUR</t>
  </si>
  <si>
    <t>DEPENSES
JOUR</t>
  </si>
  <si>
    <t>Chèque</t>
  </si>
  <si>
    <t>vérif</t>
  </si>
  <si>
    <t>Remise esp</t>
  </si>
  <si>
    <t>Remise chq</t>
  </si>
  <si>
    <t>Dépense</t>
  </si>
  <si>
    <t>FdC</t>
  </si>
  <si>
    <t>Repport</t>
  </si>
  <si>
    <t>JOUR</t>
  </si>
  <si>
    <t>SEMAINE</t>
  </si>
  <si>
    <t>MOIS</t>
  </si>
  <si>
    <t>Résultat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</si>
  <si>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</si>
  <si>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</si>
  <si>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</si>
  <si>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</si>
  <si>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</si>
  <si>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</si>
  <si>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</si>
  <si>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</si>
  <si>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</si>
  <si>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</si>
  <si>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</si>
  <si>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</si>
  <si>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Clic ici &gt; &gt; &gt;</t>
  </si>
  <si>
    <t>Valid</t>
  </si>
  <si>
    <t>Remise CB</t>
  </si>
  <si>
    <t>Rem Virmt</t>
  </si>
  <si>
    <t>Objectifs</t>
  </si>
  <si>
    <t>taxi</t>
  </si>
  <si>
    <t>pub 1+2</t>
  </si>
  <si>
    <t>cyclopolitain</t>
  </si>
  <si>
    <t>loc2</t>
  </si>
  <si>
    <t>Validé</t>
  </si>
  <si>
    <t>Prévisionnel</t>
  </si>
  <si>
    <t>Notice</t>
  </si>
  <si>
    <t>PU0020</t>
  </si>
  <si>
    <t>Report</t>
  </si>
  <si>
    <t>C A I S S E</t>
  </si>
  <si>
    <t>CHIFFRE D'AFFAIRE TTC ANNUEL</t>
  </si>
  <si>
    <t>CL002</t>
  </si>
  <si>
    <t>CL005</t>
  </si>
  <si>
    <t>VENTILATION CA SEMAINE</t>
  </si>
  <si>
    <t>Vélo1</t>
  </si>
  <si>
    <t>Vélo2</t>
  </si>
  <si>
    <t>B A N Q U E</t>
  </si>
  <si>
    <t>v</t>
  </si>
  <si>
    <t>Vérif crédit - Débit</t>
  </si>
  <si>
    <t>PREVISIONNEL</t>
  </si>
  <si>
    <t>BANQUE</t>
  </si>
  <si>
    <t>TOTAL DEPENSES</t>
  </si>
  <si>
    <t>DEPENSES</t>
  </si>
  <si>
    <t>N° de Document</t>
  </si>
  <si>
    <t>F2013421</t>
  </si>
  <si>
    <t>PUAPF002</t>
  </si>
  <si>
    <t>F2013682</t>
  </si>
  <si>
    <t>f2013421</t>
  </si>
  <si>
    <t>BANQUE RECAPITULATIF ANNUEL</t>
  </si>
  <si>
    <t>R1</t>
  </si>
  <si>
    <t>R2</t>
  </si>
  <si>
    <t>R3</t>
  </si>
  <si>
    <t>R4</t>
  </si>
  <si>
    <t>NB Réglmt</t>
  </si>
  <si>
    <t>PUCYC0001</t>
  </si>
  <si>
    <t>N° Document</t>
  </si>
  <si>
    <t>Type de PAIEMENT</t>
  </si>
  <si>
    <t>CODES  CLIENT</t>
  </si>
  <si>
    <t>CODES CLIENT</t>
  </si>
  <si>
    <t>uiuiui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</si>
</sst>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;[Red]\-#,##0.00\ &quot;€&quot;"/>
    <numFmt numFmtId="165" formatCode="_-* #,##0.00\ &quot;€&quot;_-;\-* #,##0.00\ &quot;€&quot;_-;_-* &quot;-&quot;??\ &quot;€&quot;_-;_-@_-"/>
    <numFmt numFmtId="167" formatCode="[$-F800]dddd\,\ mmmm\ dd\,\ yyyy"/>
    <numFmt numFmtId="168" formatCode="#,##0.00\ &quot;€&quot;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2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 Unicode MS"/>
      <family val="2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0"/>
      <color theme="1"/>
      <name val="Arial Unicode MS"/>
      <family val="2"/>
    </font>
    <font>
      <b/>
      <i/>
      <sz val="10"/>
      <name val="Arial Unicode MS"/>
      <family val="2"/>
    </font>
    <font>
      <sz val="11"/>
      <color theme="0" tint="-0.249977111117893"/>
      <name val="Calibri"/>
      <family val="2"/>
      <scheme val="minor"/>
    </font>
    <font>
      <sz val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name val="Calibri"/>
      <family val="2"/>
      <scheme val="minor"/>
    </font>
    <font>
      <b/>
      <sz val="12"/>
      <name val="Calibri"/>
      <family val="2"/>
      <scheme val="minor"/>
    </font>
    <font>
      <sz val="9"/>
      <color indexed="81"/>
      <name val="Tahoma"/>
      <family val="2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8989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3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143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0" borderId="4" xfId="0" applyFont="1" applyBorder="1"/>
    <xf numFmtId="0" fontId="2" fillId="0" borderId="5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3" xfId="1" applyFont="1" applyBorder="1"/>
    <xf numFmtId="165" fontId="4" fillId="0" borderId="3" xfId="1" applyFont="1" applyBorder="1" applyAlignment="1">
      <alignment horizontal="center" vertical="center"/>
    </xf>
    <xf numFmtId="165" fontId="0" fillId="0" borderId="3" xfId="0" applyNumberFormat="1" applyBorder="1"/>
    <xf numFmtId="165" fontId="5" fillId="0" borderId="6" xfId="0" applyNumberFormat="1" applyFont="1" applyBorder="1"/>
    <xf numFmtId="0" fontId="2" fillId="0" borderId="6" xfId="0" applyFont="1" applyBorder="1"/>
    <xf numFmtId="165" fontId="4" fillId="0" borderId="3" xfId="1" applyFont="1" applyBorder="1" applyAlignment="1">
      <alignment horizontal="center" vertical="center"/>
    </xf>
    <xf numFmtId="165" fontId="5" fillId="0" borderId="3" xfId="1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167" fontId="8" fillId="0" borderId="2" xfId="0" applyNumberFormat="1" applyFont="1" applyBorder="1"/>
    <xf numFmtId="0" fontId="8" fillId="0" borderId="2" xfId="0" applyNumberFormat="1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8" fillId="0" borderId="2" xfId="0" applyFont="1" applyBorder="1"/>
    <xf numFmtId="0" fontId="9" fillId="0" borderId="2" xfId="0" applyNumberFormat="1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167" fontId="0" fillId="0" borderId="2" xfId="0" applyNumberFormat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16" xfId="0" applyBorder="1"/>
    <xf numFmtId="0" fontId="6" fillId="0" borderId="1" xfId="0" applyFont="1" applyBorder="1" applyAlignment="1">
      <alignment horizontal="center" vertical="center"/>
    </xf>
    <xf numFmtId="165" fontId="0" fillId="0" borderId="17" xfId="1" applyFont="1" applyBorder="1"/>
    <xf numFmtId="0" fontId="0" fillId="0" borderId="19" xfId="0" applyBorder="1"/>
    <xf numFmtId="165" fontId="0" fillId="0" borderId="20" xfId="1" applyFont="1" applyBorder="1"/>
    <xf numFmtId="0" fontId="2" fillId="2" borderId="14" xfId="0" applyFont="1" applyFill="1" applyBorder="1" applyAlignment="1">
      <alignment horizontal="center"/>
    </xf>
    <xf numFmtId="165" fontId="2" fillId="2" borderId="18" xfId="0" applyNumberFormat="1" applyFont="1" applyFill="1" applyBorder="1"/>
    <xf numFmtId="165" fontId="2" fillId="2" borderId="15" xfId="0" applyNumberFormat="1" applyFont="1" applyFill="1" applyBorder="1"/>
    <xf numFmtId="0" fontId="0" fillId="0" borderId="0" xfId="0" applyAlignment="1">
      <alignment textRotation="45"/>
    </xf>
    <xf numFmtId="167" fontId="12" fillId="0" borderId="1" xfId="0" applyNumberFormat="1" applyFont="1" applyBorder="1"/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65" fontId="4" fillId="0" borderId="3" xfId="1" applyFont="1" applyBorder="1" applyAlignment="1">
      <alignment horizontal="center" vertical="center"/>
    </xf>
    <xf numFmtId="168" fontId="0" fillId="0" borderId="0" xfId="0" applyNumberFormat="1"/>
    <xf numFmtId="168" fontId="14" fillId="0" borderId="0" xfId="0" applyNumberFormat="1" applyFont="1"/>
    <xf numFmtId="168" fontId="15" fillId="0" borderId="0" xfId="0" applyNumberFormat="1" applyFont="1"/>
    <xf numFmtId="164" fontId="14" fillId="0" borderId="0" xfId="0" applyNumberFormat="1" applyFont="1"/>
    <xf numFmtId="168" fontId="2" fillId="0" borderId="0" xfId="0" applyNumberFormat="1" applyFont="1"/>
    <xf numFmtId="0" fontId="2" fillId="0" borderId="3" xfId="0" applyFont="1" applyBorder="1"/>
    <xf numFmtId="16" fontId="0" fillId="0" borderId="0" xfId="0" applyNumberFormat="1"/>
    <xf numFmtId="165" fontId="4" fillId="0" borderId="3" xfId="1" applyFont="1" applyBorder="1" applyAlignment="1">
      <alignment horizontal="center" vertical="center"/>
    </xf>
    <xf numFmtId="0" fontId="0" fillId="0" borderId="2" xfId="0" applyNumberFormat="1" applyBorder="1" applyAlignment="1">
      <alignment horizontal="center"/>
    </xf>
    <xf numFmtId="168" fontId="0" fillId="0" borderId="2" xfId="0" applyNumberFormat="1" applyBorder="1"/>
    <xf numFmtId="0" fontId="0" fillId="3" borderId="0" xfId="0" applyFill="1"/>
    <xf numFmtId="0" fontId="8" fillId="3" borderId="0" xfId="0" applyFont="1" applyFill="1"/>
    <xf numFmtId="165" fontId="4" fillId="0" borderId="0" xfId="1" applyFont="1" applyBorder="1" applyAlignment="1">
      <alignment horizontal="center" vertical="center"/>
    </xf>
    <xf numFmtId="165" fontId="0" fillId="0" borderId="0" xfId="0" applyNumberFormat="1" applyBorder="1"/>
    <xf numFmtId="0" fontId="0" fillId="0" borderId="0" xfId="0" applyNumberFormat="1"/>
    <xf numFmtId="0" fontId="8" fillId="0" borderId="0" xfId="0" applyFont="1" applyBorder="1"/>
    <xf numFmtId="168" fontId="0" fillId="2" borderId="2" xfId="0" applyNumberFormat="1" applyFill="1" applyBorder="1"/>
    <xf numFmtId="168" fontId="0" fillId="0" borderId="1" xfId="1" applyNumberFormat="1" applyFont="1" applyBorder="1"/>
    <xf numFmtId="0" fontId="0" fillId="4" borderId="13" xfId="0" applyFill="1" applyBorder="1"/>
    <xf numFmtId="16" fontId="2" fillId="0" borderId="3" xfId="0" applyNumberFormat="1" applyFont="1" applyBorder="1"/>
    <xf numFmtId="168" fontId="0" fillId="0" borderId="3" xfId="0" applyNumberFormat="1" applyBorder="1"/>
    <xf numFmtId="168" fontId="2" fillId="0" borderId="3" xfId="0" applyNumberFormat="1" applyFont="1" applyFill="1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5" borderId="0" xfId="0" applyFill="1"/>
    <xf numFmtId="164" fontId="14" fillId="5" borderId="0" xfId="0" applyNumberFormat="1" applyFont="1" applyFill="1"/>
    <xf numFmtId="168" fontId="14" fillId="0" borderId="2" xfId="0" applyNumberFormat="1" applyFont="1" applyBorder="1"/>
    <xf numFmtId="168" fontId="15" fillId="0" borderId="2" xfId="0" applyNumberFormat="1" applyFont="1" applyBorder="1"/>
    <xf numFmtId="164" fontId="14" fillId="0" borderId="2" xfId="0" applyNumberFormat="1" applyFont="1" applyBorder="1"/>
    <xf numFmtId="14" fontId="0" fillId="0" borderId="2" xfId="0" applyNumberFormat="1" applyBorder="1" applyAlignment="1">
      <alignment horizontal="center"/>
    </xf>
    <xf numFmtId="164" fontId="0" fillId="0" borderId="2" xfId="1" applyNumberFormat="1" applyFont="1" applyBorder="1"/>
    <xf numFmtId="164" fontId="0" fillId="0" borderId="2" xfId="0" applyNumberFormat="1" applyBorder="1"/>
    <xf numFmtId="164" fontId="14" fillId="0" borderId="2" xfId="1" applyNumberFormat="1" applyFont="1" applyBorder="1"/>
    <xf numFmtId="0" fontId="2" fillId="0" borderId="3" xfId="0" applyFont="1" applyBorder="1" applyAlignment="1">
      <alignment horizontal="center"/>
    </xf>
    <xf numFmtId="168" fontId="0" fillId="0" borderId="1" xfId="0" applyNumberFormat="1" applyBorder="1"/>
    <xf numFmtId="168" fontId="25" fillId="0" borderId="3" xfId="0" applyNumberFormat="1" applyFont="1" applyBorder="1"/>
    <xf numFmtId="168" fontId="23" fillId="0" borderId="3" xfId="0" applyNumberFormat="1" applyFont="1" applyBorder="1"/>
    <xf numFmtId="168" fontId="24" fillId="0" borderId="3" xfId="0" applyNumberFormat="1" applyFont="1" applyBorder="1"/>
    <xf numFmtId="164" fontId="2" fillId="0" borderId="3" xfId="0" applyNumberFormat="1" applyFont="1" applyBorder="1"/>
    <xf numFmtId="0" fontId="2" fillId="0" borderId="3" xfId="0" applyFont="1" applyBorder="1" applyAlignment="1">
      <alignment horizontal="center" vertical="center" textRotation="45"/>
    </xf>
    <xf numFmtId="168" fontId="27" fillId="0" borderId="3" xfId="0" applyNumberFormat="1" applyFont="1" applyBorder="1" applyAlignment="1">
      <alignment horizontal="center" vertical="center" textRotation="45"/>
    </xf>
    <xf numFmtId="168" fontId="24" fillId="0" borderId="3" xfId="0" applyNumberFormat="1" applyFont="1" applyBorder="1" applyAlignment="1">
      <alignment horizontal="center" vertical="center" textRotation="45"/>
    </xf>
    <xf numFmtId="164" fontId="26" fillId="0" borderId="3" xfId="0" applyNumberFormat="1" applyFont="1" applyBorder="1" applyAlignment="1">
      <alignment horizontal="center" vertical="center" textRotation="45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168" fontId="17" fillId="0" borderId="21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1" fillId="3" borderId="0" xfId="0" applyFont="1" applyFill="1" applyAlignment="1">
      <alignment vertical="center"/>
    </xf>
    <xf numFmtId="0" fontId="0" fillId="3" borderId="0" xfId="0" applyFill="1" applyAlignment="1"/>
    <xf numFmtId="0" fontId="22" fillId="5" borderId="0" xfId="0" applyFont="1" applyFill="1" applyAlignment="1">
      <alignment vertical="center"/>
    </xf>
    <xf numFmtId="0" fontId="20" fillId="3" borderId="0" xfId="0" applyFont="1" applyFill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165" fontId="4" fillId="0" borderId="8" xfId="1" applyFont="1" applyBorder="1" applyAlignment="1">
      <alignment horizontal="center" vertical="center"/>
    </xf>
    <xf numFmtId="165" fontId="4" fillId="0" borderId="12" xfId="1" applyFont="1" applyBorder="1" applyAlignment="1">
      <alignment horizontal="center" vertical="center"/>
    </xf>
    <xf numFmtId="165" fontId="4" fillId="0" borderId="0" xfId="1" applyFont="1" applyAlignment="1">
      <alignment horizontal="center" vertical="center"/>
    </xf>
    <xf numFmtId="165" fontId="6" fillId="0" borderId="7" xfId="1" applyFont="1" applyBorder="1" applyAlignment="1">
      <alignment horizontal="center" vertical="center"/>
    </xf>
    <xf numFmtId="165" fontId="6" fillId="0" borderId="11" xfId="1" applyFont="1" applyBorder="1" applyAlignment="1">
      <alignment horizontal="center" vertical="center"/>
    </xf>
    <xf numFmtId="165" fontId="4" fillId="0" borderId="3" xfId="1" applyFont="1" applyBorder="1" applyAlignment="1">
      <alignment horizontal="center" vertical="center"/>
    </xf>
    <xf numFmtId="165" fontId="4" fillId="0" borderId="7" xfId="1" applyFont="1" applyBorder="1" applyAlignment="1">
      <alignment horizontal="center" vertical="center"/>
    </xf>
    <xf numFmtId="165" fontId="4" fillId="0" borderId="11" xfId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65" fontId="0" fillId="0" borderId="9" xfId="1" applyFont="1" applyBorder="1" applyAlignment="1">
      <alignment horizontal="center"/>
    </xf>
    <xf numFmtId="165" fontId="0" fillId="0" borderId="10" xfId="1" applyFont="1" applyBorder="1" applyAlignment="1">
      <alignment horizontal="center"/>
    </xf>
    <xf numFmtId="165" fontId="4" fillId="0" borderId="1" xfId="1" applyFont="1" applyBorder="1" applyAlignment="1">
      <alignment horizontal="center" vertical="center"/>
    </xf>
    <xf numFmtId="165" fontId="4" fillId="0" borderId="16" xfId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textRotation="45"/>
    </xf>
    <xf numFmtId="0" fontId="13" fillId="0" borderId="16" xfId="0" applyFont="1" applyBorder="1" applyAlignment="1">
      <alignment horizontal="center" textRotation="45"/>
    </xf>
    <xf numFmtId="0" fontId="2" fillId="0" borderId="1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17" fontId="2" fillId="0" borderId="3" xfId="0" applyNumberFormat="1" applyFont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19" fillId="3" borderId="0" xfId="0" applyFont="1" applyFill="1" applyAlignment="1">
      <alignment horizontal="center" vertical="center"/>
    </xf>
    <xf numFmtId="0" fontId="19" fillId="5" borderId="0" xfId="0" applyFont="1" applyFill="1" applyAlignment="1">
      <alignment horizontal="center"/>
    </xf>
    <xf numFmtId="167" fontId="16" fillId="0" borderId="0" xfId="0" applyNumberFormat="1" applyFont="1" applyAlignment="1">
      <alignment horizontal="center"/>
    </xf>
    <xf numFmtId="0" fontId="0" fillId="0" borderId="3" xfId="0" applyBorder="1" applyAlignment="1">
      <alignment horizontal="center" vertical="center"/>
    </xf>
    <xf numFmtId="168" fontId="0" fillId="0" borderId="3" xfId="0" applyNumberFormat="1" applyBorder="1" applyAlignment="1">
      <alignment vertical="center"/>
    </xf>
    <xf numFmtId="168" fontId="0" fillId="0" borderId="3" xfId="0" applyNumberFormat="1" applyBorder="1" applyAlignment="1">
      <alignment horizontal="right" vertical="center"/>
    </xf>
    <xf numFmtId="0" fontId="15" fillId="0" borderId="8" xfId="0" applyFont="1" applyBorder="1" applyAlignment="1">
      <alignment horizontal="center" vertical="center" textRotation="45"/>
    </xf>
    <xf numFmtId="0" fontId="15" fillId="0" borderId="12" xfId="0" applyFont="1" applyBorder="1" applyAlignment="1">
      <alignment horizontal="center" vertical="center" textRotation="45"/>
    </xf>
    <xf numFmtId="0" fontId="15" fillId="0" borderId="10" xfId="0" applyFont="1" applyBorder="1" applyAlignment="1">
      <alignment horizontal="center" vertical="center" textRotation="45"/>
    </xf>
    <xf numFmtId="0" fontId="25" fillId="0" borderId="6" xfId="0" applyFont="1" applyBorder="1" applyAlignment="1">
      <alignment horizontal="center"/>
    </xf>
    <xf numFmtId="0" fontId="25" fillId="0" borderId="3" xfId="0" applyFont="1" applyBorder="1" applyAlignment="1">
      <alignment horizontal="center"/>
    </xf>
    <xf numFmtId="0" fontId="0" fillId="0" borderId="1" xfId="0" applyBorder="1" applyAlignment="1">
      <alignment horizontal="center" textRotation="255"/>
    </xf>
    <xf numFmtId="0" fontId="0" fillId="0" borderId="2" xfId="0" applyBorder="1" applyAlignment="1">
      <alignment horizontal="center" textRotation="255"/>
    </xf>
    <xf numFmtId="0" fontId="0" fillId="0" borderId="16" xfId="0" applyBorder="1" applyAlignment="1">
      <alignment horizontal="center" textRotation="255"/>
    </xf>
    <xf numFmtId="0" fontId="0" fillId="0" borderId="1" xfId="0" applyBorder="1" applyAlignment="1">
      <alignment horizontal="center" vertical="center" textRotation="45"/>
    </xf>
    <xf numFmtId="0" fontId="0" fillId="0" borderId="2" xfId="0" applyBorder="1" applyAlignment="1">
      <alignment horizontal="center" vertical="center" textRotation="45"/>
    </xf>
    <xf numFmtId="0" fontId="0" fillId="0" borderId="16" xfId="0" applyBorder="1" applyAlignment="1">
      <alignment horizontal="center" vertical="center" textRotation="45"/>
    </xf>
    <xf numFmtId="0" fontId="23" fillId="0" borderId="8" xfId="0" applyFont="1" applyBorder="1" applyAlignment="1">
      <alignment horizontal="center" vertical="center" textRotation="45"/>
    </xf>
    <xf numFmtId="0" fontId="23" fillId="0" borderId="12" xfId="0" applyFont="1" applyBorder="1" applyAlignment="1">
      <alignment horizontal="center" vertical="center" textRotation="45"/>
    </xf>
    <xf numFmtId="0" fontId="23" fillId="0" borderId="10" xfId="0" applyFont="1" applyBorder="1" applyAlignment="1">
      <alignment horizontal="center" vertical="center" textRotation="45"/>
    </xf>
    <xf numFmtId="167" fontId="8" fillId="0" borderId="2" xfId="0" applyNumberFormat="1" applyFont="1" applyBorder="1" applyAlignment="1">
      <alignment horizontal="right"/>
    </xf>
  </cellXfs>
  <cellStyles count="2">
    <cellStyle name="Monétaire" xfId="1" builtinId="4"/>
    <cellStyle name="Normal" xfId="0" builtinId="0"/>
  </cellStyles>
  <dxfs count="6">
    <dxf>
      <font>
        <b/>
        <i/>
      </font>
    </dxf>
    <dxf>
      <font>
        <color auto="1"/>
      </font>
      <fill>
        <patternFill>
          <bgColor rgb="FFFFFF99"/>
        </patternFill>
      </fill>
    </dxf>
    <dxf>
      <font>
        <b/>
        <i/>
      </font>
    </dxf>
    <dxf>
      <font>
        <color auto="1"/>
      </font>
      <fill>
        <patternFill>
          <bgColor rgb="FFFFFF99"/>
        </patternFill>
      </fill>
    </dxf>
    <dxf>
      <font>
        <b/>
        <i/>
      </font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CC6600"/>
      <color rgb="FF3379CD"/>
      <color rgb="FFF7F7F7"/>
      <color rgb="FFE7F6FF"/>
      <color rgb="FFFFEBFF"/>
      <color rgb="FFFFE1FF"/>
      <color rgb="FFFFDDFF"/>
      <color rgb="FFFFCCFF"/>
      <color rgb="FFB9FFB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495300</xdr:colOff>
          <xdr:row>0</xdr:row>
          <xdr:rowOff>152400</xdr:rowOff>
        </xdr:from>
        <xdr:to>
          <xdr:col>1</xdr:col>
          <xdr:colOff>1371600</xdr:colOff>
          <xdr:row>2</xdr:row>
          <xdr:rowOff>66675</xdr:rowOff>
        </xdr:to>
        <xdr:sp macro="" textlink="">
          <xdr:nvSpPr>
            <xdr:cNvPr id="2094" name="saisiedonnées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1657350</xdr:colOff>
          <xdr:row>0</xdr:row>
          <xdr:rowOff>152400</xdr:rowOff>
        </xdr:from>
        <xdr:to>
          <xdr:col>4</xdr:col>
          <xdr:colOff>9525</xdr:colOff>
          <xdr:row>2</xdr:row>
          <xdr:rowOff>66675</xdr:rowOff>
        </xdr:to>
        <xdr:sp macro="" textlink="">
          <xdr:nvSpPr>
            <xdr:cNvPr id="2095" name="NouveauClFr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647700</xdr:colOff>
          <xdr:row>0</xdr:row>
          <xdr:rowOff>123825</xdr:rowOff>
        </xdr:from>
        <xdr:to>
          <xdr:col>1</xdr:col>
          <xdr:colOff>1371600</xdr:colOff>
          <xdr:row>2</xdr:row>
          <xdr:rowOff>38100</xdr:rowOff>
        </xdr:to>
        <xdr:sp macro="" textlink="">
          <xdr:nvSpPr>
            <xdr:cNvPr id="15365" name="saisiedonnées2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0</xdr:row>
          <xdr:rowOff>123825</xdr:rowOff>
        </xdr:from>
        <xdr:to>
          <xdr:col>4</xdr:col>
          <xdr:colOff>561975</xdr:colOff>
          <xdr:row>2</xdr:row>
          <xdr:rowOff>38100</xdr:rowOff>
        </xdr:to>
        <xdr:sp macro="" textlink="">
          <xdr:nvSpPr>
            <xdr:cNvPr id="15366" name="nouveauClFr2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6969"/>
  </sheetPr>
  <dimension ref="A1:BI616"/>
  <sheetViews>
    <sheetView workbookViewId="0">
      <pane ySplit="7" topLeftCell="A43" activePane="bottomLeft" state="frozen"/>
      <selection pane="bottomLeft" activeCell="B61" sqref="B61"/>
    </sheetView>
  </sheetViews>
  <sheetFormatPr baseColWidth="10" defaultRowHeight="15" x14ac:dyDescent="0.25"/>
  <cols>
    <col min="1" max="1" width="9.140625" customWidth="1"/>
    <col min="2" max="2" width="26.7109375" customWidth="1"/>
    <col min="3" max="3" width="11.140625" customWidth="1"/>
    <col min="4" max="4" width="9.42578125" customWidth="1"/>
    <col min="5" max="5" width="12.5703125" customWidth="1"/>
    <col min="6" max="6" width="15.7109375" customWidth="1"/>
    <col min="7" max="7" width="12.42578125" customWidth="1"/>
    <col min="8" max="9" width="12.7109375" customWidth="1"/>
    <col min="10" max="10" width="27.7109375" customWidth="1"/>
    <col min="12" max="12" width="6.42578125" customWidth="1"/>
    <col min="19" max="19" width="6" customWidth="1"/>
    <col min="20" max="24" width="13.7109375" customWidth="1"/>
    <col min="30" max="30" width="13.28515625" customWidth="1"/>
    <col min="31" max="42" width="12.7109375" customWidth="1"/>
    <col min="43" max="43" width="4" customWidth="1"/>
    <col min="49" max="50" width="12.7109375" customWidth="1"/>
  </cols>
  <sheetData>
    <row r="1" spans="1:61" ht="15" customHeight="1" x14ac:dyDescent="0.25">
      <c r="A1" s="52"/>
      <c r="B1" s="52"/>
      <c r="C1" s="52"/>
      <c r="D1" s="52"/>
      <c r="E1" s="90"/>
      <c r="F1" s="90"/>
      <c r="G1" s="90" t="s">
        <v>58</v>
      </c>
      <c r="H1" s="52"/>
      <c r="I1" s="52"/>
      <c r="J1" s="52"/>
      <c r="K1" s="53"/>
      <c r="L1" s="52"/>
      <c r="M1" s="53"/>
      <c r="N1" s="53"/>
      <c r="O1" s="53"/>
      <c r="P1" s="53"/>
      <c r="Q1" s="53"/>
      <c r="R1" s="53"/>
      <c r="S1" s="52"/>
      <c r="T1" s="93" t="s">
        <v>62</v>
      </c>
      <c r="U1" s="93"/>
      <c r="V1" s="93"/>
      <c r="W1" s="93"/>
      <c r="X1" s="93"/>
      <c r="Y1" s="93"/>
      <c r="Z1" s="52"/>
      <c r="AA1" s="52"/>
      <c r="AB1" s="52"/>
      <c r="AC1" s="52"/>
      <c r="AD1" s="52"/>
      <c r="AE1" s="52"/>
      <c r="AF1" s="52"/>
      <c r="AG1" s="122" t="s">
        <v>59</v>
      </c>
      <c r="AH1" s="122"/>
      <c r="AI1" s="122"/>
      <c r="AJ1" s="122"/>
      <c r="AK1" s="122"/>
      <c r="AL1" s="122"/>
      <c r="AM1" s="52"/>
      <c r="AN1" s="52"/>
      <c r="AO1" s="52"/>
      <c r="AP1" s="52"/>
      <c r="AQ1" s="52"/>
      <c r="AR1" s="52"/>
      <c r="AS1" s="52"/>
      <c r="AT1" s="52"/>
      <c r="AU1" s="52"/>
      <c r="AV1" s="52"/>
      <c r="AW1" s="52"/>
      <c r="AX1" s="52"/>
      <c r="AY1" s="93" t="s">
        <v>70</v>
      </c>
      <c r="AZ1" s="121"/>
      <c r="BA1" s="121"/>
      <c r="BB1" s="121"/>
      <c r="BC1" s="121"/>
      <c r="BD1" s="121"/>
      <c r="BE1" s="52"/>
      <c r="BF1" s="52"/>
      <c r="BG1" s="52"/>
      <c r="BH1" s="52"/>
      <c r="BI1" s="52"/>
    </row>
    <row r="2" spans="1:61" ht="15" customHeight="1" x14ac:dyDescent="0.25">
      <c r="A2" s="52"/>
      <c r="B2" s="52"/>
      <c r="C2" s="52"/>
      <c r="D2" s="52"/>
      <c r="E2" s="52"/>
      <c r="F2" s="52"/>
      <c r="G2" s="91"/>
      <c r="H2" s="52"/>
      <c r="I2" s="52"/>
      <c r="J2" s="52"/>
      <c r="K2" s="53"/>
      <c r="L2" s="52"/>
      <c r="M2" s="53"/>
      <c r="N2" s="53"/>
      <c r="O2" s="53"/>
      <c r="P2" s="53"/>
      <c r="Q2" s="53"/>
      <c r="R2" s="53"/>
      <c r="S2" s="52"/>
      <c r="T2" s="93"/>
      <c r="U2" s="93"/>
      <c r="V2" s="93"/>
      <c r="W2" s="93"/>
      <c r="X2" s="93"/>
      <c r="Y2" s="93"/>
      <c r="Z2" s="52"/>
      <c r="AA2" s="52"/>
      <c r="AB2" s="52"/>
      <c r="AC2" s="52"/>
      <c r="AD2" s="52"/>
      <c r="AE2" s="52"/>
      <c r="AF2" s="52"/>
      <c r="AG2" s="122"/>
      <c r="AH2" s="122"/>
      <c r="AI2" s="122"/>
      <c r="AJ2" s="122"/>
      <c r="AK2" s="122"/>
      <c r="AL2" s="122"/>
      <c r="AM2" s="52"/>
      <c r="AN2" s="52"/>
      <c r="AO2" s="52"/>
      <c r="AP2" s="52"/>
      <c r="AQ2" s="52"/>
      <c r="AR2" s="52"/>
      <c r="AS2" s="52"/>
      <c r="AT2" s="52"/>
      <c r="AU2" s="52"/>
      <c r="AV2" s="52"/>
      <c r="AW2" s="52"/>
      <c r="AX2" s="52"/>
      <c r="AY2" s="121"/>
      <c r="AZ2" s="121"/>
      <c r="BA2" s="121"/>
      <c r="BB2" s="121"/>
      <c r="BC2" s="121"/>
      <c r="BD2" s="121"/>
      <c r="BE2" s="52"/>
      <c r="BF2" s="52"/>
      <c r="BG2" s="52"/>
      <c r="BH2" s="52"/>
      <c r="BI2" s="52"/>
    </row>
    <row r="3" spans="1:61" ht="15" customHeight="1" x14ac:dyDescent="0.25">
      <c r="A3" s="52"/>
      <c r="B3" s="52"/>
      <c r="C3" s="52"/>
      <c r="D3" s="52"/>
      <c r="E3" s="52"/>
      <c r="F3" s="52"/>
      <c r="R3" t="s">
        <v>55</v>
      </c>
    </row>
    <row r="4" spans="1:61" ht="15" customHeight="1" x14ac:dyDescent="0.25">
      <c r="B4" s="37"/>
    </row>
    <row r="5" spans="1:61" ht="15" customHeight="1" x14ac:dyDescent="0.25"/>
    <row r="6" spans="1:61" ht="15" customHeight="1" x14ac:dyDescent="0.25">
      <c r="B6" s="94" t="s">
        <v>10</v>
      </c>
      <c r="C6" s="94" t="s">
        <v>28</v>
      </c>
      <c r="D6" s="116" t="s">
        <v>29</v>
      </c>
      <c r="E6" s="94" t="s">
        <v>30</v>
      </c>
      <c r="F6" s="94" t="s">
        <v>11</v>
      </c>
      <c r="G6" s="94" t="s">
        <v>16</v>
      </c>
      <c r="H6" s="118" t="s">
        <v>86</v>
      </c>
      <c r="I6" s="96" t="s">
        <v>72</v>
      </c>
      <c r="J6" s="96" t="s">
        <v>15</v>
      </c>
      <c r="K6" s="96" t="s">
        <v>85</v>
      </c>
      <c r="L6" s="96" t="s">
        <v>82</v>
      </c>
      <c r="M6" s="94" t="s">
        <v>13</v>
      </c>
      <c r="N6" s="94" t="s">
        <v>14</v>
      </c>
      <c r="O6" s="96" t="s">
        <v>19</v>
      </c>
      <c r="P6" s="96" t="s">
        <v>20</v>
      </c>
      <c r="AW6" s="120" t="s">
        <v>32</v>
      </c>
      <c r="AX6" s="120" t="s">
        <v>33</v>
      </c>
      <c r="AY6" s="120" t="s">
        <v>34</v>
      </c>
      <c r="AZ6" s="120" t="s">
        <v>35</v>
      </c>
      <c r="BA6" s="120" t="s">
        <v>36</v>
      </c>
      <c r="BB6" s="120" t="s">
        <v>37</v>
      </c>
      <c r="BC6" s="120" t="s">
        <v>38</v>
      </c>
      <c r="BD6" s="120" t="s">
        <v>39</v>
      </c>
      <c r="BE6" s="120" t="s">
        <v>40</v>
      </c>
      <c r="BF6" s="120" t="s">
        <v>41</v>
      </c>
      <c r="BG6" s="120" t="s">
        <v>42</v>
      </c>
      <c r="BH6" s="120" t="s">
        <v>43</v>
      </c>
    </row>
    <row r="7" spans="1:61" ht="15" customHeight="1" x14ac:dyDescent="0.25">
      <c r="B7" s="115"/>
      <c r="C7" s="115"/>
      <c r="D7" s="117"/>
      <c r="E7" s="115"/>
      <c r="F7" s="115"/>
      <c r="G7" s="95"/>
      <c r="H7" s="119"/>
      <c r="I7" s="97"/>
      <c r="J7" s="97"/>
      <c r="K7" s="97"/>
      <c r="L7" s="97"/>
      <c r="M7" s="95"/>
      <c r="N7" s="95"/>
      <c r="O7" s="97"/>
      <c r="P7" s="98"/>
      <c r="Q7" s="1"/>
      <c r="R7" s="1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30" t="s">
        <v>32</v>
      </c>
      <c r="AF7" s="30" t="s">
        <v>33</v>
      </c>
      <c r="AG7" s="30" t="s">
        <v>34</v>
      </c>
      <c r="AH7" s="30" t="s">
        <v>35</v>
      </c>
      <c r="AI7" s="30" t="s">
        <v>36</v>
      </c>
      <c r="AJ7" s="30" t="s">
        <v>37</v>
      </c>
      <c r="AK7" s="30" t="s">
        <v>38</v>
      </c>
      <c r="AL7" s="30" t="s">
        <v>39</v>
      </c>
      <c r="AM7" s="30" t="s">
        <v>40</v>
      </c>
      <c r="AN7" s="30" t="s">
        <v>41</v>
      </c>
      <c r="AO7" s="30" t="s">
        <v>42</v>
      </c>
      <c r="AP7" s="30" t="s">
        <v>43</v>
      </c>
      <c r="AW7" s="120"/>
      <c r="AX7" s="120"/>
      <c r="AY7" s="120"/>
      <c r="AZ7" s="120"/>
      <c r="BA7" s="120"/>
      <c r="BB7" s="120"/>
      <c r="BC7" s="120"/>
      <c r="BD7" s="120"/>
      <c r="BE7" s="120"/>
      <c r="BF7" s="120"/>
      <c r="BG7" s="120"/>
      <c r="BH7" s="120"/>
    </row>
    <row r="8" spans="1:61" x14ac:dyDescent="0.25">
      <c r="B8" s="38">
        <v>41275</v>
      </c>
      <c r="C8" s="16"/>
      <c r="D8" s="17"/>
      <c r="E8" s="16"/>
      <c r="F8" s="17"/>
      <c r="G8" s="27"/>
      <c r="H8" s="27"/>
      <c r="I8" s="27"/>
      <c r="J8" s="27"/>
      <c r="K8" s="27"/>
      <c r="L8" s="27"/>
      <c r="M8" s="51"/>
      <c r="N8" s="51"/>
      <c r="O8" s="58"/>
      <c r="P8" s="5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</row>
    <row r="9" spans="1:61" ht="15.75" x14ac:dyDescent="0.3">
      <c r="B9" s="18">
        <v>41544</v>
      </c>
      <c r="C9" s="19">
        <f>DATE(YEAR(B9),MONTH(B9),DAY(B9))</f>
        <v>41544</v>
      </c>
      <c r="D9" s="20">
        <f t="shared" ref="D9:D32" si="0">INT(MOD(INT((B9-2)/7)+0.6,52+5/28))+1</f>
        <v>39</v>
      </c>
      <c r="E9" s="21" t="str">
        <f t="shared" ref="E9:E72" si="1">IF(CaJour=0,"",UPPER(TEXT(C9,"mmmm")))</f>
        <v>SEPTEMBRE</v>
      </c>
      <c r="F9" s="28" t="s">
        <v>0</v>
      </c>
      <c r="G9" s="89"/>
      <c r="H9" s="27"/>
      <c r="I9" s="27"/>
      <c r="J9" s="27"/>
      <c r="K9" s="27" t="s">
        <v>12</v>
      </c>
      <c r="L9" s="86"/>
      <c r="M9" s="51">
        <v>70</v>
      </c>
      <c r="N9" s="51"/>
      <c r="O9" s="58">
        <f>IF(AND((CaJour=B9),(CACatégorie="Résultat")),IF(B8=B9,M8,0)+IF(B6=B9,M6,0),0)</f>
        <v>0</v>
      </c>
      <c r="P9" s="51">
        <f>IF(AND((CaJour=B9),(CACatégorie="Résultat")),IF(B8=B9,N8,0)+IF(B6=B9,N6,0),0)</f>
        <v>0</v>
      </c>
      <c r="R9" s="3" t="s">
        <v>17</v>
      </c>
      <c r="S9" s="13"/>
      <c r="T9" s="4" t="s">
        <v>18</v>
      </c>
      <c r="U9" s="8" t="s">
        <v>0</v>
      </c>
      <c r="V9" s="8" t="s">
        <v>1</v>
      </c>
      <c r="W9" s="5" t="s">
        <v>2</v>
      </c>
      <c r="AD9" s="113" t="s">
        <v>12</v>
      </c>
      <c r="AE9" s="111">
        <f t="shared" ref="AE9:AP9" si="2">SUMPRODUCT((CaMois=AE7)*(CaMode=$AD$9)*CaCrédit)</f>
        <v>100</v>
      </c>
      <c r="AF9" s="111">
        <f t="shared" si="2"/>
        <v>0</v>
      </c>
      <c r="AG9" s="111">
        <f t="shared" si="2"/>
        <v>0</v>
      </c>
      <c r="AH9" s="111">
        <f t="shared" si="2"/>
        <v>0</v>
      </c>
      <c r="AI9" s="111">
        <f t="shared" si="2"/>
        <v>0</v>
      </c>
      <c r="AJ9" s="111">
        <f t="shared" si="2"/>
        <v>0</v>
      </c>
      <c r="AK9" s="111">
        <f t="shared" si="2"/>
        <v>0</v>
      </c>
      <c r="AL9" s="111">
        <f t="shared" si="2"/>
        <v>0</v>
      </c>
      <c r="AM9" s="111">
        <f t="shared" si="2"/>
        <v>70</v>
      </c>
      <c r="AN9" s="111">
        <f t="shared" si="2"/>
        <v>2070</v>
      </c>
      <c r="AO9" s="111">
        <f t="shared" si="2"/>
        <v>0</v>
      </c>
      <c r="AP9" s="111">
        <f t="shared" si="2"/>
        <v>0</v>
      </c>
      <c r="AV9" s="61" t="s">
        <v>71</v>
      </c>
      <c r="AW9" s="62">
        <f t="shared" ref="AW9:BH9" si="3">SUMPRODUCT((CaMois=AW6)*(CACatégorie="Dépense")*CaDébit)</f>
        <v>0</v>
      </c>
      <c r="AX9" s="62">
        <f t="shared" si="3"/>
        <v>0</v>
      </c>
      <c r="AY9" s="62">
        <f t="shared" si="3"/>
        <v>0</v>
      </c>
      <c r="AZ9" s="62">
        <f t="shared" si="3"/>
        <v>0</v>
      </c>
      <c r="BA9" s="62">
        <f t="shared" si="3"/>
        <v>0</v>
      </c>
      <c r="BB9" s="62">
        <f t="shared" si="3"/>
        <v>0</v>
      </c>
      <c r="BC9" s="62">
        <f t="shared" si="3"/>
        <v>0</v>
      </c>
      <c r="BD9" s="62">
        <f t="shared" si="3"/>
        <v>0</v>
      </c>
      <c r="BE9" s="62">
        <f t="shared" si="3"/>
        <v>0</v>
      </c>
      <c r="BF9" s="62">
        <f t="shared" si="3"/>
        <v>550</v>
      </c>
      <c r="BG9" s="62">
        <f t="shared" si="3"/>
        <v>0</v>
      </c>
      <c r="BH9" s="62">
        <f t="shared" si="3"/>
        <v>0</v>
      </c>
      <c r="BI9" s="63">
        <f>SUM(AW9:BH9)</f>
        <v>550</v>
      </c>
    </row>
    <row r="10" spans="1:61" ht="15.75" x14ac:dyDescent="0.3">
      <c r="B10" s="18">
        <v>41544</v>
      </c>
      <c r="C10" s="22">
        <f t="shared" ref="C10:C32" si="4">DATE(YEAR(B10),MONTH(B10),DAY(B10))</f>
        <v>41544</v>
      </c>
      <c r="D10" s="23">
        <f t="shared" si="0"/>
        <v>39</v>
      </c>
      <c r="E10" s="21" t="str">
        <f t="shared" si="1"/>
        <v>SEPTEMBRE</v>
      </c>
      <c r="F10" s="28" t="s">
        <v>31</v>
      </c>
      <c r="G10" s="89"/>
      <c r="H10" s="27"/>
      <c r="I10" s="27"/>
      <c r="J10" s="27"/>
      <c r="K10" s="27"/>
      <c r="L10" s="86"/>
      <c r="M10" s="51"/>
      <c r="N10" s="51"/>
      <c r="O10" s="58">
        <f>IF(AND((CaJour=B10),(CACatégorie="Résultat")),IF(B9=B10,M9,0)+IF(B8=B10,M8,0),0)</f>
        <v>70</v>
      </c>
      <c r="P10" s="51">
        <f>IF(AND((CaJour=B10),(CACatégorie="Résultat")),IF(B9=B10,N9,0)+IF(B8=B10,N8,0),0)</f>
        <v>0</v>
      </c>
      <c r="R10" s="2"/>
      <c r="S10" s="2"/>
      <c r="T10" s="102">
        <f>SUMPRODUCT((CaSem=S9)*CaCrédit)</f>
        <v>0</v>
      </c>
      <c r="U10" s="104">
        <f>SUMPRODUCT((CaSem=S9)*(CACatégorie=U9)*CaCrédit)</f>
        <v>0</v>
      </c>
      <c r="V10" s="104">
        <f>SUMPRODUCT((CaSem=S9)*(CACatégorie=V9)*CaCrédit)</f>
        <v>0</v>
      </c>
      <c r="W10" s="99">
        <f>SUMPRODUCT((CaSem=S9)*(CACatégorie=W9)*CaCrédit)</f>
        <v>0</v>
      </c>
      <c r="X10" s="101"/>
      <c r="AD10" s="114"/>
      <c r="AE10" s="112"/>
      <c r="AF10" s="112"/>
      <c r="AG10" s="112"/>
      <c r="AH10" s="112"/>
      <c r="AI10" s="112"/>
      <c r="AJ10" s="112"/>
      <c r="AK10" s="112"/>
      <c r="AL10" s="112"/>
      <c r="AM10" s="112"/>
      <c r="AN10" s="112"/>
      <c r="AO10" s="112"/>
      <c r="AP10" s="112"/>
      <c r="AV10" s="48"/>
      <c r="AW10" s="56"/>
      <c r="AX10" s="56"/>
      <c r="AY10" s="56"/>
      <c r="AZ10" s="56"/>
      <c r="BA10" s="56"/>
      <c r="BB10" s="56"/>
      <c r="BC10" s="56"/>
      <c r="BD10" s="56"/>
      <c r="BE10" s="56"/>
      <c r="BF10" s="56"/>
      <c r="BG10" s="56"/>
      <c r="BH10" s="56"/>
    </row>
    <row r="11" spans="1:61" ht="15.75" x14ac:dyDescent="0.3">
      <c r="B11" s="18">
        <v>41547</v>
      </c>
      <c r="C11" s="19">
        <f t="shared" si="4"/>
        <v>41547</v>
      </c>
      <c r="D11" s="20">
        <f t="shared" si="0"/>
        <v>40</v>
      </c>
      <c r="E11" s="21" t="str">
        <f t="shared" si="1"/>
        <v>SEPTEMBRE</v>
      </c>
      <c r="F11" s="28" t="s">
        <v>2</v>
      </c>
      <c r="G11" s="89" t="s">
        <v>8</v>
      </c>
      <c r="H11" s="27" t="s">
        <v>83</v>
      </c>
      <c r="I11" s="27" t="s">
        <v>73</v>
      </c>
      <c r="J11" s="27"/>
      <c r="K11" s="27" t="s">
        <v>6</v>
      </c>
      <c r="L11" s="86" t="s">
        <v>78</v>
      </c>
      <c r="M11" s="51">
        <v>1300</v>
      </c>
      <c r="N11" s="51"/>
      <c r="O11" s="58">
        <f>IF(AND((CaJour=B11),(CACatégorie="Résultat")),IF(B10=B11,M10,0)+IF(B9=B11,M9,0)+IF(B8=B11,M8,0),0)</f>
        <v>0</v>
      </c>
      <c r="P11" s="51">
        <f>IF(AND((CaJour=B11),(CACatégorie="Résultat")),IF(B10=B11,N10,0)+IF(B9=B11,N9,0)+IF(B8=B11,N8,0),0)</f>
        <v>0</v>
      </c>
      <c r="R11" s="2"/>
      <c r="S11" s="2"/>
      <c r="T11" s="103"/>
      <c r="U11" s="104"/>
      <c r="V11" s="104"/>
      <c r="W11" s="100"/>
      <c r="X11" s="101"/>
      <c r="AD11" s="113" t="s">
        <v>21</v>
      </c>
      <c r="AE11" s="111">
        <f t="shared" ref="AE11:AP11" si="5">SUMPRODUCT((CaMois=AE7)*(CaMode=$AD$11)*CaCrédit)</f>
        <v>0</v>
      </c>
      <c r="AF11" s="111">
        <f t="shared" si="5"/>
        <v>200</v>
      </c>
      <c r="AG11" s="111">
        <f t="shared" si="5"/>
        <v>0</v>
      </c>
      <c r="AH11" s="111">
        <f t="shared" si="5"/>
        <v>0</v>
      </c>
      <c r="AI11" s="111">
        <f t="shared" si="5"/>
        <v>0</v>
      </c>
      <c r="AJ11" s="111">
        <f t="shared" si="5"/>
        <v>0</v>
      </c>
      <c r="AK11" s="111">
        <f t="shared" si="5"/>
        <v>0</v>
      </c>
      <c r="AL11" s="111">
        <f t="shared" si="5"/>
        <v>0</v>
      </c>
      <c r="AM11" s="111">
        <f t="shared" si="5"/>
        <v>0</v>
      </c>
      <c r="AN11" s="111">
        <f t="shared" si="5"/>
        <v>4534</v>
      </c>
      <c r="AO11" s="111">
        <f t="shared" si="5"/>
        <v>3350</v>
      </c>
      <c r="AP11" s="111">
        <f t="shared" si="5"/>
        <v>800</v>
      </c>
      <c r="AV11" s="48"/>
      <c r="AW11" s="56"/>
      <c r="AX11" s="56"/>
    </row>
    <row r="12" spans="1:61" ht="15.75" x14ac:dyDescent="0.3">
      <c r="B12" s="18">
        <v>41547</v>
      </c>
      <c r="C12" s="19">
        <f t="shared" si="4"/>
        <v>41547</v>
      </c>
      <c r="D12" s="20">
        <f t="shared" si="0"/>
        <v>40</v>
      </c>
      <c r="E12" s="21" t="str">
        <f t="shared" si="1"/>
        <v>SEPTEMBRE</v>
      </c>
      <c r="F12" s="28" t="s">
        <v>3</v>
      </c>
      <c r="G12" s="89" t="s">
        <v>9</v>
      </c>
      <c r="H12" s="27"/>
      <c r="I12" s="27"/>
      <c r="J12" s="27"/>
      <c r="K12" s="27" t="s">
        <v>6</v>
      </c>
      <c r="L12" s="86"/>
      <c r="M12" s="51"/>
      <c r="N12" s="51">
        <v>1400</v>
      </c>
      <c r="O12" s="58">
        <f>IF(AND((CaJour=B12),(CACatégorie="Résultat")),IF(B11=B12,M11,0)+IF(B10=B12,M10,0)+IF(B9=B12,M9,0)+IF(B8=B12,M8,0),0)</f>
        <v>0</v>
      </c>
      <c r="P12" s="51">
        <f>IF(AND((CaJour=B12),(CACatégorie="Résultat")),IF(B11=B12,N11,0)+IF(B10=B12,N10,0)+IF(B9=B12,N9,0)+IF(B8=B12,N8,0),0)</f>
        <v>0</v>
      </c>
      <c r="T12" s="6" t="s">
        <v>12</v>
      </c>
      <c r="U12" s="8" t="s">
        <v>21</v>
      </c>
      <c r="V12" s="8" t="s">
        <v>5</v>
      </c>
      <c r="W12" s="8" t="s">
        <v>6</v>
      </c>
      <c r="X12" s="8" t="s">
        <v>7</v>
      </c>
      <c r="Y12" s="7" t="s">
        <v>22</v>
      </c>
      <c r="AD12" s="114"/>
      <c r="AE12" s="112"/>
      <c r="AF12" s="112"/>
      <c r="AG12" s="112"/>
      <c r="AH12" s="112"/>
      <c r="AI12" s="112"/>
      <c r="AJ12" s="112"/>
      <c r="AK12" s="112"/>
      <c r="AL12" s="112"/>
      <c r="AM12" s="112"/>
      <c r="AN12" s="112"/>
      <c r="AO12" s="112"/>
      <c r="AP12" s="112"/>
      <c r="AW12" s="56"/>
      <c r="AX12" s="56"/>
    </row>
    <row r="13" spans="1:61" ht="15.75" x14ac:dyDescent="0.3">
      <c r="B13" s="18">
        <v>41547</v>
      </c>
      <c r="C13" s="22">
        <f t="shared" si="4"/>
        <v>41547</v>
      </c>
      <c r="D13" s="23">
        <f t="shared" si="0"/>
        <v>40</v>
      </c>
      <c r="E13" s="21" t="str">
        <f t="shared" si="1"/>
        <v>SEPTEMBRE</v>
      </c>
      <c r="F13" s="28" t="s">
        <v>31</v>
      </c>
      <c r="G13" s="89"/>
      <c r="H13" s="27"/>
      <c r="I13" s="27"/>
      <c r="J13" s="27"/>
      <c r="K13" s="27"/>
      <c r="L13" s="86"/>
      <c r="M13" s="51"/>
      <c r="N13" s="51"/>
      <c r="O13" s="58">
        <f>IF(AND((CaJour=B13),(CACatégorie="Résultat")),IF(B12=B13,M12,0)+IF(B11=B13,M11,0)+IF(B10=B13,M10,0)+IF(B9=B13,M9,0),0)</f>
        <v>1300</v>
      </c>
      <c r="P13" s="51">
        <f>IF(AND((CaJour=B13),(CACatégorie="Résultat")),IF(B12=B13,N12,0)+IF(B11=B13,N11,0)+IF(B10=B13,N10,0)+IF(B9=B13,N9,0),0)</f>
        <v>1400</v>
      </c>
      <c r="T13" s="105">
        <f>SUMPRODUCT((CaSem=S9)*(CaMode="Espèce")*CaCrédit)</f>
        <v>0</v>
      </c>
      <c r="U13" s="104">
        <f>SUMPRODUCT((CaSem=S9)*(CaMode=U12)*CaCrédit)</f>
        <v>0</v>
      </c>
      <c r="V13" s="104">
        <f>SUMPRODUCT((CaSem=S9)*(CaMode=V12)*CaCrédit)</f>
        <v>0</v>
      </c>
      <c r="W13" s="104">
        <f>SUMPRODUCT((CaSem=S9)*(CaMode=W12)*CaCrédit)</f>
        <v>0</v>
      </c>
      <c r="X13" s="104">
        <f>SUMPRODUCT((CaSem=S9)*(CaMode=X12)*CaCrédit)</f>
        <v>0</v>
      </c>
      <c r="Y13" s="12">
        <f>SUM(T13:X14)</f>
        <v>0</v>
      </c>
      <c r="AD13" s="113" t="s">
        <v>5</v>
      </c>
      <c r="AE13" s="111">
        <f t="shared" ref="AE13:AP13" si="6">SUMPRODUCT((CaMois=AE7)*(CaMode=$AD$13)*CaCrédit)</f>
        <v>0</v>
      </c>
      <c r="AF13" s="111">
        <f t="shared" si="6"/>
        <v>150</v>
      </c>
      <c r="AG13" s="111">
        <f t="shared" si="6"/>
        <v>0</v>
      </c>
      <c r="AH13" s="111">
        <f t="shared" si="6"/>
        <v>0</v>
      </c>
      <c r="AI13" s="111">
        <f t="shared" si="6"/>
        <v>0</v>
      </c>
      <c r="AJ13" s="111">
        <f t="shared" si="6"/>
        <v>0</v>
      </c>
      <c r="AK13" s="111">
        <f t="shared" si="6"/>
        <v>0</v>
      </c>
      <c r="AL13" s="111">
        <f t="shared" si="6"/>
        <v>0</v>
      </c>
      <c r="AM13" s="111">
        <f t="shared" si="6"/>
        <v>0</v>
      </c>
      <c r="AN13" s="111">
        <f t="shared" si="6"/>
        <v>1908</v>
      </c>
      <c r="AO13" s="111">
        <f t="shared" si="6"/>
        <v>0</v>
      </c>
      <c r="AP13" s="111">
        <f t="shared" si="6"/>
        <v>0</v>
      </c>
      <c r="AW13" s="56"/>
      <c r="AX13" s="56"/>
    </row>
    <row r="14" spans="1:61" ht="15.75" x14ac:dyDescent="0.3">
      <c r="B14" s="18">
        <v>41549</v>
      </c>
      <c r="C14" s="19">
        <f t="shared" si="4"/>
        <v>41549</v>
      </c>
      <c r="D14" s="20">
        <f t="shared" si="0"/>
        <v>40</v>
      </c>
      <c r="E14" s="21" t="str">
        <f t="shared" si="1"/>
        <v>OCTOBRE</v>
      </c>
      <c r="F14" s="28" t="s">
        <v>1</v>
      </c>
      <c r="G14" s="89" t="s">
        <v>8</v>
      </c>
      <c r="H14" s="27"/>
      <c r="I14" s="27"/>
      <c r="J14" s="27" t="s">
        <v>63</v>
      </c>
      <c r="K14" s="27" t="s">
        <v>21</v>
      </c>
      <c r="L14" s="86"/>
      <c r="M14" s="51">
        <v>90</v>
      </c>
      <c r="N14" s="51"/>
      <c r="O14" s="58">
        <f>IF(AND((CaJour=B14),(CACatégorie="Résultat")),IF(B13=B14,M13,0)+IF(B12=B14,M12,0)+IF(B11=B14,M11,0)+IF(B10=B14,M10,0)+IF(B9=B14,M9,0),0)</f>
        <v>0</v>
      </c>
      <c r="P14" s="51">
        <f>IF(AND((CaJour=B14),(CACatégorie="Résultat")),IF(B13=B14,N13,0)+IF(B12=B14,N12,0)+IF(B11=B14,N11,0)+IF(B10=B14,N10,0)+IF(B9=B14,N9,0),0)</f>
        <v>0</v>
      </c>
      <c r="T14" s="106"/>
      <c r="U14" s="104"/>
      <c r="V14" s="104"/>
      <c r="W14" s="104"/>
      <c r="X14" s="104"/>
      <c r="Y14" s="15">
        <f>SUMPRODUCT((CaSem=S9)*CaRecJour)</f>
        <v>0</v>
      </c>
      <c r="AD14" s="114"/>
      <c r="AE14" s="112"/>
      <c r="AF14" s="112"/>
      <c r="AG14" s="112"/>
      <c r="AH14" s="112"/>
      <c r="AI14" s="112"/>
      <c r="AJ14" s="112"/>
      <c r="AK14" s="112"/>
      <c r="AL14" s="112"/>
      <c r="AM14" s="112"/>
      <c r="AN14" s="112"/>
      <c r="AO14" s="112"/>
      <c r="AP14" s="112"/>
      <c r="AW14" s="56"/>
      <c r="AX14" s="56"/>
    </row>
    <row r="15" spans="1:61" ht="15.75" x14ac:dyDescent="0.3">
      <c r="B15" s="18">
        <v>41549</v>
      </c>
      <c r="C15" s="22">
        <f t="shared" si="4"/>
        <v>41549</v>
      </c>
      <c r="D15" s="23">
        <f t="shared" si="0"/>
        <v>40</v>
      </c>
      <c r="E15" s="21" t="str">
        <f t="shared" si="1"/>
        <v>OCTOBRE</v>
      </c>
      <c r="F15" s="28" t="s">
        <v>31</v>
      </c>
      <c r="G15" s="89"/>
      <c r="H15" s="27"/>
      <c r="I15" s="27"/>
      <c r="J15" s="27"/>
      <c r="K15" s="27"/>
      <c r="L15" s="86"/>
      <c r="M15" s="51"/>
      <c r="N15" s="51"/>
      <c r="O15" s="58">
        <f>IF(AND((CaJour=B15),(CACatégorie="Résultat")),IF(B14=B15,M14,0)+IF(B13=B15,M13,0)+IF(B12=B15,M12,0)+IF(B11=B15,M11,0)+IF(B10=B15,M10,0)+IF(B9=B15,M9,0),0)</f>
        <v>90</v>
      </c>
      <c r="P15" s="51">
        <f>IF(AND((CaJour=B15),(CACatégorie="Résultat")),IF(B14=B15,N14,0)+IF(B13=B15,N13,0)+IF(B12=B15,N12,0)+IF(B11=B15,N11,0)+IF(B10=B15,N10,0)+IF(B9=B15,N9,0),0)</f>
        <v>0</v>
      </c>
      <c r="R15" s="107" t="s">
        <v>26</v>
      </c>
      <c r="S15" s="108"/>
      <c r="T15" s="10" t="s">
        <v>23</v>
      </c>
      <c r="U15" s="10" t="s">
        <v>24</v>
      </c>
      <c r="V15" s="41" t="s">
        <v>46</v>
      </c>
      <c r="W15" s="41" t="s">
        <v>47</v>
      </c>
      <c r="X15" s="10" t="s">
        <v>7</v>
      </c>
      <c r="Y15" s="14" t="s">
        <v>18</v>
      </c>
      <c r="Z15" s="49" t="s">
        <v>57</v>
      </c>
      <c r="AA15" s="54"/>
      <c r="AB15" s="54"/>
      <c r="AD15" s="113" t="s">
        <v>6</v>
      </c>
      <c r="AE15" s="111">
        <f t="shared" ref="AE15:AP15" si="7">SUMPRODUCT((CaMois=AE7)*(CaMode=$AD$15)*CaCrédit)</f>
        <v>0</v>
      </c>
      <c r="AF15" s="111">
        <f t="shared" si="7"/>
        <v>0</v>
      </c>
      <c r="AG15" s="111">
        <f t="shared" si="7"/>
        <v>0</v>
      </c>
      <c r="AH15" s="111">
        <f t="shared" si="7"/>
        <v>0</v>
      </c>
      <c r="AI15" s="111">
        <f t="shared" si="7"/>
        <v>0</v>
      </c>
      <c r="AJ15" s="111">
        <f t="shared" si="7"/>
        <v>0</v>
      </c>
      <c r="AK15" s="111">
        <f t="shared" si="7"/>
        <v>0</v>
      </c>
      <c r="AL15" s="111">
        <f t="shared" si="7"/>
        <v>0</v>
      </c>
      <c r="AM15" s="111">
        <f t="shared" si="7"/>
        <v>1300</v>
      </c>
      <c r="AN15" s="111">
        <f t="shared" si="7"/>
        <v>0</v>
      </c>
      <c r="AO15" s="111">
        <f t="shared" si="7"/>
        <v>0</v>
      </c>
      <c r="AP15" s="111">
        <f t="shared" si="7"/>
        <v>0</v>
      </c>
      <c r="AV15" s="48"/>
      <c r="AW15" s="56"/>
      <c r="AX15" s="56"/>
    </row>
    <row r="16" spans="1:61" ht="15.75" x14ac:dyDescent="0.3">
      <c r="B16" s="18">
        <v>41550</v>
      </c>
      <c r="C16" s="19">
        <f t="shared" si="4"/>
        <v>41550</v>
      </c>
      <c r="D16" s="20">
        <f t="shared" si="0"/>
        <v>40</v>
      </c>
      <c r="E16" s="21" t="str">
        <f t="shared" si="1"/>
        <v>OCTOBRE</v>
      </c>
      <c r="F16" s="28" t="s">
        <v>0</v>
      </c>
      <c r="G16" s="89"/>
      <c r="H16" s="27"/>
      <c r="I16" s="27"/>
      <c r="J16" s="27"/>
      <c r="K16" s="27" t="s">
        <v>12</v>
      </c>
      <c r="L16" s="86"/>
      <c r="M16" s="51">
        <v>50</v>
      </c>
      <c r="N16" s="51"/>
      <c r="O16" s="58">
        <f>IF(AND((CaJour=B16),(CACatégorie="Résultat")),IF(B15=B16,M15,0)+IF(B14=B16,M14,0)+IF(B13=B16,M13,0)+IF(B12=B16,M12,0)+IF(B11=B16,M11,0)+IF(B10=B16,M10,0)+IF(B9=B16,M9,0),0)</f>
        <v>0</v>
      </c>
      <c r="P16" s="51">
        <f>IF(AND((CaJour=B16),(CACatégorie="Résultat")),IF(B15=B16,N15,0)+IF(B14=B16,N14,0)+IF(B13=B16,N13,0)+IF(B12=B16,N12,0)+IF(B11=B16,N11,0)+IF(B10=B16,N10,0)+IF(B9=B16,N9,0),0)</f>
        <v>0</v>
      </c>
      <c r="R16" s="109"/>
      <c r="S16" s="110"/>
      <c r="T16" s="9">
        <f>SUMPRODUCT((CaSem=S9)*(CACatégorie="Banque")*(CaMode=T12)*CaDébit)</f>
        <v>0</v>
      </c>
      <c r="U16" s="9">
        <f>SUMPRODUCT((CaSem=S9)*(CACatégorie="Banque")*(CaMode=U12)*CaDébit)</f>
        <v>0</v>
      </c>
      <c r="V16" s="9">
        <f>SUMPRODUCT((CaSem=S9)*(CaMode=V12)*CaDébit)</f>
        <v>0</v>
      </c>
      <c r="W16" s="9">
        <f>SUMPRODUCT((CaSem=S9)*(CaMode=W12)*CaDébit)</f>
        <v>0</v>
      </c>
      <c r="X16" s="9">
        <f>SUMPRODUCT((CaSem=S9)*(CaMode=X12)*CaDébit)</f>
        <v>0</v>
      </c>
      <c r="Y16" s="11">
        <f>SUM(T16:X16)</f>
        <v>0</v>
      </c>
      <c r="Z16" s="11">
        <f>(T10+R16)-Y16</f>
        <v>0</v>
      </c>
      <c r="AA16" s="55"/>
      <c r="AB16" s="55"/>
      <c r="AD16" s="114"/>
      <c r="AE16" s="112"/>
      <c r="AF16" s="112"/>
      <c r="AG16" s="112"/>
      <c r="AH16" s="112"/>
      <c r="AI16" s="112"/>
      <c r="AJ16" s="112"/>
      <c r="AK16" s="112"/>
      <c r="AL16" s="112"/>
      <c r="AM16" s="112"/>
      <c r="AN16" s="112"/>
      <c r="AO16" s="112"/>
      <c r="AP16" s="112"/>
      <c r="AW16" s="56"/>
      <c r="AX16" s="56"/>
    </row>
    <row r="17" spans="2:50" ht="16.5" thickBot="1" x14ac:dyDescent="0.35">
      <c r="B17" s="18">
        <v>41550</v>
      </c>
      <c r="C17" s="19">
        <f t="shared" si="4"/>
        <v>41550</v>
      </c>
      <c r="D17" s="20">
        <f t="shared" si="0"/>
        <v>40</v>
      </c>
      <c r="E17" s="21" t="str">
        <f t="shared" si="1"/>
        <v>OCTOBRE</v>
      </c>
      <c r="F17" s="28" t="s">
        <v>0</v>
      </c>
      <c r="G17" s="89"/>
      <c r="H17" s="27"/>
      <c r="I17" s="27"/>
      <c r="J17" s="27"/>
      <c r="K17" s="27" t="s">
        <v>7</v>
      </c>
      <c r="L17" s="86"/>
      <c r="M17" s="51">
        <v>10</v>
      </c>
      <c r="N17" s="51"/>
      <c r="O17" s="58">
        <f>IF(AND((CaJour=B17),(CACatégorie="Résultat")),IF(B16=B17,M16,0)+IF(B15=B17,M15,0)+IF(B14=B17,M14,0)+IF(B13=B17,M13,0)+IF(B12=B17,M12,0)+IF(B11=B17,M11,0)+IF(B10=B17,M10,0)+IF(B9=B17,M9,0),0)</f>
        <v>0</v>
      </c>
      <c r="P17" s="51">
        <f>IF(AND((CaJour=B17),(CACatégorie="Résultat")),IF(B16=B17,N16,0)+IF(B15=B17,N15,0)+IF(B14=B17,N14,0)+IF(B13=B17,N13,0)+IF(B12=B17,N12,0)+IF(B11=B17,N11,0)+IF(B10=B17,N10,0)+IF(B9=B17,N9,0),0)</f>
        <v>0</v>
      </c>
      <c r="AD17" s="32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W17" s="56"/>
      <c r="AX17" s="56"/>
    </row>
    <row r="18" spans="2:50" ht="17.25" thickTop="1" thickBot="1" x14ac:dyDescent="0.35">
      <c r="B18" s="18">
        <v>41550</v>
      </c>
      <c r="C18" s="19">
        <f t="shared" si="4"/>
        <v>41550</v>
      </c>
      <c r="D18" s="20">
        <f t="shared" si="0"/>
        <v>40</v>
      </c>
      <c r="E18" s="21" t="str">
        <f t="shared" si="1"/>
        <v>OCTOBRE</v>
      </c>
      <c r="F18" s="28" t="s">
        <v>0</v>
      </c>
      <c r="G18" s="89"/>
      <c r="H18" s="27"/>
      <c r="I18" s="27"/>
      <c r="J18" s="27"/>
      <c r="K18" s="27" t="s">
        <v>21</v>
      </c>
      <c r="L18" s="86"/>
      <c r="M18" s="51">
        <v>46</v>
      </c>
      <c r="N18" s="51"/>
      <c r="O18" s="58">
        <f>IF(AND((CaJour=B18),(CACatégorie="Résultat")),IF(B17=B18,M17,0)+IF(B16=B18,M16,0)+IF(B15=B18,M15,0)+IF(B14=B18,M14,0)+IF(B13=B18,M13,0)+IF(B12=B18,M12,0)+IF(B11=B18,M11,0)+IF(B10=B18,M10,0)+IF(B9=B18,M9,0),0)</f>
        <v>0</v>
      </c>
      <c r="P18" s="51">
        <f>IF(AND((CaJour=B18),(CACatégorie="Résultat")),IF(B17=B18,N17,0)+IF(B16=B18,N16,0)+IF(B15=B18,N15,0)+IF(B14=B18,N14,0)+IF(B13=B18,N13,0)+IF(B12=B18,N12,0)+IF(B11=B18,N11,0)+IF(B10=B18,N10,0)+IF(B9=B18,N9,0),0)</f>
        <v>0</v>
      </c>
      <c r="AD18" s="34" t="s">
        <v>18</v>
      </c>
      <c r="AE18" s="35">
        <f>AE9+AE11+AE13+AE15</f>
        <v>100</v>
      </c>
      <c r="AF18" s="35">
        <f>AF9+AF11+AF13+AF15</f>
        <v>350</v>
      </c>
      <c r="AG18" s="35">
        <f t="shared" ref="AG18:AP18" si="8">AG9+AG11+AG13+AG15</f>
        <v>0</v>
      </c>
      <c r="AH18" s="35">
        <f t="shared" si="8"/>
        <v>0</v>
      </c>
      <c r="AI18" s="35">
        <f t="shared" si="8"/>
        <v>0</v>
      </c>
      <c r="AJ18" s="35">
        <f t="shared" si="8"/>
        <v>0</v>
      </c>
      <c r="AK18" s="35">
        <f t="shared" si="8"/>
        <v>0</v>
      </c>
      <c r="AL18" s="35">
        <f t="shared" si="8"/>
        <v>0</v>
      </c>
      <c r="AM18" s="35">
        <f t="shared" si="8"/>
        <v>1370</v>
      </c>
      <c r="AN18" s="35">
        <f t="shared" si="8"/>
        <v>8512</v>
      </c>
      <c r="AO18" s="35">
        <f t="shared" si="8"/>
        <v>3350</v>
      </c>
      <c r="AP18" s="36">
        <f t="shared" si="8"/>
        <v>800</v>
      </c>
      <c r="AW18" s="56"/>
      <c r="AX18" s="56"/>
    </row>
    <row r="19" spans="2:50" ht="17.25" thickTop="1" thickBot="1" x14ac:dyDescent="0.35">
      <c r="B19" s="18">
        <v>41550</v>
      </c>
      <c r="C19" s="19">
        <f t="shared" si="4"/>
        <v>41550</v>
      </c>
      <c r="D19" s="20">
        <f t="shared" si="0"/>
        <v>40</v>
      </c>
      <c r="E19" s="21" t="str">
        <f t="shared" si="1"/>
        <v>OCTOBRE</v>
      </c>
      <c r="F19" s="28" t="s">
        <v>2</v>
      </c>
      <c r="G19" s="89" t="s">
        <v>8</v>
      </c>
      <c r="H19" s="27" t="s">
        <v>83</v>
      </c>
      <c r="I19" s="27" t="s">
        <v>73</v>
      </c>
      <c r="J19" s="27"/>
      <c r="K19" s="27" t="s">
        <v>21</v>
      </c>
      <c r="L19" s="86" t="s">
        <v>79</v>
      </c>
      <c r="M19" s="51">
        <v>2300</v>
      </c>
      <c r="N19" s="51"/>
      <c r="O19" s="58">
        <f>IF(AND((CaJour=B19),(CACatégorie="Résultat")),IF(B18=B19,M18,0)+IF(B17=B19,M17,0)+IF(B16=B19,M16,0)+IF(B15=B19,M15,0)+IF(B14=B19,M14,0)+IF(B13=B19,M13,0)+IF(B12=B19,M12,0)+IF(B11=B19,M11,0)+IF(B10=B19,M10,0)+IF(B9=B19,M9,0),0)</f>
        <v>0</v>
      </c>
      <c r="P19" s="51">
        <f>IF(AND((CaJour=B19),(CACatégorie="Résultat")),IF(B18=B19,N18,0)+IF(B17=B19,N17,0)+IF(B16=B19,N16,0)+IF(B15=B19,N15,0)+IF(B14=B19,N14,0)+IF(B13=B19,N13,0)+IF(B12=B19,N12,0)+IF(B11=B19,N11,0)+IF(B10=B19,N10,0)+IF(B9=B19,N9,0)+IF(B9=B20,N9,0),0)</f>
        <v>0</v>
      </c>
      <c r="R19" s="3" t="s">
        <v>17</v>
      </c>
      <c r="S19" s="13"/>
      <c r="T19" s="4" t="s">
        <v>18</v>
      </c>
      <c r="U19" s="8" t="s">
        <v>0</v>
      </c>
      <c r="V19" s="8" t="s">
        <v>1</v>
      </c>
      <c r="W19" s="5" t="s">
        <v>2</v>
      </c>
      <c r="AW19" s="56"/>
      <c r="AX19" s="56"/>
    </row>
    <row r="20" spans="2:50" ht="17.25" thickTop="1" thickBot="1" x14ac:dyDescent="0.35">
      <c r="B20" s="18">
        <v>41550</v>
      </c>
      <c r="C20" s="19">
        <f t="shared" si="4"/>
        <v>41550</v>
      </c>
      <c r="D20" s="24">
        <f t="shared" si="0"/>
        <v>40</v>
      </c>
      <c r="E20" s="21" t="str">
        <f t="shared" si="1"/>
        <v>OCTOBRE</v>
      </c>
      <c r="F20" s="28" t="s">
        <v>4</v>
      </c>
      <c r="G20" s="89"/>
      <c r="H20" s="27"/>
      <c r="I20" s="27"/>
      <c r="J20" s="27"/>
      <c r="K20" s="27" t="s">
        <v>7</v>
      </c>
      <c r="L20" s="86"/>
      <c r="M20" s="51"/>
      <c r="N20" s="51">
        <v>10</v>
      </c>
      <c r="O20" s="58">
        <f>IF(AND((CaJour=B20),(CACatégorie="Résultat")),IF(B19=B20,M19,0)+IF(B18=B20,M18,0)+IF(B17=B20,M17,0)+IF(B16=B20,M16,0)+IF(B15=B20,M15,0)+IF(B14=B20,M14,0)+IF(B13=B20,M13,0)+IF(B12=B20,M12,0)+IF(B11=B20,M11,0)+IF(B10=B20,M10,0)+IF(B9=B20,M9,0),0)</f>
        <v>0</v>
      </c>
      <c r="P20" s="51">
        <f>IF(AND((CaJour=B20),(CACatégorie="Résultat")),IF(B19=B20,N19,0)+IF(B18=B20,N18,0)+IF(B17=B20,N17,0)+IF(B16=B20,N16,0)+IF(B15=B20,N15,0)+IF(B14=B20,N14,0)+IF(B13=B20,N13,0)+IF(B12=B20,N12,0)+IF(B11=B20,N11,0)+IF(B10=B20,N10,0)+IF(B9=B21,N9,0),0)</f>
        <v>0</v>
      </c>
      <c r="R20" s="2"/>
      <c r="S20" s="2"/>
      <c r="T20" s="102">
        <f>SUMPRODUCT((CaSem=S19)*(CaSem&gt;0)*CaCrédit)</f>
        <v>0</v>
      </c>
      <c r="U20" s="104">
        <f>SUMPRODUCT((CaSem=S19)*(CACatégorie=U19)*CaCrédit)</f>
        <v>0</v>
      </c>
      <c r="V20" s="104">
        <f>SUMPRODUCT((CaSem=S19)*(CACatégorie=V19)*CaCrédit)</f>
        <v>0</v>
      </c>
      <c r="W20" s="99">
        <f>SUMPRODUCT((CaSem=S19)*(CACatégorie=W19)*CaCrédit)</f>
        <v>0</v>
      </c>
      <c r="X20" s="101"/>
      <c r="AC20" t="s">
        <v>44</v>
      </c>
      <c r="AD20" s="60" t="s">
        <v>1</v>
      </c>
      <c r="AE20" s="31">
        <f t="shared" ref="AE20:AP20" si="9">SUMPRODUCT((CaMois=AE7)*(CACatégorie=$AD$20)*CaCrédit)</f>
        <v>240</v>
      </c>
      <c r="AF20" s="31">
        <f t="shared" si="9"/>
        <v>0</v>
      </c>
      <c r="AG20" s="31">
        <f t="shared" si="9"/>
        <v>0</v>
      </c>
      <c r="AH20" s="31">
        <f t="shared" si="9"/>
        <v>0</v>
      </c>
      <c r="AI20" s="31">
        <f t="shared" si="9"/>
        <v>0</v>
      </c>
      <c r="AJ20" s="31">
        <f t="shared" si="9"/>
        <v>0</v>
      </c>
      <c r="AK20" s="31">
        <f t="shared" si="9"/>
        <v>0</v>
      </c>
      <c r="AL20" s="31">
        <f t="shared" si="9"/>
        <v>0</v>
      </c>
      <c r="AM20" s="31">
        <f t="shared" si="9"/>
        <v>0</v>
      </c>
      <c r="AN20" s="31">
        <f t="shared" si="9"/>
        <v>190</v>
      </c>
      <c r="AO20" s="31">
        <f t="shared" si="9"/>
        <v>0</v>
      </c>
      <c r="AP20" s="33">
        <f t="shared" si="9"/>
        <v>0</v>
      </c>
      <c r="AW20" s="56"/>
      <c r="AX20" s="56"/>
    </row>
    <row r="21" spans="2:50" ht="16.5" thickTop="1" x14ac:dyDescent="0.3">
      <c r="B21" s="18">
        <v>41550</v>
      </c>
      <c r="C21" s="22">
        <f t="shared" si="4"/>
        <v>41550</v>
      </c>
      <c r="D21" s="25">
        <f t="shared" si="0"/>
        <v>40</v>
      </c>
      <c r="E21" s="21" t="str">
        <f t="shared" si="1"/>
        <v>OCTOBRE</v>
      </c>
      <c r="F21" s="28" t="s">
        <v>31</v>
      </c>
      <c r="G21" s="89"/>
      <c r="H21" s="27"/>
      <c r="I21" s="27"/>
      <c r="J21" s="27"/>
      <c r="K21" s="27"/>
      <c r="L21" s="86"/>
      <c r="M21" s="51"/>
      <c r="N21" s="51"/>
      <c r="O21" s="58">
        <f>IF(AND((CaJour=B21),(CACatégorie="Résultat")),IF(B20=B21,M20,0)+IF(B19=B21,M19,0)+IF(B18=B21,M18,0)+IF(B17=B21,M17,0)+IF(B16=B21,M16,0)+IF(B15=B21,M15,0)+IF(B14=B21,M14,0)+IF(B13=B21,M13,0)+IF(B12=B21,M12,0)+IF(B11=B21,M11,0)+IF(B10=B21,M10,0)+IF(B9=B21,M9,0),0)</f>
        <v>2406</v>
      </c>
      <c r="P21" s="51">
        <f>IF(AND((CaJour=B21),(CACatégorie="Résultat")),IF(B20=B21,N20,0)+IF(B19=B21,N19,0)+IF(B18=B21,N18,0)+IF(B17=B21,N17,0)+IF(B16=B21,N16,0)+IF(B15=B21,N15,0)+IF(B14=B21,N14,0)+IF(B13=B21,N13,0)+IF(B12=B21,N12,0)+IF(B11=B21,N11,0)+IF(B10=B21,N10,0)+IF(B9=B21,N9,0),0)</f>
        <v>10</v>
      </c>
      <c r="R21" s="2"/>
      <c r="S21" s="2"/>
      <c r="T21" s="103"/>
      <c r="U21" s="104"/>
      <c r="V21" s="104"/>
      <c r="W21" s="100"/>
      <c r="X21" s="101"/>
      <c r="AW21" s="56"/>
      <c r="AX21" s="56"/>
    </row>
    <row r="22" spans="2:50" ht="15.75" x14ac:dyDescent="0.3">
      <c r="B22" s="18">
        <v>41551</v>
      </c>
      <c r="C22" s="19">
        <f t="shared" si="4"/>
        <v>41551</v>
      </c>
      <c r="D22" s="20">
        <f t="shared" si="0"/>
        <v>40</v>
      </c>
      <c r="E22" s="21" t="str">
        <f t="shared" si="1"/>
        <v>OCTOBRE</v>
      </c>
      <c r="F22" s="28" t="s">
        <v>0</v>
      </c>
      <c r="G22" s="89"/>
      <c r="H22" s="27"/>
      <c r="I22" s="27"/>
      <c r="J22" s="27"/>
      <c r="K22" s="27" t="s">
        <v>12</v>
      </c>
      <c r="L22" s="86"/>
      <c r="M22" s="51">
        <v>20</v>
      </c>
      <c r="N22" s="51"/>
      <c r="O22" s="58">
        <f>IF(AND((CaJour=B22),(CACatégorie="Résultat")),IF(B21=B22,M21,0)+IF(B20=B22,M20,0)+IF(B19=B22,M19,0)+IF(B18=B22,M18,0)+IF(B17=B22,M17,0)+IF(B16=B22,M16,0)+IF(B15=B22,M15,0)+IF(B14=B22,M14,0)+IF(B13=B22,M13,0)+IF(B12=B22,M12,0)+IF(B11=B22,M11,0)+IF(B10=B22,M10,0)+IF(B9=B22,M9,0),0)</f>
        <v>0</v>
      </c>
      <c r="P22" s="51">
        <f>IF(AND((CaJour=B22),(CACatégorie="Résultat")),IF(B21=B22,N21,0)+IF(B20=B22,N20,0)+IF(B19=B22,N19,0)+IF(B18=B22,N18,0)+IF(B17=B22,N17,0)+IF(B16=B22,N16,0)+IF(B15=B22,N15,0)+IF(B14=B22,N14,0)+IF(B13=B22,N13,0)+IF(B12=B22,N12,0)+IF(B11=B22,N11,0)+IF(B10=B22,N10,0)+IF(B9=B22,N9,0),0)</f>
        <v>0</v>
      </c>
      <c r="R22" s="57"/>
      <c r="T22" s="6" t="s">
        <v>12</v>
      </c>
      <c r="U22" s="8" t="s">
        <v>21</v>
      </c>
      <c r="V22" s="8" t="s">
        <v>5</v>
      </c>
      <c r="W22" s="8" t="s">
        <v>6</v>
      </c>
      <c r="X22" s="8" t="s">
        <v>7</v>
      </c>
      <c r="Y22" s="7" t="s">
        <v>22</v>
      </c>
      <c r="AW22" s="56"/>
      <c r="AX22" s="56"/>
    </row>
    <row r="23" spans="2:50" ht="15.75" x14ac:dyDescent="0.3">
      <c r="B23" s="18">
        <v>41551</v>
      </c>
      <c r="C23" s="19">
        <f t="shared" si="4"/>
        <v>41551</v>
      </c>
      <c r="D23" s="20">
        <f t="shared" si="0"/>
        <v>40</v>
      </c>
      <c r="E23" s="21" t="str">
        <f t="shared" si="1"/>
        <v>OCTOBRE</v>
      </c>
      <c r="F23" s="28" t="s">
        <v>0</v>
      </c>
      <c r="G23" s="89"/>
      <c r="H23" s="27"/>
      <c r="I23" s="27"/>
      <c r="J23" s="27"/>
      <c r="K23" s="27" t="s">
        <v>21</v>
      </c>
      <c r="L23" s="86"/>
      <c r="M23" s="51">
        <v>78</v>
      </c>
      <c r="N23" s="51"/>
      <c r="O23" s="58">
        <f>IF(AND((CaJour=B23),(CACatégorie="Résultat")),IF(B22=B23,M22,0)+IF(B21=B23,M21,0)+IF(B20=B23,M20,0)+IF(B19=B23,M19,0)+IF(B18=B23,M18,0)+IF(B17=B23,M17,0)+IF(B16=B23,M16,0)+IF(B15=B23,M15,0)+IF(B14=B23,M14,0)+IF(B13=B23,M13,0)+IF(B12=B23,M12,0)+IF(B11=B23,M11,0)+IF(B10=B23,M10,0)+IF(B9=B23,M9,0),0)</f>
        <v>0</v>
      </c>
      <c r="P23" s="51">
        <f>IF(AND((CaJour=B23),(CACatégorie="Résultat")),IF(B22=B23,N22,0)+IF(B21=B23,N21,0)+IF(B20=B23,N20,0)+IF(B19=B23,N19,0)+IF(B18=B23,N18,0)+IF(B17=B23,N17,0)+IF(B16=B23,N16,0)+IF(B15=B23,N15,0)+IF(B14=B23,N14,0)+IF(B13=B23,N13,0)+IF(B12=B23,N12,0)+IF(B11=B23,N11,0)+IF(B10=B23,N10,0)+IF(B9=B23,N9,0),0)</f>
        <v>0</v>
      </c>
      <c r="T23" s="105">
        <f>SUMPRODUCT((CaSem=S19)*(CaMode="Espèce")*CaCrédit)</f>
        <v>0</v>
      </c>
      <c r="U23" s="104">
        <f>SUMPRODUCT((CaSem=S19)*(CaMode=U22)*CaCrédit)</f>
        <v>0</v>
      </c>
      <c r="V23" s="104">
        <f>SUMPRODUCT((CaSem=S19)*(CaMode=V22)*CaCrédit)</f>
        <v>0</v>
      </c>
      <c r="W23" s="104">
        <f>SUMPRODUCT((CaSem=S19)*(CaMode=W22)*CaCrédit)</f>
        <v>0</v>
      </c>
      <c r="X23" s="104">
        <f>SUMPRODUCT((CaSem=S19)*(CaMode=X22)*CaCrédit)</f>
        <v>0</v>
      </c>
      <c r="Y23" s="12">
        <f>SUM(T23:X24)</f>
        <v>0</v>
      </c>
      <c r="AW23" s="56"/>
      <c r="AX23" s="56"/>
    </row>
    <row r="24" spans="2:50" ht="15.75" x14ac:dyDescent="0.3">
      <c r="B24" s="18">
        <v>41551</v>
      </c>
      <c r="C24" s="22">
        <f t="shared" si="4"/>
        <v>41551</v>
      </c>
      <c r="D24" s="23">
        <f t="shared" si="0"/>
        <v>40</v>
      </c>
      <c r="E24" s="21" t="str">
        <f t="shared" si="1"/>
        <v>OCTOBRE</v>
      </c>
      <c r="F24" s="28" t="s">
        <v>31</v>
      </c>
      <c r="G24" s="89"/>
      <c r="H24" s="27"/>
      <c r="I24" s="27"/>
      <c r="J24" s="27"/>
      <c r="K24" s="27"/>
      <c r="L24" s="86"/>
      <c r="M24" s="51"/>
      <c r="N24" s="51"/>
      <c r="O24" s="58">
        <f>IF(AND((CaJour=B24),(CACatégorie="Résultat")),IF(B23=B24,M23,0)+IF(B22=B24,M22,0)+IF(B21=B24,M21,0)+IF(B20=B24,M20,0)+IF(B19=B24,M19,0)+IF(B18=B24,M18,0)+IF(B17=B24,M17,0)+IF(B16=B24,M16,0)+IF(B15=B24,M15,0)+IF(B14=B24,M14,0)+IF(B13=B24,M13,0)+IF(B12=B24,M12,0)+IF(B11=B24,M11,0)+IF(B10=B24,M10,0)+IF(B9=B24,M9,0),0)</f>
        <v>98</v>
      </c>
      <c r="P24" s="51">
        <f>IF(AND((CaJour=B24),(CACatégorie="Résultat")),IF(B23=B24,N23,0)+IF(B22=B24,N22,0)+IF(B21=B24,N21,0)+IF(B20=B24,N20,0)+IF(B19=B24,N19,0)+IF(B18=B24,N18,0)+IF(B17=B24,N17,0)+IF(B16=B24,N16,0)+IF(B15=B24,N15,0)+IF(B14=B24,N14,0)+IF(B13=B24,N13,0)+IF(B12=B24,N12,0)+IF(B11=B24,N11,0)+IF(B10=B24,N10,0)+IF(B9=B24,N9,0),0)</f>
        <v>0</v>
      </c>
      <c r="T24" s="106"/>
      <c r="U24" s="104"/>
      <c r="V24" s="104"/>
      <c r="W24" s="104"/>
      <c r="X24" s="104"/>
      <c r="Y24" s="15">
        <f>SUMPRODUCT((CaSem=S19)*CaRecJour)</f>
        <v>0</v>
      </c>
      <c r="AW24" s="56"/>
      <c r="AX24" s="56"/>
    </row>
    <row r="25" spans="2:50" ht="15.75" x14ac:dyDescent="0.3">
      <c r="B25" s="18">
        <v>41552</v>
      </c>
      <c r="C25" s="19">
        <f t="shared" si="4"/>
        <v>41552</v>
      </c>
      <c r="D25" s="20">
        <f t="shared" si="0"/>
        <v>40</v>
      </c>
      <c r="E25" s="21" t="str">
        <f t="shared" si="1"/>
        <v>OCTOBRE</v>
      </c>
      <c r="F25" s="28" t="s">
        <v>0</v>
      </c>
      <c r="G25" s="89"/>
      <c r="H25" s="27"/>
      <c r="I25" s="27"/>
      <c r="J25" s="27"/>
      <c r="K25" s="27" t="s">
        <v>12</v>
      </c>
      <c r="L25" s="86"/>
      <c r="M25" s="51">
        <v>65</v>
      </c>
      <c r="N25" s="51"/>
      <c r="O25" s="58">
        <f>IF(AND((CaJour=B25),(CACatégorie="Résultat")),IF(B24=B25,M24,0)+IF(B23=B25,M23,0)+IF(B22=B25,M22,0)+IF(B21=B25,M21,0)+IF(B20=B25,M20,0)+IF(B19=B25,M19,0)+IF(B18=B25,M18,0)+IF(B17=B25,M17,0)+IF(B16=B25,M16,0)+IF(B15=B25,M15,0)+IF(B14=B25,M14,0)+IF(B13=B25,M13,0)+IF(B12=B25,M12,0)+IF(B11=B25,M11,0)+IF(B10=B25,M10,0)+IF(B9=B25,M9,0),0)</f>
        <v>0</v>
      </c>
      <c r="P25" s="51">
        <f>IF(AND((CaJour=B25),(CACatégorie="Résultat")),IF(B24=B25,N24,0)+IF(B23=B25,N23,0)+IF(B22=B25,N22,0)+IF(B21=B25,N21,0)+IF(B20=B25,N20,0)+IF(B19=B25,N19,0)+IF(B18=B25,N18,0)+IF(B17=B25,N17,0)+IF(B16=B25,N16,0)+IF(B15=B25,N15,0)+IF(B14=B25,N14,0)+IF(B13=B25,N13,0)+IF(B12=B25,N12,0)+IF(B11=B25,N11,0)+IF(B10=B25,N10,0)+IF(B9=B25,N9,0),0)</f>
        <v>0</v>
      </c>
      <c r="R25" s="107" t="s">
        <v>26</v>
      </c>
      <c r="S25" s="108"/>
      <c r="T25" s="10" t="s">
        <v>23</v>
      </c>
      <c r="U25" s="10" t="s">
        <v>24</v>
      </c>
      <c r="V25" s="41" t="s">
        <v>46</v>
      </c>
      <c r="W25" s="41" t="s">
        <v>47</v>
      </c>
      <c r="X25" s="10" t="s">
        <v>7</v>
      </c>
      <c r="Y25" s="14" t="s">
        <v>18</v>
      </c>
      <c r="Z25" s="49" t="s">
        <v>57</v>
      </c>
      <c r="AA25" s="54"/>
      <c r="AB25" s="54"/>
      <c r="AW25" s="56"/>
      <c r="AX25" s="56"/>
    </row>
    <row r="26" spans="2:50" ht="15.75" x14ac:dyDescent="0.3">
      <c r="B26" s="18">
        <v>41552</v>
      </c>
      <c r="C26" s="22">
        <f t="shared" si="4"/>
        <v>41552</v>
      </c>
      <c r="D26" s="23">
        <f t="shared" si="0"/>
        <v>40</v>
      </c>
      <c r="E26" s="21" t="str">
        <f t="shared" si="1"/>
        <v>OCTOBRE</v>
      </c>
      <c r="F26" s="28" t="s">
        <v>31</v>
      </c>
      <c r="G26" s="89"/>
      <c r="H26" s="27"/>
      <c r="I26" s="27"/>
      <c r="J26" s="27"/>
      <c r="K26" s="27"/>
      <c r="L26" s="86"/>
      <c r="M26" s="51"/>
      <c r="N26" s="51"/>
      <c r="O26" s="58">
        <f>IF(AND((CaJour=B26),(CACatégorie="Résultat")),IF(B25=B26,M25,0)+IF(B24=B26,M24,0)+IF(B23=B26,M23,0)+IF(B22=B26,M22,0)+IF(B21=B26,M21,0)+IF(B20=B26,M20,0)+IF(B19=B26,M19,0)+IF(B18=B26,M18,0)+IF(B17=B26,M17,0)+IF(B16=B26,M16,0)+IF(B15=B26,M15,0)+IF(B14=B26,M14,0)+IF(B13=B26,M13,0)+IF(B12=B26,M12,0)+IF(B11=B26,M11,0)+IF(B10=B26,M10,0)+IF(B9=B26,M9,0),0)</f>
        <v>65</v>
      </c>
      <c r="P26" s="51">
        <f>IF(AND((CaJour=B26),(CACatégorie="Résultat")),IF(B25=B26,N25,0)+IF(B24=B26,N24,0)+IF(B23=B26,N23,0)+IF(B22=B26,N22,0)+IF(B21=B26,N21,0)+IF(B20=B26,N20,0)+IF(B19=B26,N19,0)+IF(B18=B26,N18,0)+IF(B17=B26,N17,0)+IF(B16=B26,N16,0)+IF(B15=B26,N15,0)+IF(B14=B26,N14,0)+IF(B13=B26,N13,0)+IF(B12=B26,N12,0)+IF(B11=B26,N11,0)+IF(B10=B26,N10,0)+IF(B9=B26,N9,0),0)</f>
        <v>0</v>
      </c>
      <c r="R26" s="109">
        <f>Z16</f>
        <v>0</v>
      </c>
      <c r="S26" s="110"/>
      <c r="T26" s="9">
        <f>SUMPRODUCT((CaSem=S19)*(CACatégorie="Banque")*(CaMode=T22)*CaDébit)</f>
        <v>0</v>
      </c>
      <c r="U26" s="9">
        <f>SUMPRODUCT((CaSem=S19)*(CACatégorie="Banque")*(CaMode=U22)*CaDébit)</f>
        <v>0</v>
      </c>
      <c r="V26" s="9">
        <f>SUMPRODUCT((CaSem=S19)*(CaMode=V22)*CaDébit)</f>
        <v>0</v>
      </c>
      <c r="W26" s="9">
        <f>SUMPRODUCT((CaSem=S19)*(CaMode=W22)*CaDébit)</f>
        <v>0</v>
      </c>
      <c r="X26" s="9">
        <f>SUMPRODUCT((CaSem=S19)*(CaMode=X22)*CaDébit)</f>
        <v>0</v>
      </c>
      <c r="Y26" s="11">
        <f>SUM(T26:X26)</f>
        <v>0</v>
      </c>
      <c r="Z26" s="11">
        <f>(T20+R26)-Y26</f>
        <v>0</v>
      </c>
      <c r="AA26" s="55"/>
      <c r="AB26" s="55"/>
      <c r="AW26" s="56"/>
      <c r="AX26" s="56"/>
    </row>
    <row r="27" spans="2:50" ht="15.75" x14ac:dyDescent="0.3">
      <c r="B27" s="18">
        <v>41553</v>
      </c>
      <c r="C27" s="19">
        <f t="shared" si="4"/>
        <v>41553</v>
      </c>
      <c r="D27" s="20">
        <f t="shared" si="0"/>
        <v>40</v>
      </c>
      <c r="E27" s="21" t="str">
        <f t="shared" si="1"/>
        <v>OCTOBRE</v>
      </c>
      <c r="F27" s="28" t="s">
        <v>0</v>
      </c>
      <c r="G27" s="89"/>
      <c r="H27" s="27"/>
      <c r="I27" s="27"/>
      <c r="J27" s="27"/>
      <c r="K27" s="27" t="s">
        <v>5</v>
      </c>
      <c r="L27" s="86"/>
      <c r="M27" s="51">
        <v>108</v>
      </c>
      <c r="N27" s="51"/>
      <c r="O27" s="58">
        <f>IF(AND((CaJour=B27),(CACatégorie="Résultat")),IF(B26=B27,M26,0)+IF(B25=B27,M25,0)+IF(B24=B27,M24,0)+IF(B23=B27,M23,0)+IF(B22=B27,M22,0)+IF(B21=B27,M21,0)+IF(B20=B27,M20,0)+IF(B19=B27,M19,0)+IF(B18=B27,M18,0)+IF(B17=B27,M17,0)+IF(B16=B27,M16,0)+IF(B15=B27,M15,0)+IF(B14=B27,M14,0)+IF(B13=B27,M13,0)+IF(B12=B27,M12,0)+IF(B11=B27,M11,0)+IF(B10=B27,M10,0)+IF(B9=B27,M9,0),0)</f>
        <v>0</v>
      </c>
      <c r="P27" s="51">
        <f>IF(AND((CaJour=B27),(CACatégorie="Résultat")),IF(B26=B27,N26,0)+IF(B25=B27,N25,0)+IF(B24=B27,N24,0)+IF(B23=B27,N23,0)+IF(B22=B27,N22,0)+IF(B21=B27,N21,0)+IF(B20=B27,N20,0)+IF(B19=B27,N19,0)+IF(B18=B27,N18,0)+IF(B17=B27,N17,0)+IF(B16=B27,N16,0)+IF(B15=B27,N15,0)+IF(B14=B27,N14,0)+IF(B13=B27,N13,0)+IF(B12=B27,N12,0)+IF(B11=B27,N11,0)+IF(B10=B27,N10,0)+IF(B9=B27,N9,0),0)</f>
        <v>0</v>
      </c>
      <c r="AW27" s="56"/>
      <c r="AX27" s="56"/>
    </row>
    <row r="28" spans="2:50" ht="15.75" x14ac:dyDescent="0.3">
      <c r="B28" s="18">
        <v>41553</v>
      </c>
      <c r="C28" s="19">
        <f t="shared" si="4"/>
        <v>41553</v>
      </c>
      <c r="D28" s="20">
        <f t="shared" si="0"/>
        <v>40</v>
      </c>
      <c r="E28" s="21" t="str">
        <f t="shared" si="1"/>
        <v>OCTOBRE</v>
      </c>
      <c r="F28" s="28" t="s">
        <v>3</v>
      </c>
      <c r="G28" s="89" t="s">
        <v>9</v>
      </c>
      <c r="H28" s="27" t="s">
        <v>60</v>
      </c>
      <c r="I28" s="27"/>
      <c r="J28" s="27"/>
      <c r="K28" s="27" t="s">
        <v>5</v>
      </c>
      <c r="L28" s="86"/>
      <c r="M28" s="51"/>
      <c r="N28" s="51">
        <v>108</v>
      </c>
      <c r="O28" s="58">
        <f>IF(AND((CaJour=B28),(CACatégorie="Résultat")),IF(B27=B28,M27,0)+IF(B26=B28,M26,0)+IF(B25=B28,M25,0)+IF(B24=B28,M24,0)+IF(B23=B28,M23,0)+IF(B22=B28,M22,0)+IF(B21=B28,M21,0)+IF(B20=B28,M20,0)+IF(B19=B28,M19,0)+IF(B18=B28,M18,0)+IF(B17=B28,M17,0)+IF(B16=B28,M16,0)+IF(B15=B28,M15,0)+IF(B14=B28,M14,0)+IF(B13=B28,M13,0)+IF(B12=B28,M12,0)+IF(B11=B28,M11,0)+IF(B10=B28,M10,0)+IF(B9=B28,M9,0),0)</f>
        <v>0</v>
      </c>
      <c r="P28" s="51">
        <f>IF(AND((CaJour=B28),(CACatégorie="Résultat")),IF(B27=B28,N27,0)+IF(B26=B28,N26,0)+IF(B25=B28,N25,0)+IF(B24=B28,N24,0)+IF(B23=B28,N23,0)+IF(B22=B28,N22,0)+IF(B21=B28,N21,0)+IF(B20=B28,N20,0)+IF(B19=B28,N19,0)+IF(B18=B28,N18,0)+IF(B17=B28,N17,0)+IF(B16=B28,N16,0)+IF(B15=B28,N15,0)+IF(B14=B28,N14,0)+IF(B13=B28,N13,0)+IF(B12=B28,N12,0)+IF(B11=B28,N11,0)+IF(B10=B28,N10,0)+IF(B9=B28,N9,0),0)</f>
        <v>0</v>
      </c>
      <c r="AW28" s="56"/>
      <c r="AX28" s="56"/>
    </row>
    <row r="29" spans="2:50" ht="15.75" x14ac:dyDescent="0.3">
      <c r="B29" s="18">
        <v>41553</v>
      </c>
      <c r="C29" s="22">
        <f t="shared" si="4"/>
        <v>41553</v>
      </c>
      <c r="D29" s="25">
        <f t="shared" si="0"/>
        <v>40</v>
      </c>
      <c r="E29" s="21" t="str">
        <f t="shared" si="1"/>
        <v>OCTOBRE</v>
      </c>
      <c r="F29" s="28" t="s">
        <v>31</v>
      </c>
      <c r="G29" s="89"/>
      <c r="H29" s="27"/>
      <c r="I29" s="27"/>
      <c r="J29" s="27"/>
      <c r="K29" s="27"/>
      <c r="L29" s="86"/>
      <c r="M29" s="51"/>
      <c r="N29" s="51"/>
      <c r="O29" s="58">
        <f t="shared" ref="O29:O92" si="10">IF(AND((CaJour=B29),(CACatégorie="Résultat")),IF(B28=B29,M28,0)+IF(B27=B29,M27,0)+IF(B26=B29,M26,0)+IF(B25=B29,M25,0)+IF(B24=B29,M24,0)+IF(B23=B29,M23,0)+IF(B22=B29,M22,0)+IF(B21=B29,M21,0)+IF(B20=B29,M20,0)+IF(B19=B29,M19,0)+IF(B18=B29,M18,0)+IF(B17=B29,M17,0)+IF(B16=B29,M16,0)+IF(B15=B29,M15,0)+IF(B14=B29,M14,0)+IF(B13=B29,M13,0)+IF(B12=B29,M12,0)+IF(B11=B29,M11,0)+IF(B10=B29,M10,0)+IF(B9=B29,M9,0),0)</f>
        <v>108</v>
      </c>
      <c r="P29" s="51">
        <f t="shared" ref="P29:P92" si="11">IF(AND((CaJour=B29),(CACatégorie="Résultat")),IF(B28=B29,N28,0)+IF(B27=B29,N27,0)+IF(B26=B29,N26,0)+IF(B25=B29,N25,0)+IF(B24=B29,N24,0)+IF(B23=B29,N23,0)+IF(B22=B29,N22,0)+IF(B21=B29,N21,0)+IF(B20=B29,N20,0)+IF(B19=B29,N19,0)+IF(B18=B29,N18,0)+IF(B17=B29,N17,0)+IF(B16=B29,N16,0)+IF(B15=B29,N15,0)+IF(B14=B29,N14,0)+IF(B13=B29,N13,0)+IF(B12=B29,N12,0)+IF(B11=B29,N11,0)+IF(B10=B29,N10,0)+IF(B9=B29,N9,0),0)</f>
        <v>108</v>
      </c>
      <c r="R29" s="3" t="s">
        <v>17</v>
      </c>
      <c r="S29" s="13"/>
      <c r="T29" s="4" t="s">
        <v>18</v>
      </c>
      <c r="U29" s="8" t="s">
        <v>0</v>
      </c>
      <c r="V29" s="8" t="s">
        <v>1</v>
      </c>
      <c r="W29" s="40" t="s">
        <v>2</v>
      </c>
      <c r="AW29" s="56"/>
      <c r="AX29" s="56"/>
    </row>
    <row r="30" spans="2:50" ht="15.75" x14ac:dyDescent="0.3">
      <c r="B30" s="18">
        <v>41554</v>
      </c>
      <c r="C30" s="19">
        <f t="shared" si="4"/>
        <v>41554</v>
      </c>
      <c r="D30" s="20">
        <f t="shared" si="0"/>
        <v>41</v>
      </c>
      <c r="E30" s="21" t="str">
        <f t="shared" si="1"/>
        <v>OCTOBRE</v>
      </c>
      <c r="F30" s="28" t="s">
        <v>3</v>
      </c>
      <c r="G30" s="89" t="s">
        <v>9</v>
      </c>
      <c r="H30" s="27"/>
      <c r="I30" s="27"/>
      <c r="J30" s="27"/>
      <c r="K30" s="27" t="s">
        <v>12</v>
      </c>
      <c r="L30" s="86"/>
      <c r="M30" s="51"/>
      <c r="N30" s="51">
        <v>150</v>
      </c>
      <c r="O30" s="58">
        <f t="shared" si="10"/>
        <v>0</v>
      </c>
      <c r="P30" s="51">
        <f t="shared" si="11"/>
        <v>0</v>
      </c>
      <c r="R30" s="2"/>
      <c r="S30" s="2"/>
      <c r="T30" s="102">
        <f>SUMPRODUCT((CaSem=S29)*(CaSem&gt;0)*CaCrédit)</f>
        <v>0</v>
      </c>
      <c r="U30" s="104">
        <f>SUMPRODUCT((CaSem=S29)*(CACatégorie=U29)*CaCrédit)</f>
        <v>0</v>
      </c>
      <c r="V30" s="104">
        <f>SUMPRODUCT((CaSem=S29)*(CACatégorie=V29)*CaCrédit)</f>
        <v>0</v>
      </c>
      <c r="W30" s="99">
        <f>SUMPRODUCT((CaSem=S29)*(CACatégorie=W29)*CaCrédit)</f>
        <v>0</v>
      </c>
      <c r="X30" s="101"/>
      <c r="AW30" s="56"/>
      <c r="AX30" s="56"/>
    </row>
    <row r="31" spans="2:50" ht="15.75" x14ac:dyDescent="0.3">
      <c r="B31" s="18">
        <v>41554</v>
      </c>
      <c r="C31" s="19">
        <f t="shared" si="4"/>
        <v>41554</v>
      </c>
      <c r="D31" s="20">
        <f t="shared" si="0"/>
        <v>41</v>
      </c>
      <c r="E31" s="21" t="str">
        <f t="shared" si="1"/>
        <v>OCTOBRE</v>
      </c>
      <c r="F31" s="28" t="s">
        <v>3</v>
      </c>
      <c r="G31" s="89" t="s">
        <v>9</v>
      </c>
      <c r="H31" s="27"/>
      <c r="I31" s="27"/>
      <c r="J31" s="27"/>
      <c r="K31" s="27" t="s">
        <v>21</v>
      </c>
      <c r="L31" s="86"/>
      <c r="M31" s="51"/>
      <c r="N31" s="51">
        <v>734</v>
      </c>
      <c r="O31" s="58">
        <f t="shared" si="10"/>
        <v>0</v>
      </c>
      <c r="P31" s="51">
        <f t="shared" si="11"/>
        <v>0</v>
      </c>
      <c r="R31" s="2"/>
      <c r="S31" s="2"/>
      <c r="T31" s="103"/>
      <c r="U31" s="104"/>
      <c r="V31" s="104"/>
      <c r="W31" s="100"/>
      <c r="X31" s="101"/>
      <c r="AW31" s="56"/>
      <c r="AX31" s="56"/>
    </row>
    <row r="32" spans="2:50" ht="15.75" x14ac:dyDescent="0.3">
      <c r="B32" s="18">
        <v>41554</v>
      </c>
      <c r="C32" s="19">
        <f t="shared" si="4"/>
        <v>41554</v>
      </c>
      <c r="D32" s="24">
        <f t="shared" si="0"/>
        <v>41</v>
      </c>
      <c r="E32" s="21" t="str">
        <f t="shared" si="1"/>
        <v>OCTOBRE</v>
      </c>
      <c r="F32" s="28" t="s">
        <v>0</v>
      </c>
      <c r="G32" s="89"/>
      <c r="H32" s="27"/>
      <c r="I32" s="27"/>
      <c r="J32" s="27"/>
      <c r="K32" s="27" t="s">
        <v>12</v>
      </c>
      <c r="L32" s="86"/>
      <c r="M32" s="51">
        <v>85</v>
      </c>
      <c r="N32" s="51"/>
      <c r="O32" s="58">
        <f t="shared" si="10"/>
        <v>0</v>
      </c>
      <c r="P32" s="51">
        <f t="shared" si="11"/>
        <v>0</v>
      </c>
      <c r="T32" s="39" t="s">
        <v>12</v>
      </c>
      <c r="U32" s="8" t="s">
        <v>21</v>
      </c>
      <c r="V32" s="8" t="s">
        <v>5</v>
      </c>
      <c r="W32" s="8" t="s">
        <v>6</v>
      </c>
      <c r="X32" s="8" t="s">
        <v>7</v>
      </c>
      <c r="Y32" s="7" t="s">
        <v>22</v>
      </c>
      <c r="AW32" s="56"/>
      <c r="AX32" s="56"/>
    </row>
    <row r="33" spans="2:50" ht="15.75" x14ac:dyDescent="0.3">
      <c r="B33" s="18">
        <v>41554</v>
      </c>
      <c r="C33" s="22">
        <f t="shared" ref="C33:C73" si="12">DATE(YEAR(B33),MONTH(B33),DAY(B33))</f>
        <v>41554</v>
      </c>
      <c r="D33" s="25">
        <f t="shared" ref="D33:D73" si="13">INT(MOD(INT((B33-2)/7)+0.6,52+5/28))+1</f>
        <v>41</v>
      </c>
      <c r="E33" s="21" t="str">
        <f t="shared" si="1"/>
        <v>OCTOBRE</v>
      </c>
      <c r="F33" s="28" t="s">
        <v>31</v>
      </c>
      <c r="G33" s="89"/>
      <c r="H33" s="27"/>
      <c r="I33" s="27"/>
      <c r="J33" s="27"/>
      <c r="K33" s="27"/>
      <c r="L33" s="86"/>
      <c r="M33" s="51"/>
      <c r="N33" s="51"/>
      <c r="O33" s="58">
        <f t="shared" si="10"/>
        <v>85</v>
      </c>
      <c r="P33" s="51">
        <f t="shared" si="11"/>
        <v>884</v>
      </c>
      <c r="T33" s="105">
        <f>SUMPRODUCT((CaSem=S29)*(CaMode="Espèce")*CaCrédit)</f>
        <v>0</v>
      </c>
      <c r="U33" s="104">
        <f>SUMPRODUCT((CaSem=S29)*(CaMode=U32)*CaCrédit)</f>
        <v>0</v>
      </c>
      <c r="V33" s="104">
        <f>SUMPRODUCT((CaSem=S29)*(CaMode=V32)*CaCrédit)</f>
        <v>0</v>
      </c>
      <c r="W33" s="104">
        <f>SUMPRODUCT((CaSem=S29)*(CaMode=W32)*CaCrédit)</f>
        <v>0</v>
      </c>
      <c r="X33" s="104">
        <f>SUMPRODUCT((CaSem=S29)*(CaMode=X32)*CaCrédit)</f>
        <v>0</v>
      </c>
      <c r="Y33" s="12">
        <f>SUM(T33:X34)</f>
        <v>0</v>
      </c>
      <c r="AW33" s="56"/>
      <c r="AX33" s="56"/>
    </row>
    <row r="34" spans="2:50" ht="15.75" x14ac:dyDescent="0.3">
      <c r="B34" s="18">
        <v>41553</v>
      </c>
      <c r="C34" s="19">
        <f t="shared" si="12"/>
        <v>41553</v>
      </c>
      <c r="D34" s="24">
        <f t="shared" si="13"/>
        <v>40</v>
      </c>
      <c r="E34" s="21" t="str">
        <f t="shared" si="1"/>
        <v>OCTOBRE</v>
      </c>
      <c r="F34" s="28" t="s">
        <v>2</v>
      </c>
      <c r="G34" s="89" t="s">
        <v>8</v>
      </c>
      <c r="H34" s="27"/>
      <c r="I34" s="27"/>
      <c r="J34" s="27"/>
      <c r="K34" s="27" t="s">
        <v>12</v>
      </c>
      <c r="L34" s="86"/>
      <c r="M34" s="51">
        <v>1850</v>
      </c>
      <c r="N34" s="51"/>
      <c r="O34" s="58">
        <f t="shared" si="10"/>
        <v>0</v>
      </c>
      <c r="P34" s="51">
        <f t="shared" si="11"/>
        <v>0</v>
      </c>
      <c r="T34" s="106"/>
      <c r="U34" s="104"/>
      <c r="V34" s="104"/>
      <c r="W34" s="104"/>
      <c r="X34" s="104"/>
      <c r="Y34" s="15">
        <f>SUMPRODUCT((CaSem=S29)*CaRecJour)</f>
        <v>0</v>
      </c>
      <c r="AW34" s="56"/>
      <c r="AX34" s="56"/>
    </row>
    <row r="35" spans="2:50" ht="15.75" x14ac:dyDescent="0.3">
      <c r="B35" s="18">
        <v>41557</v>
      </c>
      <c r="C35" s="19">
        <f t="shared" si="12"/>
        <v>41557</v>
      </c>
      <c r="D35" s="24">
        <f t="shared" si="13"/>
        <v>41</v>
      </c>
      <c r="E35" s="21" t="str">
        <f t="shared" si="1"/>
        <v>OCTOBRE</v>
      </c>
      <c r="F35" s="28" t="s">
        <v>31</v>
      </c>
      <c r="G35" s="89"/>
      <c r="H35" s="27"/>
      <c r="I35" s="27"/>
      <c r="J35" s="27"/>
      <c r="K35" s="27"/>
      <c r="L35" s="86"/>
      <c r="M35" s="51"/>
      <c r="N35" s="51"/>
      <c r="O35" s="58">
        <f t="shared" si="10"/>
        <v>0</v>
      </c>
      <c r="P35" s="51">
        <f t="shared" si="11"/>
        <v>0</v>
      </c>
      <c r="R35" s="107" t="s">
        <v>26</v>
      </c>
      <c r="S35" s="108"/>
      <c r="T35" s="41" t="s">
        <v>23</v>
      </c>
      <c r="U35" s="41" t="s">
        <v>24</v>
      </c>
      <c r="V35" s="41" t="s">
        <v>46</v>
      </c>
      <c r="W35" s="41" t="s">
        <v>47</v>
      </c>
      <c r="X35" s="41" t="s">
        <v>7</v>
      </c>
      <c r="Y35" s="41" t="s">
        <v>18</v>
      </c>
      <c r="Z35" s="49" t="s">
        <v>57</v>
      </c>
      <c r="AA35" s="54"/>
      <c r="AB35" s="54"/>
      <c r="AW35" s="56"/>
      <c r="AX35" s="56"/>
    </row>
    <row r="36" spans="2:50" ht="15.75" x14ac:dyDescent="0.3">
      <c r="B36" s="18">
        <v>41558</v>
      </c>
      <c r="C36" s="19">
        <f t="shared" si="12"/>
        <v>41558</v>
      </c>
      <c r="D36" s="24">
        <f t="shared" si="13"/>
        <v>41</v>
      </c>
      <c r="E36" s="21" t="str">
        <f t="shared" si="1"/>
        <v>OCTOBRE</v>
      </c>
      <c r="F36" s="28" t="s">
        <v>0</v>
      </c>
      <c r="G36" s="89"/>
      <c r="H36" s="27"/>
      <c r="I36" s="27"/>
      <c r="J36" s="27"/>
      <c r="K36" s="27" t="s">
        <v>21</v>
      </c>
      <c r="L36" s="86"/>
      <c r="M36" s="51">
        <v>500</v>
      </c>
      <c r="N36" s="51"/>
      <c r="O36" s="58">
        <f t="shared" si="10"/>
        <v>0</v>
      </c>
      <c r="P36" s="51">
        <f t="shared" si="11"/>
        <v>0</v>
      </c>
      <c r="R36" s="109">
        <f>Z26</f>
        <v>0</v>
      </c>
      <c r="S36" s="110"/>
      <c r="T36" s="9">
        <f>SUMPRODUCT((CaSem=S29)*(CACatégorie="Banque")*(CaMode=T32)*CaDébit)</f>
        <v>0</v>
      </c>
      <c r="U36" s="9">
        <f>SUMPRODUCT((CaSem=S29)*(CACatégorie="Banque")*(CaMode=U32)*CaDébit)</f>
        <v>0</v>
      </c>
      <c r="V36" s="9">
        <f>SUMPRODUCT((CaSem=S29)*(CaMode=V32)*CaDébit)</f>
        <v>0</v>
      </c>
      <c r="W36" s="9">
        <f>SUMPRODUCT((CaSem=S29)*(CaMode=W32)*CaDébit)</f>
        <v>0</v>
      </c>
      <c r="X36" s="9">
        <f>SUMPRODUCT((CaSem=S29)*(CaMode=X32)*CaDébit)</f>
        <v>0</v>
      </c>
      <c r="Y36" s="11">
        <f>SUM(T36:X36)</f>
        <v>0</v>
      </c>
      <c r="Z36" s="11">
        <f>(T30+R36)-Y36</f>
        <v>0</v>
      </c>
      <c r="AA36" s="55"/>
      <c r="AB36" s="55"/>
      <c r="AW36" s="56"/>
      <c r="AX36" s="56"/>
    </row>
    <row r="37" spans="2:50" ht="15.75" x14ac:dyDescent="0.3">
      <c r="B37" s="18">
        <v>41558</v>
      </c>
      <c r="C37" s="19">
        <f t="shared" si="12"/>
        <v>41558</v>
      </c>
      <c r="D37" s="24">
        <f t="shared" si="13"/>
        <v>41</v>
      </c>
      <c r="E37" s="21" t="str">
        <f t="shared" si="1"/>
        <v>OCTOBRE</v>
      </c>
      <c r="F37" s="28" t="s">
        <v>31</v>
      </c>
      <c r="G37" s="89"/>
      <c r="H37" s="27"/>
      <c r="I37" s="27"/>
      <c r="J37" s="27"/>
      <c r="K37" s="27"/>
      <c r="L37" s="86"/>
      <c r="M37" s="51"/>
      <c r="N37" s="51"/>
      <c r="O37" s="58">
        <f t="shared" si="10"/>
        <v>500</v>
      </c>
      <c r="P37" s="51">
        <f t="shared" si="11"/>
        <v>0</v>
      </c>
      <c r="AW37" s="56"/>
      <c r="AX37" s="56"/>
    </row>
    <row r="38" spans="2:50" ht="15.75" x14ac:dyDescent="0.3">
      <c r="B38" s="18">
        <v>41559</v>
      </c>
      <c r="C38" s="19">
        <f t="shared" si="12"/>
        <v>41559</v>
      </c>
      <c r="D38" s="24">
        <f t="shared" si="13"/>
        <v>41</v>
      </c>
      <c r="E38" s="21" t="str">
        <f t="shared" si="1"/>
        <v>OCTOBRE</v>
      </c>
      <c r="F38" s="28" t="s">
        <v>2</v>
      </c>
      <c r="G38" s="89" t="s">
        <v>8</v>
      </c>
      <c r="H38" s="27" t="s">
        <v>83</v>
      </c>
      <c r="I38" s="27" t="s">
        <v>76</v>
      </c>
      <c r="J38" s="27"/>
      <c r="K38" s="27" t="s">
        <v>5</v>
      </c>
      <c r="L38" s="86"/>
      <c r="M38" s="51">
        <v>700</v>
      </c>
      <c r="N38" s="51"/>
      <c r="O38" s="58">
        <f t="shared" si="10"/>
        <v>0</v>
      </c>
      <c r="P38" s="51">
        <f t="shared" si="11"/>
        <v>0</v>
      </c>
      <c r="AD38" t="s">
        <v>48</v>
      </c>
      <c r="AW38" s="56"/>
      <c r="AX38" s="56"/>
    </row>
    <row r="39" spans="2:50" ht="15.75" x14ac:dyDescent="0.3">
      <c r="B39" s="18">
        <v>41559</v>
      </c>
      <c r="C39" s="19">
        <f t="shared" si="12"/>
        <v>41559</v>
      </c>
      <c r="D39" s="24">
        <f t="shared" si="13"/>
        <v>41</v>
      </c>
      <c r="E39" s="21" t="str">
        <f t="shared" si="1"/>
        <v>OCTOBRE</v>
      </c>
      <c r="F39" s="28" t="s">
        <v>3</v>
      </c>
      <c r="G39" s="89" t="s">
        <v>9</v>
      </c>
      <c r="H39" s="27"/>
      <c r="I39" s="27"/>
      <c r="J39" s="27"/>
      <c r="K39" s="27" t="s">
        <v>5</v>
      </c>
      <c r="L39" s="86"/>
      <c r="M39" s="51"/>
      <c r="N39" s="51">
        <v>500</v>
      </c>
      <c r="O39" s="58">
        <f t="shared" si="10"/>
        <v>0</v>
      </c>
      <c r="P39" s="51">
        <f t="shared" si="11"/>
        <v>0</v>
      </c>
      <c r="R39" s="3" t="s">
        <v>17</v>
      </c>
      <c r="S39" s="13"/>
      <c r="T39" s="4" t="s">
        <v>18</v>
      </c>
      <c r="U39" s="8" t="s">
        <v>0</v>
      </c>
      <c r="V39" s="8" t="s">
        <v>1</v>
      </c>
      <c r="W39" s="40" t="s">
        <v>2</v>
      </c>
      <c r="AD39" s="27" t="s">
        <v>49</v>
      </c>
      <c r="AE39" s="27">
        <v>780</v>
      </c>
      <c r="AF39" s="27">
        <v>390</v>
      </c>
      <c r="AG39" s="27">
        <v>780</v>
      </c>
      <c r="AH39" s="27">
        <v>1560</v>
      </c>
      <c r="AI39" s="27">
        <v>1560</v>
      </c>
      <c r="AJ39" s="27">
        <f>390+1560</f>
        <v>1950</v>
      </c>
      <c r="AK39" s="27">
        <f>390+1560</f>
        <v>1950</v>
      </c>
      <c r="AL39" s="27">
        <v>1560</v>
      </c>
      <c r="AM39" s="27">
        <v>1560</v>
      </c>
      <c r="AN39" s="27">
        <v>780</v>
      </c>
      <c r="AO39" s="27">
        <v>390</v>
      </c>
      <c r="AP39" s="27">
        <v>780</v>
      </c>
      <c r="AW39" s="56"/>
      <c r="AX39" s="56"/>
    </row>
    <row r="40" spans="2:50" ht="15.75" x14ac:dyDescent="0.3">
      <c r="B40" s="18">
        <v>41559</v>
      </c>
      <c r="C40" s="19">
        <f t="shared" si="12"/>
        <v>41559</v>
      </c>
      <c r="D40" s="24">
        <f t="shared" si="13"/>
        <v>41</v>
      </c>
      <c r="E40" s="21" t="str">
        <f t="shared" si="1"/>
        <v>OCTOBRE</v>
      </c>
      <c r="F40" s="28" t="s">
        <v>3</v>
      </c>
      <c r="G40" s="89" t="s">
        <v>9</v>
      </c>
      <c r="H40" s="27"/>
      <c r="I40" s="27"/>
      <c r="J40" s="27"/>
      <c r="K40" s="27" t="s">
        <v>12</v>
      </c>
      <c r="L40" s="86"/>
      <c r="M40" s="51"/>
      <c r="N40" s="51">
        <v>1500</v>
      </c>
      <c r="O40" s="58">
        <f t="shared" si="10"/>
        <v>0</v>
      </c>
      <c r="P40" s="51">
        <f t="shared" si="11"/>
        <v>0</v>
      </c>
      <c r="R40" s="2"/>
      <c r="S40" s="2"/>
      <c r="T40" s="102">
        <f>SUMPRODUCT((CaSem=S39)*(CaSem&gt;0)*CaCrédit)</f>
        <v>0</v>
      </c>
      <c r="U40" s="104">
        <f>SUMPRODUCT((CaSem=S39)*(CACatégorie=U39)*CaCrédit)</f>
        <v>0</v>
      </c>
      <c r="V40" s="104">
        <f>SUMPRODUCT((CaSem=S39)*(CACatégorie=V39)*CaCrédit)</f>
        <v>0</v>
      </c>
      <c r="W40" s="99">
        <f>SUMPRODUCT((CaSem=S39)*(CACatégorie=W39)*CaCrédit)</f>
        <v>0</v>
      </c>
      <c r="X40" s="101"/>
      <c r="AD40" s="27" t="s">
        <v>50</v>
      </c>
      <c r="AE40" s="27">
        <f>1040+520</f>
        <v>1560</v>
      </c>
      <c r="AF40" s="27">
        <f>1040+1040</f>
        <v>2080</v>
      </c>
      <c r="AG40" s="27">
        <f>1040+1040</f>
        <v>2080</v>
      </c>
      <c r="AH40" s="27">
        <f>2080+1040</f>
        <v>3120</v>
      </c>
      <c r="AI40" s="27">
        <f>2080+1040</f>
        <v>3120</v>
      </c>
      <c r="AJ40" s="27">
        <f>2080+1040</f>
        <v>3120</v>
      </c>
      <c r="AK40" s="27">
        <f>2080+1040</f>
        <v>3120</v>
      </c>
      <c r="AL40" s="27">
        <f>2080+1040</f>
        <v>3120</v>
      </c>
      <c r="AM40" s="27">
        <f>2080+520</f>
        <v>2600</v>
      </c>
      <c r="AN40" s="27">
        <f>2080</f>
        <v>2080</v>
      </c>
      <c r="AO40" s="27">
        <v>0</v>
      </c>
      <c r="AP40" s="27">
        <f>520+520</f>
        <v>1040</v>
      </c>
      <c r="AW40" s="56"/>
      <c r="AX40" s="56"/>
    </row>
    <row r="41" spans="2:50" ht="15.75" x14ac:dyDescent="0.3">
      <c r="B41" s="18">
        <v>41559</v>
      </c>
      <c r="C41" s="19">
        <f t="shared" si="12"/>
        <v>41559</v>
      </c>
      <c r="D41" s="24">
        <f t="shared" si="13"/>
        <v>41</v>
      </c>
      <c r="E41" s="21" t="str">
        <f t="shared" si="1"/>
        <v>OCTOBRE</v>
      </c>
      <c r="F41" s="28" t="s">
        <v>3</v>
      </c>
      <c r="G41" s="89" t="s">
        <v>9</v>
      </c>
      <c r="H41" s="27"/>
      <c r="I41" s="27"/>
      <c r="J41" s="27"/>
      <c r="K41" s="27" t="s">
        <v>21</v>
      </c>
      <c r="L41" s="86"/>
      <c r="M41" s="51"/>
      <c r="N41" s="51">
        <v>200</v>
      </c>
      <c r="O41" s="58">
        <f t="shared" si="10"/>
        <v>0</v>
      </c>
      <c r="P41" s="51">
        <f t="shared" si="11"/>
        <v>0</v>
      </c>
      <c r="R41" s="2"/>
      <c r="S41" s="2"/>
      <c r="T41" s="103"/>
      <c r="U41" s="104"/>
      <c r="V41" s="104"/>
      <c r="W41" s="100"/>
      <c r="X41" s="101"/>
      <c r="AD41" s="27" t="s">
        <v>51</v>
      </c>
      <c r="AE41" s="27"/>
      <c r="AF41" s="27">
        <v>0</v>
      </c>
      <c r="AG41" s="27">
        <v>3000</v>
      </c>
      <c r="AH41" s="27"/>
      <c r="AI41" s="27"/>
      <c r="AJ41" s="27"/>
      <c r="AK41" s="27"/>
      <c r="AL41" s="27"/>
      <c r="AM41" s="27"/>
      <c r="AN41" s="27">
        <v>0</v>
      </c>
      <c r="AO41" s="27"/>
      <c r="AP41" s="27"/>
      <c r="AW41" s="56"/>
      <c r="AX41" s="56"/>
    </row>
    <row r="42" spans="2:50" ht="15.75" x14ac:dyDescent="0.3">
      <c r="B42" s="18">
        <v>41559</v>
      </c>
      <c r="C42" s="19">
        <f t="shared" si="12"/>
        <v>41559</v>
      </c>
      <c r="D42" s="24">
        <f t="shared" si="13"/>
        <v>41</v>
      </c>
      <c r="E42" s="21" t="str">
        <f t="shared" si="1"/>
        <v>OCTOBRE</v>
      </c>
      <c r="F42" s="28" t="s">
        <v>31</v>
      </c>
      <c r="G42" s="89"/>
      <c r="H42" s="27"/>
      <c r="I42" s="27"/>
      <c r="J42" s="27"/>
      <c r="K42" s="27"/>
      <c r="L42" s="86"/>
      <c r="M42" s="51"/>
      <c r="N42" s="51"/>
      <c r="O42" s="58">
        <f t="shared" si="10"/>
        <v>700</v>
      </c>
      <c r="P42" s="51">
        <f t="shared" si="11"/>
        <v>2200</v>
      </c>
      <c r="T42" s="39" t="s">
        <v>12</v>
      </c>
      <c r="U42" s="8" t="s">
        <v>21</v>
      </c>
      <c r="V42" s="8" t="s">
        <v>5</v>
      </c>
      <c r="W42" s="8" t="s">
        <v>6</v>
      </c>
      <c r="X42" s="8" t="s">
        <v>7</v>
      </c>
      <c r="Y42" s="7" t="s">
        <v>22</v>
      </c>
      <c r="AD42" s="27" t="s">
        <v>52</v>
      </c>
      <c r="AE42" s="27">
        <v>180</v>
      </c>
      <c r="AF42" s="27">
        <v>180</v>
      </c>
      <c r="AG42" s="27">
        <v>360</v>
      </c>
      <c r="AH42" s="27">
        <v>420</v>
      </c>
      <c r="AI42" s="27">
        <v>480</v>
      </c>
      <c r="AJ42" s="27">
        <v>480</v>
      </c>
      <c r="AK42" s="27">
        <v>480</v>
      </c>
      <c r="AL42" s="27">
        <v>420</v>
      </c>
      <c r="AM42" s="27">
        <v>360</v>
      </c>
      <c r="AN42" s="27">
        <v>180</v>
      </c>
      <c r="AO42" s="27">
        <v>0</v>
      </c>
      <c r="AP42" s="27">
        <v>180</v>
      </c>
      <c r="AW42" s="56"/>
      <c r="AX42" s="56"/>
    </row>
    <row r="43" spans="2:50" ht="15.75" x14ac:dyDescent="0.3">
      <c r="B43" s="18">
        <v>41564</v>
      </c>
      <c r="C43" s="19">
        <f t="shared" si="12"/>
        <v>41564</v>
      </c>
      <c r="D43" s="24">
        <f t="shared" si="13"/>
        <v>42</v>
      </c>
      <c r="E43" s="21" t="str">
        <f t="shared" si="1"/>
        <v>OCTOBRE</v>
      </c>
      <c r="F43" s="28" t="s">
        <v>25</v>
      </c>
      <c r="G43" s="89" t="s">
        <v>8</v>
      </c>
      <c r="H43" s="27" t="s">
        <v>56</v>
      </c>
      <c r="I43" s="27"/>
      <c r="J43" s="27"/>
      <c r="K43" s="27" t="s">
        <v>12</v>
      </c>
      <c r="L43" s="86"/>
      <c r="M43" s="51"/>
      <c r="N43" s="51">
        <v>300</v>
      </c>
      <c r="O43" s="58">
        <f t="shared" si="10"/>
        <v>0</v>
      </c>
      <c r="P43" s="51">
        <f t="shared" si="11"/>
        <v>0</v>
      </c>
      <c r="T43" s="105">
        <f>SUMPRODUCT((CaSem=S39)*(CaMode="Espèce")*CaCrédit)</f>
        <v>0</v>
      </c>
      <c r="U43" s="104">
        <f>SUMPRODUCT((CaSem=S39)*(CaMode=U42)*CaCrédit)</f>
        <v>0</v>
      </c>
      <c r="V43" s="104">
        <f>SUMPRODUCT((CaSem=S39)*(CaMode=V42)*CaCrédit)</f>
        <v>0</v>
      </c>
      <c r="W43" s="104">
        <f>SUMPRODUCT((CaSem=S39)*(CaMode=W42)*CaCrédit)</f>
        <v>0</v>
      </c>
      <c r="X43" s="104">
        <f>SUMPRODUCT((CaSem=S39)*(CaMode=X42)*CaCrédit)</f>
        <v>0</v>
      </c>
      <c r="Y43" s="12">
        <f>SUM(T43:X44)</f>
        <v>0</v>
      </c>
      <c r="AW43" s="56"/>
      <c r="AX43" s="56"/>
    </row>
    <row r="44" spans="2:50" ht="15.75" x14ac:dyDescent="0.3">
      <c r="B44" s="18">
        <v>41564</v>
      </c>
      <c r="C44" s="19">
        <f t="shared" si="12"/>
        <v>41564</v>
      </c>
      <c r="D44" s="24">
        <f t="shared" si="13"/>
        <v>42</v>
      </c>
      <c r="E44" s="21" t="str">
        <f t="shared" si="1"/>
        <v>OCTOBRE</v>
      </c>
      <c r="F44" s="28" t="s">
        <v>25</v>
      </c>
      <c r="G44" s="89" t="s">
        <v>8</v>
      </c>
      <c r="H44" s="27" t="s">
        <v>61</v>
      </c>
      <c r="I44" s="27"/>
      <c r="J44" s="27"/>
      <c r="K44" s="27" t="s">
        <v>12</v>
      </c>
      <c r="L44" s="86"/>
      <c r="M44" s="51"/>
      <c r="N44" s="51">
        <v>250</v>
      </c>
      <c r="O44" s="58">
        <f t="shared" si="10"/>
        <v>0</v>
      </c>
      <c r="P44" s="51">
        <f t="shared" si="11"/>
        <v>0</v>
      </c>
      <c r="T44" s="106"/>
      <c r="U44" s="104"/>
      <c r="V44" s="104"/>
      <c r="W44" s="104"/>
      <c r="X44" s="104"/>
      <c r="Y44" s="15">
        <f>SUMPRODUCT((CaSem=S39)*CaRecJour)</f>
        <v>0</v>
      </c>
      <c r="AE44">
        <f>AE39+AE40+AE41+AE42</f>
        <v>2520</v>
      </c>
      <c r="AF44">
        <f t="shared" ref="AF44:AP44" si="14">AF39+AF40+AF41+AF42</f>
        <v>2650</v>
      </c>
      <c r="AG44">
        <f t="shared" si="14"/>
        <v>6220</v>
      </c>
      <c r="AH44">
        <f t="shared" si="14"/>
        <v>5100</v>
      </c>
      <c r="AI44">
        <f t="shared" si="14"/>
        <v>5160</v>
      </c>
      <c r="AJ44">
        <f t="shared" si="14"/>
        <v>5550</v>
      </c>
      <c r="AK44">
        <f t="shared" si="14"/>
        <v>5550</v>
      </c>
      <c r="AL44">
        <f t="shared" si="14"/>
        <v>5100</v>
      </c>
      <c r="AM44">
        <f t="shared" si="14"/>
        <v>4520</v>
      </c>
      <c r="AN44">
        <f t="shared" si="14"/>
        <v>3040</v>
      </c>
      <c r="AO44">
        <f t="shared" si="14"/>
        <v>390</v>
      </c>
      <c r="AP44">
        <f t="shared" si="14"/>
        <v>2000</v>
      </c>
      <c r="AW44" s="56"/>
      <c r="AX44" s="56"/>
    </row>
    <row r="45" spans="2:50" ht="15.75" x14ac:dyDescent="0.3">
      <c r="B45" s="18">
        <v>41564</v>
      </c>
      <c r="C45" s="19">
        <f t="shared" si="12"/>
        <v>41564</v>
      </c>
      <c r="D45" s="24">
        <f t="shared" si="13"/>
        <v>42</v>
      </c>
      <c r="E45" s="21" t="str">
        <f t="shared" si="1"/>
        <v>OCTOBRE</v>
      </c>
      <c r="F45" s="28" t="s">
        <v>31</v>
      </c>
      <c r="G45" s="89"/>
      <c r="H45" s="27"/>
      <c r="I45" s="27"/>
      <c r="J45" s="27"/>
      <c r="K45" s="27"/>
      <c r="L45" s="86"/>
      <c r="M45" s="51"/>
      <c r="N45" s="51"/>
      <c r="O45" s="58">
        <f t="shared" si="10"/>
        <v>0</v>
      </c>
      <c r="P45" s="51">
        <f t="shared" si="11"/>
        <v>550</v>
      </c>
      <c r="R45" s="107" t="s">
        <v>26</v>
      </c>
      <c r="S45" s="108"/>
      <c r="T45" s="41" t="s">
        <v>23</v>
      </c>
      <c r="U45" s="41" t="s">
        <v>24</v>
      </c>
      <c r="V45" s="41" t="s">
        <v>46</v>
      </c>
      <c r="W45" s="41" t="s">
        <v>47</v>
      </c>
      <c r="X45" s="41" t="s">
        <v>7</v>
      </c>
      <c r="Y45" s="41" t="s">
        <v>18</v>
      </c>
      <c r="Z45" s="49" t="s">
        <v>57</v>
      </c>
      <c r="AA45" s="54"/>
      <c r="AB45" s="54"/>
      <c r="AW45" s="56"/>
      <c r="AX45" s="56"/>
    </row>
    <row r="46" spans="2:50" ht="15.75" x14ac:dyDescent="0.3">
      <c r="B46" s="18">
        <v>41566</v>
      </c>
      <c r="C46" s="19">
        <f t="shared" si="12"/>
        <v>41566</v>
      </c>
      <c r="D46" s="24">
        <f t="shared" si="13"/>
        <v>42</v>
      </c>
      <c r="E46" s="21" t="str">
        <f t="shared" si="1"/>
        <v>OCTOBRE</v>
      </c>
      <c r="F46" s="28" t="s">
        <v>2</v>
      </c>
      <c r="G46" s="89"/>
      <c r="H46" s="27"/>
      <c r="I46" s="27"/>
      <c r="J46" s="27"/>
      <c r="K46" s="27"/>
      <c r="L46" s="86"/>
      <c r="M46" s="51"/>
      <c r="N46" s="51"/>
      <c r="O46" s="58">
        <f t="shared" si="10"/>
        <v>0</v>
      </c>
      <c r="P46" s="51">
        <f t="shared" si="11"/>
        <v>0</v>
      </c>
      <c r="R46" s="109">
        <f>Z36</f>
        <v>0</v>
      </c>
      <c r="S46" s="110"/>
      <c r="T46" s="9">
        <f>SUMPRODUCT((CaSem=S39)*(CACatégorie="Banque")*(CaMode=T42)*CaDébit)</f>
        <v>0</v>
      </c>
      <c r="U46" s="9">
        <f>SUMPRODUCT((CaSem=S39)*(CACatégorie="Banque")*(CaMode=U42)*CaDébit)</f>
        <v>0</v>
      </c>
      <c r="V46" s="9">
        <f>SUMPRODUCT((CaSem=S39)*(CaMode=V42)*CaDébit)</f>
        <v>0</v>
      </c>
      <c r="W46" s="9">
        <f>SUMPRODUCT((CaSem=S39)*(CaMode=W42)*CaDébit)</f>
        <v>0</v>
      </c>
      <c r="X46" s="9">
        <f>SUMPRODUCT((CaSem=S39)*(CaMode=X42)*CaDébit)</f>
        <v>0</v>
      </c>
      <c r="Y46" s="11">
        <f>SUM(T46:X46)</f>
        <v>0</v>
      </c>
      <c r="Z46" s="11">
        <f>(T40+R46)-Y46</f>
        <v>0</v>
      </c>
      <c r="AA46" s="55"/>
      <c r="AB46" s="55"/>
      <c r="AW46" s="56"/>
      <c r="AX46" s="56"/>
    </row>
    <row r="47" spans="2:50" ht="15.75" x14ac:dyDescent="0.3">
      <c r="B47" s="18">
        <v>41566</v>
      </c>
      <c r="C47" s="19">
        <f t="shared" si="12"/>
        <v>41566</v>
      </c>
      <c r="D47" s="24">
        <f t="shared" si="13"/>
        <v>42</v>
      </c>
      <c r="E47" s="21" t="str">
        <f t="shared" si="1"/>
        <v>OCTOBRE</v>
      </c>
      <c r="F47" s="28" t="s">
        <v>1</v>
      </c>
      <c r="G47" s="89"/>
      <c r="H47" s="27"/>
      <c r="I47" s="27"/>
      <c r="J47" s="27" t="s">
        <v>63</v>
      </c>
      <c r="K47" s="27"/>
      <c r="L47" s="86"/>
      <c r="M47" s="51">
        <v>100</v>
      </c>
      <c r="N47" s="51"/>
      <c r="O47" s="58">
        <f t="shared" si="10"/>
        <v>0</v>
      </c>
      <c r="P47" s="51">
        <f t="shared" si="11"/>
        <v>0</v>
      </c>
      <c r="AW47" s="56"/>
      <c r="AX47" s="56"/>
    </row>
    <row r="48" spans="2:50" ht="15.75" x14ac:dyDescent="0.3">
      <c r="B48" s="18">
        <v>41670</v>
      </c>
      <c r="C48" s="19">
        <f t="shared" si="12"/>
        <v>41670</v>
      </c>
      <c r="D48" s="24">
        <f t="shared" si="13"/>
        <v>5</v>
      </c>
      <c r="E48" s="21" t="str">
        <f t="shared" si="1"/>
        <v>JANVIER</v>
      </c>
      <c r="F48" s="28" t="s">
        <v>0</v>
      </c>
      <c r="G48" s="89"/>
      <c r="H48" s="27"/>
      <c r="I48" s="27"/>
      <c r="J48" s="27"/>
      <c r="K48" s="27" t="s">
        <v>12</v>
      </c>
      <c r="L48" s="86"/>
      <c r="M48" s="51">
        <v>100</v>
      </c>
      <c r="N48" s="51"/>
      <c r="O48" s="58">
        <f t="shared" si="10"/>
        <v>0</v>
      </c>
      <c r="P48" s="51">
        <f t="shared" si="11"/>
        <v>0</v>
      </c>
      <c r="AW48" s="56"/>
      <c r="AX48" s="56"/>
    </row>
    <row r="49" spans="2:50" ht="15.75" x14ac:dyDescent="0.3">
      <c r="B49" s="18">
        <v>41670</v>
      </c>
      <c r="C49" s="19">
        <f t="shared" si="12"/>
        <v>41670</v>
      </c>
      <c r="D49" s="24">
        <f t="shared" si="13"/>
        <v>5</v>
      </c>
      <c r="E49" s="21" t="str">
        <f t="shared" si="1"/>
        <v>JANVIER</v>
      </c>
      <c r="F49" s="28" t="s">
        <v>31</v>
      </c>
      <c r="G49" s="89"/>
      <c r="H49" s="27"/>
      <c r="I49" s="27"/>
      <c r="J49" s="27"/>
      <c r="K49" s="27" t="s">
        <v>31</v>
      </c>
      <c r="L49" s="86"/>
      <c r="M49" s="51"/>
      <c r="N49" s="51"/>
      <c r="O49" s="58">
        <f t="shared" si="10"/>
        <v>100</v>
      </c>
      <c r="P49" s="51">
        <f t="shared" si="11"/>
        <v>0</v>
      </c>
      <c r="R49" s="3" t="s">
        <v>17</v>
      </c>
      <c r="S49" s="13"/>
      <c r="T49" s="4" t="s">
        <v>18</v>
      </c>
      <c r="U49" s="8" t="s">
        <v>0</v>
      </c>
      <c r="V49" s="8" t="s">
        <v>1</v>
      </c>
      <c r="W49" s="40" t="s">
        <v>2</v>
      </c>
      <c r="AW49" s="56"/>
      <c r="AX49" s="56"/>
    </row>
    <row r="50" spans="2:50" ht="15.75" x14ac:dyDescent="0.3">
      <c r="B50" s="18">
        <v>41671</v>
      </c>
      <c r="C50" s="19">
        <f t="shared" si="12"/>
        <v>41671</v>
      </c>
      <c r="D50" s="24">
        <f t="shared" si="13"/>
        <v>5</v>
      </c>
      <c r="E50" s="21" t="str">
        <f t="shared" si="1"/>
        <v>FÉVRIER</v>
      </c>
      <c r="F50" s="28" t="s">
        <v>0</v>
      </c>
      <c r="G50" s="89"/>
      <c r="H50" s="27"/>
      <c r="I50" s="27"/>
      <c r="J50" s="27"/>
      <c r="K50" s="27" t="s">
        <v>21</v>
      </c>
      <c r="L50" s="86"/>
      <c r="M50" s="51">
        <v>200</v>
      </c>
      <c r="N50" s="51"/>
      <c r="O50" s="58">
        <f t="shared" si="10"/>
        <v>0</v>
      </c>
      <c r="P50" s="51">
        <f t="shared" si="11"/>
        <v>0</v>
      </c>
      <c r="R50" s="2"/>
      <c r="S50" s="2"/>
      <c r="T50" s="102">
        <f>SUMPRODUCT((CaSem=S49)*(CaSem&gt;0)*CaCrédit)</f>
        <v>0</v>
      </c>
      <c r="U50" s="104">
        <f>SUMPRODUCT((CaSem=S49)*(CACatégorie=U49)*CaCrédit)</f>
        <v>0</v>
      </c>
      <c r="V50" s="104">
        <f>SUMPRODUCT((CaSem=S49)*(CACatégorie=V49)*CaCrédit)</f>
        <v>0</v>
      </c>
      <c r="W50" s="99">
        <f>SUMPRODUCT((CaSem=S49)*(CACatégorie=W49)*CaCrédit)</f>
        <v>0</v>
      </c>
      <c r="X50" s="101"/>
      <c r="AW50" s="56"/>
      <c r="AX50" s="56"/>
    </row>
    <row r="51" spans="2:50" ht="15.75" x14ac:dyDescent="0.3">
      <c r="B51" s="18">
        <v>41306</v>
      </c>
      <c r="C51" s="19">
        <f t="shared" si="12"/>
        <v>41306</v>
      </c>
      <c r="D51" s="24">
        <f t="shared" si="13"/>
        <v>5</v>
      </c>
      <c r="E51" s="21" t="str">
        <f t="shared" si="1"/>
        <v>FÉVRIER</v>
      </c>
      <c r="F51" s="28" t="s">
        <v>0</v>
      </c>
      <c r="G51" s="89"/>
      <c r="H51" s="27"/>
      <c r="I51" s="27"/>
      <c r="J51" s="27"/>
      <c r="K51" s="27" t="s">
        <v>5</v>
      </c>
      <c r="L51" s="86"/>
      <c r="M51" s="51">
        <v>150</v>
      </c>
      <c r="N51" s="51"/>
      <c r="O51" s="58">
        <f t="shared" si="10"/>
        <v>0</v>
      </c>
      <c r="P51" s="51">
        <f t="shared" si="11"/>
        <v>0</v>
      </c>
      <c r="R51" s="2"/>
      <c r="S51" s="2"/>
      <c r="T51" s="103"/>
      <c r="U51" s="104"/>
      <c r="V51" s="104"/>
      <c r="W51" s="100"/>
      <c r="X51" s="101"/>
      <c r="AW51" s="56"/>
      <c r="AX51" s="56"/>
    </row>
    <row r="52" spans="2:50" ht="15.75" x14ac:dyDescent="0.3">
      <c r="B52" s="18">
        <v>41278</v>
      </c>
      <c r="C52" s="19">
        <f t="shared" si="12"/>
        <v>41278</v>
      </c>
      <c r="D52" s="24">
        <f t="shared" si="13"/>
        <v>1</v>
      </c>
      <c r="E52" s="21" t="str">
        <f t="shared" si="1"/>
        <v>JANVIER</v>
      </c>
      <c r="F52" s="28" t="s">
        <v>1</v>
      </c>
      <c r="G52" s="89"/>
      <c r="H52" s="27"/>
      <c r="I52" s="27"/>
      <c r="J52" s="27" t="s">
        <v>64</v>
      </c>
      <c r="K52" s="27"/>
      <c r="L52" s="86"/>
      <c r="M52" s="51">
        <v>240</v>
      </c>
      <c r="N52" s="51"/>
      <c r="O52" s="58">
        <f t="shared" si="10"/>
        <v>0</v>
      </c>
      <c r="P52" s="51">
        <f t="shared" si="11"/>
        <v>0</v>
      </c>
      <c r="T52" s="39" t="s">
        <v>12</v>
      </c>
      <c r="U52" s="8" t="s">
        <v>21</v>
      </c>
      <c r="V52" s="8" t="s">
        <v>5</v>
      </c>
      <c r="W52" s="8" t="s">
        <v>6</v>
      </c>
      <c r="X52" s="8" t="s">
        <v>7</v>
      </c>
      <c r="Y52" s="7" t="s">
        <v>22</v>
      </c>
      <c r="AW52" s="56"/>
      <c r="AX52" s="56"/>
    </row>
    <row r="53" spans="2:50" ht="15.75" x14ac:dyDescent="0.3">
      <c r="B53" s="18">
        <v>41548</v>
      </c>
      <c r="C53" s="19">
        <f t="shared" si="12"/>
        <v>41548</v>
      </c>
      <c r="D53" s="24">
        <f t="shared" si="13"/>
        <v>40</v>
      </c>
      <c r="E53" s="21" t="str">
        <f t="shared" si="1"/>
        <v>OCTOBRE</v>
      </c>
      <c r="F53" s="28" t="s">
        <v>2</v>
      </c>
      <c r="G53" s="89" t="s">
        <v>8</v>
      </c>
      <c r="H53" s="27" t="s">
        <v>74</v>
      </c>
      <c r="I53" s="27" t="s">
        <v>75</v>
      </c>
      <c r="J53" s="27"/>
      <c r="K53" s="27" t="s">
        <v>21</v>
      </c>
      <c r="L53" s="86" t="s">
        <v>78</v>
      </c>
      <c r="M53" s="51">
        <v>520</v>
      </c>
      <c r="N53" s="51"/>
      <c r="O53" s="58">
        <f t="shared" si="10"/>
        <v>0</v>
      </c>
      <c r="P53" s="51">
        <f t="shared" si="11"/>
        <v>0</v>
      </c>
      <c r="T53" s="105">
        <f>SUMPRODUCT((CaSem=S49)*(CaMode="Espèce")*CaCrédit)</f>
        <v>0</v>
      </c>
      <c r="U53" s="104">
        <f>SUMPRODUCT((CaSem=S49)*(CaMode=U52)*CaCrédit)</f>
        <v>0</v>
      </c>
      <c r="V53" s="104">
        <f>SUMPRODUCT((CaSem=S49)*(CaMode=V52)*CaCrédit)</f>
        <v>0</v>
      </c>
      <c r="W53" s="104">
        <f>SUMPRODUCT((CaSem=S49)*(CaMode=W52)*CaCrédit)</f>
        <v>0</v>
      </c>
      <c r="X53" s="104">
        <f>SUMPRODUCT((CaSem=S49)*(CaMode=X52)*CaCrédit)</f>
        <v>0</v>
      </c>
      <c r="Y53" s="12">
        <f>SUM(T53:X54)</f>
        <v>0</v>
      </c>
      <c r="AW53" s="56"/>
      <c r="AX53" s="56"/>
    </row>
    <row r="54" spans="2:50" ht="15.75" x14ac:dyDescent="0.3">
      <c r="B54" s="18">
        <v>41567</v>
      </c>
      <c r="C54" s="19">
        <f t="shared" si="12"/>
        <v>41567</v>
      </c>
      <c r="D54" s="24">
        <f t="shared" si="13"/>
        <v>42</v>
      </c>
      <c r="E54" s="21" t="str">
        <f t="shared" si="1"/>
        <v>OCTOBRE</v>
      </c>
      <c r="F54" s="28" t="s">
        <v>2</v>
      </c>
      <c r="G54" s="89" t="s">
        <v>8</v>
      </c>
      <c r="H54" s="27" t="s">
        <v>74</v>
      </c>
      <c r="I54" s="27" t="s">
        <v>75</v>
      </c>
      <c r="J54" s="27"/>
      <c r="K54" s="27" t="s">
        <v>5</v>
      </c>
      <c r="L54" s="86" t="s">
        <v>79</v>
      </c>
      <c r="M54" s="51">
        <v>1100</v>
      </c>
      <c r="N54" s="51"/>
      <c r="O54" s="58">
        <f t="shared" si="10"/>
        <v>0</v>
      </c>
      <c r="P54" s="51">
        <f t="shared" si="11"/>
        <v>0</v>
      </c>
      <c r="T54" s="106"/>
      <c r="U54" s="104"/>
      <c r="V54" s="104"/>
      <c r="W54" s="104"/>
      <c r="X54" s="104"/>
      <c r="Y54" s="15">
        <f>SUMPRODUCT((CaSem=S49)*CaRecJour)</f>
        <v>0</v>
      </c>
      <c r="AW54" s="56"/>
      <c r="AX54" s="56"/>
    </row>
    <row r="55" spans="2:50" ht="15.75" x14ac:dyDescent="0.3">
      <c r="B55" s="142">
        <v>41583</v>
      </c>
      <c r="C55" s="19">
        <f t="shared" si="12"/>
        <v>41583</v>
      </c>
      <c r="D55" s="24">
        <f t="shared" si="13"/>
        <v>45</v>
      </c>
      <c r="E55" s="21" t="str">
        <f t="shared" si="1"/>
        <v>NOVEMBRE</v>
      </c>
      <c r="F55" s="28" t="s">
        <v>2</v>
      </c>
      <c r="G55" s="89" t="s">
        <v>8</v>
      </c>
      <c r="H55" s="27" t="s">
        <v>83</v>
      </c>
      <c r="I55" s="27">
        <v>130005</v>
      </c>
      <c r="J55" s="27"/>
      <c r="K55" s="27" t="s">
        <v>21</v>
      </c>
      <c r="L55" s="87" t="s">
        <v>78</v>
      </c>
      <c r="M55" s="51">
        <v>1000</v>
      </c>
      <c r="N55" s="51"/>
      <c r="O55" s="58">
        <f t="shared" si="10"/>
        <v>0</v>
      </c>
      <c r="P55" s="51">
        <f t="shared" si="11"/>
        <v>0</v>
      </c>
      <c r="R55" s="107" t="s">
        <v>26</v>
      </c>
      <c r="S55" s="108"/>
      <c r="T55" s="41" t="s">
        <v>23</v>
      </c>
      <c r="U55" s="41" t="s">
        <v>24</v>
      </c>
      <c r="V55" s="41" t="s">
        <v>46</v>
      </c>
      <c r="W55" s="41" t="s">
        <v>47</v>
      </c>
      <c r="X55" s="41" t="s">
        <v>7</v>
      </c>
      <c r="Y55" s="41" t="s">
        <v>18</v>
      </c>
      <c r="Z55" s="49" t="s">
        <v>57</v>
      </c>
      <c r="AA55" s="54"/>
      <c r="AB55" s="54"/>
      <c r="AW55" s="56"/>
      <c r="AX55" s="56"/>
    </row>
    <row r="56" spans="2:50" ht="15.75" x14ac:dyDescent="0.3">
      <c r="B56" s="142">
        <v>41583</v>
      </c>
      <c r="C56" s="19">
        <f t="shared" si="12"/>
        <v>41583</v>
      </c>
      <c r="D56" s="24">
        <f t="shared" si="13"/>
        <v>45</v>
      </c>
      <c r="E56" s="21" t="str">
        <f t="shared" si="1"/>
        <v>NOVEMBRE</v>
      </c>
      <c r="F56" s="28" t="s">
        <v>31</v>
      </c>
      <c r="G56" s="89"/>
      <c r="H56" s="27"/>
      <c r="I56" s="27"/>
      <c r="J56" s="27"/>
      <c r="K56" s="27"/>
      <c r="L56" s="86"/>
      <c r="M56" s="51"/>
      <c r="N56" s="51"/>
      <c r="O56" s="58">
        <f t="shared" si="10"/>
        <v>1000</v>
      </c>
      <c r="P56" s="51">
        <f t="shared" si="11"/>
        <v>0</v>
      </c>
      <c r="R56" s="109">
        <f>Z46</f>
        <v>0</v>
      </c>
      <c r="S56" s="110"/>
      <c r="T56" s="9">
        <f>SUMPRODUCT((CaSem=S49)*(CACatégorie="Banque")*(CaMode=T52)*CaDébit)</f>
        <v>0</v>
      </c>
      <c r="U56" s="9">
        <f>SUMPRODUCT((CaSem=S49)*(CACatégorie="Banque")*(CaMode=U52)*CaDébit)</f>
        <v>0</v>
      </c>
      <c r="V56" s="9">
        <f>SUMPRODUCT((CaSem=S49)*(CaMode=V52)*CaDébit)</f>
        <v>0</v>
      </c>
      <c r="W56" s="9">
        <f>SUMPRODUCT((CaSem=S49)*(CaMode=W52)*CaDébit)</f>
        <v>0</v>
      </c>
      <c r="X56" s="9">
        <f>SUMPRODUCT((CaSem=S49)*(CaMode=X52)*CaDébit)</f>
        <v>0</v>
      </c>
      <c r="Y56" s="11">
        <f>SUM(T56:X56)</f>
        <v>0</v>
      </c>
      <c r="Z56" s="11">
        <f>(T50+R56)-Y56</f>
        <v>0</v>
      </c>
      <c r="AA56" s="55"/>
      <c r="AB56" s="55"/>
      <c r="AW56" s="56"/>
      <c r="AX56" s="56"/>
    </row>
    <row r="57" spans="2:50" ht="15.75" x14ac:dyDescent="0.3">
      <c r="B57" s="142">
        <v>41588</v>
      </c>
      <c r="C57" s="19">
        <f t="shared" si="12"/>
        <v>41588</v>
      </c>
      <c r="D57" s="24">
        <f t="shared" si="13"/>
        <v>45</v>
      </c>
      <c r="E57" s="21" t="str">
        <f t="shared" si="1"/>
        <v>NOVEMBRE</v>
      </c>
      <c r="F57" s="28" t="s">
        <v>2</v>
      </c>
      <c r="G57" s="89" t="s">
        <v>8</v>
      </c>
      <c r="H57" s="27" t="s">
        <v>83</v>
      </c>
      <c r="I57" s="27">
        <v>130005</v>
      </c>
      <c r="J57" s="27"/>
      <c r="K57" s="27" t="s">
        <v>21</v>
      </c>
      <c r="L57" s="87" t="s">
        <v>79</v>
      </c>
      <c r="M57" s="51">
        <v>1550</v>
      </c>
      <c r="N57" s="51"/>
      <c r="O57" s="58">
        <f t="shared" si="10"/>
        <v>0</v>
      </c>
      <c r="P57" s="51">
        <f t="shared" si="11"/>
        <v>0</v>
      </c>
      <c r="AW57" s="56"/>
      <c r="AX57" s="56"/>
    </row>
    <row r="58" spans="2:50" ht="15.75" x14ac:dyDescent="0.3">
      <c r="B58" s="142">
        <v>41588</v>
      </c>
      <c r="C58" s="19">
        <f t="shared" si="12"/>
        <v>41588</v>
      </c>
      <c r="D58" s="24">
        <f t="shared" si="13"/>
        <v>45</v>
      </c>
      <c r="E58" s="21" t="str">
        <f t="shared" si="1"/>
        <v>NOVEMBRE</v>
      </c>
      <c r="F58" s="87" t="s">
        <v>31</v>
      </c>
      <c r="G58" s="89"/>
      <c r="H58" s="27"/>
      <c r="I58" s="27"/>
      <c r="J58" s="27"/>
      <c r="K58" s="27"/>
      <c r="L58" s="86"/>
      <c r="M58" s="51"/>
      <c r="N58" s="51"/>
      <c r="O58" s="58">
        <f t="shared" si="10"/>
        <v>1550</v>
      </c>
      <c r="P58" s="51">
        <f t="shared" si="11"/>
        <v>0</v>
      </c>
      <c r="AW58" s="56"/>
      <c r="AX58" s="56"/>
    </row>
    <row r="59" spans="2:50" ht="15.75" x14ac:dyDescent="0.3">
      <c r="B59" s="142">
        <v>41557</v>
      </c>
      <c r="C59" s="19">
        <f t="shared" si="12"/>
        <v>41557</v>
      </c>
      <c r="D59" s="24">
        <f t="shared" si="13"/>
        <v>41</v>
      </c>
      <c r="E59" s="21" t="str">
        <f t="shared" si="1"/>
        <v>OCTOBRE</v>
      </c>
      <c r="F59" s="87" t="s">
        <v>2</v>
      </c>
      <c r="G59" s="89" t="s">
        <v>8</v>
      </c>
      <c r="H59" s="27" t="s">
        <v>83</v>
      </c>
      <c r="I59" s="27">
        <v>130010</v>
      </c>
      <c r="J59" s="27"/>
      <c r="K59" s="27" t="s">
        <v>21</v>
      </c>
      <c r="L59" s="87" t="s">
        <v>78</v>
      </c>
      <c r="M59" s="51">
        <v>1000</v>
      </c>
      <c r="N59" s="51"/>
      <c r="O59" s="58">
        <f t="shared" si="10"/>
        <v>0</v>
      </c>
      <c r="P59" s="51">
        <f t="shared" si="11"/>
        <v>0</v>
      </c>
      <c r="R59" s="3" t="s">
        <v>17</v>
      </c>
      <c r="S59" s="13"/>
      <c r="T59" s="4" t="s">
        <v>18</v>
      </c>
      <c r="U59" s="8" t="s">
        <v>0</v>
      </c>
      <c r="V59" s="8" t="s">
        <v>1</v>
      </c>
      <c r="W59" s="40" t="s">
        <v>2</v>
      </c>
      <c r="AW59" s="56"/>
      <c r="AX59" s="56"/>
    </row>
    <row r="60" spans="2:50" ht="15.75" x14ac:dyDescent="0.3">
      <c r="B60" s="142">
        <v>41584</v>
      </c>
      <c r="C60" s="19">
        <f t="shared" si="12"/>
        <v>41584</v>
      </c>
      <c r="D60" s="24">
        <f t="shared" si="13"/>
        <v>45</v>
      </c>
      <c r="E60" s="21" t="str">
        <f t="shared" si="1"/>
        <v>NOVEMBRE</v>
      </c>
      <c r="F60" s="87" t="s">
        <v>2</v>
      </c>
      <c r="G60" s="89"/>
      <c r="H60" s="27" t="s">
        <v>83</v>
      </c>
      <c r="I60" s="27">
        <v>130010</v>
      </c>
      <c r="J60" s="27"/>
      <c r="K60" s="27" t="s">
        <v>21</v>
      </c>
      <c r="L60" s="86" t="s">
        <v>79</v>
      </c>
      <c r="M60" s="51">
        <v>800</v>
      </c>
      <c r="N60" s="51"/>
      <c r="O60" s="58">
        <f t="shared" si="10"/>
        <v>0</v>
      </c>
      <c r="P60" s="51">
        <f t="shared" si="11"/>
        <v>0</v>
      </c>
      <c r="R60" s="2"/>
      <c r="S60" s="2"/>
      <c r="T60" s="102">
        <f>SUMPRODUCT((CaSem=S59)*(CaSem&gt;0)*CaCrédit)</f>
        <v>0</v>
      </c>
      <c r="U60" s="104">
        <f>SUMPRODUCT((CaSem=S59)*(CACatégorie=U59)*CaCrédit)</f>
        <v>0</v>
      </c>
      <c r="V60" s="104">
        <f>SUMPRODUCT((CaSem=S59)*(CACatégorie=V59)*CaCrédit)</f>
        <v>0</v>
      </c>
      <c r="W60" s="99">
        <f>SUMPRODUCT((CaSem=S59)*(CACatégorie=W59)*CaCrédit)</f>
        <v>0</v>
      </c>
      <c r="X60" s="101"/>
      <c r="AW60" s="56"/>
      <c r="AX60" s="56"/>
    </row>
    <row r="61" spans="2:50" ht="15.75" x14ac:dyDescent="0.3">
      <c r="B61" s="142">
        <v>41620</v>
      </c>
      <c r="C61" s="19">
        <f t="shared" si="12"/>
        <v>41620</v>
      </c>
      <c r="D61" s="24">
        <f t="shared" si="13"/>
        <v>50</v>
      </c>
      <c r="E61" s="21" t="str">
        <f t="shared" si="1"/>
        <v>DÉCEMBRE</v>
      </c>
      <c r="F61" s="87" t="s">
        <v>2</v>
      </c>
      <c r="G61" s="89"/>
      <c r="H61" s="27" t="s">
        <v>83</v>
      </c>
      <c r="I61" s="27">
        <v>130010</v>
      </c>
      <c r="J61" s="27"/>
      <c r="K61" s="27" t="s">
        <v>21</v>
      </c>
      <c r="L61" s="86" t="s">
        <v>80</v>
      </c>
      <c r="M61" s="51">
        <v>800</v>
      </c>
      <c r="N61" s="51"/>
      <c r="O61" s="58">
        <f t="shared" si="10"/>
        <v>0</v>
      </c>
      <c r="P61" s="51">
        <f t="shared" si="11"/>
        <v>0</v>
      </c>
      <c r="R61" s="2"/>
      <c r="S61" s="2"/>
      <c r="T61" s="103"/>
      <c r="U61" s="104"/>
      <c r="V61" s="104"/>
      <c r="W61" s="100"/>
      <c r="X61" s="101"/>
      <c r="AW61" s="56"/>
      <c r="AX61" s="56"/>
    </row>
    <row r="62" spans="2:50" ht="15.75" x14ac:dyDescent="0.3">
      <c r="B62" s="142"/>
      <c r="C62" s="19">
        <f t="shared" si="12"/>
        <v>0</v>
      </c>
      <c r="D62" s="24">
        <f t="shared" si="13"/>
        <v>52</v>
      </c>
      <c r="E62" s="21" t="str">
        <f t="shared" si="1"/>
        <v/>
      </c>
      <c r="F62" s="28" t="s">
        <v>2</v>
      </c>
      <c r="G62" s="89"/>
      <c r="H62" s="27" t="s">
        <v>83</v>
      </c>
      <c r="I62" s="27">
        <v>130010</v>
      </c>
      <c r="J62" s="27"/>
      <c r="K62" s="27" t="s">
        <v>21</v>
      </c>
      <c r="L62" s="86" t="s">
        <v>81</v>
      </c>
      <c r="M62" s="51">
        <v>850</v>
      </c>
      <c r="N62" s="51"/>
      <c r="O62" s="58">
        <f t="shared" si="10"/>
        <v>0</v>
      </c>
      <c r="P62" s="51">
        <f t="shared" si="11"/>
        <v>0</v>
      </c>
      <c r="T62" s="39" t="s">
        <v>12</v>
      </c>
      <c r="U62" s="8" t="s">
        <v>21</v>
      </c>
      <c r="V62" s="8" t="s">
        <v>5</v>
      </c>
      <c r="W62" s="8" t="s">
        <v>6</v>
      </c>
      <c r="X62" s="8" t="s">
        <v>7</v>
      </c>
      <c r="Y62" s="7" t="s">
        <v>22</v>
      </c>
      <c r="AW62" s="56"/>
      <c r="AX62" s="56"/>
    </row>
    <row r="63" spans="2:50" ht="15.75" x14ac:dyDescent="0.3">
      <c r="B63" s="142"/>
      <c r="C63" s="19">
        <f t="shared" si="12"/>
        <v>0</v>
      </c>
      <c r="D63" s="24">
        <f t="shared" si="13"/>
        <v>52</v>
      </c>
      <c r="E63" s="21" t="str">
        <f t="shared" si="1"/>
        <v/>
      </c>
      <c r="F63" s="28"/>
      <c r="G63" s="89"/>
      <c r="H63" s="27"/>
      <c r="I63" s="27"/>
      <c r="J63" s="27"/>
      <c r="K63" s="27"/>
      <c r="L63" s="86"/>
      <c r="M63" s="51"/>
      <c r="N63" s="51"/>
      <c r="O63" s="58">
        <f t="shared" si="10"/>
        <v>0</v>
      </c>
      <c r="P63" s="51">
        <f t="shared" si="11"/>
        <v>0</v>
      </c>
      <c r="T63" s="105">
        <f>SUMPRODUCT((CaSem=S59)*(CaMode="Espèce")*CaCrédit)</f>
        <v>0</v>
      </c>
      <c r="U63" s="104">
        <f>SUMPRODUCT((CaSem=S59)*(CaMode=U62)*CaCrédit)</f>
        <v>0</v>
      </c>
      <c r="V63" s="104">
        <f>SUMPRODUCT((CaSem=S59)*(CaMode=V62)*CaCrédit)</f>
        <v>0</v>
      </c>
      <c r="W63" s="104">
        <f>SUMPRODUCT((CaSem=S59)*(CaMode=W62)*CaCrédit)</f>
        <v>0</v>
      </c>
      <c r="X63" s="104">
        <f>SUMPRODUCT((CaSem=S59)*(CaMode=X62)*CaCrédit)</f>
        <v>0</v>
      </c>
      <c r="Y63" s="12">
        <f>SUM(T63:X64)</f>
        <v>0</v>
      </c>
      <c r="AW63" s="56"/>
      <c r="AX63" s="56"/>
    </row>
    <row r="64" spans="2:50" ht="15.75" x14ac:dyDescent="0.3">
      <c r="B64" s="142"/>
      <c r="C64" s="19">
        <f t="shared" si="12"/>
        <v>0</v>
      </c>
      <c r="D64" s="24">
        <f t="shared" si="13"/>
        <v>52</v>
      </c>
      <c r="E64" s="21" t="str">
        <f t="shared" si="1"/>
        <v/>
      </c>
      <c r="F64" s="28"/>
      <c r="G64" s="89"/>
      <c r="H64" s="27"/>
      <c r="I64" s="27"/>
      <c r="J64" s="27"/>
      <c r="K64" s="27"/>
      <c r="L64" s="86"/>
      <c r="M64" s="51"/>
      <c r="N64" s="51"/>
      <c r="O64" s="58">
        <f t="shared" si="10"/>
        <v>0</v>
      </c>
      <c r="P64" s="51">
        <f t="shared" si="11"/>
        <v>0</v>
      </c>
      <c r="T64" s="106"/>
      <c r="U64" s="104"/>
      <c r="V64" s="104"/>
      <c r="W64" s="104"/>
      <c r="X64" s="104"/>
      <c r="Y64" s="15">
        <f>SUMPRODUCT((CaSem=S59)*CaRecJour)</f>
        <v>0</v>
      </c>
      <c r="AW64" s="56"/>
      <c r="AX64" s="56"/>
    </row>
    <row r="65" spans="2:50" ht="15.75" x14ac:dyDescent="0.3">
      <c r="B65" s="142"/>
      <c r="C65" s="19">
        <f t="shared" si="12"/>
        <v>0</v>
      </c>
      <c r="D65" s="24">
        <f t="shared" si="13"/>
        <v>52</v>
      </c>
      <c r="E65" s="21" t="str">
        <f t="shared" si="1"/>
        <v/>
      </c>
      <c r="F65" s="28"/>
      <c r="G65" s="89"/>
      <c r="H65" s="27"/>
      <c r="I65" s="27"/>
      <c r="J65" s="27"/>
      <c r="K65" s="27"/>
      <c r="L65" s="86"/>
      <c r="M65" s="51"/>
      <c r="N65" s="51"/>
      <c r="O65" s="58">
        <f t="shared" si="10"/>
        <v>0</v>
      </c>
      <c r="P65" s="51">
        <f t="shared" si="11"/>
        <v>0</v>
      </c>
      <c r="R65" s="107" t="s">
        <v>26</v>
      </c>
      <c r="S65" s="108"/>
      <c r="T65" s="41" t="s">
        <v>23</v>
      </c>
      <c r="U65" s="41" t="s">
        <v>24</v>
      </c>
      <c r="V65" s="41" t="s">
        <v>46</v>
      </c>
      <c r="W65" s="41" t="s">
        <v>47</v>
      </c>
      <c r="X65" s="41" t="s">
        <v>7</v>
      </c>
      <c r="Y65" s="41" t="s">
        <v>18</v>
      </c>
      <c r="Z65" s="49" t="s">
        <v>57</v>
      </c>
      <c r="AA65" s="54"/>
      <c r="AB65" s="54"/>
      <c r="AW65" s="56"/>
      <c r="AX65" s="56"/>
    </row>
    <row r="66" spans="2:50" ht="15.75" x14ac:dyDescent="0.3">
      <c r="B66" s="142"/>
      <c r="C66" s="19">
        <f>B66</f>
        <v>0</v>
      </c>
      <c r="D66" s="24">
        <f t="shared" si="13"/>
        <v>52</v>
      </c>
      <c r="E66" s="21" t="str">
        <f t="shared" si="1"/>
        <v/>
      </c>
      <c r="F66" s="28"/>
      <c r="G66" s="89"/>
      <c r="H66" s="27"/>
      <c r="I66" s="27"/>
      <c r="J66" s="27"/>
      <c r="K66" s="27"/>
      <c r="L66" s="86"/>
      <c r="M66" s="51"/>
      <c r="N66" s="51"/>
      <c r="O66" s="58">
        <f t="shared" si="10"/>
        <v>0</v>
      </c>
      <c r="P66" s="51">
        <f t="shared" si="11"/>
        <v>0</v>
      </c>
      <c r="R66" s="109">
        <f>Z56</f>
        <v>0</v>
      </c>
      <c r="S66" s="110"/>
      <c r="T66" s="9">
        <f>SUMPRODUCT((CaSem=S59)*(CACatégorie="Banque")*(CaMode=T62)*CaDébit)</f>
        <v>0</v>
      </c>
      <c r="U66" s="9">
        <f>SUMPRODUCT((CaSem=S59)*(CACatégorie="Banque")*(CaMode=U62)*CaDébit)</f>
        <v>0</v>
      </c>
      <c r="V66" s="9">
        <f>SUMPRODUCT((CaSem=S59)*(CaMode=V62)*CaDébit)</f>
        <v>0</v>
      </c>
      <c r="W66" s="9">
        <f>SUMPRODUCT((CaSem=S59)*(CaMode=W62)*CaDébit)</f>
        <v>0</v>
      </c>
      <c r="X66" s="9">
        <f>SUMPRODUCT((CaSem=S59)*(CaMode=X62)*CaDébit)</f>
        <v>0</v>
      </c>
      <c r="Y66" s="11">
        <f>SUM(T66:X66)</f>
        <v>0</v>
      </c>
      <c r="Z66" s="11">
        <f>(T60+R66)-Y66</f>
        <v>0</v>
      </c>
      <c r="AA66" s="55"/>
      <c r="AB66" s="55"/>
      <c r="AW66" s="56"/>
      <c r="AX66" s="56"/>
    </row>
    <row r="67" spans="2:50" ht="15.75" x14ac:dyDescent="0.3">
      <c r="B67" s="142"/>
      <c r="C67" s="19">
        <f t="shared" si="12"/>
        <v>0</v>
      </c>
      <c r="D67" s="24">
        <f t="shared" si="13"/>
        <v>52</v>
      </c>
      <c r="E67" s="21" t="str">
        <f t="shared" si="1"/>
        <v/>
      </c>
      <c r="F67" s="28"/>
      <c r="G67" s="89"/>
      <c r="H67" s="27"/>
      <c r="I67" s="27"/>
      <c r="J67" s="27"/>
      <c r="K67" s="27"/>
      <c r="L67" s="86"/>
      <c r="M67" s="51"/>
      <c r="N67" s="51"/>
      <c r="O67" s="58">
        <f t="shared" si="10"/>
        <v>0</v>
      </c>
      <c r="P67" s="51">
        <f t="shared" si="11"/>
        <v>0</v>
      </c>
      <c r="AW67" s="56"/>
      <c r="AX67" s="56"/>
    </row>
    <row r="68" spans="2:50" ht="15.75" x14ac:dyDescent="0.3">
      <c r="B68" s="142"/>
      <c r="C68" s="19">
        <f t="shared" si="12"/>
        <v>0</v>
      </c>
      <c r="D68" s="24">
        <f t="shared" si="13"/>
        <v>52</v>
      </c>
      <c r="E68" s="21" t="str">
        <f t="shared" si="1"/>
        <v/>
      </c>
      <c r="F68" s="28"/>
      <c r="G68" s="89"/>
      <c r="H68" s="27"/>
      <c r="I68" s="27"/>
      <c r="J68" s="27"/>
      <c r="K68" s="27"/>
      <c r="L68" s="86"/>
      <c r="M68" s="51"/>
      <c r="N68" s="51"/>
      <c r="O68" s="58">
        <f t="shared" si="10"/>
        <v>0</v>
      </c>
      <c r="P68" s="51">
        <f t="shared" si="11"/>
        <v>0</v>
      </c>
      <c r="AW68" s="56"/>
      <c r="AX68" s="56"/>
    </row>
    <row r="69" spans="2:50" ht="15.75" x14ac:dyDescent="0.3">
      <c r="B69" s="142"/>
      <c r="C69" s="19">
        <f t="shared" si="12"/>
        <v>0</v>
      </c>
      <c r="D69" s="24">
        <f t="shared" si="13"/>
        <v>52</v>
      </c>
      <c r="E69" s="21" t="str">
        <f t="shared" si="1"/>
        <v/>
      </c>
      <c r="F69" s="28"/>
      <c r="G69" s="89"/>
      <c r="H69" s="27"/>
      <c r="I69" s="27"/>
      <c r="J69" s="27"/>
      <c r="K69" s="27"/>
      <c r="L69" s="86"/>
      <c r="M69" s="51"/>
      <c r="N69" s="51"/>
      <c r="O69" s="58">
        <f t="shared" si="10"/>
        <v>0</v>
      </c>
      <c r="P69" s="51">
        <f t="shared" si="11"/>
        <v>0</v>
      </c>
      <c r="R69" s="3" t="s">
        <v>17</v>
      </c>
      <c r="S69" s="13"/>
      <c r="T69" s="4" t="s">
        <v>18</v>
      </c>
      <c r="U69" s="8" t="s">
        <v>0</v>
      </c>
      <c r="V69" s="8" t="s">
        <v>1</v>
      </c>
      <c r="W69" s="40" t="s">
        <v>2</v>
      </c>
      <c r="AW69" s="56"/>
      <c r="AX69" s="56"/>
    </row>
    <row r="70" spans="2:50" ht="15.75" x14ac:dyDescent="0.3">
      <c r="B70" s="142"/>
      <c r="C70" s="19">
        <f t="shared" si="12"/>
        <v>0</v>
      </c>
      <c r="D70" s="24">
        <f t="shared" si="13"/>
        <v>52</v>
      </c>
      <c r="E70" s="21" t="str">
        <f t="shared" si="1"/>
        <v/>
      </c>
      <c r="F70" s="28"/>
      <c r="G70" s="89"/>
      <c r="H70" s="27"/>
      <c r="I70" s="27"/>
      <c r="J70" s="27"/>
      <c r="K70" s="27"/>
      <c r="L70" s="86"/>
      <c r="M70" s="51"/>
      <c r="N70" s="51"/>
      <c r="O70" s="58">
        <f t="shared" si="10"/>
        <v>0</v>
      </c>
      <c r="P70" s="51">
        <f t="shared" si="11"/>
        <v>0</v>
      </c>
      <c r="R70" s="2"/>
      <c r="S70" s="2"/>
      <c r="T70" s="102">
        <f>SUMPRODUCT((CaSem=S69)*(CaSem&gt;0)*CaCrédit)</f>
        <v>0</v>
      </c>
      <c r="U70" s="104">
        <f>SUMPRODUCT((CaSem=S69)*(CACatégorie=U69)*CaCrédit)</f>
        <v>0</v>
      </c>
      <c r="V70" s="104">
        <f>SUMPRODUCT((CaSem=S69)*(CACatégorie=V69)*CaCrédit)</f>
        <v>0</v>
      </c>
      <c r="W70" s="99">
        <f>SUMPRODUCT((CaSem=S69)*(CACatégorie=W69)*CaCrédit)</f>
        <v>0</v>
      </c>
      <c r="X70" s="101"/>
      <c r="AW70" s="56"/>
      <c r="AX70" s="56"/>
    </row>
    <row r="71" spans="2:50" ht="15.75" x14ac:dyDescent="0.3">
      <c r="B71" s="142"/>
      <c r="C71" s="19">
        <f t="shared" si="12"/>
        <v>0</v>
      </c>
      <c r="D71" s="24">
        <f t="shared" si="13"/>
        <v>52</v>
      </c>
      <c r="E71" s="21" t="str">
        <f t="shared" si="1"/>
        <v/>
      </c>
      <c r="F71" s="28"/>
      <c r="G71" s="89"/>
      <c r="H71" s="27"/>
      <c r="I71" s="27"/>
      <c r="J71" s="27"/>
      <c r="K71" s="27"/>
      <c r="L71" s="86"/>
      <c r="M71" s="51"/>
      <c r="N71" s="51"/>
      <c r="O71" s="58">
        <f t="shared" si="10"/>
        <v>0</v>
      </c>
      <c r="P71" s="51">
        <f t="shared" si="11"/>
        <v>0</v>
      </c>
      <c r="R71" s="2"/>
      <c r="S71" s="2"/>
      <c r="T71" s="103"/>
      <c r="U71" s="104"/>
      <c r="V71" s="104"/>
      <c r="W71" s="100"/>
      <c r="X71" s="101"/>
      <c r="AW71" s="56"/>
      <c r="AX71" s="56"/>
    </row>
    <row r="72" spans="2:50" ht="15.75" x14ac:dyDescent="0.3">
      <c r="B72" s="142"/>
      <c r="C72" s="19">
        <f t="shared" si="12"/>
        <v>0</v>
      </c>
      <c r="D72" s="24">
        <f t="shared" si="13"/>
        <v>52</v>
      </c>
      <c r="E72" s="21" t="str">
        <f t="shared" si="1"/>
        <v/>
      </c>
      <c r="F72" s="28"/>
      <c r="G72" s="89"/>
      <c r="H72" s="27"/>
      <c r="I72" s="27"/>
      <c r="J72" s="27"/>
      <c r="K72" s="27"/>
      <c r="L72" s="86"/>
      <c r="M72" s="51"/>
      <c r="N72" s="51"/>
      <c r="O72" s="58">
        <f t="shared" si="10"/>
        <v>0</v>
      </c>
      <c r="P72" s="51">
        <f t="shared" si="11"/>
        <v>0</v>
      </c>
      <c r="T72" s="39" t="s">
        <v>12</v>
      </c>
      <c r="U72" s="8" t="s">
        <v>21</v>
      </c>
      <c r="V72" s="8" t="s">
        <v>5</v>
      </c>
      <c r="W72" s="8" t="s">
        <v>6</v>
      </c>
      <c r="X72" s="8" t="s">
        <v>7</v>
      </c>
      <c r="Y72" s="7" t="s">
        <v>22</v>
      </c>
      <c r="AW72" s="56"/>
      <c r="AX72" s="56"/>
    </row>
    <row r="73" spans="2:50" ht="15.75" x14ac:dyDescent="0.3">
      <c r="B73" s="142"/>
      <c r="C73" s="19">
        <f t="shared" si="12"/>
        <v>0</v>
      </c>
      <c r="D73" s="24">
        <f t="shared" si="13"/>
        <v>52</v>
      </c>
      <c r="E73" s="21" t="str">
        <f t="shared" ref="E73:E136" si="15">IF(CaJour=0,"",UPPER(TEXT(C73,"mmmm")))</f>
        <v/>
      </c>
      <c r="F73" s="28"/>
      <c r="G73" s="89"/>
      <c r="H73" s="27"/>
      <c r="I73" s="27"/>
      <c r="J73" s="27"/>
      <c r="K73" s="27"/>
      <c r="L73" s="86"/>
      <c r="M73" s="51"/>
      <c r="N73" s="51"/>
      <c r="O73" s="58">
        <f t="shared" si="10"/>
        <v>0</v>
      </c>
      <c r="P73" s="51">
        <f t="shared" si="11"/>
        <v>0</v>
      </c>
      <c r="T73" s="105">
        <f>SUMPRODUCT((CaSem=S69)*(CaMode="Espèce")*CaCrédit)</f>
        <v>0</v>
      </c>
      <c r="U73" s="104">
        <f>SUMPRODUCT((CaSem=S69)*(CaMode=U72)*CaCrédit)</f>
        <v>0</v>
      </c>
      <c r="V73" s="104">
        <f>SUMPRODUCT((CaSem=S69)*(CaMode=V72)*CaCrédit)</f>
        <v>0</v>
      </c>
      <c r="W73" s="104">
        <f>SUMPRODUCT((CaSem=S69)*(CaMode=W72)*CaCrédit)</f>
        <v>0</v>
      </c>
      <c r="X73" s="104">
        <f>SUMPRODUCT((CaSem=S69)*(CaMode=X72)*CaCrédit)</f>
        <v>0</v>
      </c>
      <c r="Y73" s="12">
        <f>SUM(T73:X74)</f>
        <v>0</v>
      </c>
      <c r="AW73" s="56"/>
      <c r="AX73" s="56"/>
    </row>
    <row r="74" spans="2:50" ht="15.75" x14ac:dyDescent="0.3">
      <c r="B74" s="142"/>
      <c r="C74" s="19">
        <f t="shared" ref="C74:C137" si="16">DATE(YEAR(B74),MONTH(B74),DAY(B74))</f>
        <v>0</v>
      </c>
      <c r="D74" s="24">
        <f t="shared" ref="D74:D137" si="17">INT(MOD(INT((B74-2)/7)+0.6,52+5/28))+1</f>
        <v>52</v>
      </c>
      <c r="E74" s="21" t="str">
        <f t="shared" si="15"/>
        <v/>
      </c>
      <c r="F74" s="28"/>
      <c r="G74" s="89"/>
      <c r="H74" s="27"/>
      <c r="I74" s="27"/>
      <c r="J74" s="27"/>
      <c r="K74" s="27"/>
      <c r="L74" s="86"/>
      <c r="M74" s="51"/>
      <c r="N74" s="51"/>
      <c r="O74" s="58">
        <f t="shared" si="10"/>
        <v>0</v>
      </c>
      <c r="P74" s="51">
        <f t="shared" si="11"/>
        <v>0</v>
      </c>
      <c r="T74" s="106"/>
      <c r="U74" s="104"/>
      <c r="V74" s="104"/>
      <c r="W74" s="104"/>
      <c r="X74" s="104"/>
      <c r="Y74" s="15">
        <f>SUMPRODUCT((CaSem=S69)*CaRecJour)</f>
        <v>0</v>
      </c>
      <c r="AW74" s="56"/>
      <c r="AX74" s="56"/>
    </row>
    <row r="75" spans="2:50" ht="15.75" x14ac:dyDescent="0.3">
      <c r="B75" s="142"/>
      <c r="C75" s="19">
        <f t="shared" si="16"/>
        <v>0</v>
      </c>
      <c r="D75" s="24">
        <f t="shared" si="17"/>
        <v>52</v>
      </c>
      <c r="E75" s="21" t="str">
        <f t="shared" si="15"/>
        <v/>
      </c>
      <c r="F75" s="28"/>
      <c r="G75" s="89"/>
      <c r="H75" s="27"/>
      <c r="I75" s="27"/>
      <c r="J75" s="27"/>
      <c r="K75" s="27"/>
      <c r="L75" s="86"/>
      <c r="M75" s="51"/>
      <c r="N75" s="51"/>
      <c r="O75" s="58">
        <f t="shared" si="10"/>
        <v>0</v>
      </c>
      <c r="P75" s="51">
        <f t="shared" si="11"/>
        <v>0</v>
      </c>
      <c r="R75" s="107" t="s">
        <v>26</v>
      </c>
      <c r="S75" s="108"/>
      <c r="T75" s="41" t="s">
        <v>23</v>
      </c>
      <c r="U75" s="41" t="s">
        <v>24</v>
      </c>
      <c r="V75" s="41" t="s">
        <v>46</v>
      </c>
      <c r="W75" s="41" t="s">
        <v>47</v>
      </c>
      <c r="X75" s="41" t="s">
        <v>7</v>
      </c>
      <c r="Y75" s="41" t="s">
        <v>18</v>
      </c>
      <c r="Z75" s="49" t="s">
        <v>57</v>
      </c>
      <c r="AA75" s="54"/>
      <c r="AB75" s="54"/>
      <c r="AW75" s="56"/>
      <c r="AX75" s="56"/>
    </row>
    <row r="76" spans="2:50" ht="15.75" x14ac:dyDescent="0.3">
      <c r="B76" s="142"/>
      <c r="C76" s="19">
        <f t="shared" si="16"/>
        <v>0</v>
      </c>
      <c r="D76" s="24">
        <f t="shared" si="17"/>
        <v>52</v>
      </c>
      <c r="E76" s="21" t="str">
        <f t="shared" si="15"/>
        <v/>
      </c>
      <c r="F76" s="28"/>
      <c r="G76" s="89"/>
      <c r="H76" s="27"/>
      <c r="I76" s="27"/>
      <c r="J76" s="27"/>
      <c r="K76" s="27"/>
      <c r="L76" s="86"/>
      <c r="M76" s="51"/>
      <c r="N76" s="51"/>
      <c r="O76" s="58">
        <f t="shared" si="10"/>
        <v>0</v>
      </c>
      <c r="P76" s="51">
        <f t="shared" si="11"/>
        <v>0</v>
      </c>
      <c r="R76" s="109">
        <f>Z66</f>
        <v>0</v>
      </c>
      <c r="S76" s="110"/>
      <c r="T76" s="9">
        <f>SUMPRODUCT((CaSem=S69)*(CACatégorie="Banque")*(CaMode=T72)*CaDébit)</f>
        <v>0</v>
      </c>
      <c r="U76" s="9">
        <f>SUMPRODUCT((CaSem=S69)*(CACatégorie="Banque")*(CaMode=U72)*CaDébit)</f>
        <v>0</v>
      </c>
      <c r="V76" s="9">
        <f>SUMPRODUCT((CaSem=S69)*(CaMode=V72)*CaDébit)</f>
        <v>0</v>
      </c>
      <c r="W76" s="9">
        <f>SUMPRODUCT((CaSem=S69)*(CaMode=W72)*CaDébit)</f>
        <v>0</v>
      </c>
      <c r="X76" s="9">
        <f>SUMPRODUCT((CaSem=S69)*(CaMode=X72)*CaDébit)</f>
        <v>0</v>
      </c>
      <c r="Y76" s="11">
        <f>SUM(T76:X76)</f>
        <v>0</v>
      </c>
      <c r="Z76" s="11">
        <f>(T70+R76)-Y76</f>
        <v>0</v>
      </c>
      <c r="AA76" s="55"/>
      <c r="AB76" s="55"/>
      <c r="AW76" s="56"/>
      <c r="AX76" s="56"/>
    </row>
    <row r="77" spans="2:50" ht="15.75" x14ac:dyDescent="0.3">
      <c r="B77" s="142"/>
      <c r="C77" s="19">
        <f t="shared" si="16"/>
        <v>0</v>
      </c>
      <c r="D77" s="24">
        <f t="shared" si="17"/>
        <v>52</v>
      </c>
      <c r="E77" s="21" t="str">
        <f t="shared" si="15"/>
        <v/>
      </c>
      <c r="F77" s="28"/>
      <c r="G77" s="89"/>
      <c r="H77" s="27"/>
      <c r="I77" s="27"/>
      <c r="J77" s="27"/>
      <c r="K77" s="27"/>
      <c r="L77" s="86"/>
      <c r="M77" s="51"/>
      <c r="N77" s="51"/>
      <c r="O77" s="58">
        <f t="shared" si="10"/>
        <v>0</v>
      </c>
      <c r="P77" s="51">
        <f t="shared" si="11"/>
        <v>0</v>
      </c>
      <c r="AW77" s="56"/>
      <c r="AX77" s="56"/>
    </row>
    <row r="78" spans="2:50" ht="15.75" x14ac:dyDescent="0.3">
      <c r="B78" s="142"/>
      <c r="C78" s="19">
        <f t="shared" si="16"/>
        <v>0</v>
      </c>
      <c r="D78" s="24">
        <f t="shared" si="17"/>
        <v>52</v>
      </c>
      <c r="E78" s="21" t="str">
        <f t="shared" si="15"/>
        <v/>
      </c>
      <c r="F78" s="28"/>
      <c r="G78" s="89"/>
      <c r="H78" s="27"/>
      <c r="I78" s="27"/>
      <c r="J78" s="27"/>
      <c r="K78" s="27"/>
      <c r="L78" s="86"/>
      <c r="M78" s="51"/>
      <c r="N78" s="51"/>
      <c r="O78" s="58">
        <f t="shared" si="10"/>
        <v>0</v>
      </c>
      <c r="P78" s="51">
        <f t="shared" si="11"/>
        <v>0</v>
      </c>
      <c r="AW78" s="56"/>
      <c r="AX78" s="56"/>
    </row>
    <row r="79" spans="2:50" ht="15.75" x14ac:dyDescent="0.3">
      <c r="B79" s="142"/>
      <c r="C79" s="19">
        <f t="shared" si="16"/>
        <v>0</v>
      </c>
      <c r="D79" s="24">
        <f t="shared" si="17"/>
        <v>52</v>
      </c>
      <c r="E79" s="21" t="str">
        <f t="shared" si="15"/>
        <v/>
      </c>
      <c r="F79" s="28"/>
      <c r="G79" s="89"/>
      <c r="H79" s="27"/>
      <c r="I79" s="27"/>
      <c r="J79" s="27"/>
      <c r="K79" s="27"/>
      <c r="L79" s="86"/>
      <c r="M79" s="51"/>
      <c r="N79" s="51"/>
      <c r="O79" s="58">
        <f t="shared" si="10"/>
        <v>0</v>
      </c>
      <c r="P79" s="51">
        <f t="shared" si="11"/>
        <v>0</v>
      </c>
      <c r="R79" s="3" t="s">
        <v>17</v>
      </c>
      <c r="S79" s="13"/>
      <c r="T79" s="4" t="s">
        <v>18</v>
      </c>
      <c r="U79" s="8" t="s">
        <v>0</v>
      </c>
      <c r="V79" s="8" t="s">
        <v>1</v>
      </c>
      <c r="W79" s="40" t="s">
        <v>2</v>
      </c>
      <c r="AW79" s="56"/>
      <c r="AX79" s="56"/>
    </row>
    <row r="80" spans="2:50" ht="15.75" x14ac:dyDescent="0.3">
      <c r="B80" s="142"/>
      <c r="C80" s="19">
        <f t="shared" si="16"/>
        <v>0</v>
      </c>
      <c r="D80" s="24">
        <f t="shared" si="17"/>
        <v>52</v>
      </c>
      <c r="E80" s="21" t="str">
        <f t="shared" si="15"/>
        <v/>
      </c>
      <c r="F80" s="28"/>
      <c r="G80" s="89"/>
      <c r="H80" s="27"/>
      <c r="I80" s="27"/>
      <c r="J80" s="27"/>
      <c r="K80" s="27"/>
      <c r="L80" s="86"/>
      <c r="M80" s="51"/>
      <c r="N80" s="51"/>
      <c r="O80" s="58">
        <f t="shared" si="10"/>
        <v>0</v>
      </c>
      <c r="P80" s="51">
        <f t="shared" si="11"/>
        <v>0</v>
      </c>
      <c r="R80" s="2"/>
      <c r="S80" s="2"/>
      <c r="T80" s="102">
        <f>SUMPRODUCT((CaSem=S79)*(CaSem&gt;0)*CaCrédit)</f>
        <v>0</v>
      </c>
      <c r="U80" s="104">
        <f>SUMPRODUCT((CaSem=S79)*(CACatégorie=U79)*CaCrédit)</f>
        <v>0</v>
      </c>
      <c r="V80" s="104">
        <f>SUMPRODUCT((CaSem=S79)*(CACatégorie=V79)*CaCrédit)</f>
        <v>0</v>
      </c>
      <c r="W80" s="99">
        <f>SUMPRODUCT((CaSem=S79)*(CACatégorie=W79)*CaCrédit)</f>
        <v>0</v>
      </c>
      <c r="X80" s="101"/>
      <c r="AW80" s="56"/>
      <c r="AX80" s="56"/>
    </row>
    <row r="81" spans="2:50" ht="15.75" x14ac:dyDescent="0.3">
      <c r="B81" s="142"/>
      <c r="C81" s="19">
        <f t="shared" si="16"/>
        <v>0</v>
      </c>
      <c r="D81" s="24">
        <f t="shared" si="17"/>
        <v>52</v>
      </c>
      <c r="E81" s="21" t="str">
        <f t="shared" si="15"/>
        <v/>
      </c>
      <c r="F81" s="28"/>
      <c r="G81" s="89"/>
      <c r="H81" s="27"/>
      <c r="I81" s="27"/>
      <c r="J81" s="27"/>
      <c r="K81" s="27"/>
      <c r="L81" s="86"/>
      <c r="M81" s="51"/>
      <c r="N81" s="51"/>
      <c r="O81" s="58">
        <f t="shared" si="10"/>
        <v>0</v>
      </c>
      <c r="P81" s="51">
        <f t="shared" si="11"/>
        <v>0</v>
      </c>
      <c r="R81" s="2"/>
      <c r="S81" s="2"/>
      <c r="T81" s="103"/>
      <c r="U81" s="104"/>
      <c r="V81" s="104"/>
      <c r="W81" s="100"/>
      <c r="X81" s="101"/>
      <c r="AW81" s="56"/>
      <c r="AX81" s="56"/>
    </row>
    <row r="82" spans="2:50" ht="15.75" x14ac:dyDescent="0.3">
      <c r="B82" s="142"/>
      <c r="C82" s="19">
        <f t="shared" si="16"/>
        <v>0</v>
      </c>
      <c r="D82" s="24">
        <f t="shared" si="17"/>
        <v>52</v>
      </c>
      <c r="E82" s="21" t="str">
        <f t="shared" si="15"/>
        <v/>
      </c>
      <c r="F82" s="28"/>
      <c r="G82" s="89"/>
      <c r="H82" s="27"/>
      <c r="I82" s="27"/>
      <c r="J82" s="27"/>
      <c r="K82" s="27"/>
      <c r="L82" s="86"/>
      <c r="M82" s="51"/>
      <c r="N82" s="51"/>
      <c r="O82" s="58">
        <f t="shared" si="10"/>
        <v>0</v>
      </c>
      <c r="P82" s="51">
        <f t="shared" si="11"/>
        <v>0</v>
      </c>
      <c r="T82" s="39" t="s">
        <v>12</v>
      </c>
      <c r="U82" s="8" t="s">
        <v>21</v>
      </c>
      <c r="V82" s="8" t="s">
        <v>5</v>
      </c>
      <c r="W82" s="8" t="s">
        <v>6</v>
      </c>
      <c r="X82" s="8" t="s">
        <v>7</v>
      </c>
      <c r="Y82" s="7" t="s">
        <v>22</v>
      </c>
      <c r="AW82" s="56"/>
      <c r="AX82" s="56"/>
    </row>
    <row r="83" spans="2:50" ht="15.75" x14ac:dyDescent="0.3">
      <c r="B83" s="142"/>
      <c r="C83" s="19">
        <f t="shared" si="16"/>
        <v>0</v>
      </c>
      <c r="D83" s="24">
        <f t="shared" si="17"/>
        <v>52</v>
      </c>
      <c r="E83" s="21" t="str">
        <f t="shared" si="15"/>
        <v/>
      </c>
      <c r="F83" s="28"/>
      <c r="G83" s="89"/>
      <c r="H83" s="27"/>
      <c r="I83" s="27"/>
      <c r="J83" s="27"/>
      <c r="K83" s="27"/>
      <c r="L83" s="86"/>
      <c r="M83" s="51"/>
      <c r="N83" s="51"/>
      <c r="O83" s="58">
        <f t="shared" si="10"/>
        <v>0</v>
      </c>
      <c r="P83" s="51">
        <f t="shared" si="11"/>
        <v>0</v>
      </c>
      <c r="T83" s="105">
        <f>SUMPRODUCT((CaSem=S79)*(CaMode="Espèce")*CaCrédit)</f>
        <v>0</v>
      </c>
      <c r="U83" s="104">
        <f>SUMPRODUCT((CaSem=S79)*(CaMode=U82)*CaCrédit)</f>
        <v>0</v>
      </c>
      <c r="V83" s="104">
        <f>SUMPRODUCT((CaSem=S79)*(CaMode=V82)*CaCrédit)</f>
        <v>0</v>
      </c>
      <c r="W83" s="104">
        <f>SUMPRODUCT((CaSem=S79)*(CaMode=W82)*CaCrédit)</f>
        <v>0</v>
      </c>
      <c r="X83" s="104">
        <f>SUMPRODUCT((CaSem=S79)*(CaMode=X82)*CaCrédit)</f>
        <v>0</v>
      </c>
      <c r="Y83" s="12">
        <f>SUM(T83:X84)</f>
        <v>0</v>
      </c>
      <c r="AW83" s="56"/>
      <c r="AX83" s="56"/>
    </row>
    <row r="84" spans="2:50" ht="15.75" x14ac:dyDescent="0.3">
      <c r="B84" s="142"/>
      <c r="C84" s="19">
        <f t="shared" si="16"/>
        <v>0</v>
      </c>
      <c r="D84" s="24">
        <f t="shared" si="17"/>
        <v>52</v>
      </c>
      <c r="E84" s="21" t="str">
        <f t="shared" si="15"/>
        <v/>
      </c>
      <c r="F84" s="28"/>
      <c r="G84" s="89"/>
      <c r="H84" s="27"/>
      <c r="I84" s="27"/>
      <c r="J84" s="27"/>
      <c r="K84" s="27"/>
      <c r="L84" s="86"/>
      <c r="M84" s="51"/>
      <c r="N84" s="51"/>
      <c r="O84" s="58">
        <f t="shared" si="10"/>
        <v>0</v>
      </c>
      <c r="P84" s="51">
        <f t="shared" si="11"/>
        <v>0</v>
      </c>
      <c r="T84" s="106"/>
      <c r="U84" s="104"/>
      <c r="V84" s="104"/>
      <c r="W84" s="104"/>
      <c r="X84" s="104"/>
      <c r="Y84" s="15">
        <f>SUMPRODUCT((CaSem=S79)*CaRecJour)</f>
        <v>0</v>
      </c>
      <c r="AW84" s="56"/>
      <c r="AX84" s="56"/>
    </row>
    <row r="85" spans="2:50" ht="15.75" x14ac:dyDescent="0.3">
      <c r="B85" s="142"/>
      <c r="C85" s="19">
        <f t="shared" si="16"/>
        <v>0</v>
      </c>
      <c r="D85" s="24">
        <f t="shared" si="17"/>
        <v>52</v>
      </c>
      <c r="E85" s="21" t="str">
        <f t="shared" si="15"/>
        <v/>
      </c>
      <c r="F85" s="28"/>
      <c r="G85" s="89"/>
      <c r="H85" s="27"/>
      <c r="I85" s="27"/>
      <c r="J85" s="27"/>
      <c r="K85" s="27"/>
      <c r="L85" s="86"/>
      <c r="M85" s="51"/>
      <c r="N85" s="51"/>
      <c r="O85" s="58">
        <f t="shared" si="10"/>
        <v>0</v>
      </c>
      <c r="P85" s="51">
        <f t="shared" si="11"/>
        <v>0</v>
      </c>
      <c r="R85" s="107" t="s">
        <v>26</v>
      </c>
      <c r="S85" s="108"/>
      <c r="T85" s="41" t="s">
        <v>23</v>
      </c>
      <c r="U85" s="41" t="s">
        <v>24</v>
      </c>
      <c r="V85" s="41" t="s">
        <v>46</v>
      </c>
      <c r="W85" s="41" t="s">
        <v>47</v>
      </c>
      <c r="X85" s="41" t="s">
        <v>7</v>
      </c>
      <c r="Y85" s="41" t="s">
        <v>18</v>
      </c>
      <c r="Z85" s="49" t="s">
        <v>57</v>
      </c>
      <c r="AA85" s="54"/>
      <c r="AB85" s="54"/>
      <c r="AW85" s="56"/>
      <c r="AX85" s="56"/>
    </row>
    <row r="86" spans="2:50" ht="15.75" x14ac:dyDescent="0.3">
      <c r="B86" s="142"/>
      <c r="C86" s="19">
        <f t="shared" si="16"/>
        <v>0</v>
      </c>
      <c r="D86" s="24">
        <f t="shared" si="17"/>
        <v>52</v>
      </c>
      <c r="E86" s="21" t="str">
        <f t="shared" si="15"/>
        <v/>
      </c>
      <c r="F86" s="28"/>
      <c r="G86" s="89"/>
      <c r="H86" s="27"/>
      <c r="I86" s="27"/>
      <c r="J86" s="27"/>
      <c r="K86" s="27"/>
      <c r="L86" s="86"/>
      <c r="M86" s="51"/>
      <c r="N86" s="51"/>
      <c r="O86" s="58">
        <f t="shared" si="10"/>
        <v>0</v>
      </c>
      <c r="P86" s="51">
        <f t="shared" si="11"/>
        <v>0</v>
      </c>
      <c r="R86" s="109">
        <f>Z76</f>
        <v>0</v>
      </c>
      <c r="S86" s="110"/>
      <c r="T86" s="9">
        <f>SUMPRODUCT((CaSem=S79)*(CACatégorie="Banque")*(CaMode=T82)*CaDébit)</f>
        <v>0</v>
      </c>
      <c r="U86" s="9">
        <f>SUMPRODUCT((CaSem=S79)*(CACatégorie="Banque")*(CaMode=U82)*CaDébit)</f>
        <v>0</v>
      </c>
      <c r="V86" s="9">
        <f>SUMPRODUCT((CaSem=S79)*(CaMode=V82)*CaDébit)</f>
        <v>0</v>
      </c>
      <c r="W86" s="9">
        <f>SUMPRODUCT((CaSem=S79)*(CaMode=W82)*CaDébit)</f>
        <v>0</v>
      </c>
      <c r="X86" s="9">
        <f>SUMPRODUCT((CaSem=S79)*(CaMode=X82)*CaDébit)</f>
        <v>0</v>
      </c>
      <c r="Y86" s="11">
        <f>SUM(T86:X86)</f>
        <v>0</v>
      </c>
      <c r="Z86" s="11">
        <f>(T80+R86)-Y86</f>
        <v>0</v>
      </c>
      <c r="AA86" s="55"/>
      <c r="AB86" s="55"/>
      <c r="AW86" s="56"/>
      <c r="AX86" s="56"/>
    </row>
    <row r="87" spans="2:50" ht="15.75" x14ac:dyDescent="0.3">
      <c r="B87" s="142"/>
      <c r="C87" s="19">
        <f t="shared" si="16"/>
        <v>0</v>
      </c>
      <c r="D87" s="24">
        <f t="shared" si="17"/>
        <v>52</v>
      </c>
      <c r="E87" s="21" t="str">
        <f t="shared" si="15"/>
        <v/>
      </c>
      <c r="F87" s="28"/>
      <c r="G87" s="89"/>
      <c r="H87" s="27"/>
      <c r="I87" s="27"/>
      <c r="J87" s="27"/>
      <c r="K87" s="27"/>
      <c r="L87" s="86"/>
      <c r="M87" s="51"/>
      <c r="N87" s="51"/>
      <c r="O87" s="58">
        <f t="shared" si="10"/>
        <v>0</v>
      </c>
      <c r="P87" s="51">
        <f t="shared" si="11"/>
        <v>0</v>
      </c>
      <c r="AW87" s="56"/>
      <c r="AX87" s="56"/>
    </row>
    <row r="88" spans="2:50" ht="15.75" x14ac:dyDescent="0.3">
      <c r="B88" s="142"/>
      <c r="C88" s="19">
        <f t="shared" si="16"/>
        <v>0</v>
      </c>
      <c r="D88" s="24">
        <f t="shared" si="17"/>
        <v>52</v>
      </c>
      <c r="E88" s="21" t="str">
        <f t="shared" si="15"/>
        <v/>
      </c>
      <c r="F88" s="28"/>
      <c r="G88" s="89"/>
      <c r="H88" s="27"/>
      <c r="I88" s="27"/>
      <c r="J88" s="27"/>
      <c r="K88" s="27"/>
      <c r="L88" s="86"/>
      <c r="M88" s="51"/>
      <c r="N88" s="51"/>
      <c r="O88" s="58">
        <f t="shared" si="10"/>
        <v>0</v>
      </c>
      <c r="P88" s="51">
        <f t="shared" si="11"/>
        <v>0</v>
      </c>
      <c r="AW88" s="56"/>
      <c r="AX88" s="56"/>
    </row>
    <row r="89" spans="2:50" ht="15.75" x14ac:dyDescent="0.3">
      <c r="B89" s="142"/>
      <c r="C89" s="19">
        <f t="shared" si="16"/>
        <v>0</v>
      </c>
      <c r="D89" s="24">
        <f t="shared" si="17"/>
        <v>52</v>
      </c>
      <c r="E89" s="21" t="str">
        <f t="shared" si="15"/>
        <v/>
      </c>
      <c r="F89" s="28"/>
      <c r="G89" s="89"/>
      <c r="H89" s="27"/>
      <c r="I89" s="27"/>
      <c r="J89" s="27"/>
      <c r="K89" s="27"/>
      <c r="L89" s="86"/>
      <c r="M89" s="51"/>
      <c r="N89" s="51"/>
      <c r="O89" s="58">
        <f t="shared" si="10"/>
        <v>0</v>
      </c>
      <c r="P89" s="51">
        <f t="shared" si="11"/>
        <v>0</v>
      </c>
      <c r="R89" s="3" t="s">
        <v>17</v>
      </c>
      <c r="S89" s="13"/>
      <c r="T89" s="4" t="s">
        <v>18</v>
      </c>
      <c r="U89" s="8" t="s">
        <v>0</v>
      </c>
      <c r="V89" s="8" t="s">
        <v>1</v>
      </c>
      <c r="W89" s="40" t="s">
        <v>2</v>
      </c>
      <c r="AW89" s="56"/>
      <c r="AX89" s="56"/>
    </row>
    <row r="90" spans="2:50" ht="15.75" x14ac:dyDescent="0.3">
      <c r="B90" s="142"/>
      <c r="C90" s="19">
        <f t="shared" si="16"/>
        <v>0</v>
      </c>
      <c r="D90" s="24">
        <f t="shared" si="17"/>
        <v>52</v>
      </c>
      <c r="E90" s="21" t="str">
        <f t="shared" si="15"/>
        <v/>
      </c>
      <c r="F90" s="28"/>
      <c r="G90" s="89"/>
      <c r="H90" s="27"/>
      <c r="I90" s="27"/>
      <c r="J90" s="27"/>
      <c r="K90" s="27"/>
      <c r="L90" s="86"/>
      <c r="M90" s="51"/>
      <c r="N90" s="51"/>
      <c r="O90" s="58">
        <f t="shared" si="10"/>
        <v>0</v>
      </c>
      <c r="P90" s="51">
        <f t="shared" si="11"/>
        <v>0</v>
      </c>
      <c r="R90" s="2"/>
      <c r="S90" s="2"/>
      <c r="T90" s="102">
        <f>SUMPRODUCT((CaSem=S89)*(CaSem&gt;0)*CaCrédit)</f>
        <v>0</v>
      </c>
      <c r="U90" s="104">
        <f>SUMPRODUCT((CaSem=S89)*(CACatégorie=U89)*CaCrédit)</f>
        <v>0</v>
      </c>
      <c r="V90" s="104">
        <f>SUMPRODUCT((CaSem=S89)*(CACatégorie=V89)*CaCrédit)</f>
        <v>0</v>
      </c>
      <c r="W90" s="99">
        <f>SUMPRODUCT((CaSem=S89)*(CACatégorie=W89)*CaCrédit)</f>
        <v>0</v>
      </c>
      <c r="X90" s="101"/>
      <c r="AW90" s="56"/>
      <c r="AX90" s="56"/>
    </row>
    <row r="91" spans="2:50" ht="15.75" x14ac:dyDescent="0.3">
      <c r="B91" s="142"/>
      <c r="C91" s="19">
        <f t="shared" si="16"/>
        <v>0</v>
      </c>
      <c r="D91" s="24">
        <f t="shared" si="17"/>
        <v>52</v>
      </c>
      <c r="E91" s="21" t="str">
        <f t="shared" si="15"/>
        <v/>
      </c>
      <c r="F91" s="28"/>
      <c r="G91" s="89"/>
      <c r="H91" s="27"/>
      <c r="I91" s="27"/>
      <c r="J91" s="27"/>
      <c r="K91" s="27"/>
      <c r="L91" s="86"/>
      <c r="M91" s="51"/>
      <c r="N91" s="51"/>
      <c r="O91" s="58">
        <f t="shared" si="10"/>
        <v>0</v>
      </c>
      <c r="P91" s="51">
        <f t="shared" si="11"/>
        <v>0</v>
      </c>
      <c r="R91" s="2"/>
      <c r="S91" s="2"/>
      <c r="T91" s="103"/>
      <c r="U91" s="104"/>
      <c r="V91" s="104"/>
      <c r="W91" s="100"/>
      <c r="X91" s="101"/>
      <c r="AW91" s="56"/>
      <c r="AX91" s="56"/>
    </row>
    <row r="92" spans="2:50" ht="15.75" x14ac:dyDescent="0.3">
      <c r="B92" s="142"/>
      <c r="C92" s="19">
        <f t="shared" si="16"/>
        <v>0</v>
      </c>
      <c r="D92" s="24">
        <f t="shared" si="17"/>
        <v>52</v>
      </c>
      <c r="E92" s="21" t="str">
        <f t="shared" si="15"/>
        <v/>
      </c>
      <c r="F92" s="28"/>
      <c r="G92" s="89"/>
      <c r="H92" s="27"/>
      <c r="I92" s="27"/>
      <c r="J92" s="27"/>
      <c r="K92" s="27"/>
      <c r="L92" s="86"/>
      <c r="M92" s="51"/>
      <c r="N92" s="51"/>
      <c r="O92" s="58">
        <f t="shared" si="10"/>
        <v>0</v>
      </c>
      <c r="P92" s="51">
        <f t="shared" si="11"/>
        <v>0</v>
      </c>
      <c r="T92" s="39" t="s">
        <v>12</v>
      </c>
      <c r="U92" s="8" t="s">
        <v>21</v>
      </c>
      <c r="V92" s="8" t="s">
        <v>5</v>
      </c>
      <c r="W92" s="8" t="s">
        <v>6</v>
      </c>
      <c r="X92" s="8" t="s">
        <v>7</v>
      </c>
      <c r="Y92" s="7" t="s">
        <v>22</v>
      </c>
      <c r="AW92" s="56"/>
      <c r="AX92" s="56"/>
    </row>
    <row r="93" spans="2:50" ht="15.75" x14ac:dyDescent="0.3">
      <c r="B93" s="142"/>
      <c r="C93" s="19">
        <f t="shared" si="16"/>
        <v>0</v>
      </c>
      <c r="D93" s="24">
        <f t="shared" si="17"/>
        <v>52</v>
      </c>
      <c r="E93" s="21" t="str">
        <f t="shared" si="15"/>
        <v/>
      </c>
      <c r="F93" s="28"/>
      <c r="G93" s="89"/>
      <c r="H93" s="27"/>
      <c r="I93" s="27"/>
      <c r="J93" s="27"/>
      <c r="K93" s="27"/>
      <c r="L93" s="86"/>
      <c r="M93" s="51"/>
      <c r="N93" s="51"/>
      <c r="O93" s="58">
        <f t="shared" ref="O93:O156" si="18">IF(AND((CaJour=B93),(CACatégorie="Résultat")),IF(B92=B93,M92,0)+IF(B91=B93,M91,0)+IF(B90=B93,M90,0)+IF(B89=B93,M89,0)+IF(B88=B93,M88,0)+IF(B87=B93,M87,0)+IF(B86=B93,M86,0)+IF(B85=B93,M85,0)+IF(B84=B93,M84,0)+IF(B83=B93,M83,0)+IF(B82=B93,M82,0)+IF(B81=B93,M81,0)+IF(B80=B93,M80,0)+IF(B79=B93,M79,0)+IF(B78=B93,M78,0)+IF(B77=B93,M77,0)+IF(B76=B93,M76,0)+IF(B75=B93,M75,0)+IF(B74=B93,M74,0)+IF(B73=B93,M73,0),0)</f>
        <v>0</v>
      </c>
      <c r="P93" s="51">
        <f t="shared" ref="P93:P156" si="19">IF(AND((CaJour=B93),(CACatégorie="Résultat")),IF(B92=B93,N92,0)+IF(B91=B93,N91,0)+IF(B90=B93,N90,0)+IF(B89=B93,N89,0)+IF(B88=B93,N88,0)+IF(B87=B93,N87,0)+IF(B86=B93,N86,0)+IF(B85=B93,N85,0)+IF(B84=B93,N84,0)+IF(B83=B93,N83,0)+IF(B82=B93,N82,0)+IF(B81=B93,N81,0)+IF(B80=B93,N80,0)+IF(B79=B93,N79,0)+IF(B78=B93,N78,0)+IF(B77=B93,N77,0)+IF(B76=B93,N76,0)+IF(B75=B93,N75,0)+IF(B74=B93,N74,0)+IF(B73=B93,N73,0),0)</f>
        <v>0</v>
      </c>
      <c r="T93" s="105">
        <f>SUMPRODUCT((CaSem=S89)*(CaMode="Espèce")*CaCrédit)</f>
        <v>0</v>
      </c>
      <c r="U93" s="104">
        <f>SUMPRODUCT((CaSem=S89)*(CaMode=U92)*CaCrédit)</f>
        <v>0</v>
      </c>
      <c r="V93" s="104">
        <f>SUMPRODUCT((CaSem=S89)*(CaMode=V92)*CaCrédit)</f>
        <v>0</v>
      </c>
      <c r="W93" s="104">
        <f>SUMPRODUCT((CaSem=S89)*(CaMode=W92)*CaCrédit)</f>
        <v>0</v>
      </c>
      <c r="X93" s="104">
        <f>SUMPRODUCT((CaSem=S89)*(CaMode=X92)*CaCrédit)</f>
        <v>0</v>
      </c>
      <c r="Y93" s="12">
        <f>SUM(T93:X94)</f>
        <v>0</v>
      </c>
      <c r="AW93" s="56"/>
      <c r="AX93" s="56"/>
    </row>
    <row r="94" spans="2:50" ht="15.75" x14ac:dyDescent="0.3">
      <c r="B94" s="142"/>
      <c r="C94" s="19">
        <f t="shared" si="16"/>
        <v>0</v>
      </c>
      <c r="D94" s="24">
        <f t="shared" si="17"/>
        <v>52</v>
      </c>
      <c r="E94" s="21" t="str">
        <f t="shared" si="15"/>
        <v/>
      </c>
      <c r="F94" s="28"/>
      <c r="G94" s="89"/>
      <c r="H94" s="27"/>
      <c r="I94" s="27"/>
      <c r="J94" s="27"/>
      <c r="K94" s="27"/>
      <c r="L94" s="86"/>
      <c r="M94" s="51"/>
      <c r="N94" s="51"/>
      <c r="O94" s="58">
        <f t="shared" si="18"/>
        <v>0</v>
      </c>
      <c r="P94" s="51">
        <f t="shared" si="19"/>
        <v>0</v>
      </c>
      <c r="T94" s="106"/>
      <c r="U94" s="104"/>
      <c r="V94" s="104"/>
      <c r="W94" s="104"/>
      <c r="X94" s="104"/>
      <c r="Y94" s="15">
        <f>SUMPRODUCT((CaSem=S89)*CaRecJour)</f>
        <v>0</v>
      </c>
      <c r="AW94" s="56"/>
      <c r="AX94" s="56"/>
    </row>
    <row r="95" spans="2:50" ht="15.75" x14ac:dyDescent="0.3">
      <c r="B95" s="142"/>
      <c r="C95" s="19">
        <f t="shared" si="16"/>
        <v>0</v>
      </c>
      <c r="D95" s="24">
        <f t="shared" si="17"/>
        <v>52</v>
      </c>
      <c r="E95" s="21" t="str">
        <f t="shared" si="15"/>
        <v/>
      </c>
      <c r="F95" s="28"/>
      <c r="G95" s="89"/>
      <c r="H95" s="27"/>
      <c r="I95" s="27"/>
      <c r="J95" s="27"/>
      <c r="K95" s="27"/>
      <c r="L95" s="86"/>
      <c r="M95" s="51"/>
      <c r="N95" s="51"/>
      <c r="O95" s="58">
        <f t="shared" si="18"/>
        <v>0</v>
      </c>
      <c r="P95" s="51">
        <f t="shared" si="19"/>
        <v>0</v>
      </c>
      <c r="R95" s="107" t="s">
        <v>26</v>
      </c>
      <c r="S95" s="108"/>
      <c r="T95" s="41" t="s">
        <v>23</v>
      </c>
      <c r="U95" s="41" t="s">
        <v>24</v>
      </c>
      <c r="V95" s="41" t="s">
        <v>46</v>
      </c>
      <c r="W95" s="41" t="s">
        <v>47</v>
      </c>
      <c r="X95" s="41" t="s">
        <v>7</v>
      </c>
      <c r="Y95" s="41" t="s">
        <v>18</v>
      </c>
      <c r="Z95" s="49" t="s">
        <v>57</v>
      </c>
      <c r="AA95" s="54"/>
      <c r="AB95" s="54"/>
      <c r="AW95" s="56"/>
      <c r="AX95" s="56"/>
    </row>
    <row r="96" spans="2:50" ht="15.75" x14ac:dyDescent="0.3">
      <c r="B96" s="142"/>
      <c r="C96" s="19">
        <f t="shared" si="16"/>
        <v>0</v>
      </c>
      <c r="D96" s="24">
        <f t="shared" si="17"/>
        <v>52</v>
      </c>
      <c r="E96" s="21" t="str">
        <f t="shared" si="15"/>
        <v/>
      </c>
      <c r="F96" s="28"/>
      <c r="G96" s="89"/>
      <c r="H96" s="27"/>
      <c r="I96" s="27"/>
      <c r="J96" s="27"/>
      <c r="K96" s="27"/>
      <c r="L96" s="86"/>
      <c r="M96" s="51"/>
      <c r="N96" s="51"/>
      <c r="O96" s="58">
        <f t="shared" si="18"/>
        <v>0</v>
      </c>
      <c r="P96" s="51">
        <f t="shared" si="19"/>
        <v>0</v>
      </c>
      <c r="R96" s="109">
        <f>Z86</f>
        <v>0</v>
      </c>
      <c r="S96" s="110"/>
      <c r="T96" s="9">
        <f>SUMPRODUCT((CaSem=S89)*(CACatégorie="Banque")*(CaMode=T92)*CaDébit)</f>
        <v>0</v>
      </c>
      <c r="U96" s="9">
        <f>SUMPRODUCT((CaSem=S89)*(CACatégorie="Banque")*(CaMode=U92)*CaDébit)</f>
        <v>0</v>
      </c>
      <c r="V96" s="9">
        <f>SUMPRODUCT((CaSem=S89)*(CaMode=V92)*CaDébit)</f>
        <v>0</v>
      </c>
      <c r="W96" s="9">
        <f>SUMPRODUCT((CaSem=S89)*(CaMode=W92)*CaDébit)</f>
        <v>0</v>
      </c>
      <c r="X96" s="9">
        <f>SUMPRODUCT((CaSem=S89)*(CaMode=X92)*CaDébit)</f>
        <v>0</v>
      </c>
      <c r="Y96" s="11">
        <f>SUM(T96:X96)</f>
        <v>0</v>
      </c>
      <c r="Z96" s="11">
        <f>(T90+R96)-Y96</f>
        <v>0</v>
      </c>
      <c r="AA96" s="55"/>
      <c r="AB96" s="55"/>
      <c r="AW96" s="56"/>
      <c r="AX96" s="56"/>
    </row>
    <row r="97" spans="2:50" ht="15.75" x14ac:dyDescent="0.3">
      <c r="B97" s="142"/>
      <c r="C97" s="19">
        <f t="shared" si="16"/>
        <v>0</v>
      </c>
      <c r="D97" s="24">
        <f t="shared" si="17"/>
        <v>52</v>
      </c>
      <c r="E97" s="21" t="str">
        <f t="shared" si="15"/>
        <v/>
      </c>
      <c r="F97" s="28"/>
      <c r="G97" s="89"/>
      <c r="H97" s="27"/>
      <c r="I97" s="27"/>
      <c r="J97" s="27"/>
      <c r="K97" s="27"/>
      <c r="L97" s="86"/>
      <c r="M97" s="51"/>
      <c r="N97" s="51"/>
      <c r="O97" s="58">
        <f t="shared" si="18"/>
        <v>0</v>
      </c>
      <c r="P97" s="51">
        <f t="shared" si="19"/>
        <v>0</v>
      </c>
      <c r="AW97" s="56"/>
      <c r="AX97" s="56"/>
    </row>
    <row r="98" spans="2:50" ht="15.75" x14ac:dyDescent="0.3">
      <c r="B98" s="142"/>
      <c r="C98" s="19">
        <f t="shared" si="16"/>
        <v>0</v>
      </c>
      <c r="D98" s="24">
        <f t="shared" si="17"/>
        <v>52</v>
      </c>
      <c r="E98" s="21" t="str">
        <f t="shared" si="15"/>
        <v/>
      </c>
      <c r="F98" s="28"/>
      <c r="G98" s="89"/>
      <c r="H98" s="27"/>
      <c r="I98" s="27"/>
      <c r="J98" s="27"/>
      <c r="K98" s="27"/>
      <c r="L98" s="86"/>
      <c r="M98" s="51"/>
      <c r="N98" s="51"/>
      <c r="O98" s="58">
        <f t="shared" si="18"/>
        <v>0</v>
      </c>
      <c r="P98" s="51">
        <f t="shared" si="19"/>
        <v>0</v>
      </c>
      <c r="AW98" s="56"/>
      <c r="AX98" s="56"/>
    </row>
    <row r="99" spans="2:50" ht="15.75" x14ac:dyDescent="0.3">
      <c r="B99" s="142"/>
      <c r="C99" s="19">
        <f t="shared" si="16"/>
        <v>0</v>
      </c>
      <c r="D99" s="24">
        <f t="shared" si="17"/>
        <v>52</v>
      </c>
      <c r="E99" s="21" t="str">
        <f t="shared" si="15"/>
        <v/>
      </c>
      <c r="F99" s="28"/>
      <c r="G99" s="89"/>
      <c r="H99" s="27"/>
      <c r="I99" s="27"/>
      <c r="J99" s="27"/>
      <c r="K99" s="27"/>
      <c r="L99" s="86"/>
      <c r="M99" s="51"/>
      <c r="N99" s="51"/>
      <c r="O99" s="58">
        <f t="shared" si="18"/>
        <v>0</v>
      </c>
      <c r="P99" s="51">
        <f t="shared" si="19"/>
        <v>0</v>
      </c>
      <c r="R99" s="3" t="s">
        <v>17</v>
      </c>
      <c r="S99" s="13"/>
      <c r="T99" s="4" t="s">
        <v>18</v>
      </c>
      <c r="U99" s="8" t="s">
        <v>0</v>
      </c>
      <c r="V99" s="8" t="s">
        <v>1</v>
      </c>
      <c r="W99" s="40" t="s">
        <v>2</v>
      </c>
      <c r="AW99" s="56"/>
      <c r="AX99" s="56"/>
    </row>
    <row r="100" spans="2:50" ht="15.75" x14ac:dyDescent="0.3">
      <c r="B100" s="142"/>
      <c r="C100" s="19">
        <f t="shared" si="16"/>
        <v>0</v>
      </c>
      <c r="D100" s="24">
        <f t="shared" si="17"/>
        <v>52</v>
      </c>
      <c r="E100" s="21" t="str">
        <f t="shared" si="15"/>
        <v/>
      </c>
      <c r="F100" s="28"/>
      <c r="G100" s="89"/>
      <c r="H100" s="27"/>
      <c r="I100" s="27"/>
      <c r="J100" s="27"/>
      <c r="K100" s="27"/>
      <c r="L100" s="86"/>
      <c r="M100" s="51"/>
      <c r="N100" s="51"/>
      <c r="O100" s="58">
        <f t="shared" si="18"/>
        <v>0</v>
      </c>
      <c r="P100" s="51">
        <f t="shared" si="19"/>
        <v>0</v>
      </c>
      <c r="R100" s="2"/>
      <c r="S100" s="2"/>
      <c r="T100" s="102">
        <f>SUMPRODUCT((CaSem=S99)*(CaSem&gt;0)*CaCrédit)</f>
        <v>0</v>
      </c>
      <c r="U100" s="104">
        <f>SUMPRODUCT((CaSem=S99)*(CACatégorie=U99)*CaCrédit)</f>
        <v>0</v>
      </c>
      <c r="V100" s="104">
        <f>SUMPRODUCT((CaSem=S99)*(CACatégorie=V99)*CaCrédit)</f>
        <v>0</v>
      </c>
      <c r="W100" s="99">
        <f>SUMPRODUCT((CaSem=S99)*(CACatégorie=W99)*CaCrédit)</f>
        <v>0</v>
      </c>
      <c r="X100" s="101"/>
      <c r="AW100" s="56"/>
      <c r="AX100" s="56"/>
    </row>
    <row r="101" spans="2:50" ht="15.75" x14ac:dyDescent="0.3">
      <c r="B101" s="142"/>
      <c r="C101" s="19">
        <f t="shared" si="16"/>
        <v>0</v>
      </c>
      <c r="D101" s="24">
        <f t="shared" si="17"/>
        <v>52</v>
      </c>
      <c r="E101" s="21" t="str">
        <f t="shared" si="15"/>
        <v/>
      </c>
      <c r="F101" s="28"/>
      <c r="G101" s="89"/>
      <c r="H101" s="27"/>
      <c r="I101" s="27"/>
      <c r="J101" s="27"/>
      <c r="K101" s="27"/>
      <c r="L101" s="86"/>
      <c r="M101" s="51"/>
      <c r="N101" s="51"/>
      <c r="O101" s="58">
        <f t="shared" si="18"/>
        <v>0</v>
      </c>
      <c r="P101" s="51">
        <f t="shared" si="19"/>
        <v>0</v>
      </c>
      <c r="R101" s="2"/>
      <c r="S101" s="2"/>
      <c r="T101" s="103"/>
      <c r="U101" s="104"/>
      <c r="V101" s="104"/>
      <c r="W101" s="100"/>
      <c r="X101" s="101"/>
      <c r="AW101" s="56"/>
      <c r="AX101" s="56"/>
    </row>
    <row r="102" spans="2:50" ht="15.75" x14ac:dyDescent="0.3">
      <c r="B102" s="142"/>
      <c r="C102" s="19">
        <f t="shared" si="16"/>
        <v>0</v>
      </c>
      <c r="D102" s="24">
        <f t="shared" si="17"/>
        <v>52</v>
      </c>
      <c r="E102" s="21" t="str">
        <f t="shared" si="15"/>
        <v/>
      </c>
      <c r="F102" s="28"/>
      <c r="G102" s="89"/>
      <c r="H102" s="27"/>
      <c r="I102" s="27"/>
      <c r="J102" s="27"/>
      <c r="K102" s="27"/>
      <c r="L102" s="86"/>
      <c r="M102" s="51"/>
      <c r="N102" s="51"/>
      <c r="O102" s="58">
        <f t="shared" si="18"/>
        <v>0</v>
      </c>
      <c r="P102" s="51">
        <f t="shared" si="19"/>
        <v>0</v>
      </c>
      <c r="T102" s="39" t="s">
        <v>12</v>
      </c>
      <c r="U102" s="8" t="s">
        <v>21</v>
      </c>
      <c r="V102" s="8" t="s">
        <v>5</v>
      </c>
      <c r="W102" s="8" t="s">
        <v>6</v>
      </c>
      <c r="X102" s="8" t="s">
        <v>7</v>
      </c>
      <c r="Y102" s="7" t="s">
        <v>22</v>
      </c>
      <c r="AW102" s="56"/>
      <c r="AX102" s="56"/>
    </row>
    <row r="103" spans="2:50" ht="15.75" x14ac:dyDescent="0.3">
      <c r="B103" s="142"/>
      <c r="C103" s="19">
        <f t="shared" si="16"/>
        <v>0</v>
      </c>
      <c r="D103" s="24">
        <f t="shared" si="17"/>
        <v>52</v>
      </c>
      <c r="E103" s="21" t="str">
        <f t="shared" si="15"/>
        <v/>
      </c>
      <c r="F103" s="28"/>
      <c r="G103" s="89"/>
      <c r="H103" s="27"/>
      <c r="I103" s="27"/>
      <c r="J103" s="27"/>
      <c r="K103" s="27"/>
      <c r="L103" s="86"/>
      <c r="M103" s="51"/>
      <c r="N103" s="51"/>
      <c r="O103" s="58">
        <f t="shared" si="18"/>
        <v>0</v>
      </c>
      <c r="P103" s="51">
        <f t="shared" si="19"/>
        <v>0</v>
      </c>
      <c r="T103" s="105">
        <f>SUMPRODUCT((CaSem=S99)*(CaMode="Espèce")*CaCrédit)</f>
        <v>0</v>
      </c>
      <c r="U103" s="104">
        <f>SUMPRODUCT((CaSem=S99)*(CaMode=U102)*CaCrédit)</f>
        <v>0</v>
      </c>
      <c r="V103" s="104">
        <f>SUMPRODUCT((CaSem=S99)*(CaMode=V102)*CaCrédit)</f>
        <v>0</v>
      </c>
      <c r="W103" s="104">
        <f>SUMPRODUCT((CaSem=S99)*(CaMode=W102)*CaCrédit)</f>
        <v>0</v>
      </c>
      <c r="X103" s="104">
        <f>SUMPRODUCT((CaSem=S99)*(CaMode=X102)*CaCrédit)</f>
        <v>0</v>
      </c>
      <c r="Y103" s="12">
        <f>SUM(T103:X104)</f>
        <v>0</v>
      </c>
      <c r="AW103" s="56"/>
      <c r="AX103" s="56"/>
    </row>
    <row r="104" spans="2:50" ht="15.75" x14ac:dyDescent="0.3">
      <c r="B104" s="142"/>
      <c r="C104" s="19">
        <f t="shared" si="16"/>
        <v>0</v>
      </c>
      <c r="D104" s="24">
        <f t="shared" si="17"/>
        <v>52</v>
      </c>
      <c r="E104" s="21" t="str">
        <f t="shared" si="15"/>
        <v/>
      </c>
      <c r="F104" s="28"/>
      <c r="G104" s="89"/>
      <c r="H104" s="27"/>
      <c r="I104" s="27"/>
      <c r="J104" s="27"/>
      <c r="K104" s="27"/>
      <c r="L104" s="86"/>
      <c r="M104" s="51"/>
      <c r="N104" s="51"/>
      <c r="O104" s="58">
        <f t="shared" si="18"/>
        <v>0</v>
      </c>
      <c r="P104" s="51">
        <f t="shared" si="19"/>
        <v>0</v>
      </c>
      <c r="T104" s="106"/>
      <c r="U104" s="104"/>
      <c r="V104" s="104"/>
      <c r="W104" s="104"/>
      <c r="X104" s="104"/>
      <c r="Y104" s="15">
        <f>SUMPRODUCT((CaSem=S99)*CaRecJour)</f>
        <v>0</v>
      </c>
      <c r="AW104" s="56"/>
      <c r="AX104" s="56"/>
    </row>
    <row r="105" spans="2:50" ht="15.75" x14ac:dyDescent="0.3">
      <c r="B105" s="142"/>
      <c r="C105" s="19">
        <f t="shared" si="16"/>
        <v>0</v>
      </c>
      <c r="D105" s="24">
        <f t="shared" si="17"/>
        <v>52</v>
      </c>
      <c r="E105" s="21" t="str">
        <f t="shared" si="15"/>
        <v/>
      </c>
      <c r="F105" s="28"/>
      <c r="G105" s="89"/>
      <c r="H105" s="27"/>
      <c r="I105" s="27"/>
      <c r="J105" s="27"/>
      <c r="K105" s="27"/>
      <c r="L105" s="86"/>
      <c r="M105" s="51"/>
      <c r="N105" s="51"/>
      <c r="O105" s="58">
        <f t="shared" si="18"/>
        <v>0</v>
      </c>
      <c r="P105" s="51">
        <f t="shared" si="19"/>
        <v>0</v>
      </c>
      <c r="R105" s="107" t="s">
        <v>26</v>
      </c>
      <c r="S105" s="108"/>
      <c r="T105" s="41" t="s">
        <v>23</v>
      </c>
      <c r="U105" s="41" t="s">
        <v>24</v>
      </c>
      <c r="V105" s="41" t="s">
        <v>46</v>
      </c>
      <c r="W105" s="41" t="s">
        <v>47</v>
      </c>
      <c r="X105" s="41" t="s">
        <v>7</v>
      </c>
      <c r="Y105" s="41" t="s">
        <v>18</v>
      </c>
      <c r="Z105" s="49" t="s">
        <v>57</v>
      </c>
      <c r="AA105" s="54"/>
      <c r="AB105" s="54"/>
      <c r="AW105" s="56"/>
      <c r="AX105" s="56"/>
    </row>
    <row r="106" spans="2:50" ht="15.75" x14ac:dyDescent="0.3">
      <c r="B106" s="142"/>
      <c r="C106" s="19">
        <f t="shared" si="16"/>
        <v>0</v>
      </c>
      <c r="D106" s="24">
        <f t="shared" si="17"/>
        <v>52</v>
      </c>
      <c r="E106" s="21" t="str">
        <f t="shared" si="15"/>
        <v/>
      </c>
      <c r="F106" s="28"/>
      <c r="G106" s="89"/>
      <c r="H106" s="27"/>
      <c r="I106" s="27"/>
      <c r="J106" s="27"/>
      <c r="K106" s="27"/>
      <c r="L106" s="86"/>
      <c r="M106" s="51"/>
      <c r="N106" s="51"/>
      <c r="O106" s="58">
        <f t="shared" si="18"/>
        <v>0</v>
      </c>
      <c r="P106" s="51">
        <f t="shared" si="19"/>
        <v>0</v>
      </c>
      <c r="R106" s="109">
        <f>Z96</f>
        <v>0</v>
      </c>
      <c r="S106" s="110"/>
      <c r="T106" s="9">
        <f>SUMPRODUCT((CaSem=S99)*(CACatégorie="Banque")*(CaMode=T102)*CaDébit)</f>
        <v>0</v>
      </c>
      <c r="U106" s="9">
        <f>SUMPRODUCT((CaSem=S99)*(CACatégorie="Banque")*(CaMode=U102)*CaDébit)</f>
        <v>0</v>
      </c>
      <c r="V106" s="9">
        <f>SUMPRODUCT((CaSem=S99)*(CaMode=V102)*CaDébit)</f>
        <v>0</v>
      </c>
      <c r="W106" s="9">
        <f>SUMPRODUCT((CaSem=S99)*(CaMode=W102)*CaDébit)</f>
        <v>0</v>
      </c>
      <c r="X106" s="9">
        <f>SUMPRODUCT((CaSem=S99)*(CaMode=X102)*CaDébit)</f>
        <v>0</v>
      </c>
      <c r="Y106" s="11">
        <f>SUM(T106:X106)</f>
        <v>0</v>
      </c>
      <c r="Z106" s="11">
        <f>(T100+R106)-Y106</f>
        <v>0</v>
      </c>
      <c r="AA106" s="55"/>
      <c r="AB106" s="55"/>
      <c r="AW106" s="56"/>
      <c r="AX106" s="56"/>
    </row>
    <row r="107" spans="2:50" ht="15.75" x14ac:dyDescent="0.3">
      <c r="B107" s="142"/>
      <c r="C107" s="19">
        <f t="shared" si="16"/>
        <v>0</v>
      </c>
      <c r="D107" s="24">
        <f t="shared" si="17"/>
        <v>52</v>
      </c>
      <c r="E107" s="21" t="str">
        <f t="shared" si="15"/>
        <v/>
      </c>
      <c r="F107" s="28"/>
      <c r="G107" s="89"/>
      <c r="H107" s="27"/>
      <c r="I107" s="27"/>
      <c r="J107" s="27"/>
      <c r="K107" s="27"/>
      <c r="L107" s="86"/>
      <c r="M107" s="51"/>
      <c r="N107" s="51"/>
      <c r="O107" s="58">
        <f t="shared" si="18"/>
        <v>0</v>
      </c>
      <c r="P107" s="51">
        <f t="shared" si="19"/>
        <v>0</v>
      </c>
      <c r="AW107" s="56"/>
      <c r="AX107" s="56"/>
    </row>
    <row r="108" spans="2:50" ht="15.75" x14ac:dyDescent="0.3">
      <c r="B108" s="142"/>
      <c r="C108" s="19">
        <f t="shared" si="16"/>
        <v>0</v>
      </c>
      <c r="D108" s="24">
        <f t="shared" si="17"/>
        <v>52</v>
      </c>
      <c r="E108" s="21" t="str">
        <f t="shared" si="15"/>
        <v/>
      </c>
      <c r="F108" s="28"/>
      <c r="G108" s="89"/>
      <c r="H108" s="27"/>
      <c r="I108" s="27"/>
      <c r="J108" s="27"/>
      <c r="K108" s="27"/>
      <c r="L108" s="86"/>
      <c r="M108" s="51"/>
      <c r="N108" s="51"/>
      <c r="O108" s="58">
        <f t="shared" si="18"/>
        <v>0</v>
      </c>
      <c r="P108" s="51">
        <f t="shared" si="19"/>
        <v>0</v>
      </c>
      <c r="AW108" s="56"/>
      <c r="AX108" s="56"/>
    </row>
    <row r="109" spans="2:50" ht="15.75" x14ac:dyDescent="0.3">
      <c r="B109" s="142"/>
      <c r="C109" s="19">
        <f t="shared" si="16"/>
        <v>0</v>
      </c>
      <c r="D109" s="24">
        <f t="shared" si="17"/>
        <v>52</v>
      </c>
      <c r="E109" s="21" t="str">
        <f t="shared" si="15"/>
        <v/>
      </c>
      <c r="F109" s="28"/>
      <c r="G109" s="89"/>
      <c r="H109" s="27"/>
      <c r="I109" s="27"/>
      <c r="J109" s="27"/>
      <c r="K109" s="27"/>
      <c r="L109" s="86"/>
      <c r="M109" s="51"/>
      <c r="N109" s="51"/>
      <c r="O109" s="58">
        <f t="shared" si="18"/>
        <v>0</v>
      </c>
      <c r="P109" s="51">
        <f t="shared" si="19"/>
        <v>0</v>
      </c>
      <c r="R109" s="3" t="s">
        <v>17</v>
      </c>
      <c r="S109" s="13"/>
      <c r="T109" s="4" t="s">
        <v>18</v>
      </c>
      <c r="U109" s="8" t="s">
        <v>0</v>
      </c>
      <c r="V109" s="8" t="s">
        <v>1</v>
      </c>
      <c r="W109" s="40" t="s">
        <v>2</v>
      </c>
      <c r="AW109" s="56"/>
      <c r="AX109" s="56"/>
    </row>
    <row r="110" spans="2:50" ht="15.75" x14ac:dyDescent="0.3">
      <c r="B110" s="142"/>
      <c r="C110" s="19">
        <f t="shared" si="16"/>
        <v>0</v>
      </c>
      <c r="D110" s="24">
        <f t="shared" si="17"/>
        <v>52</v>
      </c>
      <c r="E110" s="21" t="str">
        <f t="shared" si="15"/>
        <v/>
      </c>
      <c r="F110" s="28"/>
      <c r="G110" s="89"/>
      <c r="H110" s="27"/>
      <c r="I110" s="27"/>
      <c r="J110" s="27"/>
      <c r="K110" s="27"/>
      <c r="L110" s="86"/>
      <c r="M110" s="51"/>
      <c r="N110" s="51"/>
      <c r="O110" s="58">
        <f t="shared" si="18"/>
        <v>0</v>
      </c>
      <c r="P110" s="51">
        <f t="shared" si="19"/>
        <v>0</v>
      </c>
      <c r="R110" s="2"/>
      <c r="S110" s="2"/>
      <c r="T110" s="102">
        <f>SUMPRODUCT((CaSem=S109)*(CaSem&gt;0)*CaCrédit)</f>
        <v>0</v>
      </c>
      <c r="U110" s="104">
        <f>SUMPRODUCT((CaSem=S109)*(CACatégorie=U109)*CaCrédit)</f>
        <v>0</v>
      </c>
      <c r="V110" s="104">
        <f>SUMPRODUCT((CaSem=S109)*(CACatégorie=V109)*CaCrédit)</f>
        <v>0</v>
      </c>
      <c r="W110" s="99">
        <f>SUMPRODUCT((CaSem=S109)*(CACatégorie=W109)*CaCrédit)</f>
        <v>0</v>
      </c>
      <c r="X110" s="101"/>
      <c r="AW110" s="56"/>
      <c r="AX110" s="56"/>
    </row>
    <row r="111" spans="2:50" ht="15.75" x14ac:dyDescent="0.3">
      <c r="B111" s="142"/>
      <c r="C111" s="19">
        <f t="shared" si="16"/>
        <v>0</v>
      </c>
      <c r="D111" s="24">
        <f t="shared" si="17"/>
        <v>52</v>
      </c>
      <c r="E111" s="21" t="str">
        <f t="shared" si="15"/>
        <v/>
      </c>
      <c r="F111" s="28"/>
      <c r="G111" s="89"/>
      <c r="H111" s="27"/>
      <c r="I111" s="27"/>
      <c r="J111" s="27"/>
      <c r="K111" s="27"/>
      <c r="L111" s="86"/>
      <c r="M111" s="51"/>
      <c r="N111" s="51"/>
      <c r="O111" s="58">
        <f t="shared" si="18"/>
        <v>0</v>
      </c>
      <c r="P111" s="51">
        <f t="shared" si="19"/>
        <v>0</v>
      </c>
      <c r="R111" s="2"/>
      <c r="S111" s="2"/>
      <c r="T111" s="103"/>
      <c r="U111" s="104"/>
      <c r="V111" s="104"/>
      <c r="W111" s="100"/>
      <c r="X111" s="101"/>
      <c r="AW111" s="56"/>
      <c r="AX111" s="56"/>
    </row>
    <row r="112" spans="2:50" ht="15.75" x14ac:dyDescent="0.3">
      <c r="B112" s="142"/>
      <c r="C112" s="19">
        <f t="shared" si="16"/>
        <v>0</v>
      </c>
      <c r="D112" s="24">
        <f t="shared" si="17"/>
        <v>52</v>
      </c>
      <c r="E112" s="21" t="str">
        <f t="shared" si="15"/>
        <v/>
      </c>
      <c r="F112" s="28"/>
      <c r="G112" s="89"/>
      <c r="H112" s="27"/>
      <c r="I112" s="27"/>
      <c r="J112" s="27"/>
      <c r="K112" s="27"/>
      <c r="L112" s="86"/>
      <c r="M112" s="51"/>
      <c r="N112" s="51"/>
      <c r="O112" s="58">
        <f t="shared" si="18"/>
        <v>0</v>
      </c>
      <c r="P112" s="51">
        <f t="shared" si="19"/>
        <v>0</v>
      </c>
      <c r="T112" s="39" t="s">
        <v>12</v>
      </c>
      <c r="U112" s="8" t="s">
        <v>21</v>
      </c>
      <c r="V112" s="8" t="s">
        <v>5</v>
      </c>
      <c r="W112" s="8" t="s">
        <v>6</v>
      </c>
      <c r="X112" s="8" t="s">
        <v>7</v>
      </c>
      <c r="Y112" s="7" t="s">
        <v>22</v>
      </c>
      <c r="AW112" s="56"/>
      <c r="AX112" s="56"/>
    </row>
    <row r="113" spans="2:50" ht="15.75" x14ac:dyDescent="0.3">
      <c r="B113" s="142"/>
      <c r="C113" s="19">
        <f t="shared" si="16"/>
        <v>0</v>
      </c>
      <c r="D113" s="24">
        <f t="shared" si="17"/>
        <v>52</v>
      </c>
      <c r="E113" s="21" t="str">
        <f t="shared" si="15"/>
        <v/>
      </c>
      <c r="F113" s="28"/>
      <c r="G113" s="89"/>
      <c r="H113" s="27"/>
      <c r="I113" s="27"/>
      <c r="J113" s="27"/>
      <c r="K113" s="27"/>
      <c r="L113" s="86"/>
      <c r="M113" s="51"/>
      <c r="N113" s="51"/>
      <c r="O113" s="58">
        <f t="shared" si="18"/>
        <v>0</v>
      </c>
      <c r="P113" s="51">
        <f t="shared" si="19"/>
        <v>0</v>
      </c>
      <c r="T113" s="105">
        <f>SUMPRODUCT((CaSem=S109)*(CaMode="Espèce")*CaCrédit)</f>
        <v>0</v>
      </c>
      <c r="U113" s="104">
        <f>SUMPRODUCT((CaSem=S109)*(CaMode=U112)*CaCrédit)</f>
        <v>0</v>
      </c>
      <c r="V113" s="104">
        <f>SUMPRODUCT((CaSem=S109)*(CaMode=V112)*CaCrédit)</f>
        <v>0</v>
      </c>
      <c r="W113" s="104">
        <f>SUMPRODUCT((CaSem=S109)*(CaMode=W112)*CaCrédit)</f>
        <v>0</v>
      </c>
      <c r="X113" s="104">
        <f>SUMPRODUCT((CaSem=S109)*(CaMode=X112)*CaCrédit)</f>
        <v>0</v>
      </c>
      <c r="Y113" s="12">
        <f>SUM(T113:X114)</f>
        <v>0</v>
      </c>
      <c r="AW113" s="56"/>
      <c r="AX113" s="56"/>
    </row>
    <row r="114" spans="2:50" ht="15.75" x14ac:dyDescent="0.3">
      <c r="B114" s="142"/>
      <c r="C114" s="19">
        <f t="shared" si="16"/>
        <v>0</v>
      </c>
      <c r="D114" s="24">
        <f t="shared" si="17"/>
        <v>52</v>
      </c>
      <c r="E114" s="21" t="str">
        <f t="shared" si="15"/>
        <v/>
      </c>
      <c r="F114" s="28"/>
      <c r="G114" s="89"/>
      <c r="H114" s="27"/>
      <c r="I114" s="27"/>
      <c r="J114" s="27"/>
      <c r="K114" s="27"/>
      <c r="L114" s="86"/>
      <c r="M114" s="51"/>
      <c r="N114" s="51"/>
      <c r="O114" s="58">
        <f t="shared" si="18"/>
        <v>0</v>
      </c>
      <c r="P114" s="51">
        <f t="shared" si="19"/>
        <v>0</v>
      </c>
      <c r="T114" s="106"/>
      <c r="U114" s="104"/>
      <c r="V114" s="104"/>
      <c r="W114" s="104"/>
      <c r="X114" s="104"/>
      <c r="Y114" s="15">
        <f>SUMPRODUCT((CaSem=S109)*CaRecJour)</f>
        <v>0</v>
      </c>
      <c r="AW114" s="56"/>
      <c r="AX114" s="56"/>
    </row>
    <row r="115" spans="2:50" ht="15.75" x14ac:dyDescent="0.3">
      <c r="B115" s="142"/>
      <c r="C115" s="19">
        <f t="shared" si="16"/>
        <v>0</v>
      </c>
      <c r="D115" s="24">
        <f t="shared" si="17"/>
        <v>52</v>
      </c>
      <c r="E115" s="21" t="str">
        <f t="shared" si="15"/>
        <v/>
      </c>
      <c r="F115" s="28"/>
      <c r="G115" s="89"/>
      <c r="H115" s="27"/>
      <c r="I115" s="27"/>
      <c r="J115" s="27"/>
      <c r="K115" s="27"/>
      <c r="L115" s="86"/>
      <c r="M115" s="51"/>
      <c r="N115" s="51"/>
      <c r="O115" s="58">
        <f t="shared" si="18"/>
        <v>0</v>
      </c>
      <c r="P115" s="51">
        <f t="shared" si="19"/>
        <v>0</v>
      </c>
      <c r="R115" s="107" t="s">
        <v>26</v>
      </c>
      <c r="S115" s="108"/>
      <c r="T115" s="41" t="s">
        <v>23</v>
      </c>
      <c r="U115" s="41" t="s">
        <v>24</v>
      </c>
      <c r="V115" s="41" t="s">
        <v>46</v>
      </c>
      <c r="W115" s="41" t="s">
        <v>47</v>
      </c>
      <c r="X115" s="41" t="s">
        <v>7</v>
      </c>
      <c r="Y115" s="41" t="s">
        <v>18</v>
      </c>
      <c r="Z115" s="49" t="s">
        <v>57</v>
      </c>
      <c r="AA115" s="54"/>
      <c r="AB115" s="54"/>
      <c r="AW115" s="56"/>
      <c r="AX115" s="56"/>
    </row>
    <row r="116" spans="2:50" ht="15.75" x14ac:dyDescent="0.3">
      <c r="B116" s="142"/>
      <c r="C116" s="19">
        <f t="shared" si="16"/>
        <v>0</v>
      </c>
      <c r="D116" s="24">
        <f t="shared" si="17"/>
        <v>52</v>
      </c>
      <c r="E116" s="21" t="str">
        <f t="shared" si="15"/>
        <v/>
      </c>
      <c r="F116" s="28"/>
      <c r="G116" s="89"/>
      <c r="H116" s="27"/>
      <c r="I116" s="27"/>
      <c r="J116" s="27"/>
      <c r="K116" s="27"/>
      <c r="L116" s="86"/>
      <c r="M116" s="51"/>
      <c r="N116" s="51"/>
      <c r="O116" s="58">
        <f t="shared" si="18"/>
        <v>0</v>
      </c>
      <c r="P116" s="51">
        <f t="shared" si="19"/>
        <v>0</v>
      </c>
      <c r="R116" s="109">
        <f>Z106</f>
        <v>0</v>
      </c>
      <c r="S116" s="110"/>
      <c r="T116" s="9">
        <f>SUMPRODUCT((CaSem=S109)*(CACatégorie="Banque")*(CaMode=T112)*CaDébit)</f>
        <v>0</v>
      </c>
      <c r="U116" s="9">
        <f>SUMPRODUCT((CaSem=S109)*(CACatégorie="Banque")*(CaMode=U112)*CaDébit)</f>
        <v>0</v>
      </c>
      <c r="V116" s="9">
        <f>SUMPRODUCT((CaSem=S109)*(CaMode=V112)*CaDébit)</f>
        <v>0</v>
      </c>
      <c r="W116" s="9">
        <f>SUMPRODUCT((CaSem=S109)*(CaMode=W112)*CaDébit)</f>
        <v>0</v>
      </c>
      <c r="X116" s="9">
        <f>SUMPRODUCT((CaSem=S109)*(CaMode=X112)*CaDébit)</f>
        <v>0</v>
      </c>
      <c r="Y116" s="11">
        <f>SUM(T116:X116)</f>
        <v>0</v>
      </c>
      <c r="Z116" s="11">
        <f>(T110+R116)-Y116</f>
        <v>0</v>
      </c>
      <c r="AA116" s="55"/>
      <c r="AB116" s="55"/>
      <c r="AW116" s="56"/>
      <c r="AX116" s="56"/>
    </row>
    <row r="117" spans="2:50" ht="15.75" x14ac:dyDescent="0.3">
      <c r="B117" s="142"/>
      <c r="C117" s="19">
        <f t="shared" si="16"/>
        <v>0</v>
      </c>
      <c r="D117" s="24">
        <f t="shared" si="17"/>
        <v>52</v>
      </c>
      <c r="E117" s="21" t="str">
        <f t="shared" si="15"/>
        <v/>
      </c>
      <c r="F117" s="28"/>
      <c r="G117" s="89"/>
      <c r="H117" s="27"/>
      <c r="I117" s="27"/>
      <c r="J117" s="27"/>
      <c r="K117" s="27"/>
      <c r="L117" s="86"/>
      <c r="M117" s="51"/>
      <c r="N117" s="51"/>
      <c r="O117" s="58">
        <f t="shared" si="18"/>
        <v>0</v>
      </c>
      <c r="P117" s="51">
        <f t="shared" si="19"/>
        <v>0</v>
      </c>
      <c r="AW117" s="56"/>
      <c r="AX117" s="56"/>
    </row>
    <row r="118" spans="2:50" ht="15.75" x14ac:dyDescent="0.3">
      <c r="B118" s="142"/>
      <c r="C118" s="19">
        <f t="shared" si="16"/>
        <v>0</v>
      </c>
      <c r="D118" s="24">
        <f t="shared" si="17"/>
        <v>52</v>
      </c>
      <c r="E118" s="21" t="str">
        <f t="shared" si="15"/>
        <v/>
      </c>
      <c r="F118" s="28"/>
      <c r="G118" s="89"/>
      <c r="H118" s="27"/>
      <c r="I118" s="27"/>
      <c r="J118" s="27"/>
      <c r="K118" s="27"/>
      <c r="L118" s="86"/>
      <c r="M118" s="51"/>
      <c r="N118" s="51"/>
      <c r="O118" s="58">
        <f t="shared" si="18"/>
        <v>0</v>
      </c>
      <c r="P118" s="51">
        <f t="shared" si="19"/>
        <v>0</v>
      </c>
      <c r="AW118" s="56"/>
      <c r="AX118" s="56"/>
    </row>
    <row r="119" spans="2:50" ht="15.75" x14ac:dyDescent="0.3">
      <c r="B119" s="142"/>
      <c r="C119" s="19">
        <f t="shared" si="16"/>
        <v>0</v>
      </c>
      <c r="D119" s="24">
        <f t="shared" si="17"/>
        <v>52</v>
      </c>
      <c r="E119" s="21" t="str">
        <f t="shared" si="15"/>
        <v/>
      </c>
      <c r="F119" s="28"/>
      <c r="G119" s="89"/>
      <c r="H119" s="27"/>
      <c r="I119" s="27"/>
      <c r="J119" s="27"/>
      <c r="K119" s="27"/>
      <c r="L119" s="86"/>
      <c r="M119" s="51"/>
      <c r="N119" s="51"/>
      <c r="O119" s="58">
        <f t="shared" si="18"/>
        <v>0</v>
      </c>
      <c r="P119" s="51">
        <f t="shared" si="19"/>
        <v>0</v>
      </c>
      <c r="R119" s="3" t="s">
        <v>17</v>
      </c>
      <c r="S119" s="13"/>
      <c r="T119" s="4" t="s">
        <v>18</v>
      </c>
      <c r="U119" s="8" t="s">
        <v>0</v>
      </c>
      <c r="V119" s="8" t="s">
        <v>1</v>
      </c>
      <c r="W119" s="40" t="s">
        <v>2</v>
      </c>
      <c r="AW119" s="56"/>
      <c r="AX119" s="56"/>
    </row>
    <row r="120" spans="2:50" ht="15.75" x14ac:dyDescent="0.3">
      <c r="B120" s="142"/>
      <c r="C120" s="19">
        <f t="shared" si="16"/>
        <v>0</v>
      </c>
      <c r="D120" s="24">
        <f t="shared" si="17"/>
        <v>52</v>
      </c>
      <c r="E120" s="21" t="str">
        <f t="shared" si="15"/>
        <v/>
      </c>
      <c r="F120" s="28"/>
      <c r="G120" s="89"/>
      <c r="H120" s="27"/>
      <c r="I120" s="27"/>
      <c r="J120" s="27"/>
      <c r="K120" s="27"/>
      <c r="L120" s="86"/>
      <c r="M120" s="51"/>
      <c r="N120" s="51"/>
      <c r="O120" s="58">
        <f t="shared" si="18"/>
        <v>0</v>
      </c>
      <c r="P120" s="51">
        <f t="shared" si="19"/>
        <v>0</v>
      </c>
      <c r="R120" s="2"/>
      <c r="S120" s="2"/>
      <c r="T120" s="102">
        <f>SUMPRODUCT((CaSem=S119)*(CaSem&gt;0)*CaCrédit)</f>
        <v>0</v>
      </c>
      <c r="U120" s="104">
        <f>SUMPRODUCT((CaSem=S119)*(CACatégorie=U119)*CaCrédit)</f>
        <v>0</v>
      </c>
      <c r="V120" s="104">
        <f>SUMPRODUCT((CaSem=S119)*(CACatégorie=V119)*CaCrédit)</f>
        <v>0</v>
      </c>
      <c r="W120" s="99">
        <f>SUMPRODUCT((CaSem=S119)*(CACatégorie=W119)*CaCrédit)</f>
        <v>0</v>
      </c>
      <c r="X120" s="101"/>
      <c r="AW120" s="56"/>
      <c r="AX120" s="56"/>
    </row>
    <row r="121" spans="2:50" ht="15.75" x14ac:dyDescent="0.3">
      <c r="B121" s="142"/>
      <c r="C121" s="19">
        <f t="shared" si="16"/>
        <v>0</v>
      </c>
      <c r="D121" s="24">
        <f t="shared" si="17"/>
        <v>52</v>
      </c>
      <c r="E121" s="21" t="str">
        <f t="shared" si="15"/>
        <v/>
      </c>
      <c r="F121" s="28"/>
      <c r="G121" s="89"/>
      <c r="H121" s="27"/>
      <c r="I121" s="27"/>
      <c r="J121" s="27"/>
      <c r="K121" s="27"/>
      <c r="L121" s="86"/>
      <c r="M121" s="51"/>
      <c r="N121" s="51"/>
      <c r="O121" s="58">
        <f t="shared" si="18"/>
        <v>0</v>
      </c>
      <c r="P121" s="51">
        <f t="shared" si="19"/>
        <v>0</v>
      </c>
      <c r="R121" s="2"/>
      <c r="S121" s="2"/>
      <c r="T121" s="103"/>
      <c r="U121" s="104"/>
      <c r="V121" s="104"/>
      <c r="W121" s="100"/>
      <c r="X121" s="101"/>
      <c r="AW121" s="56"/>
      <c r="AX121" s="56"/>
    </row>
    <row r="122" spans="2:50" ht="15.75" x14ac:dyDescent="0.3">
      <c r="B122" s="142"/>
      <c r="C122" s="19">
        <f t="shared" si="16"/>
        <v>0</v>
      </c>
      <c r="D122" s="24">
        <f t="shared" si="17"/>
        <v>52</v>
      </c>
      <c r="E122" s="21" t="str">
        <f t="shared" si="15"/>
        <v/>
      </c>
      <c r="F122" s="28"/>
      <c r="G122" s="89"/>
      <c r="H122" s="27"/>
      <c r="I122" s="27"/>
      <c r="J122" s="27"/>
      <c r="K122" s="27"/>
      <c r="L122" s="86"/>
      <c r="M122" s="51"/>
      <c r="N122" s="51"/>
      <c r="O122" s="58">
        <f t="shared" si="18"/>
        <v>0</v>
      </c>
      <c r="P122" s="51">
        <f t="shared" si="19"/>
        <v>0</v>
      </c>
      <c r="T122" s="39" t="s">
        <v>12</v>
      </c>
      <c r="U122" s="8" t="s">
        <v>21</v>
      </c>
      <c r="V122" s="8" t="s">
        <v>5</v>
      </c>
      <c r="W122" s="8" t="s">
        <v>6</v>
      </c>
      <c r="X122" s="8" t="s">
        <v>7</v>
      </c>
      <c r="Y122" s="7" t="s">
        <v>22</v>
      </c>
      <c r="AW122" s="56"/>
      <c r="AX122" s="56"/>
    </row>
    <row r="123" spans="2:50" ht="15.75" x14ac:dyDescent="0.3">
      <c r="B123" s="142"/>
      <c r="C123" s="19">
        <f t="shared" si="16"/>
        <v>0</v>
      </c>
      <c r="D123" s="24">
        <f t="shared" si="17"/>
        <v>52</v>
      </c>
      <c r="E123" s="21" t="str">
        <f t="shared" si="15"/>
        <v/>
      </c>
      <c r="F123" s="28"/>
      <c r="G123" s="89"/>
      <c r="H123" s="27"/>
      <c r="I123" s="27"/>
      <c r="J123" s="27"/>
      <c r="K123" s="27"/>
      <c r="L123" s="86"/>
      <c r="M123" s="51"/>
      <c r="N123" s="51"/>
      <c r="O123" s="58">
        <f t="shared" si="18"/>
        <v>0</v>
      </c>
      <c r="P123" s="51">
        <f t="shared" si="19"/>
        <v>0</v>
      </c>
      <c r="T123" s="105">
        <f>SUMPRODUCT((CaSem=S119)*(CaMode="Espèce")*CaCrédit)</f>
        <v>0</v>
      </c>
      <c r="U123" s="104">
        <f>SUMPRODUCT((CaSem=S119)*(CaMode=U122)*CaCrédit)</f>
        <v>0</v>
      </c>
      <c r="V123" s="104">
        <f>SUMPRODUCT((CaSem=S119)*(CaMode=V122)*CaCrédit)</f>
        <v>0</v>
      </c>
      <c r="W123" s="104">
        <f>SUMPRODUCT((CaSem=S119)*(CaMode=W122)*CaCrédit)</f>
        <v>0</v>
      </c>
      <c r="X123" s="104">
        <f>SUMPRODUCT((CaSem=S119)*(CaMode=X122)*CaCrédit)</f>
        <v>0</v>
      </c>
      <c r="Y123" s="12">
        <f>SUM(T123:X124)</f>
        <v>0</v>
      </c>
      <c r="AW123" s="56"/>
      <c r="AX123" s="56"/>
    </row>
    <row r="124" spans="2:50" ht="15.75" x14ac:dyDescent="0.3">
      <c r="B124" s="142"/>
      <c r="C124" s="19">
        <f t="shared" si="16"/>
        <v>0</v>
      </c>
      <c r="D124" s="24">
        <f t="shared" si="17"/>
        <v>52</v>
      </c>
      <c r="E124" s="21" t="str">
        <f t="shared" si="15"/>
        <v/>
      </c>
      <c r="F124" s="28"/>
      <c r="G124" s="89"/>
      <c r="H124" s="27"/>
      <c r="I124" s="27"/>
      <c r="J124" s="27"/>
      <c r="K124" s="27"/>
      <c r="L124" s="86"/>
      <c r="M124" s="51"/>
      <c r="N124" s="51"/>
      <c r="O124" s="58">
        <f t="shared" si="18"/>
        <v>0</v>
      </c>
      <c r="P124" s="51">
        <f t="shared" si="19"/>
        <v>0</v>
      </c>
      <c r="T124" s="106"/>
      <c r="U124" s="104"/>
      <c r="V124" s="104"/>
      <c r="W124" s="104"/>
      <c r="X124" s="104"/>
      <c r="Y124" s="15">
        <f>SUMPRODUCT((CaSem=S119)*CaRecJour)</f>
        <v>0</v>
      </c>
      <c r="AW124" s="56"/>
      <c r="AX124" s="56"/>
    </row>
    <row r="125" spans="2:50" ht="15.75" x14ac:dyDescent="0.3">
      <c r="B125" s="142"/>
      <c r="C125" s="19">
        <f t="shared" si="16"/>
        <v>0</v>
      </c>
      <c r="D125" s="24">
        <f t="shared" si="17"/>
        <v>52</v>
      </c>
      <c r="E125" s="21" t="str">
        <f t="shared" si="15"/>
        <v/>
      </c>
      <c r="F125" s="28"/>
      <c r="G125" s="89"/>
      <c r="H125" s="27"/>
      <c r="I125" s="27"/>
      <c r="J125" s="27"/>
      <c r="K125" s="27"/>
      <c r="L125" s="86"/>
      <c r="M125" s="51"/>
      <c r="N125" s="51"/>
      <c r="O125" s="58">
        <f t="shared" si="18"/>
        <v>0</v>
      </c>
      <c r="P125" s="51">
        <f t="shared" si="19"/>
        <v>0</v>
      </c>
      <c r="R125" s="107" t="s">
        <v>26</v>
      </c>
      <c r="S125" s="108"/>
      <c r="T125" s="41" t="s">
        <v>23</v>
      </c>
      <c r="U125" s="41" t="s">
        <v>24</v>
      </c>
      <c r="V125" s="41" t="s">
        <v>46</v>
      </c>
      <c r="W125" s="41" t="s">
        <v>47</v>
      </c>
      <c r="X125" s="41" t="s">
        <v>7</v>
      </c>
      <c r="Y125" s="41" t="s">
        <v>18</v>
      </c>
      <c r="Z125" s="49" t="s">
        <v>57</v>
      </c>
      <c r="AA125" s="54"/>
      <c r="AB125" s="54"/>
      <c r="AW125" s="56"/>
      <c r="AX125" s="56"/>
    </row>
    <row r="126" spans="2:50" ht="15.75" x14ac:dyDescent="0.3">
      <c r="B126" s="142"/>
      <c r="C126" s="19">
        <f t="shared" si="16"/>
        <v>0</v>
      </c>
      <c r="D126" s="24">
        <f t="shared" si="17"/>
        <v>52</v>
      </c>
      <c r="E126" s="21" t="str">
        <f t="shared" si="15"/>
        <v/>
      </c>
      <c r="F126" s="28"/>
      <c r="G126" s="89"/>
      <c r="H126" s="27"/>
      <c r="I126" s="27"/>
      <c r="J126" s="27"/>
      <c r="K126" s="27"/>
      <c r="L126" s="86"/>
      <c r="M126" s="51"/>
      <c r="N126" s="51"/>
      <c r="O126" s="58">
        <f t="shared" si="18"/>
        <v>0</v>
      </c>
      <c r="P126" s="51">
        <f t="shared" si="19"/>
        <v>0</v>
      </c>
      <c r="R126" s="109">
        <f>Z116</f>
        <v>0</v>
      </c>
      <c r="S126" s="110"/>
      <c r="T126" s="9">
        <f>SUMPRODUCT((CaSem=S119)*(CACatégorie="Banque")*(CaMode=T122)*CaDébit)</f>
        <v>0</v>
      </c>
      <c r="U126" s="9">
        <f>SUMPRODUCT((CaSem=S119)*(CACatégorie="Banque")*(CaMode=U122)*CaDébit)</f>
        <v>0</v>
      </c>
      <c r="V126" s="9">
        <f>SUMPRODUCT((CaSem=S119)*(CaMode=V122)*CaDébit)</f>
        <v>0</v>
      </c>
      <c r="W126" s="9">
        <f>SUMPRODUCT((CaSem=S119)*(CaMode=W122)*CaDébit)</f>
        <v>0</v>
      </c>
      <c r="X126" s="9">
        <f>SUMPRODUCT((CaSem=S119)*(CaMode=X122)*CaDébit)</f>
        <v>0</v>
      </c>
      <c r="Y126" s="11">
        <f>SUM(T126:X126)</f>
        <v>0</v>
      </c>
      <c r="Z126" s="11">
        <f>(T120+R126)-Y126</f>
        <v>0</v>
      </c>
      <c r="AA126" s="55"/>
      <c r="AB126" s="55"/>
      <c r="AW126" s="56"/>
      <c r="AX126" s="56"/>
    </row>
    <row r="127" spans="2:50" ht="15.75" x14ac:dyDescent="0.3">
      <c r="B127" s="142"/>
      <c r="C127" s="19">
        <f t="shared" si="16"/>
        <v>0</v>
      </c>
      <c r="D127" s="24">
        <f t="shared" si="17"/>
        <v>52</v>
      </c>
      <c r="E127" s="21" t="str">
        <f t="shared" si="15"/>
        <v/>
      </c>
      <c r="F127" s="28"/>
      <c r="G127" s="89"/>
      <c r="H127" s="27"/>
      <c r="I127" s="27"/>
      <c r="J127" s="27"/>
      <c r="K127" s="27"/>
      <c r="L127" s="86"/>
      <c r="M127" s="51"/>
      <c r="N127" s="51"/>
      <c r="O127" s="58">
        <f t="shared" si="18"/>
        <v>0</v>
      </c>
      <c r="P127" s="51">
        <f t="shared" si="19"/>
        <v>0</v>
      </c>
      <c r="AW127" s="56"/>
      <c r="AX127" s="56"/>
    </row>
    <row r="128" spans="2:50" ht="15.75" x14ac:dyDescent="0.3">
      <c r="B128" s="142"/>
      <c r="C128" s="19">
        <f t="shared" si="16"/>
        <v>0</v>
      </c>
      <c r="D128" s="24">
        <f t="shared" si="17"/>
        <v>52</v>
      </c>
      <c r="E128" s="21" t="str">
        <f t="shared" si="15"/>
        <v/>
      </c>
      <c r="F128" s="28"/>
      <c r="G128" s="89"/>
      <c r="H128" s="27"/>
      <c r="I128" s="27"/>
      <c r="J128" s="27"/>
      <c r="K128" s="27"/>
      <c r="L128" s="86"/>
      <c r="M128" s="51"/>
      <c r="N128" s="51"/>
      <c r="O128" s="58">
        <f t="shared" si="18"/>
        <v>0</v>
      </c>
      <c r="P128" s="51">
        <f t="shared" si="19"/>
        <v>0</v>
      </c>
      <c r="AW128" s="56"/>
      <c r="AX128" s="56"/>
    </row>
    <row r="129" spans="2:50" ht="15.75" x14ac:dyDescent="0.3">
      <c r="B129" s="142"/>
      <c r="C129" s="19">
        <f t="shared" si="16"/>
        <v>0</v>
      </c>
      <c r="D129" s="24">
        <f t="shared" si="17"/>
        <v>52</v>
      </c>
      <c r="E129" s="21" t="str">
        <f t="shared" si="15"/>
        <v/>
      </c>
      <c r="F129" s="28"/>
      <c r="G129" s="89"/>
      <c r="H129" s="27"/>
      <c r="I129" s="27"/>
      <c r="J129" s="27"/>
      <c r="K129" s="27"/>
      <c r="L129" s="86"/>
      <c r="M129" s="51"/>
      <c r="N129" s="51"/>
      <c r="O129" s="58">
        <f t="shared" si="18"/>
        <v>0</v>
      </c>
      <c r="P129" s="51">
        <f t="shared" si="19"/>
        <v>0</v>
      </c>
      <c r="R129" s="3" t="s">
        <v>17</v>
      </c>
      <c r="S129" s="13"/>
      <c r="T129" s="4" t="s">
        <v>18</v>
      </c>
      <c r="U129" s="8" t="s">
        <v>0</v>
      </c>
      <c r="V129" s="8" t="s">
        <v>1</v>
      </c>
      <c r="W129" s="40" t="s">
        <v>2</v>
      </c>
      <c r="AW129" s="56"/>
      <c r="AX129" s="56"/>
    </row>
    <row r="130" spans="2:50" ht="15.75" x14ac:dyDescent="0.3">
      <c r="B130" s="142"/>
      <c r="C130" s="19">
        <f t="shared" si="16"/>
        <v>0</v>
      </c>
      <c r="D130" s="24">
        <f t="shared" si="17"/>
        <v>52</v>
      </c>
      <c r="E130" s="21" t="str">
        <f t="shared" si="15"/>
        <v/>
      </c>
      <c r="F130" s="28"/>
      <c r="G130" s="89"/>
      <c r="H130" s="27"/>
      <c r="I130" s="27"/>
      <c r="J130" s="27"/>
      <c r="K130" s="27"/>
      <c r="L130" s="86"/>
      <c r="M130" s="51"/>
      <c r="N130" s="51"/>
      <c r="O130" s="58">
        <f t="shared" si="18"/>
        <v>0</v>
      </c>
      <c r="P130" s="51">
        <f t="shared" si="19"/>
        <v>0</v>
      </c>
      <c r="R130" s="2"/>
      <c r="S130" s="2"/>
      <c r="T130" s="102">
        <f>SUMPRODUCT((CaSem=S129)*(CaSem&gt;0)*CaCrédit)</f>
        <v>0</v>
      </c>
      <c r="U130" s="104">
        <f>SUMPRODUCT((CaSem=S129)*(CACatégorie=U129)*CaCrédit)</f>
        <v>0</v>
      </c>
      <c r="V130" s="104">
        <f>SUMPRODUCT((CaSem=S129)*(CACatégorie=V129)*CaCrédit)</f>
        <v>0</v>
      </c>
      <c r="W130" s="99">
        <f>SUMPRODUCT((CaSem=S129)*(CACatégorie=W129)*CaCrédit)</f>
        <v>0</v>
      </c>
      <c r="X130" s="101"/>
      <c r="AW130" s="56"/>
      <c r="AX130" s="56"/>
    </row>
    <row r="131" spans="2:50" ht="15.75" x14ac:dyDescent="0.3">
      <c r="B131" s="142"/>
      <c r="C131" s="19">
        <f t="shared" si="16"/>
        <v>0</v>
      </c>
      <c r="D131" s="24">
        <f t="shared" si="17"/>
        <v>52</v>
      </c>
      <c r="E131" s="21" t="str">
        <f t="shared" si="15"/>
        <v/>
      </c>
      <c r="F131" s="28"/>
      <c r="G131" s="89"/>
      <c r="H131" s="27"/>
      <c r="I131" s="27"/>
      <c r="J131" s="27"/>
      <c r="K131" s="27"/>
      <c r="L131" s="86"/>
      <c r="M131" s="51"/>
      <c r="N131" s="51"/>
      <c r="O131" s="58">
        <f t="shared" si="18"/>
        <v>0</v>
      </c>
      <c r="P131" s="51">
        <f t="shared" si="19"/>
        <v>0</v>
      </c>
      <c r="R131" s="2"/>
      <c r="S131" s="2"/>
      <c r="T131" s="103"/>
      <c r="U131" s="104"/>
      <c r="V131" s="104"/>
      <c r="W131" s="100"/>
      <c r="X131" s="101"/>
      <c r="AW131" s="56"/>
      <c r="AX131" s="56"/>
    </row>
    <row r="132" spans="2:50" ht="15.75" x14ac:dyDescent="0.3">
      <c r="B132" s="142"/>
      <c r="C132" s="19">
        <f t="shared" si="16"/>
        <v>0</v>
      </c>
      <c r="D132" s="24">
        <f t="shared" si="17"/>
        <v>52</v>
      </c>
      <c r="E132" s="21" t="str">
        <f t="shared" si="15"/>
        <v/>
      </c>
      <c r="F132" s="28"/>
      <c r="G132" s="89"/>
      <c r="H132" s="27"/>
      <c r="I132" s="27"/>
      <c r="J132" s="27"/>
      <c r="K132" s="27"/>
      <c r="L132" s="86"/>
      <c r="M132" s="51"/>
      <c r="N132" s="51"/>
      <c r="O132" s="58">
        <f t="shared" si="18"/>
        <v>0</v>
      </c>
      <c r="P132" s="51">
        <f t="shared" si="19"/>
        <v>0</v>
      </c>
      <c r="T132" s="39" t="s">
        <v>12</v>
      </c>
      <c r="U132" s="8" t="s">
        <v>21</v>
      </c>
      <c r="V132" s="8" t="s">
        <v>5</v>
      </c>
      <c r="W132" s="8" t="s">
        <v>6</v>
      </c>
      <c r="X132" s="8" t="s">
        <v>7</v>
      </c>
      <c r="Y132" s="7" t="s">
        <v>22</v>
      </c>
      <c r="AW132" s="56"/>
      <c r="AX132" s="56"/>
    </row>
    <row r="133" spans="2:50" ht="15.75" x14ac:dyDescent="0.3">
      <c r="B133" s="142"/>
      <c r="C133" s="19">
        <f t="shared" si="16"/>
        <v>0</v>
      </c>
      <c r="D133" s="24">
        <f t="shared" si="17"/>
        <v>52</v>
      </c>
      <c r="E133" s="21" t="str">
        <f t="shared" si="15"/>
        <v/>
      </c>
      <c r="F133" s="28"/>
      <c r="G133" s="89"/>
      <c r="H133" s="27"/>
      <c r="I133" s="27"/>
      <c r="J133" s="27"/>
      <c r="K133" s="27"/>
      <c r="L133" s="86"/>
      <c r="M133" s="51"/>
      <c r="N133" s="51"/>
      <c r="O133" s="58">
        <f t="shared" si="18"/>
        <v>0</v>
      </c>
      <c r="P133" s="51">
        <f t="shared" si="19"/>
        <v>0</v>
      </c>
      <c r="T133" s="105">
        <f>SUMPRODUCT((CaSem=S129)*(CaMode="Espèce")*CaCrédit)</f>
        <v>0</v>
      </c>
      <c r="U133" s="104">
        <f>SUMPRODUCT((CaSem=S129)*(CaMode=U132)*CaCrédit)</f>
        <v>0</v>
      </c>
      <c r="V133" s="104">
        <f>SUMPRODUCT((CaSem=S129)*(CaMode=V132)*CaCrédit)</f>
        <v>0</v>
      </c>
      <c r="W133" s="104">
        <f>SUMPRODUCT((CaSem=S129)*(CaMode=W132)*CaCrédit)</f>
        <v>0</v>
      </c>
      <c r="X133" s="104">
        <f>SUMPRODUCT((CaSem=S129)*(CaMode=X132)*CaCrédit)</f>
        <v>0</v>
      </c>
      <c r="Y133" s="12">
        <f>SUM(T133:X134)</f>
        <v>0</v>
      </c>
      <c r="AW133" s="56"/>
      <c r="AX133" s="56"/>
    </row>
    <row r="134" spans="2:50" ht="15.75" x14ac:dyDescent="0.3">
      <c r="B134" s="142"/>
      <c r="C134" s="19">
        <f t="shared" si="16"/>
        <v>0</v>
      </c>
      <c r="D134" s="24">
        <f t="shared" si="17"/>
        <v>52</v>
      </c>
      <c r="E134" s="21" t="str">
        <f t="shared" si="15"/>
        <v/>
      </c>
      <c r="F134" s="28"/>
      <c r="G134" s="89"/>
      <c r="H134" s="27"/>
      <c r="I134" s="27"/>
      <c r="J134" s="27"/>
      <c r="K134" s="27"/>
      <c r="L134" s="86"/>
      <c r="M134" s="51"/>
      <c r="N134" s="51"/>
      <c r="O134" s="58">
        <f t="shared" si="18"/>
        <v>0</v>
      </c>
      <c r="P134" s="51">
        <f t="shared" si="19"/>
        <v>0</v>
      </c>
      <c r="T134" s="106"/>
      <c r="U134" s="104"/>
      <c r="V134" s="104"/>
      <c r="W134" s="104"/>
      <c r="X134" s="104"/>
      <c r="Y134" s="15">
        <f>SUMPRODUCT((CaSem=S129)*CaRecJour)</f>
        <v>0</v>
      </c>
      <c r="AW134" s="56"/>
      <c r="AX134" s="56"/>
    </row>
    <row r="135" spans="2:50" ht="15.75" x14ac:dyDescent="0.3">
      <c r="B135" s="142"/>
      <c r="C135" s="19">
        <f t="shared" si="16"/>
        <v>0</v>
      </c>
      <c r="D135" s="24">
        <f t="shared" si="17"/>
        <v>52</v>
      </c>
      <c r="E135" s="21" t="str">
        <f t="shared" si="15"/>
        <v/>
      </c>
      <c r="F135" s="28"/>
      <c r="G135" s="89"/>
      <c r="H135" s="27"/>
      <c r="I135" s="27"/>
      <c r="J135" s="27"/>
      <c r="K135" s="27"/>
      <c r="L135" s="86"/>
      <c r="M135" s="51"/>
      <c r="N135" s="51"/>
      <c r="O135" s="58">
        <f t="shared" si="18"/>
        <v>0</v>
      </c>
      <c r="P135" s="51">
        <f t="shared" si="19"/>
        <v>0</v>
      </c>
      <c r="R135" s="107" t="s">
        <v>26</v>
      </c>
      <c r="S135" s="108"/>
      <c r="T135" s="41" t="s">
        <v>23</v>
      </c>
      <c r="U135" s="41" t="s">
        <v>24</v>
      </c>
      <c r="V135" s="41" t="s">
        <v>46</v>
      </c>
      <c r="W135" s="41" t="s">
        <v>47</v>
      </c>
      <c r="X135" s="41" t="s">
        <v>7</v>
      </c>
      <c r="Y135" s="41" t="s">
        <v>18</v>
      </c>
      <c r="Z135" s="49" t="s">
        <v>57</v>
      </c>
      <c r="AA135" s="54"/>
      <c r="AB135" s="54"/>
      <c r="AW135" s="56"/>
      <c r="AX135" s="56"/>
    </row>
    <row r="136" spans="2:50" ht="15.75" x14ac:dyDescent="0.3">
      <c r="B136" s="142"/>
      <c r="C136" s="19">
        <f t="shared" si="16"/>
        <v>0</v>
      </c>
      <c r="D136" s="24">
        <f t="shared" si="17"/>
        <v>52</v>
      </c>
      <c r="E136" s="21" t="str">
        <f t="shared" si="15"/>
        <v/>
      </c>
      <c r="F136" s="28"/>
      <c r="G136" s="89"/>
      <c r="H136" s="27"/>
      <c r="I136" s="27"/>
      <c r="J136" s="27"/>
      <c r="K136" s="27"/>
      <c r="L136" s="86"/>
      <c r="M136" s="51"/>
      <c r="N136" s="51"/>
      <c r="O136" s="58">
        <f t="shared" si="18"/>
        <v>0</v>
      </c>
      <c r="P136" s="51">
        <f t="shared" si="19"/>
        <v>0</v>
      </c>
      <c r="R136" s="109">
        <f>Z126</f>
        <v>0</v>
      </c>
      <c r="S136" s="110"/>
      <c r="T136" s="9">
        <f>SUMPRODUCT((CaSem=S129)*(CACatégorie="Banque")*(CaMode=T132)*CaDébit)</f>
        <v>0</v>
      </c>
      <c r="U136" s="9">
        <f>SUMPRODUCT((CaSem=S129)*(CACatégorie="Banque")*(CaMode=U132)*CaDébit)</f>
        <v>0</v>
      </c>
      <c r="V136" s="9">
        <f>SUMPRODUCT((CaSem=S129)*(CaMode=V132)*CaDébit)</f>
        <v>0</v>
      </c>
      <c r="W136" s="9">
        <f>SUMPRODUCT((CaSem=S129)*(CaMode=W132)*CaDébit)</f>
        <v>0</v>
      </c>
      <c r="X136" s="9">
        <f>SUMPRODUCT((CaSem=S129)*(CaMode=X132)*CaDébit)</f>
        <v>0</v>
      </c>
      <c r="Y136" s="11">
        <f>SUM(T136:X136)</f>
        <v>0</v>
      </c>
      <c r="Z136" s="11">
        <f>(T130+R136)-Y136</f>
        <v>0</v>
      </c>
      <c r="AA136" s="55"/>
      <c r="AB136" s="55"/>
      <c r="AW136" s="56"/>
      <c r="AX136" s="56"/>
    </row>
    <row r="137" spans="2:50" ht="15.75" x14ac:dyDescent="0.3">
      <c r="B137" s="142"/>
      <c r="C137" s="19">
        <f t="shared" si="16"/>
        <v>0</v>
      </c>
      <c r="D137" s="24">
        <f t="shared" si="17"/>
        <v>52</v>
      </c>
      <c r="E137" s="21" t="str">
        <f t="shared" ref="E137:E200" si="20">IF(CaJour=0,"",UPPER(TEXT(C137,"mmmm")))</f>
        <v/>
      </c>
      <c r="F137" s="28"/>
      <c r="G137" s="89"/>
      <c r="H137" s="27"/>
      <c r="I137" s="27"/>
      <c r="J137" s="27"/>
      <c r="K137" s="27"/>
      <c r="L137" s="86"/>
      <c r="M137" s="51"/>
      <c r="N137" s="51"/>
      <c r="O137" s="58">
        <f t="shared" si="18"/>
        <v>0</v>
      </c>
      <c r="P137" s="51">
        <f t="shared" si="19"/>
        <v>0</v>
      </c>
      <c r="AW137" s="56"/>
      <c r="AX137" s="56"/>
    </row>
    <row r="138" spans="2:50" ht="15.75" x14ac:dyDescent="0.3">
      <c r="B138" s="142"/>
      <c r="C138" s="19">
        <f t="shared" ref="C138:C201" si="21">DATE(YEAR(B138),MONTH(B138),DAY(B138))</f>
        <v>0</v>
      </c>
      <c r="D138" s="24">
        <f t="shared" ref="D138:D201" si="22">INT(MOD(INT((B138-2)/7)+0.6,52+5/28))+1</f>
        <v>52</v>
      </c>
      <c r="E138" s="21" t="str">
        <f t="shared" si="20"/>
        <v/>
      </c>
      <c r="F138" s="28"/>
      <c r="G138" s="89"/>
      <c r="H138" s="27"/>
      <c r="I138" s="27"/>
      <c r="J138" s="27"/>
      <c r="K138" s="27"/>
      <c r="L138" s="86"/>
      <c r="M138" s="51"/>
      <c r="N138" s="51"/>
      <c r="O138" s="58">
        <f t="shared" si="18"/>
        <v>0</v>
      </c>
      <c r="P138" s="51">
        <f t="shared" si="19"/>
        <v>0</v>
      </c>
      <c r="AW138" s="56"/>
      <c r="AX138" s="56"/>
    </row>
    <row r="139" spans="2:50" ht="15.75" x14ac:dyDescent="0.3">
      <c r="B139" s="142"/>
      <c r="C139" s="19">
        <f t="shared" si="21"/>
        <v>0</v>
      </c>
      <c r="D139" s="24">
        <f t="shared" si="22"/>
        <v>52</v>
      </c>
      <c r="E139" s="21" t="str">
        <f t="shared" si="20"/>
        <v/>
      </c>
      <c r="F139" s="28"/>
      <c r="G139" s="89"/>
      <c r="H139" s="27"/>
      <c r="I139" s="27"/>
      <c r="J139" s="27"/>
      <c r="K139" s="27"/>
      <c r="L139" s="86"/>
      <c r="M139" s="51"/>
      <c r="N139" s="51"/>
      <c r="O139" s="58">
        <f t="shared" si="18"/>
        <v>0</v>
      </c>
      <c r="P139" s="51">
        <f t="shared" si="19"/>
        <v>0</v>
      </c>
      <c r="R139" s="3" t="s">
        <v>17</v>
      </c>
      <c r="S139" s="13"/>
      <c r="T139" s="4" t="s">
        <v>18</v>
      </c>
      <c r="U139" s="8" t="s">
        <v>0</v>
      </c>
      <c r="V139" s="8" t="s">
        <v>1</v>
      </c>
      <c r="W139" s="40" t="s">
        <v>2</v>
      </c>
      <c r="AW139" s="56"/>
      <c r="AX139" s="56"/>
    </row>
    <row r="140" spans="2:50" ht="15.75" x14ac:dyDescent="0.3">
      <c r="B140" s="142"/>
      <c r="C140" s="19">
        <f t="shared" si="21"/>
        <v>0</v>
      </c>
      <c r="D140" s="24">
        <f t="shared" si="22"/>
        <v>52</v>
      </c>
      <c r="E140" s="21" t="str">
        <f t="shared" si="20"/>
        <v/>
      </c>
      <c r="F140" s="28"/>
      <c r="G140" s="89"/>
      <c r="H140" s="27"/>
      <c r="I140" s="27"/>
      <c r="J140" s="27"/>
      <c r="K140" s="27"/>
      <c r="L140" s="86"/>
      <c r="M140" s="51"/>
      <c r="N140" s="51"/>
      <c r="O140" s="58">
        <f t="shared" si="18"/>
        <v>0</v>
      </c>
      <c r="P140" s="51">
        <f t="shared" si="19"/>
        <v>0</v>
      </c>
      <c r="R140" s="2"/>
      <c r="S140" s="2"/>
      <c r="T140" s="102">
        <f>SUMPRODUCT((CaSem=S139)*(CaSem&gt;0)*CaCrédit)</f>
        <v>0</v>
      </c>
      <c r="U140" s="104">
        <f>SUMPRODUCT((CaSem=S139)*(CACatégorie=U139)*CaCrédit)</f>
        <v>0</v>
      </c>
      <c r="V140" s="104">
        <f>SUMPRODUCT((CaSem=S139)*(CACatégorie=V139)*CaCrédit)</f>
        <v>0</v>
      </c>
      <c r="W140" s="99">
        <f>SUMPRODUCT((CaSem=S139)*(CACatégorie=W139)*CaCrédit)</f>
        <v>0</v>
      </c>
      <c r="X140" s="101"/>
      <c r="AW140" s="56"/>
      <c r="AX140" s="56"/>
    </row>
    <row r="141" spans="2:50" ht="15.75" x14ac:dyDescent="0.3">
      <c r="B141" s="142"/>
      <c r="C141" s="19">
        <f t="shared" si="21"/>
        <v>0</v>
      </c>
      <c r="D141" s="24">
        <f t="shared" si="22"/>
        <v>52</v>
      </c>
      <c r="E141" s="21" t="str">
        <f t="shared" si="20"/>
        <v/>
      </c>
      <c r="F141" s="28"/>
      <c r="G141" s="89"/>
      <c r="H141" s="27"/>
      <c r="I141" s="27"/>
      <c r="J141" s="27"/>
      <c r="K141" s="27"/>
      <c r="L141" s="86"/>
      <c r="M141" s="51"/>
      <c r="N141" s="51"/>
      <c r="O141" s="58">
        <f t="shared" si="18"/>
        <v>0</v>
      </c>
      <c r="P141" s="51">
        <f t="shared" si="19"/>
        <v>0</v>
      </c>
      <c r="R141" s="2"/>
      <c r="S141" s="2"/>
      <c r="T141" s="103"/>
      <c r="U141" s="104"/>
      <c r="V141" s="104"/>
      <c r="W141" s="100"/>
      <c r="X141" s="101"/>
      <c r="AW141" s="56"/>
      <c r="AX141" s="56"/>
    </row>
    <row r="142" spans="2:50" ht="15.75" x14ac:dyDescent="0.3">
      <c r="B142" s="142"/>
      <c r="C142" s="19">
        <f t="shared" si="21"/>
        <v>0</v>
      </c>
      <c r="D142" s="24">
        <f t="shared" si="22"/>
        <v>52</v>
      </c>
      <c r="E142" s="21" t="str">
        <f t="shared" si="20"/>
        <v/>
      </c>
      <c r="F142" s="28"/>
      <c r="G142" s="89"/>
      <c r="H142" s="27"/>
      <c r="I142" s="27"/>
      <c r="J142" s="27"/>
      <c r="K142" s="27"/>
      <c r="L142" s="86"/>
      <c r="M142" s="51"/>
      <c r="N142" s="51"/>
      <c r="O142" s="58">
        <f t="shared" si="18"/>
        <v>0</v>
      </c>
      <c r="P142" s="51">
        <f t="shared" si="19"/>
        <v>0</v>
      </c>
      <c r="T142" s="39" t="s">
        <v>12</v>
      </c>
      <c r="U142" s="8" t="s">
        <v>21</v>
      </c>
      <c r="V142" s="8" t="s">
        <v>5</v>
      </c>
      <c r="W142" s="8" t="s">
        <v>6</v>
      </c>
      <c r="X142" s="8" t="s">
        <v>7</v>
      </c>
      <c r="Y142" s="7" t="s">
        <v>22</v>
      </c>
      <c r="AW142" s="56"/>
      <c r="AX142" s="56"/>
    </row>
    <row r="143" spans="2:50" ht="15.75" x14ac:dyDescent="0.3">
      <c r="B143" s="142"/>
      <c r="C143" s="19">
        <f t="shared" si="21"/>
        <v>0</v>
      </c>
      <c r="D143" s="24">
        <f t="shared" si="22"/>
        <v>52</v>
      </c>
      <c r="E143" s="21" t="str">
        <f t="shared" si="20"/>
        <v/>
      </c>
      <c r="F143" s="28"/>
      <c r="G143" s="89"/>
      <c r="H143" s="27"/>
      <c r="I143" s="27"/>
      <c r="J143" s="27"/>
      <c r="K143" s="27"/>
      <c r="L143" s="86"/>
      <c r="M143" s="51"/>
      <c r="N143" s="51"/>
      <c r="O143" s="58">
        <f t="shared" si="18"/>
        <v>0</v>
      </c>
      <c r="P143" s="51">
        <f t="shared" si="19"/>
        <v>0</v>
      </c>
      <c r="T143" s="105">
        <f>SUMPRODUCT((CaSem=S139)*(CaMode="Espèce")*CaCrédit)</f>
        <v>0</v>
      </c>
      <c r="U143" s="104">
        <f>SUMPRODUCT((CaSem=S139)*(CaMode=U142)*CaCrédit)</f>
        <v>0</v>
      </c>
      <c r="V143" s="104">
        <f>SUMPRODUCT((CaSem=S139)*(CaMode=V142)*CaCrédit)</f>
        <v>0</v>
      </c>
      <c r="W143" s="104">
        <f>SUMPRODUCT((CaSem=S139)*(CaMode=W142)*CaCrédit)</f>
        <v>0</v>
      </c>
      <c r="X143" s="104">
        <f>SUMPRODUCT((CaSem=S139)*(CaMode=X142)*CaCrédit)</f>
        <v>0</v>
      </c>
      <c r="Y143" s="12">
        <f>SUM(T143:X144)</f>
        <v>0</v>
      </c>
      <c r="AW143" s="56"/>
      <c r="AX143" s="56"/>
    </row>
    <row r="144" spans="2:50" ht="15.75" x14ac:dyDescent="0.3">
      <c r="B144" s="142"/>
      <c r="C144" s="19">
        <f t="shared" si="21"/>
        <v>0</v>
      </c>
      <c r="D144" s="24">
        <f t="shared" si="22"/>
        <v>52</v>
      </c>
      <c r="E144" s="21" t="str">
        <f t="shared" si="20"/>
        <v/>
      </c>
      <c r="F144" s="28"/>
      <c r="G144" s="89"/>
      <c r="H144" s="27"/>
      <c r="I144" s="27"/>
      <c r="J144" s="27"/>
      <c r="K144" s="27"/>
      <c r="L144" s="86"/>
      <c r="M144" s="51"/>
      <c r="N144" s="51"/>
      <c r="O144" s="58">
        <f t="shared" si="18"/>
        <v>0</v>
      </c>
      <c r="P144" s="51">
        <f t="shared" si="19"/>
        <v>0</v>
      </c>
      <c r="T144" s="106"/>
      <c r="U144" s="104"/>
      <c r="V144" s="104"/>
      <c r="W144" s="104"/>
      <c r="X144" s="104"/>
      <c r="Y144" s="15">
        <f>SUMPRODUCT((CaSem=S139)*CaRecJour)</f>
        <v>0</v>
      </c>
      <c r="AW144" s="56"/>
      <c r="AX144" s="56"/>
    </row>
    <row r="145" spans="2:50" ht="15.75" x14ac:dyDescent="0.3">
      <c r="B145" s="142"/>
      <c r="C145" s="19">
        <f t="shared" si="21"/>
        <v>0</v>
      </c>
      <c r="D145" s="24">
        <f t="shared" si="22"/>
        <v>52</v>
      </c>
      <c r="E145" s="21" t="str">
        <f t="shared" si="20"/>
        <v/>
      </c>
      <c r="F145" s="28"/>
      <c r="G145" s="89"/>
      <c r="H145" s="27"/>
      <c r="I145" s="27"/>
      <c r="J145" s="27"/>
      <c r="K145" s="27"/>
      <c r="L145" s="86"/>
      <c r="M145" s="51"/>
      <c r="N145" s="51"/>
      <c r="O145" s="58">
        <f t="shared" si="18"/>
        <v>0</v>
      </c>
      <c r="P145" s="51">
        <f t="shared" si="19"/>
        <v>0</v>
      </c>
      <c r="R145" s="107" t="s">
        <v>26</v>
      </c>
      <c r="S145" s="108"/>
      <c r="T145" s="41" t="s">
        <v>23</v>
      </c>
      <c r="U145" s="41" t="s">
        <v>24</v>
      </c>
      <c r="V145" s="41" t="s">
        <v>46</v>
      </c>
      <c r="W145" s="41" t="s">
        <v>47</v>
      </c>
      <c r="X145" s="41" t="s">
        <v>7</v>
      </c>
      <c r="Y145" s="41" t="s">
        <v>18</v>
      </c>
      <c r="Z145" s="49" t="s">
        <v>57</v>
      </c>
      <c r="AA145" s="54"/>
      <c r="AB145" s="54"/>
      <c r="AW145" s="56"/>
      <c r="AX145" s="56"/>
    </row>
    <row r="146" spans="2:50" ht="15.75" x14ac:dyDescent="0.3">
      <c r="B146" s="142"/>
      <c r="C146" s="19">
        <f t="shared" si="21"/>
        <v>0</v>
      </c>
      <c r="D146" s="24">
        <f t="shared" si="22"/>
        <v>52</v>
      </c>
      <c r="E146" s="21" t="str">
        <f t="shared" si="20"/>
        <v/>
      </c>
      <c r="F146" s="28"/>
      <c r="G146" s="89"/>
      <c r="H146" s="27"/>
      <c r="I146" s="27"/>
      <c r="J146" s="27"/>
      <c r="K146" s="27"/>
      <c r="L146" s="86"/>
      <c r="M146" s="51"/>
      <c r="N146" s="51"/>
      <c r="O146" s="58">
        <f t="shared" si="18"/>
        <v>0</v>
      </c>
      <c r="P146" s="51">
        <f t="shared" si="19"/>
        <v>0</v>
      </c>
      <c r="R146" s="109">
        <f>Z136</f>
        <v>0</v>
      </c>
      <c r="S146" s="110"/>
      <c r="T146" s="9">
        <f>SUMPRODUCT((CaSem=S139)*(CACatégorie="Banque")*(CaMode=T142)*CaDébit)</f>
        <v>0</v>
      </c>
      <c r="U146" s="9">
        <f>SUMPRODUCT((CaSem=S139)*(CACatégorie="Banque")*(CaMode=U142)*CaDébit)</f>
        <v>0</v>
      </c>
      <c r="V146" s="9">
        <f>SUMPRODUCT((CaSem=S139)*(CaMode=V142)*CaDébit)</f>
        <v>0</v>
      </c>
      <c r="W146" s="9">
        <f>SUMPRODUCT((CaSem=S139)*(CaMode=W142)*CaDébit)</f>
        <v>0</v>
      </c>
      <c r="X146" s="9">
        <f>SUMPRODUCT((CaSem=S139)*(CaMode=X142)*CaDébit)</f>
        <v>0</v>
      </c>
      <c r="Y146" s="11">
        <f>SUM(T146:X146)</f>
        <v>0</v>
      </c>
      <c r="Z146" s="11">
        <f>(T140+R146)-Y146</f>
        <v>0</v>
      </c>
      <c r="AA146" s="55"/>
      <c r="AB146" s="55"/>
      <c r="AW146" s="56"/>
      <c r="AX146" s="56"/>
    </row>
    <row r="147" spans="2:50" ht="15.75" x14ac:dyDescent="0.3">
      <c r="B147" s="142"/>
      <c r="C147" s="19">
        <f t="shared" si="21"/>
        <v>0</v>
      </c>
      <c r="D147" s="24">
        <f t="shared" si="22"/>
        <v>52</v>
      </c>
      <c r="E147" s="21" t="str">
        <f t="shared" si="20"/>
        <v/>
      </c>
      <c r="F147" s="28"/>
      <c r="G147" s="89"/>
      <c r="H147" s="27"/>
      <c r="I147" s="27"/>
      <c r="J147" s="27"/>
      <c r="K147" s="27"/>
      <c r="L147" s="86"/>
      <c r="M147" s="51"/>
      <c r="N147" s="51"/>
      <c r="O147" s="58">
        <f t="shared" si="18"/>
        <v>0</v>
      </c>
      <c r="P147" s="51">
        <f t="shared" si="19"/>
        <v>0</v>
      </c>
      <c r="AW147" s="56"/>
      <c r="AX147" s="56"/>
    </row>
    <row r="148" spans="2:50" ht="15.75" x14ac:dyDescent="0.3">
      <c r="B148" s="142"/>
      <c r="C148" s="19">
        <f t="shared" si="21"/>
        <v>0</v>
      </c>
      <c r="D148" s="24">
        <f t="shared" si="22"/>
        <v>52</v>
      </c>
      <c r="E148" s="21" t="str">
        <f t="shared" si="20"/>
        <v/>
      </c>
      <c r="F148" s="28"/>
      <c r="G148" s="89"/>
      <c r="H148" s="27"/>
      <c r="I148" s="27"/>
      <c r="J148" s="27"/>
      <c r="K148" s="27"/>
      <c r="L148" s="86"/>
      <c r="M148" s="51"/>
      <c r="N148" s="51"/>
      <c r="O148" s="58">
        <f t="shared" si="18"/>
        <v>0</v>
      </c>
      <c r="P148" s="51">
        <f t="shared" si="19"/>
        <v>0</v>
      </c>
      <c r="AW148" s="56"/>
      <c r="AX148" s="56"/>
    </row>
    <row r="149" spans="2:50" ht="15.75" x14ac:dyDescent="0.3">
      <c r="B149" s="142"/>
      <c r="C149" s="19">
        <f t="shared" si="21"/>
        <v>0</v>
      </c>
      <c r="D149" s="24">
        <f t="shared" si="22"/>
        <v>52</v>
      </c>
      <c r="E149" s="21" t="str">
        <f t="shared" si="20"/>
        <v/>
      </c>
      <c r="F149" s="28"/>
      <c r="G149" s="89"/>
      <c r="H149" s="27"/>
      <c r="I149" s="27"/>
      <c r="J149" s="27"/>
      <c r="K149" s="27"/>
      <c r="L149" s="86"/>
      <c r="M149" s="51"/>
      <c r="N149" s="51"/>
      <c r="O149" s="58">
        <f t="shared" si="18"/>
        <v>0</v>
      </c>
      <c r="P149" s="51">
        <f t="shared" si="19"/>
        <v>0</v>
      </c>
      <c r="R149" s="3" t="s">
        <v>17</v>
      </c>
      <c r="S149" s="13"/>
      <c r="T149" s="4" t="s">
        <v>18</v>
      </c>
      <c r="U149" s="8" t="s">
        <v>0</v>
      </c>
      <c r="V149" s="8" t="s">
        <v>1</v>
      </c>
      <c r="W149" s="40" t="s">
        <v>2</v>
      </c>
      <c r="AW149" s="56"/>
      <c r="AX149" s="56"/>
    </row>
    <row r="150" spans="2:50" ht="15.75" x14ac:dyDescent="0.3">
      <c r="B150" s="142"/>
      <c r="C150" s="19">
        <f t="shared" si="21"/>
        <v>0</v>
      </c>
      <c r="D150" s="24">
        <f t="shared" si="22"/>
        <v>52</v>
      </c>
      <c r="E150" s="21" t="str">
        <f t="shared" si="20"/>
        <v/>
      </c>
      <c r="F150" s="28"/>
      <c r="G150" s="89"/>
      <c r="H150" s="27"/>
      <c r="I150" s="27"/>
      <c r="J150" s="27"/>
      <c r="K150" s="27"/>
      <c r="L150" s="86"/>
      <c r="M150" s="51"/>
      <c r="N150" s="51"/>
      <c r="O150" s="58">
        <f t="shared" si="18"/>
        <v>0</v>
      </c>
      <c r="P150" s="51">
        <f t="shared" si="19"/>
        <v>0</v>
      </c>
      <c r="R150" s="2"/>
      <c r="S150" s="2"/>
      <c r="T150" s="102">
        <f>SUMPRODUCT((CaSem=S149)*(CaSem&gt;0)*CaCrédit)</f>
        <v>0</v>
      </c>
      <c r="U150" s="104">
        <f>SUMPRODUCT((CaSem=S149)*(CACatégorie=U149)*CaCrédit)</f>
        <v>0</v>
      </c>
      <c r="V150" s="104">
        <f>SUMPRODUCT((CaSem=S149)*(CACatégorie=V149)*CaCrédit)</f>
        <v>0</v>
      </c>
      <c r="W150" s="99">
        <f>SUMPRODUCT((CaSem=S149)*(CACatégorie=W149)*CaCrédit)</f>
        <v>0</v>
      </c>
      <c r="X150" s="101"/>
      <c r="AW150" s="56"/>
      <c r="AX150" s="56"/>
    </row>
    <row r="151" spans="2:50" ht="15.75" x14ac:dyDescent="0.3">
      <c r="B151" s="142"/>
      <c r="C151" s="19">
        <f t="shared" si="21"/>
        <v>0</v>
      </c>
      <c r="D151" s="24">
        <f t="shared" si="22"/>
        <v>52</v>
      </c>
      <c r="E151" s="21" t="str">
        <f t="shared" si="20"/>
        <v/>
      </c>
      <c r="F151" s="28"/>
      <c r="G151" s="89"/>
      <c r="H151" s="27"/>
      <c r="I151" s="27"/>
      <c r="J151" s="27"/>
      <c r="K151" s="27"/>
      <c r="L151" s="86"/>
      <c r="M151" s="51"/>
      <c r="N151" s="51"/>
      <c r="O151" s="58">
        <f t="shared" si="18"/>
        <v>0</v>
      </c>
      <c r="P151" s="51">
        <f t="shared" si="19"/>
        <v>0</v>
      </c>
      <c r="R151" s="2"/>
      <c r="S151" s="2"/>
      <c r="T151" s="103"/>
      <c r="U151" s="104"/>
      <c r="V151" s="104"/>
      <c r="W151" s="100"/>
      <c r="X151" s="101"/>
      <c r="AW151" s="56"/>
      <c r="AX151" s="56"/>
    </row>
    <row r="152" spans="2:50" ht="15.75" x14ac:dyDescent="0.3">
      <c r="B152" s="142"/>
      <c r="C152" s="19">
        <f t="shared" si="21"/>
        <v>0</v>
      </c>
      <c r="D152" s="24">
        <f t="shared" si="22"/>
        <v>52</v>
      </c>
      <c r="E152" s="21" t="str">
        <f t="shared" si="20"/>
        <v/>
      </c>
      <c r="F152" s="28"/>
      <c r="G152" s="89"/>
      <c r="H152" s="27"/>
      <c r="I152" s="27"/>
      <c r="J152" s="27"/>
      <c r="K152" s="27"/>
      <c r="L152" s="86"/>
      <c r="M152" s="51"/>
      <c r="N152" s="51"/>
      <c r="O152" s="58">
        <f t="shared" si="18"/>
        <v>0</v>
      </c>
      <c r="P152" s="51">
        <f t="shared" si="19"/>
        <v>0</v>
      </c>
      <c r="T152" s="39" t="s">
        <v>12</v>
      </c>
      <c r="U152" s="8" t="s">
        <v>21</v>
      </c>
      <c r="V152" s="8" t="s">
        <v>5</v>
      </c>
      <c r="W152" s="8" t="s">
        <v>6</v>
      </c>
      <c r="X152" s="8" t="s">
        <v>7</v>
      </c>
      <c r="Y152" s="7" t="s">
        <v>22</v>
      </c>
      <c r="AW152" s="56"/>
      <c r="AX152" s="56"/>
    </row>
    <row r="153" spans="2:50" ht="15.75" x14ac:dyDescent="0.3">
      <c r="B153" s="142"/>
      <c r="C153" s="19">
        <f t="shared" si="21"/>
        <v>0</v>
      </c>
      <c r="D153" s="24">
        <f t="shared" si="22"/>
        <v>52</v>
      </c>
      <c r="E153" s="21" t="str">
        <f t="shared" si="20"/>
        <v/>
      </c>
      <c r="F153" s="28"/>
      <c r="G153" s="89"/>
      <c r="H153" s="27"/>
      <c r="I153" s="27"/>
      <c r="J153" s="27"/>
      <c r="K153" s="27"/>
      <c r="L153" s="86"/>
      <c r="M153" s="51"/>
      <c r="N153" s="51"/>
      <c r="O153" s="58">
        <f t="shared" si="18"/>
        <v>0</v>
      </c>
      <c r="P153" s="51">
        <f t="shared" si="19"/>
        <v>0</v>
      </c>
      <c r="T153" s="105">
        <f>SUMPRODUCT((CaSem=S149)*(CaMode="Espèce")*CaCrédit)</f>
        <v>0</v>
      </c>
      <c r="U153" s="104">
        <f>SUMPRODUCT((CaSem=S149)*(CaMode=U152)*CaCrédit)</f>
        <v>0</v>
      </c>
      <c r="V153" s="104">
        <f>SUMPRODUCT((CaSem=S149)*(CaMode=V152)*CaCrédit)</f>
        <v>0</v>
      </c>
      <c r="W153" s="104">
        <f>SUMPRODUCT((CaSem=S149)*(CaMode=W152)*CaCrédit)</f>
        <v>0</v>
      </c>
      <c r="X153" s="104">
        <f>SUMPRODUCT((CaSem=S149)*(CaMode=X152)*CaCrédit)</f>
        <v>0</v>
      </c>
      <c r="Y153" s="12">
        <f>SUM(T153:X154)</f>
        <v>0</v>
      </c>
      <c r="AW153" s="56"/>
      <c r="AX153" s="56"/>
    </row>
    <row r="154" spans="2:50" ht="15.75" x14ac:dyDescent="0.3">
      <c r="B154" s="142"/>
      <c r="C154" s="19">
        <f t="shared" si="21"/>
        <v>0</v>
      </c>
      <c r="D154" s="24">
        <f t="shared" si="22"/>
        <v>52</v>
      </c>
      <c r="E154" s="21" t="str">
        <f t="shared" si="20"/>
        <v/>
      </c>
      <c r="F154" s="28"/>
      <c r="G154" s="89"/>
      <c r="H154" s="27"/>
      <c r="I154" s="27"/>
      <c r="J154" s="27"/>
      <c r="K154" s="27"/>
      <c r="L154" s="86"/>
      <c r="M154" s="51"/>
      <c r="N154" s="51"/>
      <c r="O154" s="58">
        <f t="shared" si="18"/>
        <v>0</v>
      </c>
      <c r="P154" s="51">
        <f t="shared" si="19"/>
        <v>0</v>
      </c>
      <c r="T154" s="106"/>
      <c r="U154" s="104"/>
      <c r="V154" s="104"/>
      <c r="W154" s="104"/>
      <c r="X154" s="104"/>
      <c r="Y154" s="15">
        <f>SUMPRODUCT((CaSem=S149)*CaRecJour)</f>
        <v>0</v>
      </c>
      <c r="AW154" s="56"/>
      <c r="AX154" s="56"/>
    </row>
    <row r="155" spans="2:50" ht="15.75" x14ac:dyDescent="0.3">
      <c r="B155" s="142"/>
      <c r="C155" s="19">
        <f t="shared" si="21"/>
        <v>0</v>
      </c>
      <c r="D155" s="24">
        <f t="shared" si="22"/>
        <v>52</v>
      </c>
      <c r="E155" s="21" t="str">
        <f t="shared" si="20"/>
        <v/>
      </c>
      <c r="F155" s="28"/>
      <c r="G155" s="89"/>
      <c r="H155" s="27"/>
      <c r="I155" s="27"/>
      <c r="J155" s="27"/>
      <c r="K155" s="27"/>
      <c r="L155" s="86"/>
      <c r="M155" s="51"/>
      <c r="N155" s="51"/>
      <c r="O155" s="58">
        <f t="shared" si="18"/>
        <v>0</v>
      </c>
      <c r="P155" s="51">
        <f t="shared" si="19"/>
        <v>0</v>
      </c>
      <c r="R155" s="107" t="s">
        <v>26</v>
      </c>
      <c r="S155" s="108"/>
      <c r="T155" s="41" t="s">
        <v>23</v>
      </c>
      <c r="U155" s="41" t="s">
        <v>24</v>
      </c>
      <c r="V155" s="41" t="s">
        <v>46</v>
      </c>
      <c r="W155" s="41" t="s">
        <v>47</v>
      </c>
      <c r="X155" s="41" t="s">
        <v>7</v>
      </c>
      <c r="Y155" s="41" t="s">
        <v>18</v>
      </c>
      <c r="Z155" s="49" t="s">
        <v>57</v>
      </c>
      <c r="AA155" s="54"/>
      <c r="AB155" s="54"/>
      <c r="AW155" s="56"/>
      <c r="AX155" s="56"/>
    </row>
    <row r="156" spans="2:50" ht="15.75" x14ac:dyDescent="0.3">
      <c r="B156" s="142"/>
      <c r="C156" s="19">
        <f t="shared" si="21"/>
        <v>0</v>
      </c>
      <c r="D156" s="24">
        <f t="shared" si="22"/>
        <v>52</v>
      </c>
      <c r="E156" s="21" t="str">
        <f t="shared" si="20"/>
        <v/>
      </c>
      <c r="F156" s="28"/>
      <c r="G156" s="89"/>
      <c r="H156" s="27"/>
      <c r="I156" s="27"/>
      <c r="J156" s="27"/>
      <c r="K156" s="27"/>
      <c r="L156" s="86"/>
      <c r="M156" s="51"/>
      <c r="N156" s="51"/>
      <c r="O156" s="58">
        <f t="shared" si="18"/>
        <v>0</v>
      </c>
      <c r="P156" s="51">
        <f t="shared" si="19"/>
        <v>0</v>
      </c>
      <c r="R156" s="109">
        <f>Z146</f>
        <v>0</v>
      </c>
      <c r="S156" s="110"/>
      <c r="T156" s="9">
        <f>SUMPRODUCT((CaSem=S149)*(CACatégorie="Banque")*(CaMode=T152)*CaDébit)</f>
        <v>0</v>
      </c>
      <c r="U156" s="9">
        <f>SUMPRODUCT((CaSem=S149)*(CACatégorie="Banque")*(CaMode=U152)*CaDébit)</f>
        <v>0</v>
      </c>
      <c r="V156" s="9">
        <f>SUMPRODUCT((CaSem=S149)*(CaMode=V152)*CaDébit)</f>
        <v>0</v>
      </c>
      <c r="W156" s="9">
        <f>SUMPRODUCT((CaSem=S149)*(CaMode=W152)*CaDébit)</f>
        <v>0</v>
      </c>
      <c r="X156" s="9">
        <f>SUMPRODUCT((CaSem=S149)*(CaMode=X152)*CaDébit)</f>
        <v>0</v>
      </c>
      <c r="Y156" s="11">
        <f>SUM(T156:X156)</f>
        <v>0</v>
      </c>
      <c r="Z156" s="11">
        <f>(T150+R156)-Y156</f>
        <v>0</v>
      </c>
      <c r="AA156" s="55"/>
      <c r="AB156" s="55"/>
      <c r="AW156" s="56"/>
      <c r="AX156" s="56"/>
    </row>
    <row r="157" spans="2:50" ht="15.75" x14ac:dyDescent="0.3">
      <c r="B157" s="142"/>
      <c r="C157" s="19">
        <f t="shared" si="21"/>
        <v>0</v>
      </c>
      <c r="D157" s="24">
        <f t="shared" si="22"/>
        <v>52</v>
      </c>
      <c r="E157" s="21" t="str">
        <f t="shared" si="20"/>
        <v/>
      </c>
      <c r="F157" s="28"/>
      <c r="G157" s="89"/>
      <c r="H157" s="27"/>
      <c r="I157" s="27"/>
      <c r="J157" s="27"/>
      <c r="K157" s="27"/>
      <c r="L157" s="86"/>
      <c r="M157" s="51"/>
      <c r="N157" s="51"/>
      <c r="O157" s="58">
        <f t="shared" ref="O157:O220" si="23">IF(AND((CaJour=B157),(CACatégorie="Résultat")),IF(B156=B157,M156,0)+IF(B155=B157,M155,0)+IF(B154=B157,M154,0)+IF(B153=B157,M153,0)+IF(B152=B157,M152,0)+IF(B151=B157,M151,0)+IF(B150=B157,M150,0)+IF(B149=B157,M149,0)+IF(B148=B157,M148,0)+IF(B147=B157,M147,0)+IF(B146=B157,M146,0)+IF(B145=B157,M145,0)+IF(B144=B157,M144,0)+IF(B143=B157,M143,0)+IF(B142=B157,M142,0)+IF(B141=B157,M141,0)+IF(B140=B157,M140,0)+IF(B139=B157,M139,0)+IF(B138=B157,M138,0)+IF(B137=B157,M137,0),0)</f>
        <v>0</v>
      </c>
      <c r="P157" s="51">
        <f t="shared" ref="P157:P220" si="24">IF(AND((CaJour=B157),(CACatégorie="Résultat")),IF(B156=B157,N156,0)+IF(B155=B157,N155,0)+IF(B154=B157,N154,0)+IF(B153=B157,N153,0)+IF(B152=B157,N152,0)+IF(B151=B157,N151,0)+IF(B150=B157,N150,0)+IF(B149=B157,N149,0)+IF(B148=B157,N148,0)+IF(B147=B157,N147,0)+IF(B146=B157,N146,0)+IF(B145=B157,N145,0)+IF(B144=B157,N144,0)+IF(B143=B157,N143,0)+IF(B142=B157,N142,0)+IF(B141=B157,N141,0)+IF(B140=B157,N140,0)+IF(B139=B157,N139,0)+IF(B138=B157,N138,0)+IF(B137=B157,N137,0),0)</f>
        <v>0</v>
      </c>
      <c r="AW157" s="56"/>
      <c r="AX157" s="56"/>
    </row>
    <row r="158" spans="2:50" ht="15.75" x14ac:dyDescent="0.3">
      <c r="B158" s="142"/>
      <c r="C158" s="19">
        <f t="shared" si="21"/>
        <v>0</v>
      </c>
      <c r="D158" s="24">
        <f t="shared" si="22"/>
        <v>52</v>
      </c>
      <c r="E158" s="21" t="str">
        <f t="shared" si="20"/>
        <v/>
      </c>
      <c r="F158" s="28"/>
      <c r="G158" s="89"/>
      <c r="H158" s="27"/>
      <c r="I158" s="27"/>
      <c r="J158" s="27"/>
      <c r="K158" s="27"/>
      <c r="L158" s="86"/>
      <c r="M158" s="51"/>
      <c r="N158" s="51"/>
      <c r="O158" s="58">
        <f t="shared" si="23"/>
        <v>0</v>
      </c>
      <c r="P158" s="51">
        <f t="shared" si="24"/>
        <v>0</v>
      </c>
      <c r="AW158" s="56"/>
      <c r="AX158" s="56"/>
    </row>
    <row r="159" spans="2:50" ht="15.75" x14ac:dyDescent="0.3">
      <c r="B159" s="142"/>
      <c r="C159" s="19">
        <f t="shared" si="21"/>
        <v>0</v>
      </c>
      <c r="D159" s="24">
        <f t="shared" si="22"/>
        <v>52</v>
      </c>
      <c r="E159" s="21" t="str">
        <f t="shared" si="20"/>
        <v/>
      </c>
      <c r="F159" s="28"/>
      <c r="G159" s="89"/>
      <c r="H159" s="27"/>
      <c r="I159" s="27"/>
      <c r="J159" s="27"/>
      <c r="K159" s="27"/>
      <c r="L159" s="86"/>
      <c r="M159" s="51"/>
      <c r="N159" s="51"/>
      <c r="O159" s="58">
        <f t="shared" si="23"/>
        <v>0</v>
      </c>
      <c r="P159" s="51">
        <f t="shared" si="24"/>
        <v>0</v>
      </c>
      <c r="R159" s="3" t="s">
        <v>17</v>
      </c>
      <c r="S159" s="13"/>
      <c r="T159" s="4" t="s">
        <v>18</v>
      </c>
      <c r="U159" s="8" t="s">
        <v>0</v>
      </c>
      <c r="V159" s="8" t="s">
        <v>1</v>
      </c>
      <c r="W159" s="40" t="s">
        <v>2</v>
      </c>
      <c r="AW159" s="56"/>
      <c r="AX159" s="56"/>
    </row>
    <row r="160" spans="2:50" ht="15.75" x14ac:dyDescent="0.3">
      <c r="B160" s="142"/>
      <c r="C160" s="19">
        <f t="shared" si="21"/>
        <v>0</v>
      </c>
      <c r="D160" s="24">
        <f t="shared" si="22"/>
        <v>52</v>
      </c>
      <c r="E160" s="21" t="str">
        <f t="shared" si="20"/>
        <v/>
      </c>
      <c r="F160" s="28"/>
      <c r="G160" s="89"/>
      <c r="H160" s="27"/>
      <c r="I160" s="27"/>
      <c r="J160" s="27"/>
      <c r="K160" s="27"/>
      <c r="L160" s="86"/>
      <c r="M160" s="51"/>
      <c r="N160" s="51"/>
      <c r="O160" s="58">
        <f t="shared" si="23"/>
        <v>0</v>
      </c>
      <c r="P160" s="51">
        <f t="shared" si="24"/>
        <v>0</v>
      </c>
      <c r="R160" s="2"/>
      <c r="S160" s="2"/>
      <c r="T160" s="102">
        <f>SUMPRODUCT((CaSem=S159)*(CaSem&gt;0)*CaCrédit)</f>
        <v>0</v>
      </c>
      <c r="U160" s="104">
        <f>SUMPRODUCT((CaSem=S159)*(CACatégorie=U159)*CaCrédit)</f>
        <v>0</v>
      </c>
      <c r="V160" s="104">
        <f>SUMPRODUCT((CaSem=S159)*(CACatégorie=V159)*CaCrédit)</f>
        <v>0</v>
      </c>
      <c r="W160" s="99">
        <f>SUMPRODUCT((CaSem=S159)*(CACatégorie=W159)*CaCrédit)</f>
        <v>0</v>
      </c>
      <c r="X160" s="101"/>
      <c r="AW160" s="56"/>
      <c r="AX160" s="56"/>
    </row>
    <row r="161" spans="2:50" ht="15.75" x14ac:dyDescent="0.3">
      <c r="B161" s="142"/>
      <c r="C161" s="19">
        <f t="shared" si="21"/>
        <v>0</v>
      </c>
      <c r="D161" s="24">
        <f t="shared" si="22"/>
        <v>52</v>
      </c>
      <c r="E161" s="21" t="str">
        <f t="shared" si="20"/>
        <v/>
      </c>
      <c r="F161" s="28"/>
      <c r="G161" s="89"/>
      <c r="H161" s="27"/>
      <c r="I161" s="27"/>
      <c r="J161" s="27"/>
      <c r="K161" s="27"/>
      <c r="L161" s="86"/>
      <c r="M161" s="51"/>
      <c r="N161" s="51"/>
      <c r="O161" s="58">
        <f t="shared" si="23"/>
        <v>0</v>
      </c>
      <c r="P161" s="51">
        <f t="shared" si="24"/>
        <v>0</v>
      </c>
      <c r="R161" s="2"/>
      <c r="S161" s="2"/>
      <c r="T161" s="103"/>
      <c r="U161" s="104"/>
      <c r="V161" s="104"/>
      <c r="W161" s="100"/>
      <c r="X161" s="101"/>
      <c r="AW161" s="56"/>
      <c r="AX161" s="56"/>
    </row>
    <row r="162" spans="2:50" ht="15.75" x14ac:dyDescent="0.3">
      <c r="B162" s="142"/>
      <c r="C162" s="19">
        <f t="shared" si="21"/>
        <v>0</v>
      </c>
      <c r="D162" s="24">
        <f t="shared" si="22"/>
        <v>52</v>
      </c>
      <c r="E162" s="21" t="str">
        <f t="shared" si="20"/>
        <v/>
      </c>
      <c r="F162" s="28"/>
      <c r="G162" s="89"/>
      <c r="H162" s="27"/>
      <c r="I162" s="27"/>
      <c r="J162" s="27"/>
      <c r="K162" s="27"/>
      <c r="L162" s="86"/>
      <c r="M162" s="51"/>
      <c r="N162" s="51"/>
      <c r="O162" s="58">
        <f t="shared" si="23"/>
        <v>0</v>
      </c>
      <c r="P162" s="51">
        <f t="shared" si="24"/>
        <v>0</v>
      </c>
      <c r="T162" s="39" t="s">
        <v>12</v>
      </c>
      <c r="U162" s="8" t="s">
        <v>21</v>
      </c>
      <c r="V162" s="8" t="s">
        <v>5</v>
      </c>
      <c r="W162" s="8" t="s">
        <v>6</v>
      </c>
      <c r="X162" s="8" t="s">
        <v>7</v>
      </c>
      <c r="Y162" s="7" t="s">
        <v>22</v>
      </c>
      <c r="AW162" s="56"/>
      <c r="AX162" s="56"/>
    </row>
    <row r="163" spans="2:50" ht="15.75" x14ac:dyDescent="0.3">
      <c r="B163" s="142"/>
      <c r="C163" s="19">
        <f t="shared" si="21"/>
        <v>0</v>
      </c>
      <c r="D163" s="24">
        <f t="shared" si="22"/>
        <v>52</v>
      </c>
      <c r="E163" s="21" t="str">
        <f t="shared" si="20"/>
        <v/>
      </c>
      <c r="F163" s="28"/>
      <c r="G163" s="89"/>
      <c r="H163" s="27"/>
      <c r="I163" s="27"/>
      <c r="J163" s="27"/>
      <c r="K163" s="27"/>
      <c r="L163" s="86"/>
      <c r="M163" s="51"/>
      <c r="N163" s="51"/>
      <c r="O163" s="58">
        <f t="shared" si="23"/>
        <v>0</v>
      </c>
      <c r="P163" s="51">
        <f t="shared" si="24"/>
        <v>0</v>
      </c>
      <c r="T163" s="105">
        <f>SUMPRODUCT((CaSem=S159)*(CaMode="Espèce")*CaCrédit)</f>
        <v>0</v>
      </c>
      <c r="U163" s="104">
        <f>SUMPRODUCT((CaSem=S159)*(CaMode=U162)*CaCrédit)</f>
        <v>0</v>
      </c>
      <c r="V163" s="104">
        <f>SUMPRODUCT((CaSem=S159)*(CaMode=V162)*CaCrédit)</f>
        <v>0</v>
      </c>
      <c r="W163" s="104">
        <f>SUMPRODUCT((CaSem=S159)*(CaMode=W162)*CaCrédit)</f>
        <v>0</v>
      </c>
      <c r="X163" s="104">
        <f>SUMPRODUCT((CaSem=S159)*(CaMode=X162)*CaCrédit)</f>
        <v>0</v>
      </c>
      <c r="Y163" s="12">
        <f>SUM(T163:X164)</f>
        <v>0</v>
      </c>
      <c r="AW163" s="56"/>
      <c r="AX163" s="56"/>
    </row>
    <row r="164" spans="2:50" ht="15.75" x14ac:dyDescent="0.3">
      <c r="B164" s="142"/>
      <c r="C164" s="19">
        <f t="shared" si="21"/>
        <v>0</v>
      </c>
      <c r="D164" s="24">
        <f t="shared" si="22"/>
        <v>52</v>
      </c>
      <c r="E164" s="21" t="str">
        <f t="shared" si="20"/>
        <v/>
      </c>
      <c r="F164" s="28"/>
      <c r="G164" s="89"/>
      <c r="H164" s="27"/>
      <c r="I164" s="27"/>
      <c r="J164" s="27"/>
      <c r="K164" s="27"/>
      <c r="L164" s="86"/>
      <c r="M164" s="51"/>
      <c r="N164" s="51"/>
      <c r="O164" s="58">
        <f t="shared" si="23"/>
        <v>0</v>
      </c>
      <c r="P164" s="51">
        <f t="shared" si="24"/>
        <v>0</v>
      </c>
      <c r="T164" s="106"/>
      <c r="U164" s="104"/>
      <c r="V164" s="104"/>
      <c r="W164" s="104"/>
      <c r="X164" s="104"/>
      <c r="Y164" s="15">
        <f>SUMPRODUCT((CaSem=S159)*CaRecJour)</f>
        <v>0</v>
      </c>
      <c r="AW164" s="56"/>
      <c r="AX164" s="56"/>
    </row>
    <row r="165" spans="2:50" ht="15.75" x14ac:dyDescent="0.3">
      <c r="B165" s="142"/>
      <c r="C165" s="19">
        <f t="shared" si="21"/>
        <v>0</v>
      </c>
      <c r="D165" s="24">
        <f t="shared" si="22"/>
        <v>52</v>
      </c>
      <c r="E165" s="21" t="str">
        <f t="shared" si="20"/>
        <v/>
      </c>
      <c r="F165" s="28"/>
      <c r="G165" s="89"/>
      <c r="H165" s="27"/>
      <c r="I165" s="27"/>
      <c r="J165" s="27"/>
      <c r="K165" s="27"/>
      <c r="L165" s="86"/>
      <c r="M165" s="51"/>
      <c r="N165" s="51"/>
      <c r="O165" s="58">
        <f t="shared" si="23"/>
        <v>0</v>
      </c>
      <c r="P165" s="51">
        <f t="shared" si="24"/>
        <v>0</v>
      </c>
      <c r="R165" s="107" t="s">
        <v>26</v>
      </c>
      <c r="S165" s="108"/>
      <c r="T165" s="41" t="s">
        <v>23</v>
      </c>
      <c r="U165" s="41" t="s">
        <v>24</v>
      </c>
      <c r="V165" s="41" t="s">
        <v>46</v>
      </c>
      <c r="W165" s="41" t="s">
        <v>47</v>
      </c>
      <c r="X165" s="41" t="s">
        <v>7</v>
      </c>
      <c r="Y165" s="41" t="s">
        <v>18</v>
      </c>
      <c r="Z165" s="49" t="s">
        <v>57</v>
      </c>
      <c r="AA165" s="54"/>
      <c r="AB165" s="54"/>
      <c r="AW165" s="56"/>
      <c r="AX165" s="56"/>
    </row>
    <row r="166" spans="2:50" ht="15.75" x14ac:dyDescent="0.3">
      <c r="B166" s="142"/>
      <c r="C166" s="19">
        <f t="shared" si="21"/>
        <v>0</v>
      </c>
      <c r="D166" s="24">
        <f t="shared" si="22"/>
        <v>52</v>
      </c>
      <c r="E166" s="21" t="str">
        <f t="shared" si="20"/>
        <v/>
      </c>
      <c r="F166" s="28"/>
      <c r="G166" s="89"/>
      <c r="H166" s="27"/>
      <c r="I166" s="27"/>
      <c r="J166" s="27"/>
      <c r="K166" s="27"/>
      <c r="L166" s="86"/>
      <c r="M166" s="51"/>
      <c r="N166" s="51"/>
      <c r="O166" s="58">
        <f t="shared" si="23"/>
        <v>0</v>
      </c>
      <c r="P166" s="51">
        <f t="shared" si="24"/>
        <v>0</v>
      </c>
      <c r="R166" s="109">
        <f>Z156</f>
        <v>0</v>
      </c>
      <c r="S166" s="110"/>
      <c r="T166" s="9">
        <f>SUMPRODUCT((CaSem=S159)*(CACatégorie="Banque")*(CaMode=T162)*CaDébit)</f>
        <v>0</v>
      </c>
      <c r="U166" s="9">
        <f>SUMPRODUCT((CaSem=S159)*(CACatégorie="Banque")*(CaMode=U162)*CaDébit)</f>
        <v>0</v>
      </c>
      <c r="V166" s="9">
        <f>SUMPRODUCT((CaSem=S159)*(CaMode=V162)*CaDébit)</f>
        <v>0</v>
      </c>
      <c r="W166" s="9">
        <f>SUMPRODUCT((CaSem=S159)*(CaMode=W162)*CaDébit)</f>
        <v>0</v>
      </c>
      <c r="X166" s="9">
        <f>SUMPRODUCT((CaSem=S159)*(CaMode=X162)*CaDébit)</f>
        <v>0</v>
      </c>
      <c r="Y166" s="11">
        <f>SUM(T166:X166)</f>
        <v>0</v>
      </c>
      <c r="Z166" s="11">
        <f>(T160+R166)-Y166</f>
        <v>0</v>
      </c>
      <c r="AA166" s="55"/>
      <c r="AB166" s="55"/>
      <c r="AW166" s="56"/>
      <c r="AX166" s="56"/>
    </row>
    <row r="167" spans="2:50" ht="15.75" x14ac:dyDescent="0.3">
      <c r="B167" s="142"/>
      <c r="C167" s="19">
        <f t="shared" si="21"/>
        <v>0</v>
      </c>
      <c r="D167" s="24">
        <f t="shared" si="22"/>
        <v>52</v>
      </c>
      <c r="E167" s="21" t="str">
        <f t="shared" si="20"/>
        <v/>
      </c>
      <c r="F167" s="28"/>
      <c r="G167" s="89"/>
      <c r="H167" s="27"/>
      <c r="I167" s="27"/>
      <c r="J167" s="27"/>
      <c r="K167" s="27"/>
      <c r="L167" s="86"/>
      <c r="M167" s="51"/>
      <c r="N167" s="51"/>
      <c r="O167" s="58">
        <f t="shared" si="23"/>
        <v>0</v>
      </c>
      <c r="P167" s="51">
        <f t="shared" si="24"/>
        <v>0</v>
      </c>
      <c r="AW167" s="56"/>
      <c r="AX167" s="56"/>
    </row>
    <row r="168" spans="2:50" ht="15.75" x14ac:dyDescent="0.3">
      <c r="B168" s="142"/>
      <c r="C168" s="19">
        <f t="shared" si="21"/>
        <v>0</v>
      </c>
      <c r="D168" s="24">
        <f t="shared" si="22"/>
        <v>52</v>
      </c>
      <c r="E168" s="21" t="str">
        <f t="shared" si="20"/>
        <v/>
      </c>
      <c r="F168" s="28"/>
      <c r="G168" s="89"/>
      <c r="H168" s="27"/>
      <c r="I168" s="27"/>
      <c r="J168" s="27"/>
      <c r="K168" s="27"/>
      <c r="L168" s="86"/>
      <c r="M168" s="51"/>
      <c r="N168" s="51"/>
      <c r="O168" s="58">
        <f t="shared" si="23"/>
        <v>0</v>
      </c>
      <c r="P168" s="51">
        <f t="shared" si="24"/>
        <v>0</v>
      </c>
      <c r="AW168" s="56"/>
      <c r="AX168" s="56"/>
    </row>
    <row r="169" spans="2:50" ht="15.75" x14ac:dyDescent="0.3">
      <c r="B169" s="142"/>
      <c r="C169" s="19">
        <f t="shared" si="21"/>
        <v>0</v>
      </c>
      <c r="D169" s="24">
        <f t="shared" si="22"/>
        <v>52</v>
      </c>
      <c r="E169" s="21" t="str">
        <f t="shared" si="20"/>
        <v/>
      </c>
      <c r="F169" s="28"/>
      <c r="G169" s="89"/>
      <c r="H169" s="27"/>
      <c r="I169" s="27"/>
      <c r="J169" s="27"/>
      <c r="K169" s="27"/>
      <c r="L169" s="86"/>
      <c r="M169" s="51"/>
      <c r="N169" s="51"/>
      <c r="O169" s="58">
        <f t="shared" si="23"/>
        <v>0</v>
      </c>
      <c r="P169" s="51">
        <f t="shared" si="24"/>
        <v>0</v>
      </c>
      <c r="R169" s="3" t="s">
        <v>17</v>
      </c>
      <c r="S169" s="13"/>
      <c r="T169" s="4" t="s">
        <v>18</v>
      </c>
      <c r="U169" s="8" t="s">
        <v>0</v>
      </c>
      <c r="V169" s="8" t="s">
        <v>1</v>
      </c>
      <c r="W169" s="40" t="s">
        <v>2</v>
      </c>
      <c r="AW169" s="56"/>
      <c r="AX169" s="56"/>
    </row>
    <row r="170" spans="2:50" ht="15.75" x14ac:dyDescent="0.3">
      <c r="B170" s="142"/>
      <c r="C170" s="19">
        <f t="shared" si="21"/>
        <v>0</v>
      </c>
      <c r="D170" s="24">
        <f t="shared" si="22"/>
        <v>52</v>
      </c>
      <c r="E170" s="21" t="str">
        <f t="shared" si="20"/>
        <v/>
      </c>
      <c r="F170" s="28"/>
      <c r="G170" s="89"/>
      <c r="H170" s="27"/>
      <c r="I170" s="27"/>
      <c r="J170" s="27"/>
      <c r="K170" s="27"/>
      <c r="L170" s="86"/>
      <c r="M170" s="51"/>
      <c r="N170" s="51"/>
      <c r="O170" s="58">
        <f t="shared" si="23"/>
        <v>0</v>
      </c>
      <c r="P170" s="51">
        <f t="shared" si="24"/>
        <v>0</v>
      </c>
      <c r="R170" s="2"/>
      <c r="S170" s="2"/>
      <c r="T170" s="102">
        <f>SUMPRODUCT((CaSem=S169)*(CaSem&gt;0)*CaCrédit)</f>
        <v>0</v>
      </c>
      <c r="U170" s="104">
        <f>SUMPRODUCT((CaSem=S169)*(CACatégorie=U169)*CaCrédit)</f>
        <v>0</v>
      </c>
      <c r="V170" s="104">
        <f>SUMPRODUCT((CaSem=S169)*(CACatégorie=V169)*CaCrédit)</f>
        <v>0</v>
      </c>
      <c r="W170" s="99">
        <f>SUMPRODUCT((CaSem=S169)*(CACatégorie=W169)*CaCrédit)</f>
        <v>0</v>
      </c>
      <c r="X170" s="101"/>
      <c r="AW170" s="56"/>
      <c r="AX170" s="56"/>
    </row>
    <row r="171" spans="2:50" ht="15.75" x14ac:dyDescent="0.3">
      <c r="B171" s="142"/>
      <c r="C171" s="19">
        <f t="shared" si="21"/>
        <v>0</v>
      </c>
      <c r="D171" s="24">
        <f t="shared" si="22"/>
        <v>52</v>
      </c>
      <c r="E171" s="21" t="str">
        <f t="shared" si="20"/>
        <v/>
      </c>
      <c r="F171" s="28"/>
      <c r="G171" s="89"/>
      <c r="H171" s="27"/>
      <c r="I171" s="27"/>
      <c r="J171" s="27"/>
      <c r="K171" s="27"/>
      <c r="L171" s="86"/>
      <c r="M171" s="51"/>
      <c r="N171" s="51"/>
      <c r="O171" s="58">
        <f t="shared" si="23"/>
        <v>0</v>
      </c>
      <c r="P171" s="51">
        <f t="shared" si="24"/>
        <v>0</v>
      </c>
      <c r="R171" s="2"/>
      <c r="S171" s="2"/>
      <c r="T171" s="103"/>
      <c r="U171" s="104"/>
      <c r="V171" s="104"/>
      <c r="W171" s="100"/>
      <c r="X171" s="101"/>
      <c r="AW171" s="56"/>
      <c r="AX171" s="56"/>
    </row>
    <row r="172" spans="2:50" ht="15.75" x14ac:dyDescent="0.3">
      <c r="B172" s="142"/>
      <c r="C172" s="19">
        <f t="shared" si="21"/>
        <v>0</v>
      </c>
      <c r="D172" s="24">
        <f t="shared" si="22"/>
        <v>52</v>
      </c>
      <c r="E172" s="21" t="str">
        <f t="shared" si="20"/>
        <v/>
      </c>
      <c r="F172" s="28"/>
      <c r="G172" s="89"/>
      <c r="H172" s="27"/>
      <c r="I172" s="27"/>
      <c r="J172" s="27"/>
      <c r="K172" s="27"/>
      <c r="L172" s="86"/>
      <c r="M172" s="51"/>
      <c r="N172" s="51"/>
      <c r="O172" s="58">
        <f t="shared" si="23"/>
        <v>0</v>
      </c>
      <c r="P172" s="51">
        <f t="shared" si="24"/>
        <v>0</v>
      </c>
      <c r="T172" s="39" t="s">
        <v>12</v>
      </c>
      <c r="U172" s="8" t="s">
        <v>21</v>
      </c>
      <c r="V172" s="8" t="s">
        <v>5</v>
      </c>
      <c r="W172" s="8" t="s">
        <v>6</v>
      </c>
      <c r="X172" s="8" t="s">
        <v>7</v>
      </c>
      <c r="Y172" s="7" t="s">
        <v>22</v>
      </c>
      <c r="AW172" s="56"/>
      <c r="AX172" s="56"/>
    </row>
    <row r="173" spans="2:50" ht="15.75" x14ac:dyDescent="0.3">
      <c r="B173" s="142"/>
      <c r="C173" s="19">
        <f t="shared" si="21"/>
        <v>0</v>
      </c>
      <c r="D173" s="24">
        <f t="shared" si="22"/>
        <v>52</v>
      </c>
      <c r="E173" s="21" t="str">
        <f t="shared" si="20"/>
        <v/>
      </c>
      <c r="F173" s="28"/>
      <c r="G173" s="89"/>
      <c r="H173" s="27"/>
      <c r="I173" s="27"/>
      <c r="J173" s="27"/>
      <c r="K173" s="27"/>
      <c r="L173" s="86"/>
      <c r="M173" s="51"/>
      <c r="N173" s="51"/>
      <c r="O173" s="58">
        <f t="shared" si="23"/>
        <v>0</v>
      </c>
      <c r="P173" s="51">
        <f t="shared" si="24"/>
        <v>0</v>
      </c>
      <c r="T173" s="105">
        <f>SUMPRODUCT((CaSem=S169)*(CaMode="Espèce")*CaCrédit)</f>
        <v>0</v>
      </c>
      <c r="U173" s="104">
        <f>SUMPRODUCT((CaSem=S169)*(CaMode=U172)*CaCrédit)</f>
        <v>0</v>
      </c>
      <c r="V173" s="104">
        <f>SUMPRODUCT((CaSem=S169)*(CaMode=V172)*CaCrédit)</f>
        <v>0</v>
      </c>
      <c r="W173" s="104">
        <f>SUMPRODUCT((CaSem=S169)*(CaMode=W172)*CaCrédit)</f>
        <v>0</v>
      </c>
      <c r="X173" s="104">
        <f>SUMPRODUCT((CaSem=S169)*(CaMode=X172)*CaCrédit)</f>
        <v>0</v>
      </c>
      <c r="Y173" s="12">
        <f>SUM(T173:X174)</f>
        <v>0</v>
      </c>
      <c r="AW173" s="56"/>
      <c r="AX173" s="56"/>
    </row>
    <row r="174" spans="2:50" ht="15.75" x14ac:dyDescent="0.3">
      <c r="B174" s="142"/>
      <c r="C174" s="19">
        <f t="shared" si="21"/>
        <v>0</v>
      </c>
      <c r="D174" s="24">
        <f t="shared" si="22"/>
        <v>52</v>
      </c>
      <c r="E174" s="21" t="str">
        <f t="shared" si="20"/>
        <v/>
      </c>
      <c r="F174" s="28"/>
      <c r="G174" s="89"/>
      <c r="H174" s="27"/>
      <c r="I174" s="27"/>
      <c r="J174" s="27"/>
      <c r="K174" s="27"/>
      <c r="L174" s="86"/>
      <c r="M174" s="51"/>
      <c r="N174" s="51"/>
      <c r="O174" s="58">
        <f t="shared" si="23"/>
        <v>0</v>
      </c>
      <c r="P174" s="51">
        <f t="shared" si="24"/>
        <v>0</v>
      </c>
      <c r="T174" s="106"/>
      <c r="U174" s="104"/>
      <c r="V174" s="104"/>
      <c r="W174" s="104"/>
      <c r="X174" s="104"/>
      <c r="Y174" s="15">
        <f>SUMPRODUCT((CaSem=S169)*CaRecJour)</f>
        <v>0</v>
      </c>
      <c r="AW174" s="56"/>
      <c r="AX174" s="56"/>
    </row>
    <row r="175" spans="2:50" ht="15.75" x14ac:dyDescent="0.3">
      <c r="B175" s="142"/>
      <c r="C175" s="19">
        <f t="shared" si="21"/>
        <v>0</v>
      </c>
      <c r="D175" s="24">
        <f t="shared" si="22"/>
        <v>52</v>
      </c>
      <c r="E175" s="21" t="str">
        <f t="shared" si="20"/>
        <v/>
      </c>
      <c r="F175" s="28"/>
      <c r="G175" s="89"/>
      <c r="H175" s="27"/>
      <c r="I175" s="27"/>
      <c r="J175" s="27"/>
      <c r="K175" s="27"/>
      <c r="L175" s="86"/>
      <c r="M175" s="51"/>
      <c r="N175" s="51"/>
      <c r="O175" s="58">
        <f t="shared" si="23"/>
        <v>0</v>
      </c>
      <c r="P175" s="51">
        <f t="shared" si="24"/>
        <v>0</v>
      </c>
      <c r="R175" s="107" t="s">
        <v>26</v>
      </c>
      <c r="S175" s="108"/>
      <c r="T175" s="41" t="s">
        <v>23</v>
      </c>
      <c r="U175" s="41" t="s">
        <v>24</v>
      </c>
      <c r="V175" s="41" t="s">
        <v>46</v>
      </c>
      <c r="W175" s="41" t="s">
        <v>47</v>
      </c>
      <c r="X175" s="41" t="s">
        <v>7</v>
      </c>
      <c r="Y175" s="41" t="s">
        <v>18</v>
      </c>
      <c r="Z175" s="49" t="s">
        <v>57</v>
      </c>
      <c r="AA175" s="54"/>
      <c r="AB175" s="54"/>
      <c r="AW175" s="56"/>
      <c r="AX175" s="56"/>
    </row>
    <row r="176" spans="2:50" ht="15.75" x14ac:dyDescent="0.3">
      <c r="B176" s="142"/>
      <c r="C176" s="19">
        <f t="shared" si="21"/>
        <v>0</v>
      </c>
      <c r="D176" s="24">
        <f t="shared" si="22"/>
        <v>52</v>
      </c>
      <c r="E176" s="21" t="str">
        <f t="shared" si="20"/>
        <v/>
      </c>
      <c r="F176" s="28"/>
      <c r="G176" s="89"/>
      <c r="H176" s="27"/>
      <c r="I176" s="27"/>
      <c r="J176" s="27"/>
      <c r="K176" s="27"/>
      <c r="L176" s="86"/>
      <c r="M176" s="51"/>
      <c r="N176" s="51"/>
      <c r="O176" s="58">
        <f t="shared" si="23"/>
        <v>0</v>
      </c>
      <c r="P176" s="51">
        <f t="shared" si="24"/>
        <v>0</v>
      </c>
      <c r="R176" s="109">
        <f>Z166</f>
        <v>0</v>
      </c>
      <c r="S176" s="110"/>
      <c r="T176" s="9">
        <f>SUMPRODUCT((CaSem=S169)*(CACatégorie="Banque")*(CaMode=T172)*CaDébit)</f>
        <v>0</v>
      </c>
      <c r="U176" s="9">
        <f>SUMPRODUCT((CaSem=S169)*(CACatégorie="Banque")*(CaMode=U172)*CaDébit)</f>
        <v>0</v>
      </c>
      <c r="V176" s="9">
        <f>SUMPRODUCT((CaSem=S169)*(CaMode=V172)*CaDébit)</f>
        <v>0</v>
      </c>
      <c r="W176" s="9">
        <f>SUMPRODUCT((CaSem=S169)*(CaMode=W172)*CaDébit)</f>
        <v>0</v>
      </c>
      <c r="X176" s="9">
        <f>SUMPRODUCT((CaSem=S169)*(CaMode=X172)*CaDébit)</f>
        <v>0</v>
      </c>
      <c r="Y176" s="11">
        <f>SUM(T176:X176)</f>
        <v>0</v>
      </c>
      <c r="Z176" s="11">
        <f>(T170+R176)-Y176</f>
        <v>0</v>
      </c>
      <c r="AA176" s="55"/>
      <c r="AB176" s="55"/>
      <c r="AW176" s="56"/>
      <c r="AX176" s="56"/>
    </row>
    <row r="177" spans="2:50" ht="15.75" x14ac:dyDescent="0.3">
      <c r="B177" s="142"/>
      <c r="C177" s="19">
        <f t="shared" si="21"/>
        <v>0</v>
      </c>
      <c r="D177" s="24">
        <f t="shared" si="22"/>
        <v>52</v>
      </c>
      <c r="E177" s="21" t="str">
        <f t="shared" si="20"/>
        <v/>
      </c>
      <c r="F177" s="28"/>
      <c r="G177" s="89"/>
      <c r="H177" s="27"/>
      <c r="I177" s="27"/>
      <c r="J177" s="27"/>
      <c r="K177" s="27"/>
      <c r="L177" s="86"/>
      <c r="M177" s="51"/>
      <c r="N177" s="51"/>
      <c r="O177" s="58">
        <f t="shared" si="23"/>
        <v>0</v>
      </c>
      <c r="P177" s="51">
        <f t="shared" si="24"/>
        <v>0</v>
      </c>
      <c r="AW177" s="56"/>
      <c r="AX177" s="56"/>
    </row>
    <row r="178" spans="2:50" ht="15.75" x14ac:dyDescent="0.3">
      <c r="B178" s="142"/>
      <c r="C178" s="19">
        <f t="shared" si="21"/>
        <v>0</v>
      </c>
      <c r="D178" s="24">
        <f t="shared" si="22"/>
        <v>52</v>
      </c>
      <c r="E178" s="21" t="str">
        <f t="shared" si="20"/>
        <v/>
      </c>
      <c r="F178" s="28"/>
      <c r="G178" s="89"/>
      <c r="H178" s="27"/>
      <c r="I178" s="27"/>
      <c r="J178" s="27"/>
      <c r="K178" s="27"/>
      <c r="L178" s="86"/>
      <c r="M178" s="51"/>
      <c r="N178" s="51"/>
      <c r="O178" s="58">
        <f t="shared" si="23"/>
        <v>0</v>
      </c>
      <c r="P178" s="51">
        <f t="shared" si="24"/>
        <v>0</v>
      </c>
      <c r="AW178" s="56"/>
      <c r="AX178" s="56"/>
    </row>
    <row r="179" spans="2:50" ht="15.75" x14ac:dyDescent="0.3">
      <c r="B179" s="142"/>
      <c r="C179" s="19">
        <f t="shared" si="21"/>
        <v>0</v>
      </c>
      <c r="D179" s="24">
        <f t="shared" si="22"/>
        <v>52</v>
      </c>
      <c r="E179" s="21" t="str">
        <f t="shared" si="20"/>
        <v/>
      </c>
      <c r="F179" s="28"/>
      <c r="G179" s="89"/>
      <c r="H179" s="27"/>
      <c r="I179" s="27"/>
      <c r="J179" s="27"/>
      <c r="K179" s="27"/>
      <c r="L179" s="86"/>
      <c r="M179" s="51"/>
      <c r="N179" s="51"/>
      <c r="O179" s="58">
        <f t="shared" si="23"/>
        <v>0</v>
      </c>
      <c r="P179" s="51">
        <f t="shared" si="24"/>
        <v>0</v>
      </c>
      <c r="R179" s="3" t="s">
        <v>17</v>
      </c>
      <c r="S179" s="13"/>
      <c r="T179" s="4" t="s">
        <v>18</v>
      </c>
      <c r="U179" s="8" t="s">
        <v>0</v>
      </c>
      <c r="V179" s="8" t="s">
        <v>1</v>
      </c>
      <c r="W179" s="40" t="s">
        <v>2</v>
      </c>
      <c r="AW179" s="56"/>
      <c r="AX179" s="56"/>
    </row>
    <row r="180" spans="2:50" ht="15.75" x14ac:dyDescent="0.3">
      <c r="B180" s="142"/>
      <c r="C180" s="19">
        <f t="shared" si="21"/>
        <v>0</v>
      </c>
      <c r="D180" s="24">
        <f t="shared" si="22"/>
        <v>52</v>
      </c>
      <c r="E180" s="21" t="str">
        <f t="shared" si="20"/>
        <v/>
      </c>
      <c r="F180" s="28"/>
      <c r="G180" s="89"/>
      <c r="H180" s="27"/>
      <c r="I180" s="27"/>
      <c r="J180" s="27"/>
      <c r="K180" s="27"/>
      <c r="L180" s="86"/>
      <c r="M180" s="51"/>
      <c r="N180" s="51"/>
      <c r="O180" s="58">
        <f t="shared" si="23"/>
        <v>0</v>
      </c>
      <c r="P180" s="51">
        <f t="shared" si="24"/>
        <v>0</v>
      </c>
      <c r="R180" s="2"/>
      <c r="S180" s="2"/>
      <c r="T180" s="102">
        <f>SUMPRODUCT((CaSem=S179)*(CaSem&gt;0)*CaCrédit)</f>
        <v>0</v>
      </c>
      <c r="U180" s="104">
        <f>SUMPRODUCT((CaSem=S179)*(CACatégorie=U179)*CaCrédit)</f>
        <v>0</v>
      </c>
      <c r="V180" s="104">
        <f>SUMPRODUCT((CaSem=S179)*(CACatégorie=V179)*CaCrédit)</f>
        <v>0</v>
      </c>
      <c r="W180" s="99">
        <f>SUMPRODUCT((CaSem=S179)*(CACatégorie=W179)*CaCrédit)</f>
        <v>0</v>
      </c>
      <c r="X180" s="101"/>
      <c r="AW180" s="56"/>
      <c r="AX180" s="56"/>
    </row>
    <row r="181" spans="2:50" ht="15.75" x14ac:dyDescent="0.3">
      <c r="B181" s="142"/>
      <c r="C181" s="19">
        <f t="shared" si="21"/>
        <v>0</v>
      </c>
      <c r="D181" s="24">
        <f t="shared" si="22"/>
        <v>52</v>
      </c>
      <c r="E181" s="21" t="str">
        <f t="shared" si="20"/>
        <v/>
      </c>
      <c r="F181" s="28"/>
      <c r="G181" s="89"/>
      <c r="H181" s="27"/>
      <c r="I181" s="27"/>
      <c r="J181" s="27"/>
      <c r="K181" s="27"/>
      <c r="L181" s="86"/>
      <c r="M181" s="51"/>
      <c r="N181" s="51"/>
      <c r="O181" s="58">
        <f t="shared" si="23"/>
        <v>0</v>
      </c>
      <c r="P181" s="51">
        <f t="shared" si="24"/>
        <v>0</v>
      </c>
      <c r="R181" s="2"/>
      <c r="S181" s="2"/>
      <c r="T181" s="103"/>
      <c r="U181" s="104"/>
      <c r="V181" s="104"/>
      <c r="W181" s="100"/>
      <c r="X181" s="101"/>
      <c r="AW181" s="56"/>
      <c r="AX181" s="56"/>
    </row>
    <row r="182" spans="2:50" ht="15.75" x14ac:dyDescent="0.3">
      <c r="B182" s="142"/>
      <c r="C182" s="19">
        <f t="shared" si="21"/>
        <v>0</v>
      </c>
      <c r="D182" s="24">
        <f t="shared" si="22"/>
        <v>52</v>
      </c>
      <c r="E182" s="21" t="str">
        <f t="shared" si="20"/>
        <v/>
      </c>
      <c r="F182" s="28"/>
      <c r="G182" s="89"/>
      <c r="H182" s="27"/>
      <c r="I182" s="27"/>
      <c r="J182" s="27"/>
      <c r="K182" s="27"/>
      <c r="L182" s="86"/>
      <c r="M182" s="51"/>
      <c r="N182" s="51"/>
      <c r="O182" s="58">
        <f t="shared" si="23"/>
        <v>0</v>
      </c>
      <c r="P182" s="51">
        <f t="shared" si="24"/>
        <v>0</v>
      </c>
      <c r="T182" s="39" t="s">
        <v>12</v>
      </c>
      <c r="U182" s="8" t="s">
        <v>21</v>
      </c>
      <c r="V182" s="8" t="s">
        <v>5</v>
      </c>
      <c r="W182" s="8" t="s">
        <v>6</v>
      </c>
      <c r="X182" s="8" t="s">
        <v>7</v>
      </c>
      <c r="Y182" s="7" t="s">
        <v>22</v>
      </c>
      <c r="AW182" s="56"/>
      <c r="AX182" s="56"/>
    </row>
    <row r="183" spans="2:50" ht="15.75" x14ac:dyDescent="0.3">
      <c r="B183" s="142"/>
      <c r="C183" s="19">
        <f t="shared" si="21"/>
        <v>0</v>
      </c>
      <c r="D183" s="24">
        <f t="shared" si="22"/>
        <v>52</v>
      </c>
      <c r="E183" s="21" t="str">
        <f t="shared" si="20"/>
        <v/>
      </c>
      <c r="F183" s="28"/>
      <c r="G183" s="89"/>
      <c r="H183" s="27"/>
      <c r="I183" s="27"/>
      <c r="J183" s="27"/>
      <c r="K183" s="27"/>
      <c r="L183" s="86"/>
      <c r="M183" s="51"/>
      <c r="N183" s="51"/>
      <c r="O183" s="58">
        <f t="shared" si="23"/>
        <v>0</v>
      </c>
      <c r="P183" s="51">
        <f t="shared" si="24"/>
        <v>0</v>
      </c>
      <c r="T183" s="105">
        <f>SUMPRODUCT((CaSem=S179)*(CaMode="Espèce")*CaCrédit)</f>
        <v>0</v>
      </c>
      <c r="U183" s="104">
        <f>SUMPRODUCT((CaSem=S179)*(CaMode=U182)*CaCrédit)</f>
        <v>0</v>
      </c>
      <c r="V183" s="104">
        <f>SUMPRODUCT((CaSem=S179)*(CaMode=V182)*CaCrédit)</f>
        <v>0</v>
      </c>
      <c r="W183" s="104">
        <f>SUMPRODUCT((CaSem=S179)*(CaMode=W182)*CaCrédit)</f>
        <v>0</v>
      </c>
      <c r="X183" s="104">
        <f>SUMPRODUCT((CaSem=S179)*(CaMode=X182)*CaCrédit)</f>
        <v>0</v>
      </c>
      <c r="Y183" s="12">
        <f>SUM(T183:X184)</f>
        <v>0</v>
      </c>
      <c r="AW183" s="56"/>
      <c r="AX183" s="56"/>
    </row>
    <row r="184" spans="2:50" ht="15.75" x14ac:dyDescent="0.3">
      <c r="B184" s="142"/>
      <c r="C184" s="19">
        <f t="shared" si="21"/>
        <v>0</v>
      </c>
      <c r="D184" s="24">
        <f t="shared" si="22"/>
        <v>52</v>
      </c>
      <c r="E184" s="21" t="str">
        <f t="shared" si="20"/>
        <v/>
      </c>
      <c r="F184" s="28"/>
      <c r="G184" s="89"/>
      <c r="H184" s="27"/>
      <c r="I184" s="27"/>
      <c r="J184" s="27"/>
      <c r="K184" s="27"/>
      <c r="L184" s="86"/>
      <c r="M184" s="51"/>
      <c r="N184" s="51"/>
      <c r="O184" s="58">
        <f t="shared" si="23"/>
        <v>0</v>
      </c>
      <c r="P184" s="51">
        <f t="shared" si="24"/>
        <v>0</v>
      </c>
      <c r="T184" s="106"/>
      <c r="U184" s="104"/>
      <c r="V184" s="104"/>
      <c r="W184" s="104"/>
      <c r="X184" s="104"/>
      <c r="Y184" s="15">
        <f>SUMPRODUCT((CaSem=S179)*CaRecJour)</f>
        <v>0</v>
      </c>
      <c r="AW184" s="56"/>
      <c r="AX184" s="56"/>
    </row>
    <row r="185" spans="2:50" ht="15.75" x14ac:dyDescent="0.3">
      <c r="B185" s="142"/>
      <c r="C185" s="19">
        <f t="shared" si="21"/>
        <v>0</v>
      </c>
      <c r="D185" s="24">
        <f t="shared" si="22"/>
        <v>52</v>
      </c>
      <c r="E185" s="21" t="str">
        <f t="shared" si="20"/>
        <v/>
      </c>
      <c r="F185" s="28"/>
      <c r="G185" s="89"/>
      <c r="H185" s="27"/>
      <c r="I185" s="27"/>
      <c r="J185" s="27"/>
      <c r="K185" s="27"/>
      <c r="L185" s="86"/>
      <c r="M185" s="51"/>
      <c r="N185" s="51"/>
      <c r="O185" s="58">
        <f t="shared" si="23"/>
        <v>0</v>
      </c>
      <c r="P185" s="51">
        <f t="shared" si="24"/>
        <v>0</v>
      </c>
      <c r="R185" s="107" t="s">
        <v>26</v>
      </c>
      <c r="S185" s="108"/>
      <c r="T185" s="41" t="s">
        <v>23</v>
      </c>
      <c r="U185" s="41" t="s">
        <v>24</v>
      </c>
      <c r="V185" s="41" t="s">
        <v>46</v>
      </c>
      <c r="W185" s="41" t="s">
        <v>47</v>
      </c>
      <c r="X185" s="41" t="s">
        <v>7</v>
      </c>
      <c r="Y185" s="41" t="s">
        <v>18</v>
      </c>
      <c r="Z185" s="49" t="s">
        <v>57</v>
      </c>
      <c r="AA185" s="54"/>
      <c r="AB185" s="54"/>
      <c r="AW185" s="56"/>
      <c r="AX185" s="56"/>
    </row>
    <row r="186" spans="2:50" ht="15.75" x14ac:dyDescent="0.3">
      <c r="B186" s="142"/>
      <c r="C186" s="19">
        <f t="shared" si="21"/>
        <v>0</v>
      </c>
      <c r="D186" s="24">
        <f t="shared" si="22"/>
        <v>52</v>
      </c>
      <c r="E186" s="21" t="str">
        <f t="shared" si="20"/>
        <v/>
      </c>
      <c r="F186" s="28"/>
      <c r="G186" s="89"/>
      <c r="H186" s="27"/>
      <c r="I186" s="27"/>
      <c r="J186" s="27"/>
      <c r="K186" s="27"/>
      <c r="L186" s="86"/>
      <c r="M186" s="51"/>
      <c r="N186" s="51"/>
      <c r="O186" s="58">
        <f t="shared" si="23"/>
        <v>0</v>
      </c>
      <c r="P186" s="51">
        <f t="shared" si="24"/>
        <v>0</v>
      </c>
      <c r="R186" s="109">
        <f>Z176</f>
        <v>0</v>
      </c>
      <c r="S186" s="110"/>
      <c r="T186" s="9">
        <f>SUMPRODUCT((CaSem=S179)*(CACatégorie="Banque")*(CaMode=T182)*CaDébit)</f>
        <v>0</v>
      </c>
      <c r="U186" s="9">
        <f>SUMPRODUCT((CaSem=S179)*(CACatégorie="Banque")*(CaMode=U182)*CaDébit)</f>
        <v>0</v>
      </c>
      <c r="V186" s="9">
        <f>SUMPRODUCT((CaSem=S179)*(CaMode=V182)*CaDébit)</f>
        <v>0</v>
      </c>
      <c r="W186" s="9">
        <f>SUMPRODUCT((CaSem=S179)*(CaMode=W182)*CaDébit)</f>
        <v>0</v>
      </c>
      <c r="X186" s="9">
        <f>SUMPRODUCT((CaSem=S179)*(CaMode=X182)*CaDébit)</f>
        <v>0</v>
      </c>
      <c r="Y186" s="11">
        <f>SUM(T186:X186)</f>
        <v>0</v>
      </c>
      <c r="Z186" s="11">
        <f>(T180+R186)-Y186</f>
        <v>0</v>
      </c>
      <c r="AA186" s="55"/>
      <c r="AB186" s="55"/>
      <c r="AW186" s="56"/>
      <c r="AX186" s="56"/>
    </row>
    <row r="187" spans="2:50" ht="15.75" x14ac:dyDescent="0.3">
      <c r="B187" s="142"/>
      <c r="C187" s="19">
        <f t="shared" si="21"/>
        <v>0</v>
      </c>
      <c r="D187" s="24">
        <f t="shared" si="22"/>
        <v>52</v>
      </c>
      <c r="E187" s="21" t="str">
        <f t="shared" si="20"/>
        <v/>
      </c>
      <c r="F187" s="28"/>
      <c r="G187" s="89"/>
      <c r="H187" s="27"/>
      <c r="I187" s="27"/>
      <c r="J187" s="27"/>
      <c r="K187" s="27"/>
      <c r="L187" s="86"/>
      <c r="M187" s="51"/>
      <c r="N187" s="51"/>
      <c r="O187" s="58">
        <f t="shared" si="23"/>
        <v>0</v>
      </c>
      <c r="P187" s="51">
        <f t="shared" si="24"/>
        <v>0</v>
      </c>
      <c r="AW187" s="56"/>
      <c r="AX187" s="56"/>
    </row>
    <row r="188" spans="2:50" ht="15.75" x14ac:dyDescent="0.3">
      <c r="B188" s="142"/>
      <c r="C188" s="19">
        <f t="shared" si="21"/>
        <v>0</v>
      </c>
      <c r="D188" s="24">
        <f t="shared" si="22"/>
        <v>52</v>
      </c>
      <c r="E188" s="21" t="str">
        <f t="shared" si="20"/>
        <v/>
      </c>
      <c r="F188" s="28"/>
      <c r="G188" s="89"/>
      <c r="H188" s="27"/>
      <c r="I188" s="27"/>
      <c r="J188" s="27"/>
      <c r="K188" s="27"/>
      <c r="L188" s="86"/>
      <c r="M188" s="51"/>
      <c r="N188" s="51"/>
      <c r="O188" s="58">
        <f t="shared" si="23"/>
        <v>0</v>
      </c>
      <c r="P188" s="51">
        <f t="shared" si="24"/>
        <v>0</v>
      </c>
      <c r="AW188" s="56"/>
      <c r="AX188" s="56"/>
    </row>
    <row r="189" spans="2:50" ht="15.75" x14ac:dyDescent="0.3">
      <c r="B189" s="142"/>
      <c r="C189" s="19">
        <f t="shared" si="21"/>
        <v>0</v>
      </c>
      <c r="D189" s="24">
        <f t="shared" si="22"/>
        <v>52</v>
      </c>
      <c r="E189" s="21" t="str">
        <f t="shared" si="20"/>
        <v/>
      </c>
      <c r="F189" s="28"/>
      <c r="G189" s="89"/>
      <c r="H189" s="27"/>
      <c r="I189" s="27"/>
      <c r="J189" s="27"/>
      <c r="K189" s="27"/>
      <c r="L189" s="86"/>
      <c r="M189" s="51"/>
      <c r="N189" s="51"/>
      <c r="O189" s="58">
        <f t="shared" si="23"/>
        <v>0</v>
      </c>
      <c r="P189" s="51">
        <f t="shared" si="24"/>
        <v>0</v>
      </c>
      <c r="R189" s="3" t="s">
        <v>17</v>
      </c>
      <c r="S189" s="13"/>
      <c r="T189" s="4" t="s">
        <v>18</v>
      </c>
      <c r="U189" s="8" t="s">
        <v>0</v>
      </c>
      <c r="V189" s="8" t="s">
        <v>1</v>
      </c>
      <c r="W189" s="40" t="s">
        <v>2</v>
      </c>
      <c r="AW189" s="56"/>
      <c r="AX189" s="56"/>
    </row>
    <row r="190" spans="2:50" ht="15.75" x14ac:dyDescent="0.3">
      <c r="B190" s="142"/>
      <c r="C190" s="19">
        <f t="shared" si="21"/>
        <v>0</v>
      </c>
      <c r="D190" s="24">
        <f t="shared" si="22"/>
        <v>52</v>
      </c>
      <c r="E190" s="21" t="str">
        <f t="shared" si="20"/>
        <v/>
      </c>
      <c r="F190" s="28"/>
      <c r="G190" s="89"/>
      <c r="H190" s="27"/>
      <c r="I190" s="27"/>
      <c r="J190" s="27"/>
      <c r="K190" s="27"/>
      <c r="L190" s="86"/>
      <c r="M190" s="51"/>
      <c r="N190" s="51"/>
      <c r="O190" s="58">
        <f t="shared" si="23"/>
        <v>0</v>
      </c>
      <c r="P190" s="51">
        <f t="shared" si="24"/>
        <v>0</v>
      </c>
      <c r="R190" s="2"/>
      <c r="S190" s="2"/>
      <c r="T190" s="102">
        <f>SUMPRODUCT((CaSem=S189)*(CaSem&gt;0)*CaCrédit)</f>
        <v>0</v>
      </c>
      <c r="U190" s="104">
        <f>SUMPRODUCT((CaSem=S189)*(CACatégorie=U189)*CaCrédit)</f>
        <v>0</v>
      </c>
      <c r="V190" s="104">
        <f>SUMPRODUCT((CaSem=S189)*(CACatégorie=V189)*CaCrédit)</f>
        <v>0</v>
      </c>
      <c r="W190" s="99">
        <f>SUMPRODUCT((CaSem=S189)*(CACatégorie=W189)*CaCrédit)</f>
        <v>0</v>
      </c>
      <c r="X190" s="101"/>
      <c r="AW190" s="56"/>
      <c r="AX190" s="56"/>
    </row>
    <row r="191" spans="2:50" ht="15.75" x14ac:dyDescent="0.3">
      <c r="B191" s="142"/>
      <c r="C191" s="19">
        <f t="shared" si="21"/>
        <v>0</v>
      </c>
      <c r="D191" s="24">
        <f t="shared" si="22"/>
        <v>52</v>
      </c>
      <c r="E191" s="21" t="str">
        <f t="shared" si="20"/>
        <v/>
      </c>
      <c r="F191" s="28"/>
      <c r="G191" s="89"/>
      <c r="H191" s="27"/>
      <c r="I191" s="27"/>
      <c r="J191" s="27"/>
      <c r="K191" s="27"/>
      <c r="L191" s="86"/>
      <c r="M191" s="51"/>
      <c r="N191" s="51"/>
      <c r="O191" s="58">
        <f t="shared" si="23"/>
        <v>0</v>
      </c>
      <c r="P191" s="51">
        <f t="shared" si="24"/>
        <v>0</v>
      </c>
      <c r="R191" s="2"/>
      <c r="S191" s="2"/>
      <c r="T191" s="103"/>
      <c r="U191" s="104"/>
      <c r="V191" s="104"/>
      <c r="W191" s="100"/>
      <c r="X191" s="101"/>
      <c r="AW191" s="56"/>
      <c r="AX191" s="56"/>
    </row>
    <row r="192" spans="2:50" ht="15.75" x14ac:dyDescent="0.3">
      <c r="B192" s="142"/>
      <c r="C192" s="19">
        <f t="shared" si="21"/>
        <v>0</v>
      </c>
      <c r="D192" s="24">
        <f t="shared" si="22"/>
        <v>52</v>
      </c>
      <c r="E192" s="21" t="str">
        <f t="shared" si="20"/>
        <v/>
      </c>
      <c r="F192" s="28"/>
      <c r="G192" s="89"/>
      <c r="H192" s="27"/>
      <c r="I192" s="27"/>
      <c r="J192" s="27"/>
      <c r="K192" s="27"/>
      <c r="L192" s="86"/>
      <c r="M192" s="51"/>
      <c r="N192" s="51"/>
      <c r="O192" s="58">
        <f t="shared" si="23"/>
        <v>0</v>
      </c>
      <c r="P192" s="51">
        <f t="shared" si="24"/>
        <v>0</v>
      </c>
      <c r="T192" s="39" t="s">
        <v>12</v>
      </c>
      <c r="U192" s="8" t="s">
        <v>21</v>
      </c>
      <c r="V192" s="8" t="s">
        <v>5</v>
      </c>
      <c r="W192" s="8" t="s">
        <v>6</v>
      </c>
      <c r="X192" s="8" t="s">
        <v>7</v>
      </c>
      <c r="Y192" s="7" t="s">
        <v>22</v>
      </c>
      <c r="AW192" s="56"/>
      <c r="AX192" s="56"/>
    </row>
    <row r="193" spans="2:50" ht="15.75" x14ac:dyDescent="0.3">
      <c r="B193" s="142"/>
      <c r="C193" s="19">
        <f t="shared" si="21"/>
        <v>0</v>
      </c>
      <c r="D193" s="24">
        <f t="shared" si="22"/>
        <v>52</v>
      </c>
      <c r="E193" s="21" t="str">
        <f t="shared" si="20"/>
        <v/>
      </c>
      <c r="F193" s="28"/>
      <c r="G193" s="89"/>
      <c r="H193" s="27"/>
      <c r="I193" s="27"/>
      <c r="J193" s="27"/>
      <c r="K193" s="27"/>
      <c r="L193" s="86"/>
      <c r="M193" s="51"/>
      <c r="N193" s="51"/>
      <c r="O193" s="58">
        <f t="shared" si="23"/>
        <v>0</v>
      </c>
      <c r="P193" s="51">
        <f t="shared" si="24"/>
        <v>0</v>
      </c>
      <c r="T193" s="105">
        <f>SUMPRODUCT((CaSem=S189)*(CaMode="Espèce")*CaCrédit)</f>
        <v>0</v>
      </c>
      <c r="U193" s="104">
        <f>SUMPRODUCT((CaSem=S189)*(CaMode=U192)*CaCrédit)</f>
        <v>0</v>
      </c>
      <c r="V193" s="104">
        <f>SUMPRODUCT((CaSem=S189)*(CaMode=V192)*CaCrédit)</f>
        <v>0</v>
      </c>
      <c r="W193" s="104">
        <f>SUMPRODUCT((CaSem=S189)*(CaMode=W192)*CaCrédit)</f>
        <v>0</v>
      </c>
      <c r="X193" s="104">
        <f>SUMPRODUCT((CaSem=S189)*(CaMode=X192)*CaCrédit)</f>
        <v>0</v>
      </c>
      <c r="Y193" s="12">
        <f>SUM(T193:X194)</f>
        <v>0</v>
      </c>
      <c r="AW193" s="56"/>
      <c r="AX193" s="56"/>
    </row>
    <row r="194" spans="2:50" ht="15.75" x14ac:dyDescent="0.3">
      <c r="B194" s="142"/>
      <c r="C194" s="19">
        <f t="shared" si="21"/>
        <v>0</v>
      </c>
      <c r="D194" s="24">
        <f t="shared" si="22"/>
        <v>52</v>
      </c>
      <c r="E194" s="21" t="str">
        <f t="shared" si="20"/>
        <v/>
      </c>
      <c r="F194" s="28"/>
      <c r="G194" s="89"/>
      <c r="H194" s="27"/>
      <c r="I194" s="27"/>
      <c r="J194" s="27"/>
      <c r="K194" s="27"/>
      <c r="L194" s="86"/>
      <c r="M194" s="51"/>
      <c r="N194" s="51"/>
      <c r="O194" s="58">
        <f t="shared" si="23"/>
        <v>0</v>
      </c>
      <c r="P194" s="51">
        <f t="shared" si="24"/>
        <v>0</v>
      </c>
      <c r="T194" s="106"/>
      <c r="U194" s="104"/>
      <c r="V194" s="104"/>
      <c r="W194" s="104"/>
      <c r="X194" s="104"/>
      <c r="Y194" s="15">
        <f>SUMPRODUCT((CaSem=S189)*CaRecJour)</f>
        <v>0</v>
      </c>
      <c r="AW194" s="56"/>
      <c r="AX194" s="56"/>
    </row>
    <row r="195" spans="2:50" ht="15.75" x14ac:dyDescent="0.3">
      <c r="B195" s="142"/>
      <c r="C195" s="19">
        <f t="shared" si="21"/>
        <v>0</v>
      </c>
      <c r="D195" s="24">
        <f t="shared" si="22"/>
        <v>52</v>
      </c>
      <c r="E195" s="21" t="str">
        <f t="shared" si="20"/>
        <v/>
      </c>
      <c r="F195" s="28"/>
      <c r="G195" s="89"/>
      <c r="H195" s="27"/>
      <c r="I195" s="27"/>
      <c r="J195" s="27"/>
      <c r="K195" s="27"/>
      <c r="L195" s="86"/>
      <c r="M195" s="51"/>
      <c r="N195" s="51"/>
      <c r="O195" s="58">
        <f t="shared" si="23"/>
        <v>0</v>
      </c>
      <c r="P195" s="51">
        <f t="shared" si="24"/>
        <v>0</v>
      </c>
      <c r="R195" s="107" t="s">
        <v>26</v>
      </c>
      <c r="S195" s="108"/>
      <c r="T195" s="41" t="s">
        <v>23</v>
      </c>
      <c r="U195" s="41" t="s">
        <v>24</v>
      </c>
      <c r="V195" s="41" t="s">
        <v>46</v>
      </c>
      <c r="W195" s="41" t="s">
        <v>47</v>
      </c>
      <c r="X195" s="41" t="s">
        <v>7</v>
      </c>
      <c r="Y195" s="41" t="s">
        <v>18</v>
      </c>
      <c r="Z195" s="49" t="s">
        <v>57</v>
      </c>
      <c r="AA195" s="54"/>
      <c r="AB195" s="54"/>
      <c r="AW195" s="56"/>
      <c r="AX195" s="56"/>
    </row>
    <row r="196" spans="2:50" ht="15.75" x14ac:dyDescent="0.3">
      <c r="B196" s="142"/>
      <c r="C196" s="19">
        <f t="shared" si="21"/>
        <v>0</v>
      </c>
      <c r="D196" s="24">
        <f t="shared" si="22"/>
        <v>52</v>
      </c>
      <c r="E196" s="21" t="str">
        <f t="shared" si="20"/>
        <v/>
      </c>
      <c r="F196" s="28"/>
      <c r="G196" s="89"/>
      <c r="H196" s="27"/>
      <c r="I196" s="27"/>
      <c r="J196" s="27"/>
      <c r="K196" s="27"/>
      <c r="L196" s="86"/>
      <c r="M196" s="51"/>
      <c r="N196" s="51"/>
      <c r="O196" s="58">
        <f t="shared" si="23"/>
        <v>0</v>
      </c>
      <c r="P196" s="51">
        <f t="shared" si="24"/>
        <v>0</v>
      </c>
      <c r="R196" s="109">
        <f>Z186</f>
        <v>0</v>
      </c>
      <c r="S196" s="110"/>
      <c r="T196" s="9">
        <f>SUMPRODUCT((CaSem=S189)*(CACatégorie="Banque")*(CaMode=T192)*CaDébit)</f>
        <v>0</v>
      </c>
      <c r="U196" s="9">
        <f>SUMPRODUCT((CaSem=S189)*(CACatégorie="Banque")*(CaMode=U192)*CaDébit)</f>
        <v>0</v>
      </c>
      <c r="V196" s="9">
        <f>SUMPRODUCT((CaSem=S189)*(CaMode=V192)*CaDébit)</f>
        <v>0</v>
      </c>
      <c r="W196" s="9">
        <f>SUMPRODUCT((CaSem=S189)*(CaMode=W192)*CaDébit)</f>
        <v>0</v>
      </c>
      <c r="X196" s="9">
        <f>SUMPRODUCT((CaSem=S189)*(CaMode=X192)*CaDébit)</f>
        <v>0</v>
      </c>
      <c r="Y196" s="11">
        <f>SUM(T196:X196)</f>
        <v>0</v>
      </c>
      <c r="Z196" s="11">
        <f>(T190+R196)-Y196</f>
        <v>0</v>
      </c>
      <c r="AA196" s="55"/>
      <c r="AB196" s="55"/>
      <c r="AW196" s="56"/>
      <c r="AX196" s="56"/>
    </row>
    <row r="197" spans="2:50" ht="15.75" x14ac:dyDescent="0.3">
      <c r="B197" s="142"/>
      <c r="C197" s="19">
        <f t="shared" si="21"/>
        <v>0</v>
      </c>
      <c r="D197" s="24">
        <f t="shared" si="22"/>
        <v>52</v>
      </c>
      <c r="E197" s="21" t="str">
        <f t="shared" si="20"/>
        <v/>
      </c>
      <c r="F197" s="28"/>
      <c r="G197" s="89"/>
      <c r="H197" s="27"/>
      <c r="I197" s="27"/>
      <c r="J197" s="27"/>
      <c r="K197" s="27"/>
      <c r="L197" s="86"/>
      <c r="M197" s="51"/>
      <c r="N197" s="51"/>
      <c r="O197" s="58">
        <f t="shared" si="23"/>
        <v>0</v>
      </c>
      <c r="P197" s="51">
        <f t="shared" si="24"/>
        <v>0</v>
      </c>
      <c r="AW197" s="56"/>
      <c r="AX197" s="56"/>
    </row>
    <row r="198" spans="2:50" ht="15.75" x14ac:dyDescent="0.3">
      <c r="B198" s="142"/>
      <c r="C198" s="19">
        <f t="shared" si="21"/>
        <v>0</v>
      </c>
      <c r="D198" s="24">
        <f t="shared" si="22"/>
        <v>52</v>
      </c>
      <c r="E198" s="21" t="str">
        <f t="shared" si="20"/>
        <v/>
      </c>
      <c r="F198" s="28"/>
      <c r="G198" s="89"/>
      <c r="H198" s="27"/>
      <c r="I198" s="27"/>
      <c r="J198" s="27"/>
      <c r="K198" s="27"/>
      <c r="L198" s="86"/>
      <c r="M198" s="51"/>
      <c r="N198" s="51"/>
      <c r="O198" s="58">
        <f t="shared" si="23"/>
        <v>0</v>
      </c>
      <c r="P198" s="51">
        <f t="shared" si="24"/>
        <v>0</v>
      </c>
      <c r="AW198" s="56"/>
      <c r="AX198" s="56"/>
    </row>
    <row r="199" spans="2:50" ht="15.75" x14ac:dyDescent="0.3">
      <c r="B199" s="142"/>
      <c r="C199" s="19">
        <f t="shared" si="21"/>
        <v>0</v>
      </c>
      <c r="D199" s="24">
        <f t="shared" si="22"/>
        <v>52</v>
      </c>
      <c r="E199" s="21" t="str">
        <f t="shared" si="20"/>
        <v/>
      </c>
      <c r="F199" s="28"/>
      <c r="G199" s="89"/>
      <c r="H199" s="27"/>
      <c r="I199" s="27"/>
      <c r="J199" s="27"/>
      <c r="K199" s="27"/>
      <c r="L199" s="86"/>
      <c r="M199" s="51"/>
      <c r="N199" s="51"/>
      <c r="O199" s="58">
        <f t="shared" si="23"/>
        <v>0</v>
      </c>
      <c r="P199" s="51">
        <f t="shared" si="24"/>
        <v>0</v>
      </c>
      <c r="R199" s="3" t="s">
        <v>17</v>
      </c>
      <c r="S199" s="13"/>
      <c r="T199" s="4" t="s">
        <v>18</v>
      </c>
      <c r="U199" s="8" t="s">
        <v>0</v>
      </c>
      <c r="V199" s="8" t="s">
        <v>1</v>
      </c>
      <c r="W199" s="40" t="s">
        <v>2</v>
      </c>
      <c r="AW199" s="56"/>
      <c r="AX199" s="56"/>
    </row>
    <row r="200" spans="2:50" ht="15.75" x14ac:dyDescent="0.3">
      <c r="B200" s="142"/>
      <c r="C200" s="19">
        <f t="shared" si="21"/>
        <v>0</v>
      </c>
      <c r="D200" s="24">
        <f t="shared" si="22"/>
        <v>52</v>
      </c>
      <c r="E200" s="21" t="str">
        <f t="shared" si="20"/>
        <v/>
      </c>
      <c r="F200" s="28"/>
      <c r="G200" s="89"/>
      <c r="H200" s="27"/>
      <c r="I200" s="27"/>
      <c r="J200" s="27"/>
      <c r="K200" s="27"/>
      <c r="L200" s="86"/>
      <c r="M200" s="51"/>
      <c r="N200" s="51"/>
      <c r="O200" s="58">
        <f t="shared" si="23"/>
        <v>0</v>
      </c>
      <c r="P200" s="51">
        <f t="shared" si="24"/>
        <v>0</v>
      </c>
      <c r="R200" s="2"/>
      <c r="S200" s="2"/>
      <c r="T200" s="102">
        <f>SUMPRODUCT((CaSem=S199)*(CaSem&gt;0)*CaCrédit)</f>
        <v>0</v>
      </c>
      <c r="U200" s="104">
        <f>SUMPRODUCT((CaSem=S199)*(CACatégorie=U199)*CaCrédit)</f>
        <v>0</v>
      </c>
      <c r="V200" s="104">
        <f>SUMPRODUCT((CaSem=S199)*(CACatégorie=V199)*CaCrédit)</f>
        <v>0</v>
      </c>
      <c r="W200" s="99">
        <f>SUMPRODUCT((CaSem=S199)*(CACatégorie=W199)*CaCrédit)</f>
        <v>0</v>
      </c>
      <c r="X200" s="101"/>
      <c r="AW200" s="56"/>
      <c r="AX200" s="56"/>
    </row>
    <row r="201" spans="2:50" ht="15.75" x14ac:dyDescent="0.3">
      <c r="B201" s="142"/>
      <c r="C201" s="19">
        <f t="shared" si="21"/>
        <v>0</v>
      </c>
      <c r="D201" s="24">
        <f t="shared" si="22"/>
        <v>52</v>
      </c>
      <c r="E201" s="21" t="str">
        <f t="shared" ref="E201:E264" si="25">IF(CaJour=0,"",UPPER(TEXT(C201,"mmmm")))</f>
        <v/>
      </c>
      <c r="F201" s="28"/>
      <c r="G201" s="89"/>
      <c r="H201" s="27"/>
      <c r="I201" s="27"/>
      <c r="J201" s="27"/>
      <c r="K201" s="27"/>
      <c r="L201" s="86"/>
      <c r="M201" s="51"/>
      <c r="N201" s="51"/>
      <c r="O201" s="58">
        <f t="shared" si="23"/>
        <v>0</v>
      </c>
      <c r="P201" s="51">
        <f t="shared" si="24"/>
        <v>0</v>
      </c>
      <c r="R201" s="2"/>
      <c r="S201" s="2"/>
      <c r="T201" s="103"/>
      <c r="U201" s="104"/>
      <c r="V201" s="104"/>
      <c r="W201" s="100"/>
      <c r="X201" s="101"/>
      <c r="AW201" s="56"/>
      <c r="AX201" s="56"/>
    </row>
    <row r="202" spans="2:50" ht="15.75" x14ac:dyDescent="0.3">
      <c r="B202" s="142"/>
      <c r="C202" s="19">
        <f t="shared" ref="C202:C265" si="26">DATE(YEAR(B202),MONTH(B202),DAY(B202))</f>
        <v>0</v>
      </c>
      <c r="D202" s="24">
        <f t="shared" ref="D202:D265" si="27">INT(MOD(INT((B202-2)/7)+0.6,52+5/28))+1</f>
        <v>52</v>
      </c>
      <c r="E202" s="21" t="str">
        <f t="shared" si="25"/>
        <v/>
      </c>
      <c r="F202" s="28"/>
      <c r="G202" s="89"/>
      <c r="H202" s="27"/>
      <c r="I202" s="27"/>
      <c r="J202" s="27"/>
      <c r="K202" s="27"/>
      <c r="L202" s="86"/>
      <c r="M202" s="51"/>
      <c r="N202" s="51"/>
      <c r="O202" s="58">
        <f t="shared" si="23"/>
        <v>0</v>
      </c>
      <c r="P202" s="51">
        <f t="shared" si="24"/>
        <v>0</v>
      </c>
      <c r="T202" s="39" t="s">
        <v>12</v>
      </c>
      <c r="U202" s="8" t="s">
        <v>21</v>
      </c>
      <c r="V202" s="8" t="s">
        <v>5</v>
      </c>
      <c r="W202" s="8" t="s">
        <v>6</v>
      </c>
      <c r="X202" s="8" t="s">
        <v>7</v>
      </c>
      <c r="Y202" s="7" t="s">
        <v>22</v>
      </c>
      <c r="AW202" s="56"/>
      <c r="AX202" s="56"/>
    </row>
    <row r="203" spans="2:50" ht="15.75" x14ac:dyDescent="0.3">
      <c r="B203" s="142"/>
      <c r="C203" s="19">
        <f t="shared" si="26"/>
        <v>0</v>
      </c>
      <c r="D203" s="24">
        <f t="shared" si="27"/>
        <v>52</v>
      </c>
      <c r="E203" s="21" t="str">
        <f t="shared" si="25"/>
        <v/>
      </c>
      <c r="F203" s="28"/>
      <c r="G203" s="89"/>
      <c r="H203" s="27"/>
      <c r="I203" s="27"/>
      <c r="J203" s="27"/>
      <c r="K203" s="27"/>
      <c r="L203" s="86"/>
      <c r="M203" s="51"/>
      <c r="N203" s="51"/>
      <c r="O203" s="58">
        <f t="shared" si="23"/>
        <v>0</v>
      </c>
      <c r="P203" s="51">
        <f t="shared" si="24"/>
        <v>0</v>
      </c>
      <c r="T203" s="105">
        <f>SUMPRODUCT((CaSem=S199)*(CaMode="Espèce")*CaCrédit)</f>
        <v>0</v>
      </c>
      <c r="U203" s="104">
        <f>SUMPRODUCT((CaSem=S199)*(CaMode=U202)*CaCrédit)</f>
        <v>0</v>
      </c>
      <c r="V203" s="104">
        <f>SUMPRODUCT((CaSem=S199)*(CaMode=V202)*CaCrédit)</f>
        <v>0</v>
      </c>
      <c r="W203" s="104">
        <f>SUMPRODUCT((CaSem=S199)*(CaMode=W202)*CaCrédit)</f>
        <v>0</v>
      </c>
      <c r="X203" s="104">
        <f>SUMPRODUCT((CaSem=S199)*(CaMode=X202)*CaCrédit)</f>
        <v>0</v>
      </c>
      <c r="Y203" s="12">
        <f>SUM(T203:X204)</f>
        <v>0</v>
      </c>
      <c r="AW203" s="56"/>
      <c r="AX203" s="56"/>
    </row>
    <row r="204" spans="2:50" ht="15.75" x14ac:dyDescent="0.3">
      <c r="B204" s="142"/>
      <c r="C204" s="19">
        <f t="shared" si="26"/>
        <v>0</v>
      </c>
      <c r="D204" s="24">
        <f t="shared" si="27"/>
        <v>52</v>
      </c>
      <c r="E204" s="21" t="str">
        <f t="shared" si="25"/>
        <v/>
      </c>
      <c r="F204" s="28"/>
      <c r="G204" s="89"/>
      <c r="H204" s="27"/>
      <c r="I204" s="27"/>
      <c r="J204" s="27"/>
      <c r="K204" s="27"/>
      <c r="L204" s="86"/>
      <c r="M204" s="51"/>
      <c r="N204" s="51"/>
      <c r="O204" s="58">
        <f t="shared" si="23"/>
        <v>0</v>
      </c>
      <c r="P204" s="51">
        <f t="shared" si="24"/>
        <v>0</v>
      </c>
      <c r="T204" s="106"/>
      <c r="U204" s="104"/>
      <c r="V204" s="104"/>
      <c r="W204" s="104"/>
      <c r="X204" s="104"/>
      <c r="Y204" s="15">
        <f>SUMPRODUCT((CaSem=S199)*CaRecJour)</f>
        <v>0</v>
      </c>
      <c r="AW204" s="56"/>
      <c r="AX204" s="56"/>
    </row>
    <row r="205" spans="2:50" ht="15.75" x14ac:dyDescent="0.3">
      <c r="B205" s="142"/>
      <c r="C205" s="19">
        <f t="shared" si="26"/>
        <v>0</v>
      </c>
      <c r="D205" s="24">
        <f t="shared" si="27"/>
        <v>52</v>
      </c>
      <c r="E205" s="21" t="str">
        <f t="shared" si="25"/>
        <v/>
      </c>
      <c r="F205" s="28"/>
      <c r="G205" s="89"/>
      <c r="H205" s="27"/>
      <c r="I205" s="27"/>
      <c r="J205" s="27"/>
      <c r="K205" s="27"/>
      <c r="L205" s="86"/>
      <c r="M205" s="51"/>
      <c r="N205" s="51"/>
      <c r="O205" s="58">
        <f t="shared" si="23"/>
        <v>0</v>
      </c>
      <c r="P205" s="51">
        <f t="shared" si="24"/>
        <v>0</v>
      </c>
      <c r="R205" s="107" t="s">
        <v>26</v>
      </c>
      <c r="S205" s="108"/>
      <c r="T205" s="41" t="s">
        <v>23</v>
      </c>
      <c r="U205" s="41" t="s">
        <v>24</v>
      </c>
      <c r="V205" s="41" t="s">
        <v>46</v>
      </c>
      <c r="W205" s="41" t="s">
        <v>47</v>
      </c>
      <c r="X205" s="41" t="s">
        <v>7</v>
      </c>
      <c r="Y205" s="41" t="s">
        <v>18</v>
      </c>
      <c r="Z205" s="49" t="s">
        <v>57</v>
      </c>
      <c r="AA205" s="54"/>
      <c r="AB205" s="54"/>
      <c r="AW205" s="56"/>
      <c r="AX205" s="56"/>
    </row>
    <row r="206" spans="2:50" ht="15.75" x14ac:dyDescent="0.3">
      <c r="B206" s="142"/>
      <c r="C206" s="19">
        <f t="shared" si="26"/>
        <v>0</v>
      </c>
      <c r="D206" s="24">
        <f t="shared" si="27"/>
        <v>52</v>
      </c>
      <c r="E206" s="21" t="str">
        <f t="shared" si="25"/>
        <v/>
      </c>
      <c r="F206" s="28"/>
      <c r="G206" s="89"/>
      <c r="H206" s="27"/>
      <c r="I206" s="27"/>
      <c r="J206" s="27"/>
      <c r="K206" s="27"/>
      <c r="L206" s="86"/>
      <c r="M206" s="51"/>
      <c r="N206" s="51"/>
      <c r="O206" s="58">
        <f t="shared" si="23"/>
        <v>0</v>
      </c>
      <c r="P206" s="51">
        <f t="shared" si="24"/>
        <v>0</v>
      </c>
      <c r="R206" s="109">
        <f>Z196</f>
        <v>0</v>
      </c>
      <c r="S206" s="110"/>
      <c r="T206" s="9">
        <f>SUMPRODUCT((CaSem=S199)*(CACatégorie="Banque")*(CaMode=T202)*CaDébit)</f>
        <v>0</v>
      </c>
      <c r="U206" s="9">
        <f>SUMPRODUCT((CaSem=S199)*(CACatégorie="Banque")*(CaMode=U202)*CaDébit)</f>
        <v>0</v>
      </c>
      <c r="V206" s="9">
        <f>SUMPRODUCT((CaSem=S199)*(CaMode=V202)*CaDébit)</f>
        <v>0</v>
      </c>
      <c r="W206" s="9">
        <f>SUMPRODUCT((CaSem=S199)*(CaMode=W202)*CaDébit)</f>
        <v>0</v>
      </c>
      <c r="X206" s="9">
        <f>SUMPRODUCT((CaSem=S199)*(CaMode=X202)*CaDébit)</f>
        <v>0</v>
      </c>
      <c r="Y206" s="11">
        <f>SUM(T206:X206)</f>
        <v>0</v>
      </c>
      <c r="Z206" s="11">
        <f>(T200+R206)-Y206</f>
        <v>0</v>
      </c>
      <c r="AA206" s="55"/>
      <c r="AB206" s="55"/>
      <c r="AW206" s="56"/>
      <c r="AX206" s="56"/>
    </row>
    <row r="207" spans="2:50" ht="15.75" x14ac:dyDescent="0.3">
      <c r="B207" s="142"/>
      <c r="C207" s="19">
        <f t="shared" si="26"/>
        <v>0</v>
      </c>
      <c r="D207" s="24">
        <f t="shared" si="27"/>
        <v>52</v>
      </c>
      <c r="E207" s="21" t="str">
        <f t="shared" si="25"/>
        <v/>
      </c>
      <c r="F207" s="28"/>
      <c r="G207" s="89"/>
      <c r="H207" s="27"/>
      <c r="I207" s="27"/>
      <c r="J207" s="27"/>
      <c r="K207" s="27"/>
      <c r="L207" s="86"/>
      <c r="M207" s="51"/>
      <c r="N207" s="51"/>
      <c r="O207" s="58">
        <f t="shared" si="23"/>
        <v>0</v>
      </c>
      <c r="P207" s="51">
        <f t="shared" si="24"/>
        <v>0</v>
      </c>
      <c r="AW207" s="56"/>
      <c r="AX207" s="56"/>
    </row>
    <row r="208" spans="2:50" ht="15.75" x14ac:dyDescent="0.3">
      <c r="B208" s="142"/>
      <c r="C208" s="19">
        <f t="shared" si="26"/>
        <v>0</v>
      </c>
      <c r="D208" s="24">
        <f t="shared" si="27"/>
        <v>52</v>
      </c>
      <c r="E208" s="21" t="str">
        <f t="shared" si="25"/>
        <v/>
      </c>
      <c r="F208" s="28"/>
      <c r="G208" s="89"/>
      <c r="H208" s="27"/>
      <c r="I208" s="27"/>
      <c r="J208" s="27"/>
      <c r="K208" s="27"/>
      <c r="L208" s="86"/>
      <c r="M208" s="51"/>
      <c r="N208" s="51"/>
      <c r="O208" s="58">
        <f t="shared" si="23"/>
        <v>0</v>
      </c>
      <c r="P208" s="51">
        <f t="shared" si="24"/>
        <v>0</v>
      </c>
      <c r="AW208" s="56"/>
      <c r="AX208" s="56"/>
    </row>
    <row r="209" spans="2:50" ht="15.75" x14ac:dyDescent="0.3">
      <c r="B209" s="142"/>
      <c r="C209" s="19">
        <f t="shared" si="26"/>
        <v>0</v>
      </c>
      <c r="D209" s="24">
        <f t="shared" si="27"/>
        <v>52</v>
      </c>
      <c r="E209" s="21" t="str">
        <f t="shared" si="25"/>
        <v/>
      </c>
      <c r="F209" s="28"/>
      <c r="G209" s="89"/>
      <c r="H209" s="27"/>
      <c r="I209" s="27"/>
      <c r="J209" s="27"/>
      <c r="K209" s="27"/>
      <c r="L209" s="86"/>
      <c r="M209" s="51"/>
      <c r="N209" s="51"/>
      <c r="O209" s="58">
        <f t="shared" si="23"/>
        <v>0</v>
      </c>
      <c r="P209" s="51">
        <f t="shared" si="24"/>
        <v>0</v>
      </c>
      <c r="R209" s="3" t="s">
        <v>17</v>
      </c>
      <c r="S209" s="13"/>
      <c r="T209" s="4" t="s">
        <v>18</v>
      </c>
      <c r="U209" s="8" t="s">
        <v>0</v>
      </c>
      <c r="V209" s="8" t="s">
        <v>1</v>
      </c>
      <c r="W209" s="40" t="s">
        <v>2</v>
      </c>
      <c r="AW209" s="56"/>
      <c r="AX209" s="56"/>
    </row>
    <row r="210" spans="2:50" ht="15.75" x14ac:dyDescent="0.3">
      <c r="B210" s="142"/>
      <c r="C210" s="19">
        <f t="shared" si="26"/>
        <v>0</v>
      </c>
      <c r="D210" s="24">
        <f t="shared" si="27"/>
        <v>52</v>
      </c>
      <c r="E210" s="21" t="str">
        <f t="shared" si="25"/>
        <v/>
      </c>
      <c r="F210" s="28"/>
      <c r="G210" s="89"/>
      <c r="H210" s="27"/>
      <c r="I210" s="27"/>
      <c r="J210" s="27"/>
      <c r="K210" s="27"/>
      <c r="L210" s="86"/>
      <c r="M210" s="51"/>
      <c r="N210" s="51"/>
      <c r="O210" s="58">
        <f t="shared" si="23"/>
        <v>0</v>
      </c>
      <c r="P210" s="51">
        <f t="shared" si="24"/>
        <v>0</v>
      </c>
      <c r="R210" s="2"/>
      <c r="S210" s="2"/>
      <c r="T210" s="102">
        <f>SUMPRODUCT((CaSem=S209)*(CaSem&gt;0)*CaCrédit)</f>
        <v>0</v>
      </c>
      <c r="U210" s="104">
        <f>SUMPRODUCT((CaSem=S209)*(CACatégorie=U209)*CaCrédit)</f>
        <v>0</v>
      </c>
      <c r="V210" s="104">
        <f>SUMPRODUCT((CaSem=S209)*(CACatégorie=V209)*CaCrédit)</f>
        <v>0</v>
      </c>
      <c r="W210" s="99">
        <f>SUMPRODUCT((CaSem=S209)*(CACatégorie=W209)*CaCrédit)</f>
        <v>0</v>
      </c>
      <c r="X210" s="101"/>
      <c r="AW210" s="56"/>
      <c r="AX210" s="56"/>
    </row>
    <row r="211" spans="2:50" ht="15.75" x14ac:dyDescent="0.3">
      <c r="B211" s="142"/>
      <c r="C211" s="19">
        <f t="shared" si="26"/>
        <v>0</v>
      </c>
      <c r="D211" s="24">
        <f t="shared" si="27"/>
        <v>52</v>
      </c>
      <c r="E211" s="21" t="str">
        <f t="shared" si="25"/>
        <v/>
      </c>
      <c r="F211" s="28"/>
      <c r="G211" s="89"/>
      <c r="H211" s="27"/>
      <c r="I211" s="27"/>
      <c r="J211" s="27"/>
      <c r="K211" s="27"/>
      <c r="L211" s="86"/>
      <c r="M211" s="51"/>
      <c r="N211" s="51"/>
      <c r="O211" s="58">
        <f t="shared" si="23"/>
        <v>0</v>
      </c>
      <c r="P211" s="51">
        <f t="shared" si="24"/>
        <v>0</v>
      </c>
      <c r="R211" s="2"/>
      <c r="S211" s="2"/>
      <c r="T211" s="103"/>
      <c r="U211" s="104"/>
      <c r="V211" s="104"/>
      <c r="W211" s="100"/>
      <c r="X211" s="101"/>
      <c r="AW211" s="56"/>
      <c r="AX211" s="56"/>
    </row>
    <row r="212" spans="2:50" ht="15.75" x14ac:dyDescent="0.3">
      <c r="B212" s="142"/>
      <c r="C212" s="19">
        <f t="shared" si="26"/>
        <v>0</v>
      </c>
      <c r="D212" s="24">
        <f t="shared" si="27"/>
        <v>52</v>
      </c>
      <c r="E212" s="21" t="str">
        <f t="shared" si="25"/>
        <v/>
      </c>
      <c r="F212" s="28"/>
      <c r="G212" s="89"/>
      <c r="H212" s="27"/>
      <c r="I212" s="27"/>
      <c r="J212" s="27"/>
      <c r="K212" s="27"/>
      <c r="L212" s="86"/>
      <c r="M212" s="51"/>
      <c r="N212" s="51"/>
      <c r="O212" s="58">
        <f t="shared" si="23"/>
        <v>0</v>
      </c>
      <c r="P212" s="51">
        <f t="shared" si="24"/>
        <v>0</v>
      </c>
      <c r="T212" s="39" t="s">
        <v>12</v>
      </c>
      <c r="U212" s="8" t="s">
        <v>21</v>
      </c>
      <c r="V212" s="8" t="s">
        <v>5</v>
      </c>
      <c r="W212" s="8" t="s">
        <v>6</v>
      </c>
      <c r="X212" s="8" t="s">
        <v>7</v>
      </c>
      <c r="Y212" s="7" t="s">
        <v>22</v>
      </c>
      <c r="AW212" s="56"/>
      <c r="AX212" s="56"/>
    </row>
    <row r="213" spans="2:50" ht="15.75" x14ac:dyDescent="0.3">
      <c r="B213" s="142"/>
      <c r="C213" s="19">
        <f t="shared" si="26"/>
        <v>0</v>
      </c>
      <c r="D213" s="24">
        <f t="shared" si="27"/>
        <v>52</v>
      </c>
      <c r="E213" s="21" t="str">
        <f t="shared" si="25"/>
        <v/>
      </c>
      <c r="F213" s="28"/>
      <c r="G213" s="89"/>
      <c r="H213" s="27"/>
      <c r="I213" s="27"/>
      <c r="J213" s="27"/>
      <c r="K213" s="27"/>
      <c r="L213" s="86"/>
      <c r="M213" s="51"/>
      <c r="N213" s="51"/>
      <c r="O213" s="58">
        <f t="shared" si="23"/>
        <v>0</v>
      </c>
      <c r="P213" s="51">
        <f t="shared" si="24"/>
        <v>0</v>
      </c>
      <c r="T213" s="105">
        <f>SUMPRODUCT((CaSem=S209)*(CaMode="Espèce")*CaCrédit)</f>
        <v>0</v>
      </c>
      <c r="U213" s="104">
        <f>SUMPRODUCT((CaSem=S209)*(CaMode=U212)*CaCrédit)</f>
        <v>0</v>
      </c>
      <c r="V213" s="104">
        <f>SUMPRODUCT((CaSem=S209)*(CaMode=V212)*CaCrédit)</f>
        <v>0</v>
      </c>
      <c r="W213" s="104">
        <f>SUMPRODUCT((CaSem=S209)*(CaMode=W212)*CaCrédit)</f>
        <v>0</v>
      </c>
      <c r="X213" s="104">
        <f>SUMPRODUCT((CaSem=S209)*(CaMode=X212)*CaCrédit)</f>
        <v>0</v>
      </c>
      <c r="Y213" s="12">
        <f>SUM(T213:X214)</f>
        <v>0</v>
      </c>
      <c r="AW213" s="56"/>
      <c r="AX213" s="56"/>
    </row>
    <row r="214" spans="2:50" ht="15.75" x14ac:dyDescent="0.3">
      <c r="B214" s="142"/>
      <c r="C214" s="19">
        <f t="shared" si="26"/>
        <v>0</v>
      </c>
      <c r="D214" s="24">
        <f t="shared" si="27"/>
        <v>52</v>
      </c>
      <c r="E214" s="21" t="str">
        <f t="shared" si="25"/>
        <v/>
      </c>
      <c r="F214" s="28"/>
      <c r="G214" s="89"/>
      <c r="H214" s="27"/>
      <c r="I214" s="27"/>
      <c r="J214" s="27"/>
      <c r="K214" s="27"/>
      <c r="L214" s="86"/>
      <c r="M214" s="51"/>
      <c r="N214" s="51"/>
      <c r="O214" s="58">
        <f t="shared" si="23"/>
        <v>0</v>
      </c>
      <c r="P214" s="51">
        <f t="shared" si="24"/>
        <v>0</v>
      </c>
      <c r="T214" s="106"/>
      <c r="U214" s="104"/>
      <c r="V214" s="104"/>
      <c r="W214" s="104"/>
      <c r="X214" s="104"/>
      <c r="Y214" s="15">
        <f>SUMPRODUCT((CaSem=S209)*CaRecJour)</f>
        <v>0</v>
      </c>
      <c r="AW214" s="56"/>
      <c r="AX214" s="56"/>
    </row>
    <row r="215" spans="2:50" ht="15.75" x14ac:dyDescent="0.3">
      <c r="B215" s="142"/>
      <c r="C215" s="19">
        <f t="shared" si="26"/>
        <v>0</v>
      </c>
      <c r="D215" s="24">
        <f t="shared" si="27"/>
        <v>52</v>
      </c>
      <c r="E215" s="21" t="str">
        <f t="shared" si="25"/>
        <v/>
      </c>
      <c r="F215" s="28"/>
      <c r="G215" s="89"/>
      <c r="H215" s="27"/>
      <c r="I215" s="27"/>
      <c r="J215" s="27"/>
      <c r="K215" s="27"/>
      <c r="L215" s="86"/>
      <c r="M215" s="51"/>
      <c r="N215" s="51"/>
      <c r="O215" s="58">
        <f t="shared" si="23"/>
        <v>0</v>
      </c>
      <c r="P215" s="51">
        <f t="shared" si="24"/>
        <v>0</v>
      </c>
      <c r="R215" s="107" t="s">
        <v>26</v>
      </c>
      <c r="S215" s="108"/>
      <c r="T215" s="41" t="s">
        <v>23</v>
      </c>
      <c r="U215" s="41" t="s">
        <v>24</v>
      </c>
      <c r="V215" s="41" t="s">
        <v>46</v>
      </c>
      <c r="W215" s="41" t="s">
        <v>47</v>
      </c>
      <c r="X215" s="41" t="s">
        <v>7</v>
      </c>
      <c r="Y215" s="41" t="s">
        <v>18</v>
      </c>
      <c r="Z215" s="49" t="s">
        <v>57</v>
      </c>
      <c r="AA215" s="54"/>
      <c r="AB215" s="54"/>
      <c r="AW215" s="56"/>
      <c r="AX215" s="56"/>
    </row>
    <row r="216" spans="2:50" ht="15.75" x14ac:dyDescent="0.3">
      <c r="B216" s="142"/>
      <c r="C216" s="19">
        <f t="shared" si="26"/>
        <v>0</v>
      </c>
      <c r="D216" s="24">
        <f t="shared" si="27"/>
        <v>52</v>
      </c>
      <c r="E216" s="21" t="str">
        <f t="shared" si="25"/>
        <v/>
      </c>
      <c r="F216" s="28"/>
      <c r="G216" s="89"/>
      <c r="H216" s="27"/>
      <c r="I216" s="27"/>
      <c r="J216" s="27"/>
      <c r="K216" s="27"/>
      <c r="L216" s="86"/>
      <c r="M216" s="51"/>
      <c r="N216" s="51"/>
      <c r="O216" s="58">
        <f t="shared" si="23"/>
        <v>0</v>
      </c>
      <c r="P216" s="51">
        <f t="shared" si="24"/>
        <v>0</v>
      </c>
      <c r="R216" s="109">
        <f>Z206</f>
        <v>0</v>
      </c>
      <c r="S216" s="110"/>
      <c r="T216" s="9">
        <f>SUMPRODUCT((CaSem=S209)*(CACatégorie="Banque")*(CaMode=T212)*CaDébit)</f>
        <v>0</v>
      </c>
      <c r="U216" s="9">
        <f>SUMPRODUCT((CaSem=S209)*(CACatégorie="Banque")*(CaMode=U212)*CaDébit)</f>
        <v>0</v>
      </c>
      <c r="V216" s="9">
        <f>SUMPRODUCT((CaSem=S209)*(CaMode=V212)*CaDébit)</f>
        <v>0</v>
      </c>
      <c r="W216" s="9">
        <f>SUMPRODUCT((CaSem=S209)*(CaMode=W212)*CaDébit)</f>
        <v>0</v>
      </c>
      <c r="X216" s="9">
        <f>SUMPRODUCT((CaSem=S209)*(CaMode=X212)*CaDébit)</f>
        <v>0</v>
      </c>
      <c r="Y216" s="11">
        <f>SUM(T216:X216)</f>
        <v>0</v>
      </c>
      <c r="Z216" s="11">
        <f>(T210+R216)-Y216</f>
        <v>0</v>
      </c>
      <c r="AA216" s="55"/>
      <c r="AB216" s="55"/>
      <c r="AW216" s="56"/>
      <c r="AX216" s="56"/>
    </row>
    <row r="217" spans="2:50" ht="15.75" x14ac:dyDescent="0.3">
      <c r="B217" s="142"/>
      <c r="C217" s="19">
        <f t="shared" si="26"/>
        <v>0</v>
      </c>
      <c r="D217" s="24">
        <f t="shared" si="27"/>
        <v>52</v>
      </c>
      <c r="E217" s="21" t="str">
        <f t="shared" si="25"/>
        <v/>
      </c>
      <c r="F217" s="28"/>
      <c r="G217" s="89"/>
      <c r="H217" s="27"/>
      <c r="I217" s="27"/>
      <c r="J217" s="27"/>
      <c r="K217" s="27"/>
      <c r="L217" s="86"/>
      <c r="M217" s="51"/>
      <c r="N217" s="51"/>
      <c r="O217" s="58">
        <f t="shared" si="23"/>
        <v>0</v>
      </c>
      <c r="P217" s="51">
        <f t="shared" si="24"/>
        <v>0</v>
      </c>
      <c r="AW217" s="56"/>
      <c r="AX217" s="56"/>
    </row>
    <row r="218" spans="2:50" ht="15.75" x14ac:dyDescent="0.3">
      <c r="B218" s="142"/>
      <c r="C218" s="19">
        <f t="shared" si="26"/>
        <v>0</v>
      </c>
      <c r="D218" s="24">
        <f t="shared" si="27"/>
        <v>52</v>
      </c>
      <c r="E218" s="21" t="str">
        <f t="shared" si="25"/>
        <v/>
      </c>
      <c r="F218" s="28"/>
      <c r="G218" s="89"/>
      <c r="H218" s="27"/>
      <c r="I218" s="27"/>
      <c r="J218" s="27"/>
      <c r="K218" s="27"/>
      <c r="L218" s="86"/>
      <c r="M218" s="51"/>
      <c r="N218" s="51"/>
      <c r="O218" s="58">
        <f t="shared" si="23"/>
        <v>0</v>
      </c>
      <c r="P218" s="51">
        <f t="shared" si="24"/>
        <v>0</v>
      </c>
      <c r="AW218" s="56"/>
      <c r="AX218" s="56"/>
    </row>
    <row r="219" spans="2:50" ht="15.75" x14ac:dyDescent="0.3">
      <c r="B219" s="142"/>
      <c r="C219" s="19">
        <f t="shared" si="26"/>
        <v>0</v>
      </c>
      <c r="D219" s="24">
        <f t="shared" si="27"/>
        <v>52</v>
      </c>
      <c r="E219" s="21" t="str">
        <f t="shared" si="25"/>
        <v/>
      </c>
      <c r="F219" s="28"/>
      <c r="G219" s="89"/>
      <c r="H219" s="27"/>
      <c r="I219" s="27"/>
      <c r="J219" s="27"/>
      <c r="K219" s="27"/>
      <c r="L219" s="86"/>
      <c r="M219" s="51"/>
      <c r="N219" s="51"/>
      <c r="O219" s="58">
        <f t="shared" si="23"/>
        <v>0</v>
      </c>
      <c r="P219" s="51">
        <f t="shared" si="24"/>
        <v>0</v>
      </c>
      <c r="R219" s="3" t="s">
        <v>17</v>
      </c>
      <c r="S219" s="13"/>
      <c r="T219" s="4" t="s">
        <v>18</v>
      </c>
      <c r="U219" s="8" t="s">
        <v>0</v>
      </c>
      <c r="V219" s="8" t="s">
        <v>1</v>
      </c>
      <c r="W219" s="40" t="s">
        <v>2</v>
      </c>
      <c r="AW219" s="56"/>
      <c r="AX219" s="56"/>
    </row>
    <row r="220" spans="2:50" ht="15.75" x14ac:dyDescent="0.3">
      <c r="B220" s="142"/>
      <c r="C220" s="19">
        <f t="shared" si="26"/>
        <v>0</v>
      </c>
      <c r="D220" s="24">
        <f t="shared" si="27"/>
        <v>52</v>
      </c>
      <c r="E220" s="21" t="str">
        <f t="shared" si="25"/>
        <v/>
      </c>
      <c r="F220" s="28"/>
      <c r="G220" s="89"/>
      <c r="H220" s="27"/>
      <c r="I220" s="27"/>
      <c r="J220" s="27"/>
      <c r="K220" s="27"/>
      <c r="L220" s="86"/>
      <c r="M220" s="51"/>
      <c r="N220" s="51"/>
      <c r="O220" s="58">
        <f t="shared" si="23"/>
        <v>0</v>
      </c>
      <c r="P220" s="51">
        <f t="shared" si="24"/>
        <v>0</v>
      </c>
      <c r="R220" s="2"/>
      <c r="S220" s="2"/>
      <c r="T220" s="102">
        <f>SUMPRODUCT((CaSem=S219)*(CaSem&gt;0)*CaCrédit)</f>
        <v>0</v>
      </c>
      <c r="U220" s="104">
        <f>SUMPRODUCT((CaSem=S219)*(CACatégorie=U219)*CaCrédit)</f>
        <v>0</v>
      </c>
      <c r="V220" s="104">
        <f>SUMPRODUCT((CaSem=S219)*(CACatégorie=V219)*CaCrédit)</f>
        <v>0</v>
      </c>
      <c r="W220" s="99">
        <f>SUMPRODUCT((CaSem=S219)*(CACatégorie=W219)*CaCrédit)</f>
        <v>0</v>
      </c>
      <c r="X220" s="101"/>
      <c r="AW220" s="56"/>
      <c r="AX220" s="56"/>
    </row>
    <row r="221" spans="2:50" ht="15.75" x14ac:dyDescent="0.3">
      <c r="B221" s="142"/>
      <c r="C221" s="19">
        <f t="shared" si="26"/>
        <v>0</v>
      </c>
      <c r="D221" s="24">
        <f t="shared" si="27"/>
        <v>52</v>
      </c>
      <c r="E221" s="21" t="str">
        <f t="shared" si="25"/>
        <v/>
      </c>
      <c r="F221" s="28"/>
      <c r="G221" s="89"/>
      <c r="H221" s="27"/>
      <c r="I221" s="27"/>
      <c r="J221" s="27"/>
      <c r="K221" s="27"/>
      <c r="L221" s="86"/>
      <c r="M221" s="51"/>
      <c r="N221" s="51"/>
      <c r="O221" s="58">
        <f t="shared" ref="O221:O284" si="28">IF(AND((CaJour=B221),(CACatégorie="Résultat")),IF(B220=B221,M220,0)+IF(B219=B221,M219,0)+IF(B218=B221,M218,0)+IF(B217=B221,M217,0)+IF(B216=B221,M216,0)+IF(B215=B221,M215,0)+IF(B214=B221,M214,0)+IF(B213=B221,M213,0)+IF(B212=B221,M212,0)+IF(B211=B221,M211,0)+IF(B210=B221,M210,0)+IF(B209=B221,M209,0)+IF(B208=B221,M208,0)+IF(B207=B221,M207,0)+IF(B206=B221,M206,0)+IF(B205=B221,M205,0)+IF(B204=B221,M204,0)+IF(B203=B221,M203,0)+IF(B202=B221,M202,0)+IF(B201=B221,M201,0),0)</f>
        <v>0</v>
      </c>
      <c r="P221" s="51">
        <f t="shared" ref="P221:P284" si="29">IF(AND((CaJour=B221),(CACatégorie="Résultat")),IF(B220=B221,N220,0)+IF(B219=B221,N219,0)+IF(B218=B221,N218,0)+IF(B217=B221,N217,0)+IF(B216=B221,N216,0)+IF(B215=B221,N215,0)+IF(B214=B221,N214,0)+IF(B213=B221,N213,0)+IF(B212=B221,N212,0)+IF(B211=B221,N211,0)+IF(B210=B221,N210,0)+IF(B209=B221,N209,0)+IF(B208=B221,N208,0)+IF(B207=B221,N207,0)+IF(B206=B221,N206,0)+IF(B205=B221,N205,0)+IF(B204=B221,N204,0)+IF(B203=B221,N203,0)+IF(B202=B221,N202,0)+IF(B201=B221,N201,0),0)</f>
        <v>0</v>
      </c>
      <c r="R221" s="2"/>
      <c r="S221" s="2"/>
      <c r="T221" s="103"/>
      <c r="U221" s="104"/>
      <c r="V221" s="104"/>
      <c r="W221" s="100"/>
      <c r="X221" s="101"/>
      <c r="AW221" s="56"/>
      <c r="AX221" s="56"/>
    </row>
    <row r="222" spans="2:50" ht="15.75" x14ac:dyDescent="0.3">
      <c r="B222" s="142"/>
      <c r="C222" s="19">
        <f t="shared" si="26"/>
        <v>0</v>
      </c>
      <c r="D222" s="24">
        <f t="shared" si="27"/>
        <v>52</v>
      </c>
      <c r="E222" s="21" t="str">
        <f t="shared" si="25"/>
        <v/>
      </c>
      <c r="F222" s="28"/>
      <c r="G222" s="89"/>
      <c r="H222" s="27"/>
      <c r="I222" s="27"/>
      <c r="J222" s="27"/>
      <c r="K222" s="27"/>
      <c r="L222" s="86"/>
      <c r="M222" s="51"/>
      <c r="N222" s="51"/>
      <c r="O222" s="58">
        <f t="shared" si="28"/>
        <v>0</v>
      </c>
      <c r="P222" s="51">
        <f t="shared" si="29"/>
        <v>0</v>
      </c>
      <c r="T222" s="39" t="s">
        <v>12</v>
      </c>
      <c r="U222" s="8" t="s">
        <v>21</v>
      </c>
      <c r="V222" s="8" t="s">
        <v>5</v>
      </c>
      <c r="W222" s="8" t="s">
        <v>6</v>
      </c>
      <c r="X222" s="8" t="s">
        <v>7</v>
      </c>
      <c r="Y222" s="7" t="s">
        <v>22</v>
      </c>
      <c r="AW222" s="56"/>
      <c r="AX222" s="56"/>
    </row>
    <row r="223" spans="2:50" ht="15.75" x14ac:dyDescent="0.3">
      <c r="B223" s="142"/>
      <c r="C223" s="19">
        <f t="shared" si="26"/>
        <v>0</v>
      </c>
      <c r="D223" s="24">
        <f t="shared" si="27"/>
        <v>52</v>
      </c>
      <c r="E223" s="21" t="str">
        <f t="shared" si="25"/>
        <v/>
      </c>
      <c r="F223" s="28"/>
      <c r="G223" s="89"/>
      <c r="H223" s="27"/>
      <c r="I223" s="27"/>
      <c r="J223" s="27"/>
      <c r="K223" s="27"/>
      <c r="L223" s="86"/>
      <c r="M223" s="51"/>
      <c r="N223" s="51"/>
      <c r="O223" s="58">
        <f t="shared" si="28"/>
        <v>0</v>
      </c>
      <c r="P223" s="51">
        <f t="shared" si="29"/>
        <v>0</v>
      </c>
      <c r="T223" s="105">
        <f>SUMPRODUCT((CaSem=S219)*(CaMode="Espèce")*CaCrédit)</f>
        <v>0</v>
      </c>
      <c r="U223" s="104">
        <f>SUMPRODUCT((CaSem=S219)*(CaMode=U222)*CaCrédit)</f>
        <v>0</v>
      </c>
      <c r="V223" s="104">
        <f>SUMPRODUCT((CaSem=S219)*(CaMode=V222)*CaCrédit)</f>
        <v>0</v>
      </c>
      <c r="W223" s="104">
        <f>SUMPRODUCT((CaSem=S219)*(CaMode=W222)*CaCrédit)</f>
        <v>0</v>
      </c>
      <c r="X223" s="104">
        <f>SUMPRODUCT((CaSem=S219)*(CaMode=X222)*CaCrédit)</f>
        <v>0</v>
      </c>
      <c r="Y223" s="12">
        <f>SUM(T223:X224)</f>
        <v>0</v>
      </c>
      <c r="AW223" s="56"/>
      <c r="AX223" s="56"/>
    </row>
    <row r="224" spans="2:50" ht="15.75" x14ac:dyDescent="0.3">
      <c r="B224" s="142"/>
      <c r="C224" s="19">
        <f t="shared" si="26"/>
        <v>0</v>
      </c>
      <c r="D224" s="24">
        <f t="shared" si="27"/>
        <v>52</v>
      </c>
      <c r="E224" s="21" t="str">
        <f t="shared" si="25"/>
        <v/>
      </c>
      <c r="F224" s="28"/>
      <c r="G224" s="89"/>
      <c r="H224" s="27"/>
      <c r="I224" s="27"/>
      <c r="J224" s="27"/>
      <c r="K224" s="27"/>
      <c r="L224" s="86"/>
      <c r="M224" s="51"/>
      <c r="N224" s="51"/>
      <c r="O224" s="58">
        <f t="shared" si="28"/>
        <v>0</v>
      </c>
      <c r="P224" s="51">
        <f t="shared" si="29"/>
        <v>0</v>
      </c>
      <c r="T224" s="106"/>
      <c r="U224" s="104"/>
      <c r="V224" s="104"/>
      <c r="W224" s="104"/>
      <c r="X224" s="104"/>
      <c r="Y224" s="15">
        <f>SUMPRODUCT((CaSem=S219)*CaRecJour)</f>
        <v>0</v>
      </c>
      <c r="AW224" s="56"/>
      <c r="AX224" s="56"/>
    </row>
    <row r="225" spans="2:50" ht="15.75" x14ac:dyDescent="0.3">
      <c r="B225" s="142"/>
      <c r="C225" s="19">
        <f t="shared" si="26"/>
        <v>0</v>
      </c>
      <c r="D225" s="24">
        <f t="shared" si="27"/>
        <v>52</v>
      </c>
      <c r="E225" s="21" t="str">
        <f t="shared" si="25"/>
        <v/>
      </c>
      <c r="F225" s="28"/>
      <c r="G225" s="89"/>
      <c r="H225" s="27"/>
      <c r="I225" s="27"/>
      <c r="J225" s="27"/>
      <c r="K225" s="27"/>
      <c r="L225" s="86"/>
      <c r="M225" s="51"/>
      <c r="N225" s="51"/>
      <c r="O225" s="58">
        <f t="shared" si="28"/>
        <v>0</v>
      </c>
      <c r="P225" s="51">
        <f t="shared" si="29"/>
        <v>0</v>
      </c>
      <c r="R225" s="107" t="s">
        <v>26</v>
      </c>
      <c r="S225" s="108"/>
      <c r="T225" s="41" t="s">
        <v>23</v>
      </c>
      <c r="U225" s="41" t="s">
        <v>24</v>
      </c>
      <c r="V225" s="41" t="s">
        <v>46</v>
      </c>
      <c r="W225" s="41" t="s">
        <v>47</v>
      </c>
      <c r="X225" s="41" t="s">
        <v>7</v>
      </c>
      <c r="Y225" s="41" t="s">
        <v>18</v>
      </c>
      <c r="Z225" s="49" t="s">
        <v>57</v>
      </c>
      <c r="AA225" s="54"/>
      <c r="AB225" s="54"/>
      <c r="AW225" s="56"/>
      <c r="AX225" s="56"/>
    </row>
    <row r="226" spans="2:50" ht="15.75" x14ac:dyDescent="0.3">
      <c r="B226" s="142"/>
      <c r="C226" s="19">
        <f t="shared" si="26"/>
        <v>0</v>
      </c>
      <c r="D226" s="24">
        <f t="shared" si="27"/>
        <v>52</v>
      </c>
      <c r="E226" s="21" t="str">
        <f t="shared" si="25"/>
        <v/>
      </c>
      <c r="F226" s="28"/>
      <c r="G226" s="89"/>
      <c r="H226" s="27"/>
      <c r="I226" s="27"/>
      <c r="J226" s="27"/>
      <c r="K226" s="27"/>
      <c r="L226" s="86"/>
      <c r="M226" s="51"/>
      <c r="N226" s="51"/>
      <c r="O226" s="58">
        <f t="shared" si="28"/>
        <v>0</v>
      </c>
      <c r="P226" s="51">
        <f t="shared" si="29"/>
        <v>0</v>
      </c>
      <c r="R226" s="109">
        <f>Z216</f>
        <v>0</v>
      </c>
      <c r="S226" s="110"/>
      <c r="T226" s="9">
        <f>SUMPRODUCT((CaSem=S219)*(CACatégorie="Banque")*(CaMode=T222)*CaDébit)</f>
        <v>0</v>
      </c>
      <c r="U226" s="9">
        <f>SUMPRODUCT((CaSem=S219)*(CACatégorie="Banque")*(CaMode=U222)*CaDébit)</f>
        <v>0</v>
      </c>
      <c r="V226" s="9">
        <f>SUMPRODUCT((CaSem=S219)*(CaMode=V222)*CaDébit)</f>
        <v>0</v>
      </c>
      <c r="W226" s="9">
        <f>SUMPRODUCT((CaSem=S219)*(CaMode=W222)*CaDébit)</f>
        <v>0</v>
      </c>
      <c r="X226" s="9">
        <f>SUMPRODUCT((CaSem=S219)*(CaMode=X222)*CaDébit)</f>
        <v>0</v>
      </c>
      <c r="Y226" s="11">
        <f>SUM(T226:X226)</f>
        <v>0</v>
      </c>
      <c r="Z226" s="11">
        <f>(T220+R226)-Y226</f>
        <v>0</v>
      </c>
      <c r="AA226" s="55"/>
      <c r="AB226" s="55"/>
      <c r="AW226" s="56"/>
      <c r="AX226" s="56"/>
    </row>
    <row r="227" spans="2:50" ht="15.75" x14ac:dyDescent="0.3">
      <c r="B227" s="142"/>
      <c r="C227" s="19">
        <f t="shared" si="26"/>
        <v>0</v>
      </c>
      <c r="D227" s="24">
        <f t="shared" si="27"/>
        <v>52</v>
      </c>
      <c r="E227" s="21" t="str">
        <f t="shared" si="25"/>
        <v/>
      </c>
      <c r="F227" s="28"/>
      <c r="G227" s="89"/>
      <c r="H227" s="27"/>
      <c r="I227" s="27"/>
      <c r="J227" s="27"/>
      <c r="K227" s="27"/>
      <c r="L227" s="86"/>
      <c r="M227" s="51"/>
      <c r="N227" s="51"/>
      <c r="O227" s="58">
        <f t="shared" si="28"/>
        <v>0</v>
      </c>
      <c r="P227" s="51">
        <f t="shared" si="29"/>
        <v>0</v>
      </c>
      <c r="AW227" s="56"/>
      <c r="AX227" s="56"/>
    </row>
    <row r="228" spans="2:50" ht="15.75" x14ac:dyDescent="0.3">
      <c r="B228" s="142"/>
      <c r="C228" s="19">
        <f t="shared" si="26"/>
        <v>0</v>
      </c>
      <c r="D228" s="24">
        <f t="shared" si="27"/>
        <v>52</v>
      </c>
      <c r="E228" s="21" t="str">
        <f t="shared" si="25"/>
        <v/>
      </c>
      <c r="F228" s="28"/>
      <c r="G228" s="89"/>
      <c r="H228" s="27"/>
      <c r="I228" s="27"/>
      <c r="J228" s="27"/>
      <c r="K228" s="27"/>
      <c r="L228" s="86"/>
      <c r="M228" s="51"/>
      <c r="N228" s="51"/>
      <c r="O228" s="58">
        <f t="shared" si="28"/>
        <v>0</v>
      </c>
      <c r="P228" s="51">
        <f t="shared" si="29"/>
        <v>0</v>
      </c>
      <c r="AW228" s="56"/>
      <c r="AX228" s="56"/>
    </row>
    <row r="229" spans="2:50" ht="15.75" x14ac:dyDescent="0.3">
      <c r="B229" s="142"/>
      <c r="C229" s="19">
        <f t="shared" si="26"/>
        <v>0</v>
      </c>
      <c r="D229" s="24">
        <f t="shared" si="27"/>
        <v>52</v>
      </c>
      <c r="E229" s="21" t="str">
        <f t="shared" si="25"/>
        <v/>
      </c>
      <c r="F229" s="28"/>
      <c r="G229" s="89"/>
      <c r="H229" s="27"/>
      <c r="I229" s="27"/>
      <c r="J229" s="27"/>
      <c r="K229" s="27"/>
      <c r="L229" s="86"/>
      <c r="M229" s="51"/>
      <c r="N229" s="51"/>
      <c r="O229" s="58">
        <f t="shared" si="28"/>
        <v>0</v>
      </c>
      <c r="P229" s="51">
        <f t="shared" si="29"/>
        <v>0</v>
      </c>
      <c r="R229" s="3" t="s">
        <v>17</v>
      </c>
      <c r="S229" s="13"/>
      <c r="T229" s="4" t="s">
        <v>18</v>
      </c>
      <c r="U229" s="8" t="s">
        <v>0</v>
      </c>
      <c r="V229" s="8" t="s">
        <v>1</v>
      </c>
      <c r="W229" s="40" t="s">
        <v>2</v>
      </c>
      <c r="AW229" s="56"/>
      <c r="AX229" s="56"/>
    </row>
    <row r="230" spans="2:50" ht="15.75" x14ac:dyDescent="0.3">
      <c r="B230" s="142"/>
      <c r="C230" s="19">
        <f t="shared" si="26"/>
        <v>0</v>
      </c>
      <c r="D230" s="24">
        <f t="shared" si="27"/>
        <v>52</v>
      </c>
      <c r="E230" s="21" t="str">
        <f t="shared" si="25"/>
        <v/>
      </c>
      <c r="F230" s="28"/>
      <c r="G230" s="89"/>
      <c r="H230" s="27"/>
      <c r="I230" s="27"/>
      <c r="J230" s="27"/>
      <c r="K230" s="27"/>
      <c r="L230" s="86"/>
      <c r="M230" s="51"/>
      <c r="N230" s="51"/>
      <c r="O230" s="58">
        <f t="shared" si="28"/>
        <v>0</v>
      </c>
      <c r="P230" s="51">
        <f t="shared" si="29"/>
        <v>0</v>
      </c>
      <c r="R230" s="2"/>
      <c r="S230" s="2"/>
      <c r="T230" s="102">
        <f>SUMPRODUCT((CaSem=S229)*(CaSem&gt;0)*CaCrédit)</f>
        <v>0</v>
      </c>
      <c r="U230" s="104">
        <f>SUMPRODUCT((CaSem=S229)*(CACatégorie=U229)*CaCrédit)</f>
        <v>0</v>
      </c>
      <c r="V230" s="104">
        <f>SUMPRODUCT((CaSem=S229)*(CACatégorie=V229)*CaCrédit)</f>
        <v>0</v>
      </c>
      <c r="W230" s="99">
        <f>SUMPRODUCT((CaSem=S229)*(CACatégorie=W229)*CaCrédit)</f>
        <v>0</v>
      </c>
      <c r="X230" s="101"/>
      <c r="AW230" s="56"/>
      <c r="AX230" s="56"/>
    </row>
    <row r="231" spans="2:50" ht="15.75" x14ac:dyDescent="0.3">
      <c r="B231" s="142"/>
      <c r="C231" s="19">
        <f t="shared" si="26"/>
        <v>0</v>
      </c>
      <c r="D231" s="24">
        <f t="shared" si="27"/>
        <v>52</v>
      </c>
      <c r="E231" s="21" t="str">
        <f t="shared" si="25"/>
        <v/>
      </c>
      <c r="F231" s="28"/>
      <c r="G231" s="89"/>
      <c r="H231" s="27"/>
      <c r="I231" s="27"/>
      <c r="J231" s="27"/>
      <c r="K231" s="27"/>
      <c r="L231" s="86"/>
      <c r="M231" s="51"/>
      <c r="N231" s="51"/>
      <c r="O231" s="58">
        <f t="shared" si="28"/>
        <v>0</v>
      </c>
      <c r="P231" s="51">
        <f t="shared" si="29"/>
        <v>0</v>
      </c>
      <c r="R231" s="2"/>
      <c r="S231" s="2"/>
      <c r="T231" s="103"/>
      <c r="U231" s="104"/>
      <c r="V231" s="104"/>
      <c r="W231" s="100"/>
      <c r="X231" s="101"/>
      <c r="AW231" s="56"/>
      <c r="AX231" s="56"/>
    </row>
    <row r="232" spans="2:50" ht="15.75" x14ac:dyDescent="0.3">
      <c r="B232" s="142"/>
      <c r="C232" s="19">
        <f t="shared" si="26"/>
        <v>0</v>
      </c>
      <c r="D232" s="24">
        <f t="shared" si="27"/>
        <v>52</v>
      </c>
      <c r="E232" s="21" t="str">
        <f t="shared" si="25"/>
        <v/>
      </c>
      <c r="F232" s="28"/>
      <c r="G232" s="89"/>
      <c r="H232" s="27"/>
      <c r="I232" s="27"/>
      <c r="J232" s="27"/>
      <c r="K232" s="27"/>
      <c r="L232" s="86"/>
      <c r="M232" s="51"/>
      <c r="N232" s="51"/>
      <c r="O232" s="58">
        <f t="shared" si="28"/>
        <v>0</v>
      </c>
      <c r="P232" s="51">
        <f t="shared" si="29"/>
        <v>0</v>
      </c>
      <c r="T232" s="39" t="s">
        <v>12</v>
      </c>
      <c r="U232" s="8" t="s">
        <v>21</v>
      </c>
      <c r="V232" s="8" t="s">
        <v>5</v>
      </c>
      <c r="W232" s="8" t="s">
        <v>6</v>
      </c>
      <c r="X232" s="8" t="s">
        <v>7</v>
      </c>
      <c r="Y232" s="7" t="s">
        <v>22</v>
      </c>
      <c r="AW232" s="56"/>
      <c r="AX232" s="56"/>
    </row>
    <row r="233" spans="2:50" ht="15.75" x14ac:dyDescent="0.3">
      <c r="B233" s="142"/>
      <c r="C233" s="19">
        <f t="shared" si="26"/>
        <v>0</v>
      </c>
      <c r="D233" s="24">
        <f t="shared" si="27"/>
        <v>52</v>
      </c>
      <c r="E233" s="21" t="str">
        <f t="shared" si="25"/>
        <v/>
      </c>
      <c r="F233" s="28"/>
      <c r="G233" s="89"/>
      <c r="H233" s="27"/>
      <c r="I233" s="27"/>
      <c r="J233" s="27"/>
      <c r="K233" s="27"/>
      <c r="L233" s="86"/>
      <c r="M233" s="51"/>
      <c r="N233" s="51"/>
      <c r="O233" s="58">
        <f t="shared" si="28"/>
        <v>0</v>
      </c>
      <c r="P233" s="51">
        <f t="shared" si="29"/>
        <v>0</v>
      </c>
      <c r="T233" s="105">
        <f>SUMPRODUCT((CaSem=S229)*(CaMode="Espèce")*CaCrédit)</f>
        <v>0</v>
      </c>
      <c r="U233" s="104">
        <f>SUMPRODUCT((CaSem=S229)*(CaMode=U232)*CaCrédit)</f>
        <v>0</v>
      </c>
      <c r="V233" s="104">
        <f>SUMPRODUCT((CaSem=S229)*(CaMode=V232)*CaCrédit)</f>
        <v>0</v>
      </c>
      <c r="W233" s="104">
        <f>SUMPRODUCT((CaSem=S229)*(CaMode=W232)*CaCrédit)</f>
        <v>0</v>
      </c>
      <c r="X233" s="104">
        <f>SUMPRODUCT((CaSem=S229)*(CaMode=X232)*CaCrédit)</f>
        <v>0</v>
      </c>
      <c r="Y233" s="12">
        <f>SUM(T233:X234)</f>
        <v>0</v>
      </c>
      <c r="AW233" s="56"/>
      <c r="AX233" s="56"/>
    </row>
    <row r="234" spans="2:50" ht="15.75" x14ac:dyDescent="0.3">
      <c r="B234" s="142"/>
      <c r="C234" s="19">
        <f t="shared" si="26"/>
        <v>0</v>
      </c>
      <c r="D234" s="24">
        <f t="shared" si="27"/>
        <v>52</v>
      </c>
      <c r="E234" s="21" t="str">
        <f t="shared" si="25"/>
        <v/>
      </c>
      <c r="F234" s="28"/>
      <c r="G234" s="89"/>
      <c r="H234" s="27"/>
      <c r="I234" s="27"/>
      <c r="J234" s="27"/>
      <c r="K234" s="27"/>
      <c r="L234" s="86"/>
      <c r="M234" s="51"/>
      <c r="N234" s="51"/>
      <c r="O234" s="58">
        <f t="shared" si="28"/>
        <v>0</v>
      </c>
      <c r="P234" s="51">
        <f t="shared" si="29"/>
        <v>0</v>
      </c>
      <c r="T234" s="106"/>
      <c r="U234" s="104"/>
      <c r="V234" s="104"/>
      <c r="W234" s="104"/>
      <c r="X234" s="104"/>
      <c r="Y234" s="15">
        <f>SUMPRODUCT((CaSem=S229)*CaRecJour)</f>
        <v>0</v>
      </c>
      <c r="AW234" s="56"/>
      <c r="AX234" s="56"/>
    </row>
    <row r="235" spans="2:50" ht="15.75" x14ac:dyDescent="0.3">
      <c r="B235" s="142"/>
      <c r="C235" s="19">
        <f t="shared" si="26"/>
        <v>0</v>
      </c>
      <c r="D235" s="24">
        <f t="shared" si="27"/>
        <v>52</v>
      </c>
      <c r="E235" s="21" t="str">
        <f t="shared" si="25"/>
        <v/>
      </c>
      <c r="F235" s="28"/>
      <c r="G235" s="89"/>
      <c r="H235" s="27"/>
      <c r="I235" s="27"/>
      <c r="J235" s="27"/>
      <c r="K235" s="27"/>
      <c r="L235" s="86"/>
      <c r="M235" s="51"/>
      <c r="N235" s="51"/>
      <c r="O235" s="58">
        <f t="shared" si="28"/>
        <v>0</v>
      </c>
      <c r="P235" s="51">
        <f t="shared" si="29"/>
        <v>0</v>
      </c>
      <c r="R235" s="107" t="s">
        <v>26</v>
      </c>
      <c r="S235" s="108"/>
      <c r="T235" s="41" t="s">
        <v>23</v>
      </c>
      <c r="U235" s="41" t="s">
        <v>24</v>
      </c>
      <c r="V235" s="41" t="s">
        <v>46</v>
      </c>
      <c r="W235" s="41" t="s">
        <v>47</v>
      </c>
      <c r="X235" s="41" t="s">
        <v>7</v>
      </c>
      <c r="Y235" s="41" t="s">
        <v>18</v>
      </c>
      <c r="Z235" s="49" t="s">
        <v>57</v>
      </c>
      <c r="AA235" s="54"/>
      <c r="AB235" s="54"/>
      <c r="AW235" s="56"/>
      <c r="AX235" s="56"/>
    </row>
    <row r="236" spans="2:50" ht="15.75" x14ac:dyDescent="0.3">
      <c r="B236" s="142"/>
      <c r="C236" s="19">
        <f t="shared" si="26"/>
        <v>0</v>
      </c>
      <c r="D236" s="24">
        <f t="shared" si="27"/>
        <v>52</v>
      </c>
      <c r="E236" s="21" t="str">
        <f t="shared" si="25"/>
        <v/>
      </c>
      <c r="F236" s="28"/>
      <c r="G236" s="89"/>
      <c r="H236" s="27"/>
      <c r="I236" s="27"/>
      <c r="J236" s="27"/>
      <c r="K236" s="27"/>
      <c r="L236" s="86"/>
      <c r="M236" s="51"/>
      <c r="N236" s="51"/>
      <c r="O236" s="58">
        <f t="shared" si="28"/>
        <v>0</v>
      </c>
      <c r="P236" s="51">
        <f t="shared" si="29"/>
        <v>0</v>
      </c>
      <c r="R236" s="109">
        <f>Z226</f>
        <v>0</v>
      </c>
      <c r="S236" s="110"/>
      <c r="T236" s="9">
        <f>SUMPRODUCT((CaSem=S229)*(CACatégorie="Banque")*(CaMode=T232)*CaDébit)</f>
        <v>0</v>
      </c>
      <c r="U236" s="9">
        <f>SUMPRODUCT((CaSem=S229)*(CACatégorie="Banque")*(CaMode=U232)*CaDébit)</f>
        <v>0</v>
      </c>
      <c r="V236" s="9">
        <f>SUMPRODUCT((CaSem=S229)*(CaMode=V232)*CaDébit)</f>
        <v>0</v>
      </c>
      <c r="W236" s="9">
        <f>SUMPRODUCT((CaSem=S229)*(CaMode=W232)*CaDébit)</f>
        <v>0</v>
      </c>
      <c r="X236" s="9">
        <f>SUMPRODUCT((CaSem=S229)*(CaMode=X232)*CaDébit)</f>
        <v>0</v>
      </c>
      <c r="Y236" s="11">
        <f>SUM(T236:X236)</f>
        <v>0</v>
      </c>
      <c r="Z236" s="11">
        <f>(T230+R236)-Y236</f>
        <v>0</v>
      </c>
      <c r="AA236" s="55"/>
      <c r="AB236" s="55"/>
      <c r="AW236" s="56"/>
      <c r="AX236" s="56"/>
    </row>
    <row r="237" spans="2:50" ht="15.75" x14ac:dyDescent="0.3">
      <c r="B237" s="142"/>
      <c r="C237" s="19">
        <f t="shared" si="26"/>
        <v>0</v>
      </c>
      <c r="D237" s="24">
        <f t="shared" si="27"/>
        <v>52</v>
      </c>
      <c r="E237" s="21" t="str">
        <f t="shared" si="25"/>
        <v/>
      </c>
      <c r="F237" s="28"/>
      <c r="G237" s="89"/>
      <c r="H237" s="27"/>
      <c r="I237" s="27"/>
      <c r="J237" s="27"/>
      <c r="K237" s="27"/>
      <c r="L237" s="86"/>
      <c r="M237" s="51"/>
      <c r="N237" s="51"/>
      <c r="O237" s="58">
        <f t="shared" si="28"/>
        <v>0</v>
      </c>
      <c r="P237" s="51">
        <f t="shared" si="29"/>
        <v>0</v>
      </c>
      <c r="AW237" s="56"/>
      <c r="AX237" s="56"/>
    </row>
    <row r="238" spans="2:50" ht="15.75" x14ac:dyDescent="0.3">
      <c r="B238" s="142"/>
      <c r="C238" s="19">
        <f t="shared" si="26"/>
        <v>0</v>
      </c>
      <c r="D238" s="24">
        <f t="shared" si="27"/>
        <v>52</v>
      </c>
      <c r="E238" s="21" t="str">
        <f t="shared" si="25"/>
        <v/>
      </c>
      <c r="F238" s="28"/>
      <c r="G238" s="89"/>
      <c r="H238" s="27"/>
      <c r="I238" s="27"/>
      <c r="J238" s="27"/>
      <c r="K238" s="27"/>
      <c r="L238" s="86"/>
      <c r="M238" s="51"/>
      <c r="N238" s="51"/>
      <c r="O238" s="58">
        <f t="shared" si="28"/>
        <v>0</v>
      </c>
      <c r="P238" s="51">
        <f t="shared" si="29"/>
        <v>0</v>
      </c>
      <c r="AW238" s="56"/>
      <c r="AX238" s="56"/>
    </row>
    <row r="239" spans="2:50" ht="15.75" x14ac:dyDescent="0.3">
      <c r="B239" s="142"/>
      <c r="C239" s="19">
        <f t="shared" si="26"/>
        <v>0</v>
      </c>
      <c r="D239" s="24">
        <f t="shared" si="27"/>
        <v>52</v>
      </c>
      <c r="E239" s="21" t="str">
        <f t="shared" si="25"/>
        <v/>
      </c>
      <c r="F239" s="28"/>
      <c r="G239" s="89"/>
      <c r="H239" s="27"/>
      <c r="I239" s="27"/>
      <c r="J239" s="27"/>
      <c r="K239" s="27"/>
      <c r="L239" s="86"/>
      <c r="M239" s="51"/>
      <c r="N239" s="51"/>
      <c r="O239" s="58">
        <f t="shared" si="28"/>
        <v>0</v>
      </c>
      <c r="P239" s="51">
        <f t="shared" si="29"/>
        <v>0</v>
      </c>
      <c r="R239" s="3" t="s">
        <v>17</v>
      </c>
      <c r="S239" s="13"/>
      <c r="T239" s="4" t="s">
        <v>18</v>
      </c>
      <c r="U239" s="8" t="s">
        <v>0</v>
      </c>
      <c r="V239" s="8" t="s">
        <v>1</v>
      </c>
      <c r="W239" s="40" t="s">
        <v>2</v>
      </c>
      <c r="AW239" s="56"/>
      <c r="AX239" s="56"/>
    </row>
    <row r="240" spans="2:50" ht="15.75" x14ac:dyDescent="0.3">
      <c r="B240" s="142"/>
      <c r="C240" s="19">
        <f t="shared" si="26"/>
        <v>0</v>
      </c>
      <c r="D240" s="24">
        <f t="shared" si="27"/>
        <v>52</v>
      </c>
      <c r="E240" s="21" t="str">
        <f t="shared" si="25"/>
        <v/>
      </c>
      <c r="F240" s="28"/>
      <c r="G240" s="89"/>
      <c r="H240" s="27"/>
      <c r="I240" s="27"/>
      <c r="J240" s="27"/>
      <c r="K240" s="27"/>
      <c r="L240" s="86"/>
      <c r="M240" s="51"/>
      <c r="N240" s="51"/>
      <c r="O240" s="58">
        <f t="shared" si="28"/>
        <v>0</v>
      </c>
      <c r="P240" s="51">
        <f t="shared" si="29"/>
        <v>0</v>
      </c>
      <c r="R240" s="2"/>
      <c r="S240" s="2"/>
      <c r="T240" s="102">
        <f>SUMPRODUCT((CaSem=S239)*(CaSem&gt;0)*CaCrédit)</f>
        <v>0</v>
      </c>
      <c r="U240" s="104">
        <f>SUMPRODUCT((CaSem=S239)*(CACatégorie=U239)*CaCrédit)</f>
        <v>0</v>
      </c>
      <c r="V240" s="104">
        <f>SUMPRODUCT((CaSem=S239)*(CACatégorie=V239)*CaCrédit)</f>
        <v>0</v>
      </c>
      <c r="W240" s="99">
        <f>SUMPRODUCT((CaSem=S239)*(CACatégorie=W239)*CaCrédit)</f>
        <v>0</v>
      </c>
      <c r="X240" s="101"/>
      <c r="AW240" s="56"/>
      <c r="AX240" s="56"/>
    </row>
    <row r="241" spans="2:50" ht="15.75" x14ac:dyDescent="0.3">
      <c r="B241" s="142"/>
      <c r="C241" s="19">
        <f t="shared" si="26"/>
        <v>0</v>
      </c>
      <c r="D241" s="24">
        <f t="shared" si="27"/>
        <v>52</v>
      </c>
      <c r="E241" s="21" t="str">
        <f t="shared" si="25"/>
        <v/>
      </c>
      <c r="F241" s="28"/>
      <c r="G241" s="89"/>
      <c r="H241" s="27"/>
      <c r="I241" s="27"/>
      <c r="J241" s="27"/>
      <c r="K241" s="27"/>
      <c r="L241" s="86"/>
      <c r="M241" s="51"/>
      <c r="N241" s="51"/>
      <c r="O241" s="58">
        <f t="shared" si="28"/>
        <v>0</v>
      </c>
      <c r="P241" s="51">
        <f t="shared" si="29"/>
        <v>0</v>
      </c>
      <c r="R241" s="2"/>
      <c r="S241" s="2"/>
      <c r="T241" s="103"/>
      <c r="U241" s="104"/>
      <c r="V241" s="104"/>
      <c r="W241" s="100"/>
      <c r="X241" s="101"/>
      <c r="AW241" s="56"/>
      <c r="AX241" s="56"/>
    </row>
    <row r="242" spans="2:50" ht="15.75" x14ac:dyDescent="0.3">
      <c r="B242" s="142"/>
      <c r="C242" s="19">
        <f t="shared" si="26"/>
        <v>0</v>
      </c>
      <c r="D242" s="24">
        <f t="shared" si="27"/>
        <v>52</v>
      </c>
      <c r="E242" s="21" t="str">
        <f t="shared" si="25"/>
        <v/>
      </c>
      <c r="F242" s="28"/>
      <c r="G242" s="89"/>
      <c r="H242" s="27"/>
      <c r="I242" s="27"/>
      <c r="J242" s="27"/>
      <c r="K242" s="27"/>
      <c r="L242" s="86"/>
      <c r="M242" s="51"/>
      <c r="N242" s="51"/>
      <c r="O242" s="58">
        <f t="shared" si="28"/>
        <v>0</v>
      </c>
      <c r="P242" s="51">
        <f t="shared" si="29"/>
        <v>0</v>
      </c>
      <c r="T242" s="39" t="s">
        <v>12</v>
      </c>
      <c r="U242" s="8" t="s">
        <v>21</v>
      </c>
      <c r="V242" s="8" t="s">
        <v>5</v>
      </c>
      <c r="W242" s="8" t="s">
        <v>6</v>
      </c>
      <c r="X242" s="8" t="s">
        <v>7</v>
      </c>
      <c r="Y242" s="7" t="s">
        <v>22</v>
      </c>
      <c r="AW242" s="56"/>
      <c r="AX242" s="56"/>
    </row>
    <row r="243" spans="2:50" ht="15.75" x14ac:dyDescent="0.3">
      <c r="B243" s="142"/>
      <c r="C243" s="19">
        <f t="shared" si="26"/>
        <v>0</v>
      </c>
      <c r="D243" s="24">
        <f t="shared" si="27"/>
        <v>52</v>
      </c>
      <c r="E243" s="21" t="str">
        <f t="shared" si="25"/>
        <v/>
      </c>
      <c r="F243" s="28"/>
      <c r="G243" s="89"/>
      <c r="H243" s="27"/>
      <c r="I243" s="27"/>
      <c r="J243" s="27"/>
      <c r="K243" s="27"/>
      <c r="L243" s="86"/>
      <c r="M243" s="51"/>
      <c r="N243" s="51"/>
      <c r="O243" s="58">
        <f t="shared" si="28"/>
        <v>0</v>
      </c>
      <c r="P243" s="51">
        <f t="shared" si="29"/>
        <v>0</v>
      </c>
      <c r="T243" s="105">
        <f>SUMPRODUCT((CaSem=S239)*(CaMode="Espèce")*CaCrédit)</f>
        <v>0</v>
      </c>
      <c r="U243" s="104">
        <f>SUMPRODUCT((CaSem=S239)*(CaMode=U242)*CaCrédit)</f>
        <v>0</v>
      </c>
      <c r="V243" s="104">
        <f>SUMPRODUCT((CaSem=S239)*(CaMode=V242)*CaCrédit)</f>
        <v>0</v>
      </c>
      <c r="W243" s="104">
        <f>SUMPRODUCT((CaSem=S239)*(CaMode=W242)*CaCrédit)</f>
        <v>0</v>
      </c>
      <c r="X243" s="104">
        <f>SUMPRODUCT((CaSem=S239)*(CaMode=X242)*CaCrédit)</f>
        <v>0</v>
      </c>
      <c r="Y243" s="12">
        <f>SUM(T243:X244)</f>
        <v>0</v>
      </c>
      <c r="AW243" s="56"/>
      <c r="AX243" s="56"/>
    </row>
    <row r="244" spans="2:50" ht="15.75" x14ac:dyDescent="0.3">
      <c r="B244" s="142"/>
      <c r="C244" s="19">
        <f t="shared" si="26"/>
        <v>0</v>
      </c>
      <c r="D244" s="24">
        <f t="shared" si="27"/>
        <v>52</v>
      </c>
      <c r="E244" s="21" t="str">
        <f t="shared" si="25"/>
        <v/>
      </c>
      <c r="F244" s="28"/>
      <c r="G244" s="89"/>
      <c r="H244" s="27"/>
      <c r="I244" s="27"/>
      <c r="J244" s="27"/>
      <c r="K244" s="27"/>
      <c r="L244" s="86"/>
      <c r="M244" s="51"/>
      <c r="N244" s="51"/>
      <c r="O244" s="58">
        <f t="shared" si="28"/>
        <v>0</v>
      </c>
      <c r="P244" s="51">
        <f t="shared" si="29"/>
        <v>0</v>
      </c>
      <c r="T244" s="106"/>
      <c r="U244" s="104"/>
      <c r="V244" s="104"/>
      <c r="W244" s="104"/>
      <c r="X244" s="104"/>
      <c r="Y244" s="15">
        <f>SUMPRODUCT((CaSem=S239)*CaRecJour)</f>
        <v>0</v>
      </c>
      <c r="AW244" s="56"/>
      <c r="AX244" s="56"/>
    </row>
    <row r="245" spans="2:50" ht="15.75" x14ac:dyDescent="0.3">
      <c r="B245" s="142"/>
      <c r="C245" s="19">
        <f t="shared" si="26"/>
        <v>0</v>
      </c>
      <c r="D245" s="24">
        <f t="shared" si="27"/>
        <v>52</v>
      </c>
      <c r="E245" s="21" t="str">
        <f t="shared" si="25"/>
        <v/>
      </c>
      <c r="F245" s="28"/>
      <c r="G245" s="89"/>
      <c r="H245" s="27"/>
      <c r="I245" s="27"/>
      <c r="J245" s="27"/>
      <c r="K245" s="27"/>
      <c r="L245" s="86"/>
      <c r="M245" s="51"/>
      <c r="N245" s="51"/>
      <c r="O245" s="58">
        <f t="shared" si="28"/>
        <v>0</v>
      </c>
      <c r="P245" s="51">
        <f t="shared" si="29"/>
        <v>0</v>
      </c>
      <c r="R245" s="107" t="s">
        <v>26</v>
      </c>
      <c r="S245" s="108"/>
      <c r="T245" s="41" t="s">
        <v>23</v>
      </c>
      <c r="U245" s="41" t="s">
        <v>24</v>
      </c>
      <c r="V245" s="41" t="s">
        <v>46</v>
      </c>
      <c r="W245" s="41" t="s">
        <v>47</v>
      </c>
      <c r="X245" s="41" t="s">
        <v>7</v>
      </c>
      <c r="Y245" s="41" t="s">
        <v>18</v>
      </c>
      <c r="Z245" s="49" t="s">
        <v>57</v>
      </c>
      <c r="AA245" s="54"/>
      <c r="AB245" s="54"/>
      <c r="AW245" s="56"/>
      <c r="AX245" s="56"/>
    </row>
    <row r="246" spans="2:50" ht="15.75" x14ac:dyDescent="0.3">
      <c r="B246" s="142"/>
      <c r="C246" s="19">
        <f t="shared" si="26"/>
        <v>0</v>
      </c>
      <c r="D246" s="24">
        <f t="shared" si="27"/>
        <v>52</v>
      </c>
      <c r="E246" s="21" t="str">
        <f t="shared" si="25"/>
        <v/>
      </c>
      <c r="F246" s="28"/>
      <c r="G246" s="89"/>
      <c r="H246" s="27"/>
      <c r="I246" s="27"/>
      <c r="J246" s="27"/>
      <c r="K246" s="27"/>
      <c r="L246" s="86"/>
      <c r="M246" s="51"/>
      <c r="N246" s="51"/>
      <c r="O246" s="58">
        <f t="shared" si="28"/>
        <v>0</v>
      </c>
      <c r="P246" s="51">
        <f t="shared" si="29"/>
        <v>0</v>
      </c>
      <c r="R246" s="109">
        <f>Z236</f>
        <v>0</v>
      </c>
      <c r="S246" s="110"/>
      <c r="T246" s="9">
        <f>SUMPRODUCT((CaSem=S239)*(CACatégorie="Banque")*(CaMode=T242)*CaDébit)</f>
        <v>0</v>
      </c>
      <c r="U246" s="9">
        <f>SUMPRODUCT((CaSem=S239)*(CACatégorie="Banque")*(CaMode=U242)*CaDébit)</f>
        <v>0</v>
      </c>
      <c r="V246" s="9">
        <f>SUMPRODUCT((CaSem=S239)*(CaMode=V242)*CaDébit)</f>
        <v>0</v>
      </c>
      <c r="W246" s="9">
        <f>SUMPRODUCT((CaSem=S239)*(CaMode=W242)*CaDébit)</f>
        <v>0</v>
      </c>
      <c r="X246" s="9">
        <f>SUMPRODUCT((CaSem=S239)*(CaMode=X242)*CaDébit)</f>
        <v>0</v>
      </c>
      <c r="Y246" s="11">
        <f>SUM(T246:X246)</f>
        <v>0</v>
      </c>
      <c r="Z246" s="11">
        <f>(T240+R246)-Y246</f>
        <v>0</v>
      </c>
      <c r="AA246" s="55"/>
      <c r="AB246" s="55"/>
      <c r="AW246" s="56"/>
      <c r="AX246" s="56"/>
    </row>
    <row r="247" spans="2:50" ht="15.75" x14ac:dyDescent="0.3">
      <c r="B247" s="142"/>
      <c r="C247" s="19">
        <f t="shared" si="26"/>
        <v>0</v>
      </c>
      <c r="D247" s="24">
        <f t="shared" si="27"/>
        <v>52</v>
      </c>
      <c r="E247" s="21" t="str">
        <f t="shared" si="25"/>
        <v/>
      </c>
      <c r="F247" s="28"/>
      <c r="G247" s="89"/>
      <c r="H247" s="27"/>
      <c r="I247" s="27"/>
      <c r="J247" s="27"/>
      <c r="K247" s="27"/>
      <c r="L247" s="86"/>
      <c r="M247" s="51"/>
      <c r="N247" s="51"/>
      <c r="O247" s="58">
        <f t="shared" si="28"/>
        <v>0</v>
      </c>
      <c r="P247" s="51">
        <f t="shared" si="29"/>
        <v>0</v>
      </c>
      <c r="AW247" s="56"/>
      <c r="AX247" s="56"/>
    </row>
    <row r="248" spans="2:50" ht="15.75" x14ac:dyDescent="0.3">
      <c r="B248" s="142"/>
      <c r="C248" s="19">
        <f t="shared" si="26"/>
        <v>0</v>
      </c>
      <c r="D248" s="24">
        <f t="shared" si="27"/>
        <v>52</v>
      </c>
      <c r="E248" s="21" t="str">
        <f t="shared" si="25"/>
        <v/>
      </c>
      <c r="F248" s="28"/>
      <c r="G248" s="89"/>
      <c r="H248" s="27"/>
      <c r="I248" s="27"/>
      <c r="J248" s="27"/>
      <c r="K248" s="27"/>
      <c r="L248" s="86"/>
      <c r="M248" s="51"/>
      <c r="N248" s="51"/>
      <c r="O248" s="58">
        <f t="shared" si="28"/>
        <v>0</v>
      </c>
      <c r="P248" s="51">
        <f t="shared" si="29"/>
        <v>0</v>
      </c>
      <c r="AW248" s="56"/>
      <c r="AX248" s="56"/>
    </row>
    <row r="249" spans="2:50" ht="15.75" x14ac:dyDescent="0.3">
      <c r="B249" s="142"/>
      <c r="C249" s="19">
        <f t="shared" si="26"/>
        <v>0</v>
      </c>
      <c r="D249" s="24">
        <f t="shared" si="27"/>
        <v>52</v>
      </c>
      <c r="E249" s="21" t="str">
        <f t="shared" si="25"/>
        <v/>
      </c>
      <c r="F249" s="28"/>
      <c r="G249" s="89"/>
      <c r="H249" s="27"/>
      <c r="I249" s="27"/>
      <c r="J249" s="27"/>
      <c r="K249" s="27"/>
      <c r="L249" s="86"/>
      <c r="M249" s="51"/>
      <c r="N249" s="51"/>
      <c r="O249" s="58">
        <f t="shared" si="28"/>
        <v>0</v>
      </c>
      <c r="P249" s="51">
        <f t="shared" si="29"/>
        <v>0</v>
      </c>
      <c r="R249" s="3" t="s">
        <v>17</v>
      </c>
      <c r="S249" s="13"/>
      <c r="T249" s="4" t="s">
        <v>18</v>
      </c>
      <c r="U249" s="8" t="s">
        <v>0</v>
      </c>
      <c r="V249" s="8" t="s">
        <v>1</v>
      </c>
      <c r="W249" s="40" t="s">
        <v>2</v>
      </c>
      <c r="AW249" s="56"/>
      <c r="AX249" s="56"/>
    </row>
    <row r="250" spans="2:50" ht="15.75" x14ac:dyDescent="0.3">
      <c r="B250" s="142"/>
      <c r="C250" s="19">
        <f t="shared" si="26"/>
        <v>0</v>
      </c>
      <c r="D250" s="24">
        <f t="shared" si="27"/>
        <v>52</v>
      </c>
      <c r="E250" s="21" t="str">
        <f t="shared" si="25"/>
        <v/>
      </c>
      <c r="F250" s="28"/>
      <c r="G250" s="89"/>
      <c r="H250" s="27"/>
      <c r="I250" s="27"/>
      <c r="J250" s="27"/>
      <c r="K250" s="27"/>
      <c r="L250" s="86"/>
      <c r="M250" s="51"/>
      <c r="N250" s="51"/>
      <c r="O250" s="58">
        <f t="shared" si="28"/>
        <v>0</v>
      </c>
      <c r="P250" s="51">
        <f t="shared" si="29"/>
        <v>0</v>
      </c>
      <c r="R250" s="2"/>
      <c r="S250" s="2"/>
      <c r="T250" s="102">
        <f>SUMPRODUCT((CaSem=S249)*(CaSem&gt;0)*CaCrédit)</f>
        <v>0</v>
      </c>
      <c r="U250" s="104">
        <f>SUMPRODUCT((CaSem=S249)*(CACatégorie=U249)*CaCrédit)</f>
        <v>0</v>
      </c>
      <c r="V250" s="104">
        <f>SUMPRODUCT((CaSem=S249)*(CACatégorie=V249)*CaCrédit)</f>
        <v>0</v>
      </c>
      <c r="W250" s="99">
        <f>SUMPRODUCT((CaSem=S249)*(CACatégorie=W249)*CaCrédit)</f>
        <v>0</v>
      </c>
      <c r="X250" s="101"/>
      <c r="AW250" s="56"/>
      <c r="AX250" s="56"/>
    </row>
    <row r="251" spans="2:50" ht="15.75" x14ac:dyDescent="0.3">
      <c r="B251" s="142"/>
      <c r="C251" s="19">
        <f t="shared" si="26"/>
        <v>0</v>
      </c>
      <c r="D251" s="24">
        <f t="shared" si="27"/>
        <v>52</v>
      </c>
      <c r="E251" s="21" t="str">
        <f t="shared" si="25"/>
        <v/>
      </c>
      <c r="F251" s="28"/>
      <c r="G251" s="89"/>
      <c r="H251" s="27"/>
      <c r="I251" s="27"/>
      <c r="J251" s="27"/>
      <c r="K251" s="27"/>
      <c r="L251" s="86"/>
      <c r="M251" s="51"/>
      <c r="N251" s="51"/>
      <c r="O251" s="58">
        <f t="shared" si="28"/>
        <v>0</v>
      </c>
      <c r="P251" s="51">
        <f t="shared" si="29"/>
        <v>0</v>
      </c>
      <c r="R251" s="2"/>
      <c r="S251" s="2"/>
      <c r="T251" s="103"/>
      <c r="U251" s="104"/>
      <c r="V251" s="104"/>
      <c r="W251" s="100"/>
      <c r="X251" s="101"/>
      <c r="AW251" s="56"/>
      <c r="AX251" s="56"/>
    </row>
    <row r="252" spans="2:50" ht="15.75" x14ac:dyDescent="0.3">
      <c r="B252" s="142"/>
      <c r="C252" s="19">
        <f t="shared" si="26"/>
        <v>0</v>
      </c>
      <c r="D252" s="24">
        <f t="shared" si="27"/>
        <v>52</v>
      </c>
      <c r="E252" s="21" t="str">
        <f t="shared" si="25"/>
        <v/>
      </c>
      <c r="F252" s="28"/>
      <c r="G252" s="89"/>
      <c r="H252" s="27"/>
      <c r="I252" s="27"/>
      <c r="J252" s="27"/>
      <c r="K252" s="27"/>
      <c r="L252" s="86"/>
      <c r="M252" s="51"/>
      <c r="N252" s="51"/>
      <c r="O252" s="58">
        <f t="shared" si="28"/>
        <v>0</v>
      </c>
      <c r="P252" s="51">
        <f t="shared" si="29"/>
        <v>0</v>
      </c>
      <c r="T252" s="39" t="s">
        <v>12</v>
      </c>
      <c r="U252" s="8" t="s">
        <v>21</v>
      </c>
      <c r="V252" s="8" t="s">
        <v>5</v>
      </c>
      <c r="W252" s="8" t="s">
        <v>6</v>
      </c>
      <c r="X252" s="8" t="s">
        <v>7</v>
      </c>
      <c r="Y252" s="7" t="s">
        <v>22</v>
      </c>
      <c r="AW252" s="56"/>
      <c r="AX252" s="56"/>
    </row>
    <row r="253" spans="2:50" ht="15.75" x14ac:dyDescent="0.3">
      <c r="B253" s="142"/>
      <c r="C253" s="19">
        <f t="shared" si="26"/>
        <v>0</v>
      </c>
      <c r="D253" s="24">
        <f t="shared" si="27"/>
        <v>52</v>
      </c>
      <c r="E253" s="21" t="str">
        <f t="shared" si="25"/>
        <v/>
      </c>
      <c r="F253" s="28"/>
      <c r="G253" s="89"/>
      <c r="H253" s="27"/>
      <c r="I253" s="27"/>
      <c r="J253" s="27"/>
      <c r="K253" s="27"/>
      <c r="L253" s="86"/>
      <c r="M253" s="51"/>
      <c r="N253" s="51"/>
      <c r="O253" s="58">
        <f t="shared" si="28"/>
        <v>0</v>
      </c>
      <c r="P253" s="51">
        <f t="shared" si="29"/>
        <v>0</v>
      </c>
      <c r="T253" s="105">
        <f>SUMPRODUCT((CaSem=S249)*(CaMode="Espèce")*CaCrédit)</f>
        <v>0</v>
      </c>
      <c r="U253" s="104">
        <f>SUMPRODUCT((CaSem=S249)*(CaMode=U252)*CaCrédit)</f>
        <v>0</v>
      </c>
      <c r="V253" s="104">
        <f>SUMPRODUCT((CaSem=S249)*(CaMode=V252)*CaCrédit)</f>
        <v>0</v>
      </c>
      <c r="W253" s="104">
        <f>SUMPRODUCT((CaSem=S249)*(CaMode=W252)*CaCrédit)</f>
        <v>0</v>
      </c>
      <c r="X253" s="104">
        <f>SUMPRODUCT((CaSem=S249)*(CaMode=X252)*CaCrédit)</f>
        <v>0</v>
      </c>
      <c r="Y253" s="12">
        <f>SUM(T253:X254)</f>
        <v>0</v>
      </c>
      <c r="AW253" s="56"/>
      <c r="AX253" s="56"/>
    </row>
    <row r="254" spans="2:50" ht="15.75" x14ac:dyDescent="0.3">
      <c r="B254" s="142"/>
      <c r="C254" s="19">
        <f t="shared" si="26"/>
        <v>0</v>
      </c>
      <c r="D254" s="24">
        <f t="shared" si="27"/>
        <v>52</v>
      </c>
      <c r="E254" s="21" t="str">
        <f t="shared" si="25"/>
        <v/>
      </c>
      <c r="F254" s="28"/>
      <c r="G254" s="89"/>
      <c r="H254" s="27"/>
      <c r="I254" s="27"/>
      <c r="J254" s="27"/>
      <c r="K254" s="27"/>
      <c r="L254" s="86"/>
      <c r="M254" s="51"/>
      <c r="N254" s="51"/>
      <c r="O254" s="58">
        <f t="shared" si="28"/>
        <v>0</v>
      </c>
      <c r="P254" s="51">
        <f t="shared" si="29"/>
        <v>0</v>
      </c>
      <c r="T254" s="106"/>
      <c r="U254" s="104"/>
      <c r="V254" s="104"/>
      <c r="W254" s="104"/>
      <c r="X254" s="104"/>
      <c r="Y254" s="15">
        <f>SUMPRODUCT((CaSem=S249)*CaRecJour)</f>
        <v>0</v>
      </c>
      <c r="AW254" s="56"/>
      <c r="AX254" s="56"/>
    </row>
    <row r="255" spans="2:50" ht="15.75" x14ac:dyDescent="0.3">
      <c r="B255" s="142"/>
      <c r="C255" s="19">
        <f t="shared" si="26"/>
        <v>0</v>
      </c>
      <c r="D255" s="24">
        <f t="shared" si="27"/>
        <v>52</v>
      </c>
      <c r="E255" s="21" t="str">
        <f t="shared" si="25"/>
        <v/>
      </c>
      <c r="F255" s="28"/>
      <c r="G255" s="89"/>
      <c r="H255" s="27"/>
      <c r="I255" s="27"/>
      <c r="J255" s="27"/>
      <c r="K255" s="27"/>
      <c r="L255" s="86"/>
      <c r="M255" s="51"/>
      <c r="N255" s="51"/>
      <c r="O255" s="58">
        <f t="shared" si="28"/>
        <v>0</v>
      </c>
      <c r="P255" s="51">
        <f t="shared" si="29"/>
        <v>0</v>
      </c>
      <c r="R255" s="107" t="s">
        <v>26</v>
      </c>
      <c r="S255" s="108"/>
      <c r="T255" s="41" t="s">
        <v>23</v>
      </c>
      <c r="U255" s="41" t="s">
        <v>24</v>
      </c>
      <c r="V255" s="41" t="s">
        <v>46</v>
      </c>
      <c r="W255" s="41" t="s">
        <v>47</v>
      </c>
      <c r="X255" s="41" t="s">
        <v>7</v>
      </c>
      <c r="Y255" s="41" t="s">
        <v>18</v>
      </c>
      <c r="Z255" s="49" t="s">
        <v>57</v>
      </c>
      <c r="AA255" s="54"/>
      <c r="AB255" s="54"/>
      <c r="AW255" s="56"/>
      <c r="AX255" s="56"/>
    </row>
    <row r="256" spans="2:50" ht="15.75" x14ac:dyDescent="0.3">
      <c r="B256" s="142"/>
      <c r="C256" s="19">
        <f t="shared" si="26"/>
        <v>0</v>
      </c>
      <c r="D256" s="24">
        <f t="shared" si="27"/>
        <v>52</v>
      </c>
      <c r="E256" s="21" t="str">
        <f t="shared" si="25"/>
        <v/>
      </c>
      <c r="F256" s="28"/>
      <c r="G256" s="89"/>
      <c r="H256" s="27"/>
      <c r="I256" s="27"/>
      <c r="J256" s="27"/>
      <c r="K256" s="27"/>
      <c r="L256" s="86"/>
      <c r="M256" s="51"/>
      <c r="N256" s="51"/>
      <c r="O256" s="58">
        <f t="shared" si="28"/>
        <v>0</v>
      </c>
      <c r="P256" s="51">
        <f t="shared" si="29"/>
        <v>0</v>
      </c>
      <c r="R256" s="109">
        <f>Z246</f>
        <v>0</v>
      </c>
      <c r="S256" s="110"/>
      <c r="T256" s="9">
        <f>SUMPRODUCT((CaSem=S249)*(CACatégorie="Banque")*(CaMode=T252)*CaDébit)</f>
        <v>0</v>
      </c>
      <c r="U256" s="9">
        <f>SUMPRODUCT((CaSem=S249)*(CACatégorie="Banque")*(CaMode=U252)*CaDébit)</f>
        <v>0</v>
      </c>
      <c r="V256" s="9">
        <f>SUMPRODUCT((CaSem=S249)*(CaMode=V252)*CaDébit)</f>
        <v>0</v>
      </c>
      <c r="W256" s="9">
        <f>SUMPRODUCT((CaSem=S249)*(CaMode=W252)*CaDébit)</f>
        <v>0</v>
      </c>
      <c r="X256" s="9">
        <f>SUMPRODUCT((CaSem=S249)*(CaMode=X252)*CaDébit)</f>
        <v>0</v>
      </c>
      <c r="Y256" s="11">
        <f>SUM(T256:X256)</f>
        <v>0</v>
      </c>
      <c r="Z256" s="11">
        <f>(T250+R256)-Y256</f>
        <v>0</v>
      </c>
      <c r="AA256" s="55"/>
      <c r="AB256" s="55"/>
      <c r="AW256" s="56"/>
      <c r="AX256" s="56"/>
    </row>
    <row r="257" spans="2:50" ht="15.75" x14ac:dyDescent="0.3">
      <c r="B257" s="142"/>
      <c r="C257" s="19">
        <f t="shared" si="26"/>
        <v>0</v>
      </c>
      <c r="D257" s="24">
        <f t="shared" si="27"/>
        <v>52</v>
      </c>
      <c r="E257" s="21" t="str">
        <f t="shared" si="25"/>
        <v/>
      </c>
      <c r="F257" s="28"/>
      <c r="G257" s="89"/>
      <c r="H257" s="27"/>
      <c r="I257" s="27"/>
      <c r="J257" s="27"/>
      <c r="K257" s="27"/>
      <c r="L257" s="86"/>
      <c r="M257" s="51"/>
      <c r="N257" s="51"/>
      <c r="O257" s="58">
        <f t="shared" si="28"/>
        <v>0</v>
      </c>
      <c r="P257" s="51">
        <f t="shared" si="29"/>
        <v>0</v>
      </c>
      <c r="AW257" s="56"/>
      <c r="AX257" s="56"/>
    </row>
    <row r="258" spans="2:50" ht="15.75" x14ac:dyDescent="0.3">
      <c r="B258" s="142"/>
      <c r="C258" s="19">
        <f t="shared" si="26"/>
        <v>0</v>
      </c>
      <c r="D258" s="24">
        <f t="shared" si="27"/>
        <v>52</v>
      </c>
      <c r="E258" s="21" t="str">
        <f t="shared" si="25"/>
        <v/>
      </c>
      <c r="F258" s="28"/>
      <c r="G258" s="89"/>
      <c r="H258" s="27"/>
      <c r="I258" s="27"/>
      <c r="J258" s="27"/>
      <c r="K258" s="27"/>
      <c r="L258" s="86"/>
      <c r="M258" s="51"/>
      <c r="N258" s="51"/>
      <c r="O258" s="58">
        <f t="shared" si="28"/>
        <v>0</v>
      </c>
      <c r="P258" s="51">
        <f t="shared" si="29"/>
        <v>0</v>
      </c>
      <c r="AW258" s="56"/>
      <c r="AX258" s="56"/>
    </row>
    <row r="259" spans="2:50" ht="15.75" x14ac:dyDescent="0.3">
      <c r="B259" s="142"/>
      <c r="C259" s="19">
        <f t="shared" si="26"/>
        <v>0</v>
      </c>
      <c r="D259" s="24">
        <f t="shared" si="27"/>
        <v>52</v>
      </c>
      <c r="E259" s="21" t="str">
        <f t="shared" si="25"/>
        <v/>
      </c>
      <c r="F259" s="28"/>
      <c r="G259" s="89"/>
      <c r="H259" s="27"/>
      <c r="I259" s="27"/>
      <c r="J259" s="27"/>
      <c r="K259" s="27"/>
      <c r="L259" s="86"/>
      <c r="M259" s="51"/>
      <c r="N259" s="51"/>
      <c r="O259" s="58">
        <f t="shared" si="28"/>
        <v>0</v>
      </c>
      <c r="P259" s="51">
        <f t="shared" si="29"/>
        <v>0</v>
      </c>
      <c r="R259" s="3" t="s">
        <v>17</v>
      </c>
      <c r="S259" s="13"/>
      <c r="T259" s="4" t="s">
        <v>18</v>
      </c>
      <c r="U259" s="8" t="s">
        <v>0</v>
      </c>
      <c r="V259" s="8" t="s">
        <v>1</v>
      </c>
      <c r="W259" s="40" t="s">
        <v>2</v>
      </c>
      <c r="AW259" s="56"/>
      <c r="AX259" s="56"/>
    </row>
    <row r="260" spans="2:50" ht="15.75" x14ac:dyDescent="0.3">
      <c r="B260" s="142"/>
      <c r="C260" s="19">
        <f t="shared" si="26"/>
        <v>0</v>
      </c>
      <c r="D260" s="24">
        <f t="shared" si="27"/>
        <v>52</v>
      </c>
      <c r="E260" s="21" t="str">
        <f t="shared" si="25"/>
        <v/>
      </c>
      <c r="F260" s="28"/>
      <c r="G260" s="89"/>
      <c r="H260" s="27"/>
      <c r="I260" s="27"/>
      <c r="J260" s="27"/>
      <c r="K260" s="27"/>
      <c r="L260" s="86"/>
      <c r="M260" s="51"/>
      <c r="N260" s="51"/>
      <c r="O260" s="58">
        <f t="shared" si="28"/>
        <v>0</v>
      </c>
      <c r="P260" s="51">
        <f t="shared" si="29"/>
        <v>0</v>
      </c>
      <c r="R260" s="2"/>
      <c r="S260" s="2"/>
      <c r="T260" s="102">
        <f>SUMPRODUCT((CaSem=S259)*(CaSem&gt;0)*CaCrédit)</f>
        <v>0</v>
      </c>
      <c r="U260" s="104">
        <f>SUMPRODUCT((CaSem=S259)*(CACatégorie=U259)*CaCrédit)</f>
        <v>0</v>
      </c>
      <c r="V260" s="104">
        <f>SUMPRODUCT((CaSem=S259)*(CACatégorie=V259)*CaCrédit)</f>
        <v>0</v>
      </c>
      <c r="W260" s="99">
        <f>SUMPRODUCT((CaSem=S259)*(CACatégorie=W259)*CaCrédit)</f>
        <v>0</v>
      </c>
      <c r="X260" s="101"/>
      <c r="AW260" s="56"/>
      <c r="AX260" s="56"/>
    </row>
    <row r="261" spans="2:50" ht="15.75" x14ac:dyDescent="0.3">
      <c r="B261" s="142"/>
      <c r="C261" s="19">
        <f t="shared" si="26"/>
        <v>0</v>
      </c>
      <c r="D261" s="24">
        <f t="shared" si="27"/>
        <v>52</v>
      </c>
      <c r="E261" s="21" t="str">
        <f t="shared" si="25"/>
        <v/>
      </c>
      <c r="F261" s="28"/>
      <c r="G261" s="89"/>
      <c r="H261" s="27"/>
      <c r="I261" s="27"/>
      <c r="J261" s="27"/>
      <c r="K261" s="27"/>
      <c r="L261" s="86"/>
      <c r="M261" s="51"/>
      <c r="N261" s="51"/>
      <c r="O261" s="58">
        <f t="shared" si="28"/>
        <v>0</v>
      </c>
      <c r="P261" s="51">
        <f t="shared" si="29"/>
        <v>0</v>
      </c>
      <c r="R261" s="2"/>
      <c r="S261" s="2"/>
      <c r="T261" s="103"/>
      <c r="U261" s="104"/>
      <c r="V261" s="104"/>
      <c r="W261" s="100"/>
      <c r="X261" s="101"/>
      <c r="AW261" s="56"/>
      <c r="AX261" s="56"/>
    </row>
    <row r="262" spans="2:50" ht="15.75" x14ac:dyDescent="0.3">
      <c r="B262" s="142"/>
      <c r="C262" s="19">
        <f t="shared" si="26"/>
        <v>0</v>
      </c>
      <c r="D262" s="24">
        <f t="shared" si="27"/>
        <v>52</v>
      </c>
      <c r="E262" s="21" t="str">
        <f t="shared" si="25"/>
        <v/>
      </c>
      <c r="F262" s="28"/>
      <c r="G262" s="89"/>
      <c r="H262" s="27"/>
      <c r="I262" s="27"/>
      <c r="J262" s="27"/>
      <c r="K262" s="27"/>
      <c r="L262" s="86"/>
      <c r="M262" s="51"/>
      <c r="N262" s="51"/>
      <c r="O262" s="58">
        <f t="shared" si="28"/>
        <v>0</v>
      </c>
      <c r="P262" s="51">
        <f t="shared" si="29"/>
        <v>0</v>
      </c>
      <c r="T262" s="39" t="s">
        <v>12</v>
      </c>
      <c r="U262" s="8" t="s">
        <v>21</v>
      </c>
      <c r="V262" s="8" t="s">
        <v>5</v>
      </c>
      <c r="W262" s="8" t="s">
        <v>6</v>
      </c>
      <c r="X262" s="8" t="s">
        <v>7</v>
      </c>
      <c r="Y262" s="7" t="s">
        <v>22</v>
      </c>
      <c r="AW262" s="56"/>
      <c r="AX262" s="56"/>
    </row>
    <row r="263" spans="2:50" ht="15.75" x14ac:dyDescent="0.3">
      <c r="B263" s="142"/>
      <c r="C263" s="19">
        <f t="shared" si="26"/>
        <v>0</v>
      </c>
      <c r="D263" s="24">
        <f t="shared" si="27"/>
        <v>52</v>
      </c>
      <c r="E263" s="21" t="str">
        <f t="shared" si="25"/>
        <v/>
      </c>
      <c r="F263" s="28"/>
      <c r="G263" s="89"/>
      <c r="H263" s="27"/>
      <c r="I263" s="27"/>
      <c r="J263" s="27"/>
      <c r="K263" s="27"/>
      <c r="L263" s="86"/>
      <c r="M263" s="51"/>
      <c r="N263" s="51"/>
      <c r="O263" s="58">
        <f t="shared" si="28"/>
        <v>0</v>
      </c>
      <c r="P263" s="51">
        <f t="shared" si="29"/>
        <v>0</v>
      </c>
      <c r="T263" s="105">
        <f>SUMPRODUCT((CaSem=S259)*(CaMode="Espèce")*CaCrédit)</f>
        <v>0</v>
      </c>
      <c r="U263" s="104">
        <f>SUMPRODUCT((CaSem=S259)*(CaMode=U262)*CaCrédit)</f>
        <v>0</v>
      </c>
      <c r="V263" s="104">
        <f>SUMPRODUCT((CaSem=S259)*(CaMode=V262)*CaCrédit)</f>
        <v>0</v>
      </c>
      <c r="W263" s="104">
        <f>SUMPRODUCT((CaSem=S259)*(CaMode=W262)*CaCrédit)</f>
        <v>0</v>
      </c>
      <c r="X263" s="104">
        <f>SUMPRODUCT((CaSem=S259)*(CaMode=X262)*CaCrédit)</f>
        <v>0</v>
      </c>
      <c r="Y263" s="12">
        <f>SUM(T263:X264)</f>
        <v>0</v>
      </c>
      <c r="AW263" s="56"/>
      <c r="AX263" s="56"/>
    </row>
    <row r="264" spans="2:50" ht="15.75" x14ac:dyDescent="0.3">
      <c r="B264" s="142"/>
      <c r="C264" s="19">
        <f t="shared" si="26"/>
        <v>0</v>
      </c>
      <c r="D264" s="24">
        <f t="shared" si="27"/>
        <v>52</v>
      </c>
      <c r="E264" s="21" t="str">
        <f t="shared" si="25"/>
        <v/>
      </c>
      <c r="F264" s="28"/>
      <c r="G264" s="89"/>
      <c r="H264" s="27"/>
      <c r="I264" s="27"/>
      <c r="J264" s="27"/>
      <c r="K264" s="27"/>
      <c r="L264" s="86"/>
      <c r="M264" s="51"/>
      <c r="N264" s="51"/>
      <c r="O264" s="58">
        <f t="shared" si="28"/>
        <v>0</v>
      </c>
      <c r="P264" s="51">
        <f t="shared" si="29"/>
        <v>0</v>
      </c>
      <c r="T264" s="106"/>
      <c r="U264" s="104"/>
      <c r="V264" s="104"/>
      <c r="W264" s="104"/>
      <c r="X264" s="104"/>
      <c r="Y264" s="15">
        <f>SUMPRODUCT((CaSem=S259)*CaRecJour)</f>
        <v>0</v>
      </c>
      <c r="AW264" s="56"/>
      <c r="AX264" s="56"/>
    </row>
    <row r="265" spans="2:50" ht="15.75" x14ac:dyDescent="0.3">
      <c r="B265" s="142"/>
      <c r="C265" s="19">
        <f t="shared" si="26"/>
        <v>0</v>
      </c>
      <c r="D265" s="24">
        <f t="shared" si="27"/>
        <v>52</v>
      </c>
      <c r="E265" s="21" t="str">
        <f t="shared" ref="E265:E328" si="30">IF(CaJour=0,"",UPPER(TEXT(C265,"mmmm")))</f>
        <v/>
      </c>
      <c r="F265" s="28"/>
      <c r="G265" s="89"/>
      <c r="H265" s="27"/>
      <c r="I265" s="27"/>
      <c r="J265" s="27"/>
      <c r="K265" s="27"/>
      <c r="L265" s="86"/>
      <c r="M265" s="51"/>
      <c r="N265" s="51"/>
      <c r="O265" s="58">
        <f t="shared" si="28"/>
        <v>0</v>
      </c>
      <c r="P265" s="51">
        <f t="shared" si="29"/>
        <v>0</v>
      </c>
      <c r="R265" s="107" t="s">
        <v>26</v>
      </c>
      <c r="S265" s="108"/>
      <c r="T265" s="41" t="s">
        <v>23</v>
      </c>
      <c r="U265" s="41" t="s">
        <v>24</v>
      </c>
      <c r="V265" s="41" t="s">
        <v>46</v>
      </c>
      <c r="W265" s="41" t="s">
        <v>47</v>
      </c>
      <c r="X265" s="41" t="s">
        <v>7</v>
      </c>
      <c r="Y265" s="41" t="s">
        <v>18</v>
      </c>
      <c r="Z265" s="49" t="s">
        <v>57</v>
      </c>
      <c r="AA265" s="54"/>
      <c r="AB265" s="54"/>
      <c r="AW265" s="56"/>
      <c r="AX265" s="56"/>
    </row>
    <row r="266" spans="2:50" ht="15.75" x14ac:dyDescent="0.3">
      <c r="B266" s="142"/>
      <c r="C266" s="19">
        <f t="shared" ref="C266:C329" si="31">DATE(YEAR(B266),MONTH(B266),DAY(B266))</f>
        <v>0</v>
      </c>
      <c r="D266" s="24">
        <f t="shared" ref="D266:D329" si="32">INT(MOD(INT((B266-2)/7)+0.6,52+5/28))+1</f>
        <v>52</v>
      </c>
      <c r="E266" s="21" t="str">
        <f t="shared" si="30"/>
        <v/>
      </c>
      <c r="F266" s="28"/>
      <c r="G266" s="89"/>
      <c r="H266" s="27"/>
      <c r="I266" s="27"/>
      <c r="J266" s="27"/>
      <c r="K266" s="27"/>
      <c r="L266" s="86"/>
      <c r="M266" s="51"/>
      <c r="N266" s="51"/>
      <c r="O266" s="58">
        <f t="shared" si="28"/>
        <v>0</v>
      </c>
      <c r="P266" s="51">
        <f t="shared" si="29"/>
        <v>0</v>
      </c>
      <c r="R266" s="109">
        <f>Z256</f>
        <v>0</v>
      </c>
      <c r="S266" s="110"/>
      <c r="T266" s="9">
        <f>SUMPRODUCT((CaSem=S259)*(CACatégorie="Banque")*(CaMode=T262)*CaDébit)</f>
        <v>0</v>
      </c>
      <c r="U266" s="9">
        <f>SUMPRODUCT((CaSem=S259)*(CACatégorie="Banque")*(CaMode=U262)*CaDébit)</f>
        <v>0</v>
      </c>
      <c r="V266" s="9">
        <f>SUMPRODUCT((CaSem=S259)*(CaMode=V262)*CaDébit)</f>
        <v>0</v>
      </c>
      <c r="W266" s="9">
        <f>SUMPRODUCT((CaSem=S259)*(CaMode=W262)*CaDébit)</f>
        <v>0</v>
      </c>
      <c r="X266" s="9">
        <f>SUMPRODUCT((CaSem=S259)*(CaMode=X262)*CaDébit)</f>
        <v>0</v>
      </c>
      <c r="Y266" s="11">
        <f>SUM(T266:X266)</f>
        <v>0</v>
      </c>
      <c r="Z266" s="11">
        <f>(T260+R266)-Y266</f>
        <v>0</v>
      </c>
      <c r="AA266" s="55"/>
      <c r="AB266" s="55"/>
      <c r="AW266" s="56"/>
      <c r="AX266" s="56"/>
    </row>
    <row r="267" spans="2:50" ht="15.75" x14ac:dyDescent="0.3">
      <c r="B267" s="142"/>
      <c r="C267" s="19">
        <f t="shared" si="31"/>
        <v>0</v>
      </c>
      <c r="D267" s="24">
        <f t="shared" si="32"/>
        <v>52</v>
      </c>
      <c r="E267" s="21" t="str">
        <f t="shared" si="30"/>
        <v/>
      </c>
      <c r="F267" s="28"/>
      <c r="G267" s="89"/>
      <c r="H267" s="27"/>
      <c r="I267" s="27"/>
      <c r="J267" s="27"/>
      <c r="K267" s="27"/>
      <c r="L267" s="86"/>
      <c r="M267" s="51"/>
      <c r="N267" s="51"/>
      <c r="O267" s="58">
        <f t="shared" si="28"/>
        <v>0</v>
      </c>
      <c r="P267" s="51">
        <f t="shared" si="29"/>
        <v>0</v>
      </c>
      <c r="AW267" s="56"/>
      <c r="AX267" s="56"/>
    </row>
    <row r="268" spans="2:50" ht="15.75" x14ac:dyDescent="0.3">
      <c r="B268" s="142"/>
      <c r="C268" s="19">
        <f t="shared" si="31"/>
        <v>0</v>
      </c>
      <c r="D268" s="24">
        <f t="shared" si="32"/>
        <v>52</v>
      </c>
      <c r="E268" s="21" t="str">
        <f t="shared" si="30"/>
        <v/>
      </c>
      <c r="F268" s="28"/>
      <c r="G268" s="89"/>
      <c r="H268" s="27"/>
      <c r="I268" s="27"/>
      <c r="J268" s="27"/>
      <c r="K268" s="27"/>
      <c r="L268" s="86"/>
      <c r="M268" s="51"/>
      <c r="N268" s="51"/>
      <c r="O268" s="58">
        <f t="shared" si="28"/>
        <v>0</v>
      </c>
      <c r="P268" s="51">
        <f t="shared" si="29"/>
        <v>0</v>
      </c>
      <c r="AW268" s="56"/>
      <c r="AX268" s="56"/>
    </row>
    <row r="269" spans="2:50" ht="15.75" x14ac:dyDescent="0.3">
      <c r="B269" s="142"/>
      <c r="C269" s="19">
        <f t="shared" si="31"/>
        <v>0</v>
      </c>
      <c r="D269" s="24">
        <f t="shared" si="32"/>
        <v>52</v>
      </c>
      <c r="E269" s="21" t="str">
        <f t="shared" si="30"/>
        <v/>
      </c>
      <c r="F269" s="28"/>
      <c r="G269" s="89"/>
      <c r="H269" s="27"/>
      <c r="I269" s="27"/>
      <c r="J269" s="27"/>
      <c r="K269" s="27"/>
      <c r="L269" s="86"/>
      <c r="M269" s="51"/>
      <c r="N269" s="51"/>
      <c r="O269" s="58">
        <f t="shared" si="28"/>
        <v>0</v>
      </c>
      <c r="P269" s="51">
        <f t="shared" si="29"/>
        <v>0</v>
      </c>
      <c r="R269" s="3" t="s">
        <v>17</v>
      </c>
      <c r="S269" s="13"/>
      <c r="T269" s="4" t="s">
        <v>18</v>
      </c>
      <c r="U269" s="8" t="s">
        <v>0</v>
      </c>
      <c r="V269" s="8" t="s">
        <v>1</v>
      </c>
      <c r="W269" s="40" t="s">
        <v>2</v>
      </c>
      <c r="AW269" s="56"/>
      <c r="AX269" s="56"/>
    </row>
    <row r="270" spans="2:50" ht="15.75" x14ac:dyDescent="0.3">
      <c r="B270" s="142"/>
      <c r="C270" s="19">
        <f t="shared" si="31"/>
        <v>0</v>
      </c>
      <c r="D270" s="24">
        <f t="shared" si="32"/>
        <v>52</v>
      </c>
      <c r="E270" s="21" t="str">
        <f t="shared" si="30"/>
        <v/>
      </c>
      <c r="F270" s="28"/>
      <c r="G270" s="89"/>
      <c r="H270" s="27"/>
      <c r="I270" s="27"/>
      <c r="J270" s="27"/>
      <c r="K270" s="27"/>
      <c r="L270" s="86"/>
      <c r="M270" s="51"/>
      <c r="N270" s="51"/>
      <c r="O270" s="58">
        <f t="shared" si="28"/>
        <v>0</v>
      </c>
      <c r="P270" s="51">
        <f t="shared" si="29"/>
        <v>0</v>
      </c>
      <c r="R270" s="2"/>
      <c r="S270" s="2"/>
      <c r="T270" s="102">
        <f>SUMPRODUCT((CaSem=S269)*(CaSem&gt;0)*CaCrédit)</f>
        <v>0</v>
      </c>
      <c r="U270" s="104">
        <f>SUMPRODUCT((CaSem=S269)*(CACatégorie=U269)*CaCrédit)</f>
        <v>0</v>
      </c>
      <c r="V270" s="104">
        <f>SUMPRODUCT((CaSem=S269)*(CACatégorie=V269)*CaCrédit)</f>
        <v>0</v>
      </c>
      <c r="W270" s="99">
        <f>SUMPRODUCT((CaSem=S269)*(CACatégorie=W269)*CaCrédit)</f>
        <v>0</v>
      </c>
      <c r="X270" s="101"/>
      <c r="AW270" s="56"/>
      <c r="AX270" s="56"/>
    </row>
    <row r="271" spans="2:50" ht="15.75" x14ac:dyDescent="0.3">
      <c r="B271" s="142"/>
      <c r="C271" s="19">
        <f t="shared" si="31"/>
        <v>0</v>
      </c>
      <c r="D271" s="24">
        <f t="shared" si="32"/>
        <v>52</v>
      </c>
      <c r="E271" s="21" t="str">
        <f t="shared" si="30"/>
        <v/>
      </c>
      <c r="F271" s="28"/>
      <c r="G271" s="89"/>
      <c r="H271" s="27"/>
      <c r="I271" s="27"/>
      <c r="J271" s="27"/>
      <c r="K271" s="27"/>
      <c r="L271" s="86"/>
      <c r="M271" s="51"/>
      <c r="N271" s="51"/>
      <c r="O271" s="58">
        <f t="shared" si="28"/>
        <v>0</v>
      </c>
      <c r="P271" s="51">
        <f t="shared" si="29"/>
        <v>0</v>
      </c>
      <c r="R271" s="2"/>
      <c r="S271" s="2"/>
      <c r="T271" s="103"/>
      <c r="U271" s="104"/>
      <c r="V271" s="104"/>
      <c r="W271" s="100"/>
      <c r="X271" s="101"/>
      <c r="AW271" s="56"/>
      <c r="AX271" s="56"/>
    </row>
    <row r="272" spans="2:50" ht="15.75" x14ac:dyDescent="0.3">
      <c r="B272" s="142"/>
      <c r="C272" s="19">
        <f t="shared" si="31"/>
        <v>0</v>
      </c>
      <c r="D272" s="24">
        <f t="shared" si="32"/>
        <v>52</v>
      </c>
      <c r="E272" s="21" t="str">
        <f t="shared" si="30"/>
        <v/>
      </c>
      <c r="F272" s="28"/>
      <c r="G272" s="89"/>
      <c r="H272" s="27"/>
      <c r="I272" s="27"/>
      <c r="J272" s="27"/>
      <c r="K272" s="27"/>
      <c r="L272" s="86"/>
      <c r="M272" s="51"/>
      <c r="N272" s="51"/>
      <c r="O272" s="58">
        <f t="shared" si="28"/>
        <v>0</v>
      </c>
      <c r="P272" s="51">
        <f t="shared" si="29"/>
        <v>0</v>
      </c>
      <c r="T272" s="39" t="s">
        <v>12</v>
      </c>
      <c r="U272" s="8" t="s">
        <v>21</v>
      </c>
      <c r="V272" s="8" t="s">
        <v>5</v>
      </c>
      <c r="W272" s="8" t="s">
        <v>6</v>
      </c>
      <c r="X272" s="8" t="s">
        <v>7</v>
      </c>
      <c r="Y272" s="7" t="s">
        <v>22</v>
      </c>
      <c r="AW272" s="56"/>
      <c r="AX272" s="56"/>
    </row>
    <row r="273" spans="2:50" ht="15.75" x14ac:dyDescent="0.3">
      <c r="B273" s="142"/>
      <c r="C273" s="19">
        <f t="shared" si="31"/>
        <v>0</v>
      </c>
      <c r="D273" s="24">
        <f t="shared" si="32"/>
        <v>52</v>
      </c>
      <c r="E273" s="21" t="str">
        <f t="shared" si="30"/>
        <v/>
      </c>
      <c r="F273" s="28"/>
      <c r="G273" s="89"/>
      <c r="H273" s="27"/>
      <c r="I273" s="27"/>
      <c r="J273" s="27"/>
      <c r="K273" s="27"/>
      <c r="L273" s="86"/>
      <c r="M273" s="51"/>
      <c r="N273" s="51"/>
      <c r="O273" s="58">
        <f t="shared" si="28"/>
        <v>0</v>
      </c>
      <c r="P273" s="51">
        <f t="shared" si="29"/>
        <v>0</v>
      </c>
      <c r="T273" s="105">
        <f>SUMPRODUCT((CaSem=S269)*(CaMode="Espèce")*CaCrédit)</f>
        <v>0</v>
      </c>
      <c r="U273" s="104">
        <f>SUMPRODUCT((CaSem=S269)*(CaMode=U272)*CaCrédit)</f>
        <v>0</v>
      </c>
      <c r="V273" s="104">
        <f>SUMPRODUCT((CaSem=S269)*(CaMode=V272)*CaCrédit)</f>
        <v>0</v>
      </c>
      <c r="W273" s="104">
        <f>SUMPRODUCT((CaSem=S269)*(CaMode=W272)*CaCrédit)</f>
        <v>0</v>
      </c>
      <c r="X273" s="104">
        <f>SUMPRODUCT((CaSem=S269)*(CaMode=X272)*CaCrédit)</f>
        <v>0</v>
      </c>
      <c r="Y273" s="12">
        <f>SUM(T273:X274)</f>
        <v>0</v>
      </c>
      <c r="AW273" s="56"/>
      <c r="AX273" s="56"/>
    </row>
    <row r="274" spans="2:50" ht="15.75" x14ac:dyDescent="0.3">
      <c r="B274" s="142"/>
      <c r="C274" s="19">
        <f t="shared" si="31"/>
        <v>0</v>
      </c>
      <c r="D274" s="24">
        <f t="shared" si="32"/>
        <v>52</v>
      </c>
      <c r="E274" s="21" t="str">
        <f t="shared" si="30"/>
        <v/>
      </c>
      <c r="F274" s="28"/>
      <c r="G274" s="89"/>
      <c r="H274" s="27"/>
      <c r="I274" s="27"/>
      <c r="J274" s="27"/>
      <c r="K274" s="27"/>
      <c r="L274" s="86"/>
      <c r="M274" s="51"/>
      <c r="N274" s="51"/>
      <c r="O274" s="58">
        <f t="shared" si="28"/>
        <v>0</v>
      </c>
      <c r="P274" s="51">
        <f t="shared" si="29"/>
        <v>0</v>
      </c>
      <c r="T274" s="106"/>
      <c r="U274" s="104"/>
      <c r="V274" s="104"/>
      <c r="W274" s="104"/>
      <c r="X274" s="104"/>
      <c r="Y274" s="15">
        <f>SUMPRODUCT((CaSem=S269)*CaRecJour)</f>
        <v>0</v>
      </c>
      <c r="AW274" s="56"/>
      <c r="AX274" s="56"/>
    </row>
    <row r="275" spans="2:50" ht="15.75" x14ac:dyDescent="0.3">
      <c r="B275" s="142"/>
      <c r="C275" s="19">
        <f t="shared" si="31"/>
        <v>0</v>
      </c>
      <c r="D275" s="24">
        <f t="shared" si="32"/>
        <v>52</v>
      </c>
      <c r="E275" s="21" t="str">
        <f t="shared" si="30"/>
        <v/>
      </c>
      <c r="F275" s="28"/>
      <c r="G275" s="89"/>
      <c r="H275" s="27"/>
      <c r="I275" s="27"/>
      <c r="J275" s="27"/>
      <c r="K275" s="27"/>
      <c r="L275" s="86"/>
      <c r="M275" s="51"/>
      <c r="N275" s="51"/>
      <c r="O275" s="58">
        <f t="shared" si="28"/>
        <v>0</v>
      </c>
      <c r="P275" s="51">
        <f t="shared" si="29"/>
        <v>0</v>
      </c>
      <c r="R275" s="107" t="s">
        <v>26</v>
      </c>
      <c r="S275" s="108"/>
      <c r="T275" s="41" t="s">
        <v>23</v>
      </c>
      <c r="U275" s="41" t="s">
        <v>24</v>
      </c>
      <c r="V275" s="41" t="s">
        <v>46</v>
      </c>
      <c r="W275" s="41" t="s">
        <v>47</v>
      </c>
      <c r="X275" s="41" t="s">
        <v>7</v>
      </c>
      <c r="Y275" s="41" t="s">
        <v>18</v>
      </c>
      <c r="Z275" s="49" t="s">
        <v>57</v>
      </c>
      <c r="AA275" s="54"/>
      <c r="AB275" s="54"/>
      <c r="AW275" s="56"/>
      <c r="AX275" s="56"/>
    </row>
    <row r="276" spans="2:50" ht="15.75" x14ac:dyDescent="0.3">
      <c r="B276" s="142"/>
      <c r="C276" s="19">
        <f t="shared" si="31"/>
        <v>0</v>
      </c>
      <c r="D276" s="24">
        <f t="shared" si="32"/>
        <v>52</v>
      </c>
      <c r="E276" s="21" t="str">
        <f t="shared" si="30"/>
        <v/>
      </c>
      <c r="F276" s="28"/>
      <c r="G276" s="89"/>
      <c r="H276" s="27"/>
      <c r="I276" s="27"/>
      <c r="J276" s="27"/>
      <c r="K276" s="27"/>
      <c r="L276" s="86"/>
      <c r="M276" s="51"/>
      <c r="N276" s="51"/>
      <c r="O276" s="58">
        <f t="shared" si="28"/>
        <v>0</v>
      </c>
      <c r="P276" s="51">
        <f t="shared" si="29"/>
        <v>0</v>
      </c>
      <c r="R276" s="109">
        <f>Z266</f>
        <v>0</v>
      </c>
      <c r="S276" s="110"/>
      <c r="T276" s="9">
        <f>SUMPRODUCT((CaSem=S269)*(CACatégorie="Banque")*(CaMode=T272)*CaDébit)</f>
        <v>0</v>
      </c>
      <c r="U276" s="9">
        <f>SUMPRODUCT((CaSem=S269)*(CACatégorie="Banque")*(CaMode=U272)*CaDébit)</f>
        <v>0</v>
      </c>
      <c r="V276" s="9">
        <f>SUMPRODUCT((CaSem=S269)*(CaMode=V272)*CaDébit)</f>
        <v>0</v>
      </c>
      <c r="W276" s="9">
        <f>SUMPRODUCT((CaSem=S269)*(CaMode=W272)*CaDébit)</f>
        <v>0</v>
      </c>
      <c r="X276" s="9">
        <f>SUMPRODUCT((CaSem=S269)*(CaMode=X272)*CaDébit)</f>
        <v>0</v>
      </c>
      <c r="Y276" s="11">
        <f>SUM(T276:X276)</f>
        <v>0</v>
      </c>
      <c r="Z276" s="11">
        <f>(T270+R276)-Y276</f>
        <v>0</v>
      </c>
      <c r="AA276" s="55"/>
      <c r="AB276" s="55"/>
      <c r="AW276" s="56"/>
      <c r="AX276" s="56"/>
    </row>
    <row r="277" spans="2:50" ht="15.75" x14ac:dyDescent="0.3">
      <c r="B277" s="142"/>
      <c r="C277" s="19">
        <f t="shared" si="31"/>
        <v>0</v>
      </c>
      <c r="D277" s="24">
        <f t="shared" si="32"/>
        <v>52</v>
      </c>
      <c r="E277" s="21" t="str">
        <f t="shared" si="30"/>
        <v/>
      </c>
      <c r="F277" s="28"/>
      <c r="G277" s="89"/>
      <c r="H277" s="27"/>
      <c r="I277" s="27"/>
      <c r="J277" s="27"/>
      <c r="K277" s="27"/>
      <c r="L277" s="86"/>
      <c r="M277" s="51"/>
      <c r="N277" s="51"/>
      <c r="O277" s="58">
        <f t="shared" si="28"/>
        <v>0</v>
      </c>
      <c r="P277" s="51">
        <f t="shared" si="29"/>
        <v>0</v>
      </c>
      <c r="AW277" s="56"/>
      <c r="AX277" s="56"/>
    </row>
    <row r="278" spans="2:50" ht="15.75" x14ac:dyDescent="0.3">
      <c r="B278" s="142"/>
      <c r="C278" s="19">
        <f t="shared" si="31"/>
        <v>0</v>
      </c>
      <c r="D278" s="24">
        <f t="shared" si="32"/>
        <v>52</v>
      </c>
      <c r="E278" s="21" t="str">
        <f t="shared" si="30"/>
        <v/>
      </c>
      <c r="F278" s="28"/>
      <c r="G278" s="89"/>
      <c r="H278" s="27"/>
      <c r="I278" s="27"/>
      <c r="J278" s="27"/>
      <c r="K278" s="27"/>
      <c r="L278" s="86"/>
      <c r="M278" s="51"/>
      <c r="N278" s="51"/>
      <c r="O278" s="58">
        <f t="shared" si="28"/>
        <v>0</v>
      </c>
      <c r="P278" s="51">
        <f t="shared" si="29"/>
        <v>0</v>
      </c>
      <c r="AW278" s="56"/>
      <c r="AX278" s="56"/>
    </row>
    <row r="279" spans="2:50" ht="15.75" x14ac:dyDescent="0.3">
      <c r="B279" s="142"/>
      <c r="C279" s="19">
        <f t="shared" si="31"/>
        <v>0</v>
      </c>
      <c r="D279" s="24">
        <f t="shared" si="32"/>
        <v>52</v>
      </c>
      <c r="E279" s="21" t="str">
        <f t="shared" si="30"/>
        <v/>
      </c>
      <c r="F279" s="28"/>
      <c r="G279" s="89"/>
      <c r="H279" s="27"/>
      <c r="I279" s="27"/>
      <c r="J279" s="27"/>
      <c r="K279" s="27"/>
      <c r="L279" s="86"/>
      <c r="M279" s="51"/>
      <c r="N279" s="51"/>
      <c r="O279" s="58">
        <f t="shared" si="28"/>
        <v>0</v>
      </c>
      <c r="P279" s="51">
        <f t="shared" si="29"/>
        <v>0</v>
      </c>
      <c r="R279" s="3" t="s">
        <v>17</v>
      </c>
      <c r="S279" s="13"/>
      <c r="T279" s="4" t="s">
        <v>18</v>
      </c>
      <c r="U279" s="8" t="s">
        <v>0</v>
      </c>
      <c r="V279" s="8" t="s">
        <v>1</v>
      </c>
      <c r="W279" s="40" t="s">
        <v>2</v>
      </c>
      <c r="AW279" s="56"/>
      <c r="AX279" s="56"/>
    </row>
    <row r="280" spans="2:50" ht="15.75" x14ac:dyDescent="0.3">
      <c r="B280" s="142"/>
      <c r="C280" s="19">
        <f t="shared" si="31"/>
        <v>0</v>
      </c>
      <c r="D280" s="24">
        <f t="shared" si="32"/>
        <v>52</v>
      </c>
      <c r="E280" s="21" t="str">
        <f t="shared" si="30"/>
        <v/>
      </c>
      <c r="F280" s="28"/>
      <c r="G280" s="89"/>
      <c r="H280" s="27"/>
      <c r="I280" s="27"/>
      <c r="J280" s="27"/>
      <c r="K280" s="27"/>
      <c r="L280" s="86"/>
      <c r="M280" s="51"/>
      <c r="N280" s="51"/>
      <c r="O280" s="58">
        <f t="shared" si="28"/>
        <v>0</v>
      </c>
      <c r="P280" s="51">
        <f t="shared" si="29"/>
        <v>0</v>
      </c>
      <c r="R280" s="2"/>
      <c r="S280" s="2"/>
      <c r="T280" s="102">
        <f>SUMPRODUCT((CaSem=S279)*(CaSem&gt;0)*CaCrédit)</f>
        <v>0</v>
      </c>
      <c r="U280" s="104">
        <f>SUMPRODUCT((CaSem=S279)*(CACatégorie=U279)*CaCrédit)</f>
        <v>0</v>
      </c>
      <c r="V280" s="104">
        <f>SUMPRODUCT((CaSem=S279)*(CACatégorie=V279)*CaCrédit)</f>
        <v>0</v>
      </c>
      <c r="W280" s="99">
        <f>SUMPRODUCT((CaSem=S279)*(CACatégorie=W279)*CaCrédit)</f>
        <v>0</v>
      </c>
      <c r="X280" s="101"/>
      <c r="AW280" s="56"/>
      <c r="AX280" s="56"/>
    </row>
    <row r="281" spans="2:50" ht="15.75" x14ac:dyDescent="0.3">
      <c r="B281" s="142"/>
      <c r="C281" s="19">
        <f t="shared" si="31"/>
        <v>0</v>
      </c>
      <c r="D281" s="24">
        <f t="shared" si="32"/>
        <v>52</v>
      </c>
      <c r="E281" s="21" t="str">
        <f t="shared" si="30"/>
        <v/>
      </c>
      <c r="F281" s="28"/>
      <c r="G281" s="89"/>
      <c r="H281" s="27"/>
      <c r="I281" s="27"/>
      <c r="J281" s="27"/>
      <c r="K281" s="27"/>
      <c r="L281" s="86"/>
      <c r="M281" s="51"/>
      <c r="N281" s="51"/>
      <c r="O281" s="58">
        <f t="shared" si="28"/>
        <v>0</v>
      </c>
      <c r="P281" s="51">
        <f t="shared" si="29"/>
        <v>0</v>
      </c>
      <c r="R281" s="2"/>
      <c r="S281" s="2"/>
      <c r="T281" s="103"/>
      <c r="U281" s="104"/>
      <c r="V281" s="104"/>
      <c r="W281" s="100"/>
      <c r="X281" s="101"/>
      <c r="AW281" s="56"/>
      <c r="AX281" s="56"/>
    </row>
    <row r="282" spans="2:50" ht="15.75" x14ac:dyDescent="0.3">
      <c r="B282" s="142"/>
      <c r="C282" s="19">
        <f t="shared" si="31"/>
        <v>0</v>
      </c>
      <c r="D282" s="24">
        <f t="shared" si="32"/>
        <v>52</v>
      </c>
      <c r="E282" s="21" t="str">
        <f t="shared" si="30"/>
        <v/>
      </c>
      <c r="F282" s="28"/>
      <c r="G282" s="89"/>
      <c r="H282" s="27"/>
      <c r="I282" s="27"/>
      <c r="J282" s="27"/>
      <c r="K282" s="27"/>
      <c r="L282" s="86"/>
      <c r="M282" s="51"/>
      <c r="N282" s="51"/>
      <c r="O282" s="58">
        <f t="shared" si="28"/>
        <v>0</v>
      </c>
      <c r="P282" s="51">
        <f t="shared" si="29"/>
        <v>0</v>
      </c>
      <c r="T282" s="39" t="s">
        <v>12</v>
      </c>
      <c r="U282" s="8" t="s">
        <v>21</v>
      </c>
      <c r="V282" s="8" t="s">
        <v>5</v>
      </c>
      <c r="W282" s="8" t="s">
        <v>6</v>
      </c>
      <c r="X282" s="8" t="s">
        <v>7</v>
      </c>
      <c r="Y282" s="7" t="s">
        <v>22</v>
      </c>
      <c r="AW282" s="56"/>
      <c r="AX282" s="56"/>
    </row>
    <row r="283" spans="2:50" ht="15.75" x14ac:dyDescent="0.3">
      <c r="B283" s="142"/>
      <c r="C283" s="19">
        <f t="shared" si="31"/>
        <v>0</v>
      </c>
      <c r="D283" s="24">
        <f t="shared" si="32"/>
        <v>52</v>
      </c>
      <c r="E283" s="21" t="str">
        <f t="shared" si="30"/>
        <v/>
      </c>
      <c r="F283" s="28"/>
      <c r="G283" s="89"/>
      <c r="H283" s="27"/>
      <c r="I283" s="27"/>
      <c r="J283" s="27"/>
      <c r="K283" s="27"/>
      <c r="L283" s="86"/>
      <c r="M283" s="51"/>
      <c r="N283" s="51"/>
      <c r="O283" s="58">
        <f t="shared" si="28"/>
        <v>0</v>
      </c>
      <c r="P283" s="51">
        <f t="shared" si="29"/>
        <v>0</v>
      </c>
      <c r="T283" s="105">
        <f>SUMPRODUCT((CaSem=S279)*(CaMode="Espèce")*CaCrédit)</f>
        <v>0</v>
      </c>
      <c r="U283" s="104">
        <f>SUMPRODUCT((CaSem=S279)*(CaMode=U282)*CaCrédit)</f>
        <v>0</v>
      </c>
      <c r="V283" s="104">
        <f>SUMPRODUCT((CaSem=S279)*(CaMode=V282)*CaCrédit)</f>
        <v>0</v>
      </c>
      <c r="W283" s="104">
        <f>SUMPRODUCT((CaSem=S279)*(CaMode=W282)*CaCrédit)</f>
        <v>0</v>
      </c>
      <c r="X283" s="104">
        <f>SUMPRODUCT((CaSem=S279)*(CaMode=X282)*CaCrédit)</f>
        <v>0</v>
      </c>
      <c r="Y283" s="12">
        <f>SUM(T283:X284)</f>
        <v>0</v>
      </c>
      <c r="AW283" s="56"/>
      <c r="AX283" s="56"/>
    </row>
    <row r="284" spans="2:50" ht="15.75" x14ac:dyDescent="0.3">
      <c r="B284" s="142"/>
      <c r="C284" s="19">
        <f t="shared" si="31"/>
        <v>0</v>
      </c>
      <c r="D284" s="24">
        <f t="shared" si="32"/>
        <v>52</v>
      </c>
      <c r="E284" s="21" t="str">
        <f t="shared" si="30"/>
        <v/>
      </c>
      <c r="F284" s="28"/>
      <c r="G284" s="89"/>
      <c r="H284" s="27"/>
      <c r="I284" s="27"/>
      <c r="J284" s="27"/>
      <c r="K284" s="27"/>
      <c r="L284" s="86"/>
      <c r="M284" s="51"/>
      <c r="N284" s="51"/>
      <c r="O284" s="58">
        <f t="shared" si="28"/>
        <v>0</v>
      </c>
      <c r="P284" s="51">
        <f t="shared" si="29"/>
        <v>0</v>
      </c>
      <c r="T284" s="106"/>
      <c r="U284" s="104"/>
      <c r="V284" s="104"/>
      <c r="W284" s="104"/>
      <c r="X284" s="104"/>
      <c r="Y284" s="15">
        <f>SUMPRODUCT((CaSem=S279)*CaRecJour)</f>
        <v>0</v>
      </c>
      <c r="AW284" s="56"/>
      <c r="AX284" s="56"/>
    </row>
    <row r="285" spans="2:50" ht="15.75" x14ac:dyDescent="0.3">
      <c r="B285" s="142"/>
      <c r="C285" s="19">
        <f t="shared" si="31"/>
        <v>0</v>
      </c>
      <c r="D285" s="24">
        <f t="shared" si="32"/>
        <v>52</v>
      </c>
      <c r="E285" s="21" t="str">
        <f t="shared" si="30"/>
        <v/>
      </c>
      <c r="F285" s="28"/>
      <c r="G285" s="89"/>
      <c r="H285" s="27"/>
      <c r="I285" s="27"/>
      <c r="J285" s="27"/>
      <c r="K285" s="27"/>
      <c r="L285" s="86"/>
      <c r="M285" s="51"/>
      <c r="N285" s="51"/>
      <c r="O285" s="58">
        <f t="shared" ref="O285:O348" si="33">IF(AND((CaJour=B285),(CACatégorie="Résultat")),IF(B284=B285,M284,0)+IF(B283=B285,M283,0)+IF(B282=B285,M282,0)+IF(B281=B285,M281,0)+IF(B280=B285,M280,0)+IF(B279=B285,M279,0)+IF(B278=B285,M278,0)+IF(B277=B285,M277,0)+IF(B276=B285,M276,0)+IF(B275=B285,M275,0)+IF(B274=B285,M274,0)+IF(B273=B285,M273,0)+IF(B272=B285,M272,0)+IF(B271=B285,M271,0)+IF(B270=B285,M270,0)+IF(B269=B285,M269,0)+IF(B268=B285,M268,0)+IF(B267=B285,M267,0)+IF(B266=B285,M266,0)+IF(B265=B285,M265,0),0)</f>
        <v>0</v>
      </c>
      <c r="P285" s="51">
        <f t="shared" ref="P285:P348" si="34">IF(AND((CaJour=B285),(CACatégorie="Résultat")),IF(B284=B285,N284,0)+IF(B283=B285,N283,0)+IF(B282=B285,N282,0)+IF(B281=B285,N281,0)+IF(B280=B285,N280,0)+IF(B279=B285,N279,0)+IF(B278=B285,N278,0)+IF(B277=B285,N277,0)+IF(B276=B285,N276,0)+IF(B275=B285,N275,0)+IF(B274=B285,N274,0)+IF(B273=B285,N273,0)+IF(B272=B285,N272,0)+IF(B271=B285,N271,0)+IF(B270=B285,N270,0)+IF(B269=B285,N269,0)+IF(B268=B285,N268,0)+IF(B267=B285,N267,0)+IF(B266=B285,N266,0)+IF(B265=B285,N265,0),0)</f>
        <v>0</v>
      </c>
      <c r="R285" s="107" t="s">
        <v>26</v>
      </c>
      <c r="S285" s="108"/>
      <c r="T285" s="41" t="s">
        <v>23</v>
      </c>
      <c r="U285" s="41" t="s">
        <v>24</v>
      </c>
      <c r="V285" s="41" t="s">
        <v>46</v>
      </c>
      <c r="W285" s="41" t="s">
        <v>47</v>
      </c>
      <c r="X285" s="41" t="s">
        <v>7</v>
      </c>
      <c r="Y285" s="41" t="s">
        <v>18</v>
      </c>
      <c r="Z285" s="49" t="s">
        <v>57</v>
      </c>
      <c r="AA285" s="54"/>
      <c r="AB285" s="54"/>
      <c r="AW285" s="56"/>
      <c r="AX285" s="56"/>
    </row>
    <row r="286" spans="2:50" ht="15.75" x14ac:dyDescent="0.3">
      <c r="B286" s="142"/>
      <c r="C286" s="19">
        <f t="shared" si="31"/>
        <v>0</v>
      </c>
      <c r="D286" s="24">
        <f t="shared" si="32"/>
        <v>52</v>
      </c>
      <c r="E286" s="21" t="str">
        <f t="shared" si="30"/>
        <v/>
      </c>
      <c r="F286" s="28"/>
      <c r="G286" s="89"/>
      <c r="H286" s="27"/>
      <c r="I286" s="27"/>
      <c r="J286" s="27"/>
      <c r="K286" s="27"/>
      <c r="L286" s="86"/>
      <c r="M286" s="51"/>
      <c r="N286" s="51"/>
      <c r="O286" s="58">
        <f t="shared" si="33"/>
        <v>0</v>
      </c>
      <c r="P286" s="51">
        <f t="shared" si="34"/>
        <v>0</v>
      </c>
      <c r="R286" s="109">
        <f>Z276</f>
        <v>0</v>
      </c>
      <c r="S286" s="110"/>
      <c r="T286" s="9">
        <f>SUMPRODUCT((CaSem=S279)*(CACatégorie="Banque")*(CaMode=T282)*CaDébit)</f>
        <v>0</v>
      </c>
      <c r="U286" s="9">
        <f>SUMPRODUCT((CaSem=S279)*(CACatégorie="Banque")*(CaMode=U282)*CaDébit)</f>
        <v>0</v>
      </c>
      <c r="V286" s="9">
        <f>SUMPRODUCT((CaSem=S279)*(CaMode=V282)*CaDébit)</f>
        <v>0</v>
      </c>
      <c r="W286" s="9">
        <f>SUMPRODUCT((CaSem=S279)*(CaMode=W282)*CaDébit)</f>
        <v>0</v>
      </c>
      <c r="X286" s="9">
        <f>SUMPRODUCT((CaSem=S279)*(CaMode=X282)*CaDébit)</f>
        <v>0</v>
      </c>
      <c r="Y286" s="11">
        <f>SUM(T286:X286)</f>
        <v>0</v>
      </c>
      <c r="Z286" s="11">
        <f>(T280+R286)-Y286</f>
        <v>0</v>
      </c>
      <c r="AA286" s="55"/>
      <c r="AB286" s="55"/>
      <c r="AW286" s="56"/>
      <c r="AX286" s="56"/>
    </row>
    <row r="287" spans="2:50" ht="15.75" x14ac:dyDescent="0.3">
      <c r="B287" s="142"/>
      <c r="C287" s="19">
        <f t="shared" si="31"/>
        <v>0</v>
      </c>
      <c r="D287" s="24">
        <f t="shared" si="32"/>
        <v>52</v>
      </c>
      <c r="E287" s="21" t="str">
        <f t="shared" si="30"/>
        <v/>
      </c>
      <c r="F287" s="28"/>
      <c r="G287" s="89"/>
      <c r="H287" s="27"/>
      <c r="I287" s="27"/>
      <c r="J287" s="27"/>
      <c r="K287" s="27"/>
      <c r="L287" s="86"/>
      <c r="M287" s="51"/>
      <c r="N287" s="51"/>
      <c r="O287" s="58">
        <f t="shared" si="33"/>
        <v>0</v>
      </c>
      <c r="P287" s="51">
        <f t="shared" si="34"/>
        <v>0</v>
      </c>
      <c r="AW287" s="56"/>
      <c r="AX287" s="56"/>
    </row>
    <row r="288" spans="2:50" ht="15.75" x14ac:dyDescent="0.3">
      <c r="B288" s="142"/>
      <c r="C288" s="19">
        <f t="shared" si="31"/>
        <v>0</v>
      </c>
      <c r="D288" s="24">
        <f t="shared" si="32"/>
        <v>52</v>
      </c>
      <c r="E288" s="21" t="str">
        <f t="shared" si="30"/>
        <v/>
      </c>
      <c r="F288" s="28"/>
      <c r="G288" s="89"/>
      <c r="H288" s="27"/>
      <c r="I288" s="27"/>
      <c r="J288" s="27"/>
      <c r="K288" s="27"/>
      <c r="L288" s="86"/>
      <c r="M288" s="51"/>
      <c r="N288" s="51"/>
      <c r="O288" s="58">
        <f t="shared" si="33"/>
        <v>0</v>
      </c>
      <c r="P288" s="51">
        <f t="shared" si="34"/>
        <v>0</v>
      </c>
      <c r="AW288" s="56"/>
      <c r="AX288" s="56"/>
    </row>
    <row r="289" spans="2:50" ht="15.75" x14ac:dyDescent="0.3">
      <c r="B289" s="142"/>
      <c r="C289" s="19">
        <f t="shared" si="31"/>
        <v>0</v>
      </c>
      <c r="D289" s="24">
        <f t="shared" si="32"/>
        <v>52</v>
      </c>
      <c r="E289" s="21" t="str">
        <f t="shared" si="30"/>
        <v/>
      </c>
      <c r="F289" s="28"/>
      <c r="G289" s="89"/>
      <c r="H289" s="27"/>
      <c r="I289" s="27"/>
      <c r="J289" s="27"/>
      <c r="K289" s="27"/>
      <c r="L289" s="86"/>
      <c r="M289" s="51"/>
      <c r="N289" s="51"/>
      <c r="O289" s="58">
        <f t="shared" si="33"/>
        <v>0</v>
      </c>
      <c r="P289" s="51">
        <f t="shared" si="34"/>
        <v>0</v>
      </c>
      <c r="R289" s="3" t="s">
        <v>17</v>
      </c>
      <c r="S289" s="13"/>
      <c r="T289" s="4" t="s">
        <v>18</v>
      </c>
      <c r="U289" s="8" t="s">
        <v>0</v>
      </c>
      <c r="V289" s="8" t="s">
        <v>1</v>
      </c>
      <c r="W289" s="40" t="s">
        <v>2</v>
      </c>
      <c r="AW289" s="56"/>
      <c r="AX289" s="56"/>
    </row>
    <row r="290" spans="2:50" ht="15.75" x14ac:dyDescent="0.3">
      <c r="B290" s="142"/>
      <c r="C290" s="19">
        <f t="shared" si="31"/>
        <v>0</v>
      </c>
      <c r="D290" s="24">
        <f t="shared" si="32"/>
        <v>52</v>
      </c>
      <c r="E290" s="21" t="str">
        <f t="shared" si="30"/>
        <v/>
      </c>
      <c r="F290" s="28"/>
      <c r="G290" s="89"/>
      <c r="H290" s="27"/>
      <c r="I290" s="27"/>
      <c r="J290" s="27"/>
      <c r="K290" s="27"/>
      <c r="L290" s="86"/>
      <c r="M290" s="51"/>
      <c r="N290" s="51"/>
      <c r="O290" s="58">
        <f t="shared" si="33"/>
        <v>0</v>
      </c>
      <c r="P290" s="51">
        <f t="shared" si="34"/>
        <v>0</v>
      </c>
      <c r="R290" s="2"/>
      <c r="S290" s="2"/>
      <c r="T290" s="102">
        <f>SUMPRODUCT((CaSem=S289)*(CaSem&gt;0)*CaCrédit)</f>
        <v>0</v>
      </c>
      <c r="U290" s="104">
        <f>SUMPRODUCT((CaSem=S289)*(CACatégorie=U289)*CaCrédit)</f>
        <v>0</v>
      </c>
      <c r="V290" s="104">
        <f>SUMPRODUCT((CaSem=S289)*(CACatégorie=V289)*CaCrédit)</f>
        <v>0</v>
      </c>
      <c r="W290" s="99">
        <f>SUMPRODUCT((CaSem=S289)*(CACatégorie=W289)*CaCrédit)</f>
        <v>0</v>
      </c>
      <c r="X290" s="101"/>
      <c r="AW290" s="56"/>
      <c r="AX290" s="56"/>
    </row>
    <row r="291" spans="2:50" ht="15.75" x14ac:dyDescent="0.3">
      <c r="B291" s="142"/>
      <c r="C291" s="19">
        <f t="shared" si="31"/>
        <v>0</v>
      </c>
      <c r="D291" s="24">
        <f t="shared" si="32"/>
        <v>52</v>
      </c>
      <c r="E291" s="21" t="str">
        <f t="shared" si="30"/>
        <v/>
      </c>
      <c r="F291" s="28"/>
      <c r="G291" s="89"/>
      <c r="H291" s="27"/>
      <c r="I291" s="27"/>
      <c r="J291" s="27"/>
      <c r="K291" s="27"/>
      <c r="L291" s="86"/>
      <c r="M291" s="51"/>
      <c r="N291" s="51"/>
      <c r="O291" s="58">
        <f t="shared" si="33"/>
        <v>0</v>
      </c>
      <c r="P291" s="51">
        <f t="shared" si="34"/>
        <v>0</v>
      </c>
      <c r="R291" s="2"/>
      <c r="S291" s="2"/>
      <c r="T291" s="103"/>
      <c r="U291" s="104"/>
      <c r="V291" s="104"/>
      <c r="W291" s="100"/>
      <c r="X291" s="101"/>
      <c r="AW291" s="56"/>
      <c r="AX291" s="56"/>
    </row>
    <row r="292" spans="2:50" ht="15.75" x14ac:dyDescent="0.3">
      <c r="B292" s="142"/>
      <c r="C292" s="19">
        <f t="shared" si="31"/>
        <v>0</v>
      </c>
      <c r="D292" s="24">
        <f t="shared" si="32"/>
        <v>52</v>
      </c>
      <c r="E292" s="21" t="str">
        <f t="shared" si="30"/>
        <v/>
      </c>
      <c r="F292" s="28"/>
      <c r="G292" s="89"/>
      <c r="H292" s="27"/>
      <c r="I292" s="27"/>
      <c r="J292" s="27"/>
      <c r="K292" s="27"/>
      <c r="L292" s="86"/>
      <c r="M292" s="51"/>
      <c r="N292" s="51"/>
      <c r="O292" s="58">
        <f t="shared" si="33"/>
        <v>0</v>
      </c>
      <c r="P292" s="51">
        <f t="shared" si="34"/>
        <v>0</v>
      </c>
      <c r="T292" s="39" t="s">
        <v>12</v>
      </c>
      <c r="U292" s="8" t="s">
        <v>21</v>
      </c>
      <c r="V292" s="8" t="s">
        <v>5</v>
      </c>
      <c r="W292" s="8" t="s">
        <v>6</v>
      </c>
      <c r="X292" s="8" t="s">
        <v>7</v>
      </c>
      <c r="Y292" s="7" t="s">
        <v>22</v>
      </c>
      <c r="AW292" s="56"/>
      <c r="AX292" s="56"/>
    </row>
    <row r="293" spans="2:50" ht="15.75" x14ac:dyDescent="0.3">
      <c r="B293" s="142"/>
      <c r="C293" s="19">
        <f t="shared" si="31"/>
        <v>0</v>
      </c>
      <c r="D293" s="24">
        <f t="shared" si="32"/>
        <v>52</v>
      </c>
      <c r="E293" s="21" t="str">
        <f t="shared" si="30"/>
        <v/>
      </c>
      <c r="F293" s="28"/>
      <c r="G293" s="89"/>
      <c r="H293" s="27"/>
      <c r="I293" s="27"/>
      <c r="J293" s="27"/>
      <c r="K293" s="27"/>
      <c r="L293" s="86"/>
      <c r="M293" s="51"/>
      <c r="N293" s="51"/>
      <c r="O293" s="58">
        <f t="shared" si="33"/>
        <v>0</v>
      </c>
      <c r="P293" s="51">
        <f t="shared" si="34"/>
        <v>0</v>
      </c>
      <c r="T293" s="105">
        <f>SUMPRODUCT((CaSem=S289)*(CaMode="Espèce")*CaCrédit)</f>
        <v>0</v>
      </c>
      <c r="U293" s="104">
        <f>SUMPRODUCT((CaSem=S289)*(CaMode=U292)*CaCrédit)</f>
        <v>0</v>
      </c>
      <c r="V293" s="104">
        <f>SUMPRODUCT((CaSem=S289)*(CaMode=V292)*CaCrédit)</f>
        <v>0</v>
      </c>
      <c r="W293" s="104">
        <f>SUMPRODUCT((CaSem=S289)*(CaMode=W292)*CaCrédit)</f>
        <v>0</v>
      </c>
      <c r="X293" s="104">
        <f>SUMPRODUCT((CaSem=S289)*(CaMode=X292)*CaCrédit)</f>
        <v>0</v>
      </c>
      <c r="Y293" s="12">
        <f>SUM(T293:X294)</f>
        <v>0</v>
      </c>
      <c r="AW293" s="56"/>
      <c r="AX293" s="56"/>
    </row>
    <row r="294" spans="2:50" ht="15.75" x14ac:dyDescent="0.3">
      <c r="B294" s="142"/>
      <c r="C294" s="19">
        <f t="shared" si="31"/>
        <v>0</v>
      </c>
      <c r="D294" s="24">
        <f t="shared" si="32"/>
        <v>52</v>
      </c>
      <c r="E294" s="21" t="str">
        <f t="shared" si="30"/>
        <v/>
      </c>
      <c r="F294" s="28"/>
      <c r="G294" s="89"/>
      <c r="H294" s="27"/>
      <c r="I294" s="27"/>
      <c r="J294" s="27"/>
      <c r="K294" s="27"/>
      <c r="L294" s="86"/>
      <c r="M294" s="51"/>
      <c r="N294" s="51"/>
      <c r="O294" s="58">
        <f t="shared" si="33"/>
        <v>0</v>
      </c>
      <c r="P294" s="51">
        <f t="shared" si="34"/>
        <v>0</v>
      </c>
      <c r="T294" s="106"/>
      <c r="U294" s="104"/>
      <c r="V294" s="104"/>
      <c r="W294" s="104"/>
      <c r="X294" s="104"/>
      <c r="Y294" s="15">
        <f>SUMPRODUCT((CaSem=S289)*CaRecJour)</f>
        <v>0</v>
      </c>
      <c r="AW294" s="56"/>
      <c r="AX294" s="56"/>
    </row>
    <row r="295" spans="2:50" ht="15.75" x14ac:dyDescent="0.3">
      <c r="B295" s="142"/>
      <c r="C295" s="19">
        <f t="shared" si="31"/>
        <v>0</v>
      </c>
      <c r="D295" s="24">
        <f t="shared" si="32"/>
        <v>52</v>
      </c>
      <c r="E295" s="21" t="str">
        <f t="shared" si="30"/>
        <v/>
      </c>
      <c r="F295" s="28"/>
      <c r="G295" s="89"/>
      <c r="H295" s="27"/>
      <c r="I295" s="27"/>
      <c r="J295" s="27"/>
      <c r="K295" s="27"/>
      <c r="L295" s="86"/>
      <c r="M295" s="51"/>
      <c r="N295" s="51"/>
      <c r="O295" s="58">
        <f t="shared" si="33"/>
        <v>0</v>
      </c>
      <c r="P295" s="51">
        <f t="shared" si="34"/>
        <v>0</v>
      </c>
      <c r="R295" s="107" t="s">
        <v>26</v>
      </c>
      <c r="S295" s="108"/>
      <c r="T295" s="41" t="s">
        <v>23</v>
      </c>
      <c r="U295" s="41" t="s">
        <v>24</v>
      </c>
      <c r="V295" s="41" t="s">
        <v>46</v>
      </c>
      <c r="W295" s="41" t="s">
        <v>47</v>
      </c>
      <c r="X295" s="41" t="s">
        <v>7</v>
      </c>
      <c r="Y295" s="41" t="s">
        <v>18</v>
      </c>
      <c r="Z295" s="49" t="s">
        <v>57</v>
      </c>
      <c r="AA295" s="54"/>
      <c r="AB295" s="54"/>
      <c r="AW295" s="56"/>
      <c r="AX295" s="56"/>
    </row>
    <row r="296" spans="2:50" ht="15.75" x14ac:dyDescent="0.3">
      <c r="B296" s="142"/>
      <c r="C296" s="19">
        <f t="shared" si="31"/>
        <v>0</v>
      </c>
      <c r="D296" s="24">
        <f t="shared" si="32"/>
        <v>52</v>
      </c>
      <c r="E296" s="21" t="str">
        <f t="shared" si="30"/>
        <v/>
      </c>
      <c r="F296" s="28"/>
      <c r="G296" s="89"/>
      <c r="H296" s="27"/>
      <c r="I296" s="27"/>
      <c r="J296" s="27"/>
      <c r="K296" s="27"/>
      <c r="L296" s="86"/>
      <c r="M296" s="51"/>
      <c r="N296" s="51"/>
      <c r="O296" s="58">
        <f t="shared" si="33"/>
        <v>0</v>
      </c>
      <c r="P296" s="51">
        <f t="shared" si="34"/>
        <v>0</v>
      </c>
      <c r="R296" s="109">
        <f>Z286</f>
        <v>0</v>
      </c>
      <c r="S296" s="110"/>
      <c r="T296" s="9">
        <f>SUMPRODUCT((CaSem=S289)*(CACatégorie="Banque")*(CaMode=T292)*CaDébit)</f>
        <v>0</v>
      </c>
      <c r="U296" s="9">
        <f>SUMPRODUCT((CaSem=S289)*(CACatégorie="Banque")*(CaMode=U292)*CaDébit)</f>
        <v>0</v>
      </c>
      <c r="V296" s="9">
        <f>SUMPRODUCT((CaSem=S289)*(CaMode=V292)*CaDébit)</f>
        <v>0</v>
      </c>
      <c r="W296" s="9">
        <f>SUMPRODUCT((CaSem=S289)*(CaMode=W292)*CaDébit)</f>
        <v>0</v>
      </c>
      <c r="X296" s="9">
        <f>SUMPRODUCT((CaSem=S289)*(CaMode=X292)*CaDébit)</f>
        <v>0</v>
      </c>
      <c r="Y296" s="11">
        <f>SUM(T296:X296)</f>
        <v>0</v>
      </c>
      <c r="Z296" s="11">
        <f>(T290+R296)-Y296</f>
        <v>0</v>
      </c>
      <c r="AA296" s="55"/>
      <c r="AB296" s="55"/>
      <c r="AW296" s="56"/>
      <c r="AX296" s="56"/>
    </row>
    <row r="297" spans="2:50" ht="15.75" x14ac:dyDescent="0.3">
      <c r="B297" s="142"/>
      <c r="C297" s="19">
        <f t="shared" si="31"/>
        <v>0</v>
      </c>
      <c r="D297" s="24">
        <f t="shared" si="32"/>
        <v>52</v>
      </c>
      <c r="E297" s="21" t="str">
        <f t="shared" si="30"/>
        <v/>
      </c>
      <c r="F297" s="28"/>
      <c r="G297" s="89"/>
      <c r="H297" s="27"/>
      <c r="I297" s="27"/>
      <c r="J297" s="27"/>
      <c r="K297" s="27"/>
      <c r="L297" s="86"/>
      <c r="M297" s="51"/>
      <c r="N297" s="51"/>
      <c r="O297" s="58">
        <f t="shared" si="33"/>
        <v>0</v>
      </c>
      <c r="P297" s="51">
        <f t="shared" si="34"/>
        <v>0</v>
      </c>
      <c r="AW297" s="56"/>
      <c r="AX297" s="56"/>
    </row>
    <row r="298" spans="2:50" ht="15.75" x14ac:dyDescent="0.3">
      <c r="B298" s="142"/>
      <c r="C298" s="19">
        <f t="shared" si="31"/>
        <v>0</v>
      </c>
      <c r="D298" s="24">
        <f t="shared" si="32"/>
        <v>52</v>
      </c>
      <c r="E298" s="21" t="str">
        <f t="shared" si="30"/>
        <v/>
      </c>
      <c r="F298" s="28"/>
      <c r="G298" s="89"/>
      <c r="H298" s="27"/>
      <c r="I298" s="27"/>
      <c r="J298" s="27"/>
      <c r="K298" s="27"/>
      <c r="L298" s="86"/>
      <c r="M298" s="51"/>
      <c r="N298" s="51"/>
      <c r="O298" s="58">
        <f t="shared" si="33"/>
        <v>0</v>
      </c>
      <c r="P298" s="51">
        <f t="shared" si="34"/>
        <v>0</v>
      </c>
      <c r="AW298" s="56"/>
      <c r="AX298" s="56"/>
    </row>
    <row r="299" spans="2:50" ht="15.75" x14ac:dyDescent="0.3">
      <c r="B299" s="142"/>
      <c r="C299" s="19">
        <f t="shared" si="31"/>
        <v>0</v>
      </c>
      <c r="D299" s="24">
        <f t="shared" si="32"/>
        <v>52</v>
      </c>
      <c r="E299" s="21" t="str">
        <f t="shared" si="30"/>
        <v/>
      </c>
      <c r="F299" s="28"/>
      <c r="G299" s="89"/>
      <c r="H299" s="27"/>
      <c r="I299" s="27"/>
      <c r="J299" s="27"/>
      <c r="K299" s="27"/>
      <c r="L299" s="86"/>
      <c r="M299" s="51"/>
      <c r="N299" s="51"/>
      <c r="O299" s="58">
        <f t="shared" si="33"/>
        <v>0</v>
      </c>
      <c r="P299" s="51">
        <f t="shared" si="34"/>
        <v>0</v>
      </c>
      <c r="R299" s="3" t="s">
        <v>17</v>
      </c>
      <c r="S299" s="13"/>
      <c r="T299" s="4" t="s">
        <v>18</v>
      </c>
      <c r="U299" s="8" t="s">
        <v>0</v>
      </c>
      <c r="V299" s="8" t="s">
        <v>1</v>
      </c>
      <c r="W299" s="40" t="s">
        <v>2</v>
      </c>
      <c r="AW299" s="56"/>
      <c r="AX299" s="56"/>
    </row>
    <row r="300" spans="2:50" ht="15.75" x14ac:dyDescent="0.3">
      <c r="B300" s="142"/>
      <c r="C300" s="19">
        <f t="shared" si="31"/>
        <v>0</v>
      </c>
      <c r="D300" s="24">
        <f t="shared" si="32"/>
        <v>52</v>
      </c>
      <c r="E300" s="21" t="str">
        <f t="shared" si="30"/>
        <v/>
      </c>
      <c r="F300" s="28"/>
      <c r="G300" s="89"/>
      <c r="H300" s="27"/>
      <c r="I300" s="27"/>
      <c r="J300" s="27"/>
      <c r="K300" s="27"/>
      <c r="L300" s="86"/>
      <c r="M300" s="51"/>
      <c r="N300" s="51"/>
      <c r="O300" s="58">
        <f t="shared" si="33"/>
        <v>0</v>
      </c>
      <c r="P300" s="51">
        <f t="shared" si="34"/>
        <v>0</v>
      </c>
      <c r="R300" s="2"/>
      <c r="S300" s="2"/>
      <c r="T300" s="102">
        <f>SUMPRODUCT((CaSem=S299)*(CaSem&gt;0)*CaCrédit)</f>
        <v>0</v>
      </c>
      <c r="U300" s="104">
        <f>SUMPRODUCT((CaSem=S299)*(CACatégorie=U299)*CaCrédit)</f>
        <v>0</v>
      </c>
      <c r="V300" s="104">
        <f>SUMPRODUCT((CaSem=S299)*(CACatégorie=V299)*CaCrédit)</f>
        <v>0</v>
      </c>
      <c r="W300" s="99">
        <f>SUMPRODUCT((CaSem=S299)*(CACatégorie=W299)*CaCrédit)</f>
        <v>0</v>
      </c>
      <c r="X300" s="101"/>
      <c r="AW300" s="56"/>
      <c r="AX300" s="56"/>
    </row>
    <row r="301" spans="2:50" ht="15.75" x14ac:dyDescent="0.3">
      <c r="B301" s="142"/>
      <c r="C301" s="19">
        <f t="shared" si="31"/>
        <v>0</v>
      </c>
      <c r="D301" s="24">
        <f t="shared" si="32"/>
        <v>52</v>
      </c>
      <c r="E301" s="21" t="str">
        <f t="shared" si="30"/>
        <v/>
      </c>
      <c r="F301" s="28"/>
      <c r="G301" s="89"/>
      <c r="H301" s="27"/>
      <c r="I301" s="27"/>
      <c r="J301" s="27"/>
      <c r="K301" s="27"/>
      <c r="L301" s="86"/>
      <c r="M301" s="51"/>
      <c r="N301" s="51"/>
      <c r="O301" s="58">
        <f t="shared" si="33"/>
        <v>0</v>
      </c>
      <c r="P301" s="51">
        <f t="shared" si="34"/>
        <v>0</v>
      </c>
      <c r="R301" s="2"/>
      <c r="S301" s="2"/>
      <c r="T301" s="103"/>
      <c r="U301" s="104"/>
      <c r="V301" s="104"/>
      <c r="W301" s="100"/>
      <c r="X301" s="101"/>
      <c r="AW301" s="56"/>
      <c r="AX301" s="56"/>
    </row>
    <row r="302" spans="2:50" ht="15.75" x14ac:dyDescent="0.3">
      <c r="B302" s="142"/>
      <c r="C302" s="19">
        <f t="shared" si="31"/>
        <v>0</v>
      </c>
      <c r="D302" s="24">
        <f t="shared" si="32"/>
        <v>52</v>
      </c>
      <c r="E302" s="21" t="str">
        <f t="shared" si="30"/>
        <v/>
      </c>
      <c r="F302" s="28"/>
      <c r="G302" s="89"/>
      <c r="H302" s="27"/>
      <c r="I302" s="27"/>
      <c r="J302" s="27"/>
      <c r="K302" s="27"/>
      <c r="L302" s="86"/>
      <c r="M302" s="51"/>
      <c r="N302" s="51"/>
      <c r="O302" s="58">
        <f t="shared" si="33"/>
        <v>0</v>
      </c>
      <c r="P302" s="51">
        <f t="shared" si="34"/>
        <v>0</v>
      </c>
      <c r="T302" s="39" t="s">
        <v>12</v>
      </c>
      <c r="U302" s="8" t="s">
        <v>21</v>
      </c>
      <c r="V302" s="8" t="s">
        <v>5</v>
      </c>
      <c r="W302" s="8" t="s">
        <v>6</v>
      </c>
      <c r="X302" s="8" t="s">
        <v>7</v>
      </c>
      <c r="Y302" s="7" t="s">
        <v>22</v>
      </c>
      <c r="AW302" s="56"/>
      <c r="AX302" s="56"/>
    </row>
    <row r="303" spans="2:50" ht="15.75" x14ac:dyDescent="0.3">
      <c r="B303" s="142"/>
      <c r="C303" s="19">
        <f t="shared" si="31"/>
        <v>0</v>
      </c>
      <c r="D303" s="24">
        <f t="shared" si="32"/>
        <v>52</v>
      </c>
      <c r="E303" s="21" t="str">
        <f t="shared" si="30"/>
        <v/>
      </c>
      <c r="F303" s="28"/>
      <c r="G303" s="89"/>
      <c r="H303" s="27"/>
      <c r="I303" s="27"/>
      <c r="J303" s="27"/>
      <c r="K303" s="27"/>
      <c r="L303" s="86"/>
      <c r="M303" s="51"/>
      <c r="N303" s="51"/>
      <c r="O303" s="58">
        <f t="shared" si="33"/>
        <v>0</v>
      </c>
      <c r="P303" s="51">
        <f t="shared" si="34"/>
        <v>0</v>
      </c>
      <c r="T303" s="105">
        <f>SUMPRODUCT((CaSem=S299)*(CaMode="Espèce")*CaCrédit)</f>
        <v>0</v>
      </c>
      <c r="U303" s="104">
        <f>SUMPRODUCT((CaSem=S299)*(CaMode=U302)*CaCrédit)</f>
        <v>0</v>
      </c>
      <c r="V303" s="104">
        <f>SUMPRODUCT((CaSem=S299)*(CaMode=V302)*CaCrédit)</f>
        <v>0</v>
      </c>
      <c r="W303" s="104">
        <f>SUMPRODUCT((CaSem=S299)*(CaMode=W302)*CaCrédit)</f>
        <v>0</v>
      </c>
      <c r="X303" s="104">
        <f>SUMPRODUCT((CaSem=S299)*(CaMode=X302)*CaCrédit)</f>
        <v>0</v>
      </c>
      <c r="Y303" s="12">
        <f>SUM(T303:X304)</f>
        <v>0</v>
      </c>
      <c r="AW303" s="56"/>
      <c r="AX303" s="56"/>
    </row>
    <row r="304" spans="2:50" ht="15.75" x14ac:dyDescent="0.3">
      <c r="B304" s="142"/>
      <c r="C304" s="19">
        <f t="shared" si="31"/>
        <v>0</v>
      </c>
      <c r="D304" s="24">
        <f t="shared" si="32"/>
        <v>52</v>
      </c>
      <c r="E304" s="21" t="str">
        <f t="shared" si="30"/>
        <v/>
      </c>
      <c r="F304" s="28"/>
      <c r="G304" s="89"/>
      <c r="H304" s="27"/>
      <c r="I304" s="27"/>
      <c r="J304" s="27"/>
      <c r="K304" s="27"/>
      <c r="L304" s="86"/>
      <c r="M304" s="51"/>
      <c r="N304" s="51"/>
      <c r="O304" s="58">
        <f t="shared" si="33"/>
        <v>0</v>
      </c>
      <c r="P304" s="51">
        <f t="shared" si="34"/>
        <v>0</v>
      </c>
      <c r="T304" s="106"/>
      <c r="U304" s="104"/>
      <c r="V304" s="104"/>
      <c r="W304" s="104"/>
      <c r="X304" s="104"/>
      <c r="Y304" s="15">
        <f>SUMPRODUCT((CaSem=S299)*CaRecJour)</f>
        <v>0</v>
      </c>
      <c r="AW304" s="56"/>
      <c r="AX304" s="56"/>
    </row>
    <row r="305" spans="2:50" ht="15.75" x14ac:dyDescent="0.3">
      <c r="B305" s="142"/>
      <c r="C305" s="19">
        <f t="shared" si="31"/>
        <v>0</v>
      </c>
      <c r="D305" s="24">
        <f t="shared" si="32"/>
        <v>52</v>
      </c>
      <c r="E305" s="21" t="str">
        <f t="shared" si="30"/>
        <v/>
      </c>
      <c r="F305" s="28"/>
      <c r="G305" s="89"/>
      <c r="H305" s="27"/>
      <c r="I305" s="27"/>
      <c r="J305" s="27"/>
      <c r="K305" s="27"/>
      <c r="L305" s="86"/>
      <c r="M305" s="51"/>
      <c r="N305" s="51"/>
      <c r="O305" s="58">
        <f t="shared" si="33"/>
        <v>0</v>
      </c>
      <c r="P305" s="51">
        <f t="shared" si="34"/>
        <v>0</v>
      </c>
      <c r="R305" s="107" t="s">
        <v>26</v>
      </c>
      <c r="S305" s="108"/>
      <c r="T305" s="41" t="s">
        <v>23</v>
      </c>
      <c r="U305" s="41" t="s">
        <v>24</v>
      </c>
      <c r="V305" s="41" t="s">
        <v>46</v>
      </c>
      <c r="W305" s="41" t="s">
        <v>47</v>
      </c>
      <c r="X305" s="41" t="s">
        <v>7</v>
      </c>
      <c r="Y305" s="41" t="s">
        <v>18</v>
      </c>
      <c r="Z305" s="49" t="s">
        <v>57</v>
      </c>
      <c r="AA305" s="54"/>
      <c r="AB305" s="54"/>
      <c r="AW305" s="56"/>
      <c r="AX305" s="56"/>
    </row>
    <row r="306" spans="2:50" ht="15.75" x14ac:dyDescent="0.3">
      <c r="B306" s="142"/>
      <c r="C306" s="19">
        <f t="shared" si="31"/>
        <v>0</v>
      </c>
      <c r="D306" s="24">
        <f t="shared" si="32"/>
        <v>52</v>
      </c>
      <c r="E306" s="21" t="str">
        <f t="shared" si="30"/>
        <v/>
      </c>
      <c r="F306" s="28"/>
      <c r="G306" s="89"/>
      <c r="H306" s="27"/>
      <c r="I306" s="27"/>
      <c r="J306" s="27"/>
      <c r="K306" s="27"/>
      <c r="L306" s="86"/>
      <c r="M306" s="51"/>
      <c r="N306" s="51"/>
      <c r="O306" s="58">
        <f t="shared" si="33"/>
        <v>0</v>
      </c>
      <c r="P306" s="51">
        <f t="shared" si="34"/>
        <v>0</v>
      </c>
      <c r="R306" s="109">
        <f>Z296</f>
        <v>0</v>
      </c>
      <c r="S306" s="110"/>
      <c r="T306" s="9">
        <f>SUMPRODUCT((CaSem=S299)*(CACatégorie="Banque")*(CaMode=T302)*CaDébit)</f>
        <v>0</v>
      </c>
      <c r="U306" s="9">
        <f>SUMPRODUCT((CaSem=S299)*(CACatégorie="Banque")*(CaMode=U302)*CaDébit)</f>
        <v>0</v>
      </c>
      <c r="V306" s="9">
        <f>SUMPRODUCT((CaSem=S299)*(CaMode=V302)*CaDébit)</f>
        <v>0</v>
      </c>
      <c r="W306" s="9">
        <f>SUMPRODUCT((CaSem=S299)*(CaMode=W302)*CaDébit)</f>
        <v>0</v>
      </c>
      <c r="X306" s="9">
        <f>SUMPRODUCT((CaSem=S299)*(CaMode=X302)*CaDébit)</f>
        <v>0</v>
      </c>
      <c r="Y306" s="11">
        <f>SUM(T306:X306)</f>
        <v>0</v>
      </c>
      <c r="Z306" s="11">
        <f>(T300+R306)-Y306</f>
        <v>0</v>
      </c>
      <c r="AA306" s="55"/>
      <c r="AB306" s="55"/>
      <c r="AW306" s="56"/>
      <c r="AX306" s="56"/>
    </row>
    <row r="307" spans="2:50" ht="15.75" x14ac:dyDescent="0.3">
      <c r="B307" s="142"/>
      <c r="C307" s="19">
        <f t="shared" si="31"/>
        <v>0</v>
      </c>
      <c r="D307" s="24">
        <f t="shared" si="32"/>
        <v>52</v>
      </c>
      <c r="E307" s="21" t="str">
        <f t="shared" si="30"/>
        <v/>
      </c>
      <c r="F307" s="28"/>
      <c r="G307" s="89"/>
      <c r="H307" s="27"/>
      <c r="I307" s="27"/>
      <c r="J307" s="27"/>
      <c r="K307" s="27"/>
      <c r="L307" s="86"/>
      <c r="M307" s="51"/>
      <c r="N307" s="51"/>
      <c r="O307" s="58">
        <f t="shared" si="33"/>
        <v>0</v>
      </c>
      <c r="P307" s="51">
        <f t="shared" si="34"/>
        <v>0</v>
      </c>
      <c r="AW307" s="56"/>
      <c r="AX307" s="56"/>
    </row>
    <row r="308" spans="2:50" ht="15.75" x14ac:dyDescent="0.3">
      <c r="B308" s="142"/>
      <c r="C308" s="19">
        <f t="shared" si="31"/>
        <v>0</v>
      </c>
      <c r="D308" s="24">
        <f t="shared" si="32"/>
        <v>52</v>
      </c>
      <c r="E308" s="21" t="str">
        <f t="shared" si="30"/>
        <v/>
      </c>
      <c r="F308" s="28"/>
      <c r="G308" s="89"/>
      <c r="H308" s="27"/>
      <c r="I308" s="27"/>
      <c r="J308" s="27"/>
      <c r="K308" s="27"/>
      <c r="L308" s="86"/>
      <c r="M308" s="51"/>
      <c r="N308" s="51"/>
      <c r="O308" s="58">
        <f t="shared" si="33"/>
        <v>0</v>
      </c>
      <c r="P308" s="51">
        <f t="shared" si="34"/>
        <v>0</v>
      </c>
      <c r="AW308" s="56"/>
      <c r="AX308" s="56"/>
    </row>
    <row r="309" spans="2:50" ht="15.75" x14ac:dyDescent="0.3">
      <c r="B309" s="142"/>
      <c r="C309" s="19">
        <f t="shared" si="31"/>
        <v>0</v>
      </c>
      <c r="D309" s="24">
        <f t="shared" si="32"/>
        <v>52</v>
      </c>
      <c r="E309" s="21" t="str">
        <f t="shared" si="30"/>
        <v/>
      </c>
      <c r="F309" s="28"/>
      <c r="G309" s="89"/>
      <c r="H309" s="27"/>
      <c r="I309" s="27"/>
      <c r="J309" s="27"/>
      <c r="K309" s="27"/>
      <c r="L309" s="86"/>
      <c r="M309" s="51"/>
      <c r="N309" s="51"/>
      <c r="O309" s="58">
        <f t="shared" si="33"/>
        <v>0</v>
      </c>
      <c r="P309" s="51">
        <f t="shared" si="34"/>
        <v>0</v>
      </c>
      <c r="R309" s="3" t="s">
        <v>17</v>
      </c>
      <c r="S309" s="13"/>
      <c r="T309" s="4" t="s">
        <v>18</v>
      </c>
      <c r="U309" s="8" t="s">
        <v>0</v>
      </c>
      <c r="V309" s="8" t="s">
        <v>1</v>
      </c>
      <c r="W309" s="40" t="s">
        <v>2</v>
      </c>
      <c r="AW309" s="56"/>
      <c r="AX309" s="56"/>
    </row>
    <row r="310" spans="2:50" ht="15.75" x14ac:dyDescent="0.3">
      <c r="B310" s="142"/>
      <c r="C310" s="19">
        <f t="shared" si="31"/>
        <v>0</v>
      </c>
      <c r="D310" s="24">
        <f t="shared" si="32"/>
        <v>52</v>
      </c>
      <c r="E310" s="21" t="str">
        <f t="shared" si="30"/>
        <v/>
      </c>
      <c r="F310" s="28"/>
      <c r="G310" s="89"/>
      <c r="H310" s="27"/>
      <c r="I310" s="27"/>
      <c r="J310" s="27"/>
      <c r="K310" s="27"/>
      <c r="L310" s="86"/>
      <c r="M310" s="51"/>
      <c r="N310" s="51"/>
      <c r="O310" s="58">
        <f t="shared" si="33"/>
        <v>0</v>
      </c>
      <c r="P310" s="51">
        <f t="shared" si="34"/>
        <v>0</v>
      </c>
      <c r="R310" s="2"/>
      <c r="S310" s="2"/>
      <c r="T310" s="102">
        <f>SUMPRODUCT((CaSem=S309)*(CaSem&gt;0)*CaCrédit)</f>
        <v>0</v>
      </c>
      <c r="U310" s="104">
        <f>SUMPRODUCT((CaSem=S309)*(CACatégorie=U309)*CaCrédit)</f>
        <v>0</v>
      </c>
      <c r="V310" s="104">
        <f>SUMPRODUCT((CaSem=S309)*(CACatégorie=V309)*CaCrédit)</f>
        <v>0</v>
      </c>
      <c r="W310" s="99">
        <f>SUMPRODUCT((CaSem=S309)*(CACatégorie=W309)*CaCrédit)</f>
        <v>0</v>
      </c>
      <c r="X310" s="101"/>
      <c r="AW310" s="56"/>
      <c r="AX310" s="56"/>
    </row>
    <row r="311" spans="2:50" ht="15.75" x14ac:dyDescent="0.3">
      <c r="B311" s="142"/>
      <c r="C311" s="19">
        <f t="shared" si="31"/>
        <v>0</v>
      </c>
      <c r="D311" s="24">
        <f t="shared" si="32"/>
        <v>52</v>
      </c>
      <c r="E311" s="21" t="str">
        <f t="shared" si="30"/>
        <v/>
      </c>
      <c r="F311" s="28"/>
      <c r="G311" s="89"/>
      <c r="H311" s="27"/>
      <c r="I311" s="27"/>
      <c r="J311" s="27"/>
      <c r="K311" s="27"/>
      <c r="L311" s="86"/>
      <c r="M311" s="51"/>
      <c r="N311" s="51"/>
      <c r="O311" s="58">
        <f t="shared" si="33"/>
        <v>0</v>
      </c>
      <c r="P311" s="51">
        <f t="shared" si="34"/>
        <v>0</v>
      </c>
      <c r="R311" s="2"/>
      <c r="S311" s="2"/>
      <c r="T311" s="103"/>
      <c r="U311" s="104"/>
      <c r="V311" s="104"/>
      <c r="W311" s="100"/>
      <c r="X311" s="101"/>
      <c r="AW311" s="56"/>
      <c r="AX311" s="56"/>
    </row>
    <row r="312" spans="2:50" ht="15.75" x14ac:dyDescent="0.3">
      <c r="B312" s="142"/>
      <c r="C312" s="19">
        <f t="shared" si="31"/>
        <v>0</v>
      </c>
      <c r="D312" s="24">
        <f t="shared" si="32"/>
        <v>52</v>
      </c>
      <c r="E312" s="21" t="str">
        <f t="shared" si="30"/>
        <v/>
      </c>
      <c r="F312" s="28"/>
      <c r="G312" s="89"/>
      <c r="H312" s="27"/>
      <c r="I312" s="27"/>
      <c r="J312" s="27"/>
      <c r="K312" s="27"/>
      <c r="L312" s="86"/>
      <c r="M312" s="51"/>
      <c r="N312" s="51"/>
      <c r="O312" s="58">
        <f t="shared" si="33"/>
        <v>0</v>
      </c>
      <c r="P312" s="51">
        <f t="shared" si="34"/>
        <v>0</v>
      </c>
      <c r="T312" s="39" t="s">
        <v>12</v>
      </c>
      <c r="U312" s="8" t="s">
        <v>21</v>
      </c>
      <c r="V312" s="8" t="s">
        <v>5</v>
      </c>
      <c r="W312" s="8" t="s">
        <v>6</v>
      </c>
      <c r="X312" s="8" t="s">
        <v>7</v>
      </c>
      <c r="Y312" s="7" t="s">
        <v>22</v>
      </c>
      <c r="AW312" s="56"/>
      <c r="AX312" s="56"/>
    </row>
    <row r="313" spans="2:50" ht="15.75" x14ac:dyDescent="0.3">
      <c r="B313" s="142"/>
      <c r="C313" s="19">
        <f t="shared" si="31"/>
        <v>0</v>
      </c>
      <c r="D313" s="24">
        <f t="shared" si="32"/>
        <v>52</v>
      </c>
      <c r="E313" s="21" t="str">
        <f t="shared" si="30"/>
        <v/>
      </c>
      <c r="F313" s="28"/>
      <c r="G313" s="89"/>
      <c r="H313" s="27"/>
      <c r="I313" s="27"/>
      <c r="J313" s="27"/>
      <c r="K313" s="27"/>
      <c r="L313" s="86"/>
      <c r="M313" s="51"/>
      <c r="N313" s="51"/>
      <c r="O313" s="58">
        <f t="shared" si="33"/>
        <v>0</v>
      </c>
      <c r="P313" s="51">
        <f t="shared" si="34"/>
        <v>0</v>
      </c>
      <c r="T313" s="105">
        <f>SUMPRODUCT((CaSem=S309)*(CaMode="Espèce")*CaCrédit)</f>
        <v>0</v>
      </c>
      <c r="U313" s="104">
        <f>SUMPRODUCT((CaSem=S309)*(CaMode=U312)*CaCrédit)</f>
        <v>0</v>
      </c>
      <c r="V313" s="104">
        <f>SUMPRODUCT((CaSem=S309)*(CaMode=V312)*CaCrédit)</f>
        <v>0</v>
      </c>
      <c r="W313" s="104">
        <f>SUMPRODUCT((CaSem=S309)*(CaMode=W312)*CaCrédit)</f>
        <v>0</v>
      </c>
      <c r="X313" s="104">
        <f>SUMPRODUCT((CaSem=S309)*(CaMode=X312)*CaCrédit)</f>
        <v>0</v>
      </c>
      <c r="Y313" s="12">
        <f>SUM(T313:X314)</f>
        <v>0</v>
      </c>
      <c r="AW313" s="56"/>
      <c r="AX313" s="56"/>
    </row>
    <row r="314" spans="2:50" ht="15.75" x14ac:dyDescent="0.3">
      <c r="B314" s="142"/>
      <c r="C314" s="19">
        <f t="shared" si="31"/>
        <v>0</v>
      </c>
      <c r="D314" s="24">
        <f t="shared" si="32"/>
        <v>52</v>
      </c>
      <c r="E314" s="21" t="str">
        <f t="shared" si="30"/>
        <v/>
      </c>
      <c r="F314" s="28"/>
      <c r="G314" s="89"/>
      <c r="H314" s="27"/>
      <c r="I314" s="27"/>
      <c r="J314" s="27"/>
      <c r="K314" s="27"/>
      <c r="L314" s="86"/>
      <c r="M314" s="51"/>
      <c r="N314" s="51"/>
      <c r="O314" s="58">
        <f t="shared" si="33"/>
        <v>0</v>
      </c>
      <c r="P314" s="51">
        <f t="shared" si="34"/>
        <v>0</v>
      </c>
      <c r="T314" s="106"/>
      <c r="U314" s="104"/>
      <c r="V314" s="104"/>
      <c r="W314" s="104"/>
      <c r="X314" s="104"/>
      <c r="Y314" s="15">
        <f>SUMPRODUCT((CaSem=S309)*CaRecJour)</f>
        <v>0</v>
      </c>
      <c r="AW314" s="56"/>
      <c r="AX314" s="56"/>
    </row>
    <row r="315" spans="2:50" ht="15.75" x14ac:dyDescent="0.3">
      <c r="B315" s="142"/>
      <c r="C315" s="19">
        <f t="shared" si="31"/>
        <v>0</v>
      </c>
      <c r="D315" s="24">
        <f t="shared" si="32"/>
        <v>52</v>
      </c>
      <c r="E315" s="21" t="str">
        <f t="shared" si="30"/>
        <v/>
      </c>
      <c r="F315" s="28"/>
      <c r="G315" s="89"/>
      <c r="H315" s="27"/>
      <c r="I315" s="27"/>
      <c r="J315" s="27"/>
      <c r="K315" s="27"/>
      <c r="L315" s="86"/>
      <c r="M315" s="51"/>
      <c r="N315" s="51"/>
      <c r="O315" s="58">
        <f t="shared" si="33"/>
        <v>0</v>
      </c>
      <c r="P315" s="51">
        <f t="shared" si="34"/>
        <v>0</v>
      </c>
      <c r="R315" s="107" t="s">
        <v>26</v>
      </c>
      <c r="S315" s="108"/>
      <c r="T315" s="41" t="s">
        <v>23</v>
      </c>
      <c r="U315" s="41" t="s">
        <v>24</v>
      </c>
      <c r="V315" s="41" t="s">
        <v>46</v>
      </c>
      <c r="W315" s="41" t="s">
        <v>47</v>
      </c>
      <c r="X315" s="41" t="s">
        <v>7</v>
      </c>
      <c r="Y315" s="41" t="s">
        <v>18</v>
      </c>
      <c r="Z315" s="49" t="s">
        <v>57</v>
      </c>
      <c r="AA315" s="54"/>
      <c r="AB315" s="54"/>
      <c r="AW315" s="56"/>
      <c r="AX315" s="56"/>
    </row>
    <row r="316" spans="2:50" ht="15.75" x14ac:dyDescent="0.3">
      <c r="B316" s="142"/>
      <c r="C316" s="19">
        <f t="shared" si="31"/>
        <v>0</v>
      </c>
      <c r="D316" s="24">
        <f t="shared" si="32"/>
        <v>52</v>
      </c>
      <c r="E316" s="21" t="str">
        <f t="shared" si="30"/>
        <v/>
      </c>
      <c r="F316" s="28"/>
      <c r="G316" s="89"/>
      <c r="H316" s="27"/>
      <c r="I316" s="27"/>
      <c r="J316" s="27"/>
      <c r="K316" s="27"/>
      <c r="L316" s="86"/>
      <c r="M316" s="51"/>
      <c r="N316" s="51"/>
      <c r="O316" s="58">
        <f t="shared" si="33"/>
        <v>0</v>
      </c>
      <c r="P316" s="51">
        <f t="shared" si="34"/>
        <v>0</v>
      </c>
      <c r="R316" s="109">
        <f>Z306</f>
        <v>0</v>
      </c>
      <c r="S316" s="110"/>
      <c r="T316" s="9">
        <f>SUMPRODUCT((CaSem=S309)*(CACatégorie="Banque")*(CaMode=T312)*CaDébit)</f>
        <v>0</v>
      </c>
      <c r="U316" s="9">
        <f>SUMPRODUCT((CaSem=S309)*(CACatégorie="Banque")*(CaMode=U312)*CaDébit)</f>
        <v>0</v>
      </c>
      <c r="V316" s="9">
        <f>SUMPRODUCT((CaSem=S309)*(CaMode=V312)*CaDébit)</f>
        <v>0</v>
      </c>
      <c r="W316" s="9">
        <f>SUMPRODUCT((CaSem=S309)*(CaMode=W312)*CaDébit)</f>
        <v>0</v>
      </c>
      <c r="X316" s="9">
        <f>SUMPRODUCT((CaSem=S309)*(CaMode=X312)*CaDébit)</f>
        <v>0</v>
      </c>
      <c r="Y316" s="11">
        <f>SUM(T316:X316)</f>
        <v>0</v>
      </c>
      <c r="Z316" s="11">
        <f>(T310+R316)-Y316</f>
        <v>0</v>
      </c>
      <c r="AA316" s="55"/>
      <c r="AB316" s="55"/>
      <c r="AW316" s="56"/>
      <c r="AX316" s="56"/>
    </row>
    <row r="317" spans="2:50" ht="15.75" x14ac:dyDescent="0.3">
      <c r="B317" s="142"/>
      <c r="C317" s="19">
        <f t="shared" si="31"/>
        <v>0</v>
      </c>
      <c r="D317" s="24">
        <f t="shared" si="32"/>
        <v>52</v>
      </c>
      <c r="E317" s="21" t="str">
        <f t="shared" si="30"/>
        <v/>
      </c>
      <c r="F317" s="28"/>
      <c r="G317" s="89"/>
      <c r="H317" s="27"/>
      <c r="I317" s="27"/>
      <c r="J317" s="27"/>
      <c r="K317" s="27"/>
      <c r="L317" s="86"/>
      <c r="M317" s="51"/>
      <c r="N317" s="51"/>
      <c r="O317" s="58">
        <f t="shared" si="33"/>
        <v>0</v>
      </c>
      <c r="P317" s="51">
        <f t="shared" si="34"/>
        <v>0</v>
      </c>
      <c r="AW317" s="56"/>
      <c r="AX317" s="56"/>
    </row>
    <row r="318" spans="2:50" ht="15.75" x14ac:dyDescent="0.3">
      <c r="B318" s="142"/>
      <c r="C318" s="19">
        <f t="shared" si="31"/>
        <v>0</v>
      </c>
      <c r="D318" s="24">
        <f t="shared" si="32"/>
        <v>52</v>
      </c>
      <c r="E318" s="21" t="str">
        <f t="shared" si="30"/>
        <v/>
      </c>
      <c r="F318" s="28"/>
      <c r="G318" s="89"/>
      <c r="H318" s="27"/>
      <c r="I318" s="27"/>
      <c r="J318" s="27"/>
      <c r="K318" s="27"/>
      <c r="L318" s="86"/>
      <c r="M318" s="51"/>
      <c r="N318" s="51"/>
      <c r="O318" s="58">
        <f t="shared" si="33"/>
        <v>0</v>
      </c>
      <c r="P318" s="51">
        <f t="shared" si="34"/>
        <v>0</v>
      </c>
      <c r="AW318" s="56"/>
      <c r="AX318" s="56"/>
    </row>
    <row r="319" spans="2:50" ht="15.75" x14ac:dyDescent="0.3">
      <c r="B319" s="142"/>
      <c r="C319" s="19">
        <f t="shared" si="31"/>
        <v>0</v>
      </c>
      <c r="D319" s="24">
        <f t="shared" si="32"/>
        <v>52</v>
      </c>
      <c r="E319" s="21" t="str">
        <f t="shared" si="30"/>
        <v/>
      </c>
      <c r="F319" s="28"/>
      <c r="G319" s="89"/>
      <c r="H319" s="27"/>
      <c r="I319" s="27"/>
      <c r="J319" s="27"/>
      <c r="K319" s="27"/>
      <c r="L319" s="86"/>
      <c r="M319" s="51"/>
      <c r="N319" s="51"/>
      <c r="O319" s="58">
        <f t="shared" si="33"/>
        <v>0</v>
      </c>
      <c r="P319" s="51">
        <f t="shared" si="34"/>
        <v>0</v>
      </c>
      <c r="R319" s="3" t="s">
        <v>17</v>
      </c>
      <c r="S319" s="13"/>
      <c r="T319" s="4" t="s">
        <v>18</v>
      </c>
      <c r="U319" s="8" t="s">
        <v>0</v>
      </c>
      <c r="V319" s="8" t="s">
        <v>1</v>
      </c>
      <c r="W319" s="40" t="s">
        <v>2</v>
      </c>
      <c r="AW319" s="56"/>
      <c r="AX319" s="56"/>
    </row>
    <row r="320" spans="2:50" ht="15.75" x14ac:dyDescent="0.3">
      <c r="B320" s="142"/>
      <c r="C320" s="19">
        <f t="shared" si="31"/>
        <v>0</v>
      </c>
      <c r="D320" s="24">
        <f t="shared" si="32"/>
        <v>52</v>
      </c>
      <c r="E320" s="21" t="str">
        <f t="shared" si="30"/>
        <v/>
      </c>
      <c r="F320" s="28"/>
      <c r="G320" s="89"/>
      <c r="H320" s="27"/>
      <c r="I320" s="27"/>
      <c r="J320" s="27"/>
      <c r="K320" s="27"/>
      <c r="L320" s="86"/>
      <c r="M320" s="51"/>
      <c r="N320" s="51"/>
      <c r="O320" s="58">
        <f t="shared" si="33"/>
        <v>0</v>
      </c>
      <c r="P320" s="51">
        <f t="shared" si="34"/>
        <v>0</v>
      </c>
      <c r="R320" s="2"/>
      <c r="S320" s="2"/>
      <c r="T320" s="102">
        <f>SUMPRODUCT((CaSem=S319)*(CaSem&gt;0)*CaCrédit)</f>
        <v>0</v>
      </c>
      <c r="U320" s="104">
        <f>SUMPRODUCT((CaSem=S319)*(CACatégorie=U319)*CaCrédit)</f>
        <v>0</v>
      </c>
      <c r="V320" s="104">
        <f>SUMPRODUCT((CaSem=S319)*(CACatégorie=V319)*CaCrédit)</f>
        <v>0</v>
      </c>
      <c r="W320" s="99">
        <f>SUMPRODUCT((CaSem=S319)*(CACatégorie=W319)*CaCrédit)</f>
        <v>0</v>
      </c>
      <c r="X320" s="101"/>
      <c r="AW320" s="56"/>
      <c r="AX320" s="56"/>
    </row>
    <row r="321" spans="2:50" ht="15.75" x14ac:dyDescent="0.3">
      <c r="B321" s="142"/>
      <c r="C321" s="19">
        <f t="shared" si="31"/>
        <v>0</v>
      </c>
      <c r="D321" s="24">
        <f t="shared" si="32"/>
        <v>52</v>
      </c>
      <c r="E321" s="21" t="str">
        <f t="shared" si="30"/>
        <v/>
      </c>
      <c r="F321" s="28"/>
      <c r="G321" s="89"/>
      <c r="H321" s="27"/>
      <c r="I321" s="27"/>
      <c r="J321" s="27"/>
      <c r="K321" s="27"/>
      <c r="L321" s="86"/>
      <c r="M321" s="51"/>
      <c r="N321" s="51"/>
      <c r="O321" s="58">
        <f t="shared" si="33"/>
        <v>0</v>
      </c>
      <c r="P321" s="51">
        <f t="shared" si="34"/>
        <v>0</v>
      </c>
      <c r="R321" s="2"/>
      <c r="S321" s="2"/>
      <c r="T321" s="103"/>
      <c r="U321" s="104"/>
      <c r="V321" s="104"/>
      <c r="W321" s="100"/>
      <c r="X321" s="101"/>
      <c r="AW321" s="56"/>
      <c r="AX321" s="56"/>
    </row>
    <row r="322" spans="2:50" ht="15.75" x14ac:dyDescent="0.3">
      <c r="B322" s="142"/>
      <c r="C322" s="19">
        <f t="shared" si="31"/>
        <v>0</v>
      </c>
      <c r="D322" s="24">
        <f t="shared" si="32"/>
        <v>52</v>
      </c>
      <c r="E322" s="21" t="str">
        <f t="shared" si="30"/>
        <v/>
      </c>
      <c r="F322" s="28"/>
      <c r="G322" s="89"/>
      <c r="H322" s="27"/>
      <c r="I322" s="27"/>
      <c r="J322" s="27"/>
      <c r="K322" s="27"/>
      <c r="L322" s="86"/>
      <c r="M322" s="51"/>
      <c r="N322" s="51"/>
      <c r="O322" s="58">
        <f t="shared" si="33"/>
        <v>0</v>
      </c>
      <c r="P322" s="51">
        <f t="shared" si="34"/>
        <v>0</v>
      </c>
      <c r="T322" s="39" t="s">
        <v>12</v>
      </c>
      <c r="U322" s="8" t="s">
        <v>21</v>
      </c>
      <c r="V322" s="8" t="s">
        <v>5</v>
      </c>
      <c r="W322" s="8" t="s">
        <v>6</v>
      </c>
      <c r="X322" s="8" t="s">
        <v>7</v>
      </c>
      <c r="Y322" s="7" t="s">
        <v>22</v>
      </c>
      <c r="AW322" s="56"/>
      <c r="AX322" s="56"/>
    </row>
    <row r="323" spans="2:50" ht="15.75" x14ac:dyDescent="0.3">
      <c r="B323" s="142"/>
      <c r="C323" s="19">
        <f t="shared" si="31"/>
        <v>0</v>
      </c>
      <c r="D323" s="24">
        <f t="shared" si="32"/>
        <v>52</v>
      </c>
      <c r="E323" s="21" t="str">
        <f t="shared" si="30"/>
        <v/>
      </c>
      <c r="F323" s="28"/>
      <c r="G323" s="89"/>
      <c r="H323" s="27"/>
      <c r="I323" s="27"/>
      <c r="J323" s="27"/>
      <c r="K323" s="27"/>
      <c r="L323" s="86"/>
      <c r="M323" s="51"/>
      <c r="N323" s="51"/>
      <c r="O323" s="58">
        <f t="shared" si="33"/>
        <v>0</v>
      </c>
      <c r="P323" s="51">
        <f t="shared" si="34"/>
        <v>0</v>
      </c>
      <c r="T323" s="105">
        <f>SUMPRODUCT((CaSem=S319)*(CaMode="Espèce")*CaCrédit)</f>
        <v>0</v>
      </c>
      <c r="U323" s="104">
        <f>SUMPRODUCT((CaSem=S319)*(CaMode=U322)*CaCrédit)</f>
        <v>0</v>
      </c>
      <c r="V323" s="104">
        <f>SUMPRODUCT((CaSem=S319)*(CaMode=V322)*CaCrédit)</f>
        <v>0</v>
      </c>
      <c r="W323" s="104">
        <f>SUMPRODUCT((CaSem=S319)*(CaMode=W322)*CaCrédit)</f>
        <v>0</v>
      </c>
      <c r="X323" s="104">
        <f>SUMPRODUCT((CaSem=S319)*(CaMode=X322)*CaCrédit)</f>
        <v>0</v>
      </c>
      <c r="Y323" s="12">
        <f>SUM(T323:X324)</f>
        <v>0</v>
      </c>
      <c r="AW323" s="56"/>
      <c r="AX323" s="56"/>
    </row>
    <row r="324" spans="2:50" ht="15.75" x14ac:dyDescent="0.3">
      <c r="B324" s="142"/>
      <c r="C324" s="19">
        <f t="shared" si="31"/>
        <v>0</v>
      </c>
      <c r="D324" s="24">
        <f t="shared" si="32"/>
        <v>52</v>
      </c>
      <c r="E324" s="21" t="str">
        <f t="shared" si="30"/>
        <v/>
      </c>
      <c r="F324" s="28"/>
      <c r="G324" s="89"/>
      <c r="H324" s="27"/>
      <c r="I324" s="27"/>
      <c r="J324" s="27"/>
      <c r="K324" s="27"/>
      <c r="L324" s="86"/>
      <c r="M324" s="51"/>
      <c r="N324" s="51"/>
      <c r="O324" s="58">
        <f t="shared" si="33"/>
        <v>0</v>
      </c>
      <c r="P324" s="51">
        <f t="shared" si="34"/>
        <v>0</v>
      </c>
      <c r="T324" s="106"/>
      <c r="U324" s="104"/>
      <c r="V324" s="104"/>
      <c r="W324" s="104"/>
      <c r="X324" s="104"/>
      <c r="Y324" s="15">
        <f>SUMPRODUCT((CaSem=S319)*CaRecJour)</f>
        <v>0</v>
      </c>
      <c r="AW324" s="56"/>
      <c r="AX324" s="56"/>
    </row>
    <row r="325" spans="2:50" ht="15.75" x14ac:dyDescent="0.3">
      <c r="B325" s="142"/>
      <c r="C325" s="19">
        <f t="shared" si="31"/>
        <v>0</v>
      </c>
      <c r="D325" s="24">
        <f t="shared" si="32"/>
        <v>52</v>
      </c>
      <c r="E325" s="21" t="str">
        <f t="shared" si="30"/>
        <v/>
      </c>
      <c r="F325" s="28"/>
      <c r="G325" s="89"/>
      <c r="H325" s="27"/>
      <c r="I325" s="27"/>
      <c r="J325" s="27"/>
      <c r="K325" s="27"/>
      <c r="L325" s="86"/>
      <c r="M325" s="51"/>
      <c r="N325" s="51"/>
      <c r="O325" s="58">
        <f t="shared" si="33"/>
        <v>0</v>
      </c>
      <c r="P325" s="51">
        <f t="shared" si="34"/>
        <v>0</v>
      </c>
      <c r="R325" s="107" t="s">
        <v>26</v>
      </c>
      <c r="S325" s="108"/>
      <c r="T325" s="41" t="s">
        <v>23</v>
      </c>
      <c r="U325" s="41" t="s">
        <v>24</v>
      </c>
      <c r="V325" s="41" t="s">
        <v>46</v>
      </c>
      <c r="W325" s="41" t="s">
        <v>47</v>
      </c>
      <c r="X325" s="41" t="s">
        <v>7</v>
      </c>
      <c r="Y325" s="41" t="s">
        <v>18</v>
      </c>
      <c r="Z325" s="49" t="s">
        <v>57</v>
      </c>
      <c r="AA325" s="54"/>
      <c r="AB325" s="54"/>
      <c r="AW325" s="56"/>
      <c r="AX325" s="56"/>
    </row>
    <row r="326" spans="2:50" ht="15.75" x14ac:dyDescent="0.3">
      <c r="B326" s="142"/>
      <c r="C326" s="19">
        <f t="shared" si="31"/>
        <v>0</v>
      </c>
      <c r="D326" s="24">
        <f t="shared" si="32"/>
        <v>52</v>
      </c>
      <c r="E326" s="21" t="str">
        <f t="shared" si="30"/>
        <v/>
      </c>
      <c r="F326" s="28"/>
      <c r="G326" s="89"/>
      <c r="H326" s="27"/>
      <c r="I326" s="27"/>
      <c r="J326" s="27"/>
      <c r="K326" s="27"/>
      <c r="L326" s="86"/>
      <c r="M326" s="51"/>
      <c r="N326" s="51"/>
      <c r="O326" s="58">
        <f t="shared" si="33"/>
        <v>0</v>
      </c>
      <c r="P326" s="51">
        <f t="shared" si="34"/>
        <v>0</v>
      </c>
      <c r="R326" s="109">
        <f>Z316</f>
        <v>0</v>
      </c>
      <c r="S326" s="110"/>
      <c r="T326" s="9">
        <f>SUMPRODUCT((CaSem=S319)*(CACatégorie="Banque")*(CaMode=T322)*CaDébit)</f>
        <v>0</v>
      </c>
      <c r="U326" s="9">
        <f>SUMPRODUCT((CaSem=S319)*(CACatégorie="Banque")*(CaMode=U322)*CaDébit)</f>
        <v>0</v>
      </c>
      <c r="V326" s="9">
        <f>SUMPRODUCT((CaSem=S319)*(CaMode=V322)*CaDébit)</f>
        <v>0</v>
      </c>
      <c r="W326" s="9">
        <f>SUMPRODUCT((CaSem=S319)*(CaMode=W322)*CaDébit)</f>
        <v>0</v>
      </c>
      <c r="X326" s="9">
        <f>SUMPRODUCT((CaSem=S319)*(CaMode=X322)*CaDébit)</f>
        <v>0</v>
      </c>
      <c r="Y326" s="11">
        <f>SUM(T326:X326)</f>
        <v>0</v>
      </c>
      <c r="Z326" s="11">
        <f>(T320+R326)-Y326</f>
        <v>0</v>
      </c>
      <c r="AA326" s="55"/>
      <c r="AB326" s="55"/>
      <c r="AW326" s="56"/>
      <c r="AX326" s="56"/>
    </row>
    <row r="327" spans="2:50" ht="15.75" x14ac:dyDescent="0.3">
      <c r="B327" s="142"/>
      <c r="C327" s="19">
        <f t="shared" si="31"/>
        <v>0</v>
      </c>
      <c r="D327" s="24">
        <f t="shared" si="32"/>
        <v>52</v>
      </c>
      <c r="E327" s="21" t="str">
        <f t="shared" si="30"/>
        <v/>
      </c>
      <c r="F327" s="28"/>
      <c r="G327" s="89"/>
      <c r="H327" s="27"/>
      <c r="I327" s="27"/>
      <c r="J327" s="27"/>
      <c r="K327" s="27"/>
      <c r="L327" s="86"/>
      <c r="M327" s="51"/>
      <c r="N327" s="51"/>
      <c r="O327" s="58">
        <f t="shared" si="33"/>
        <v>0</v>
      </c>
      <c r="P327" s="51">
        <f t="shared" si="34"/>
        <v>0</v>
      </c>
      <c r="AW327" s="56"/>
      <c r="AX327" s="56"/>
    </row>
    <row r="328" spans="2:50" ht="15.75" x14ac:dyDescent="0.3">
      <c r="B328" s="142"/>
      <c r="C328" s="19">
        <f t="shared" si="31"/>
        <v>0</v>
      </c>
      <c r="D328" s="24">
        <f t="shared" si="32"/>
        <v>52</v>
      </c>
      <c r="E328" s="21" t="str">
        <f t="shared" si="30"/>
        <v/>
      </c>
      <c r="F328" s="28"/>
      <c r="G328" s="89"/>
      <c r="H328" s="27"/>
      <c r="I328" s="27"/>
      <c r="J328" s="27"/>
      <c r="K328" s="27"/>
      <c r="L328" s="86"/>
      <c r="M328" s="51"/>
      <c r="N328" s="51"/>
      <c r="O328" s="58">
        <f t="shared" si="33"/>
        <v>0</v>
      </c>
      <c r="P328" s="51">
        <f t="shared" si="34"/>
        <v>0</v>
      </c>
      <c r="AW328" s="56"/>
      <c r="AX328" s="56"/>
    </row>
    <row r="329" spans="2:50" ht="15.75" x14ac:dyDescent="0.3">
      <c r="B329" s="142"/>
      <c r="C329" s="19">
        <f t="shared" si="31"/>
        <v>0</v>
      </c>
      <c r="D329" s="24">
        <f t="shared" si="32"/>
        <v>52</v>
      </c>
      <c r="E329" s="21" t="str">
        <f t="shared" ref="E329:E392" si="35">IF(CaJour=0,"",UPPER(TEXT(C329,"mmmm")))</f>
        <v/>
      </c>
      <c r="F329" s="28"/>
      <c r="G329" s="89"/>
      <c r="H329" s="27"/>
      <c r="I329" s="27"/>
      <c r="J329" s="27"/>
      <c r="K329" s="27"/>
      <c r="L329" s="86"/>
      <c r="M329" s="51"/>
      <c r="N329" s="51"/>
      <c r="O329" s="58">
        <f t="shared" si="33"/>
        <v>0</v>
      </c>
      <c r="P329" s="51">
        <f t="shared" si="34"/>
        <v>0</v>
      </c>
      <c r="R329" s="3" t="s">
        <v>17</v>
      </c>
      <c r="S329" s="13"/>
      <c r="T329" s="4" t="s">
        <v>18</v>
      </c>
      <c r="U329" s="8" t="s">
        <v>0</v>
      </c>
      <c r="V329" s="8" t="s">
        <v>1</v>
      </c>
      <c r="W329" s="40" t="s">
        <v>2</v>
      </c>
      <c r="AW329" s="56"/>
      <c r="AX329" s="56"/>
    </row>
    <row r="330" spans="2:50" ht="15.75" x14ac:dyDescent="0.3">
      <c r="B330" s="142"/>
      <c r="C330" s="19">
        <f t="shared" ref="C330:C393" si="36">DATE(YEAR(B330),MONTH(B330),DAY(B330))</f>
        <v>0</v>
      </c>
      <c r="D330" s="24">
        <f t="shared" ref="D330:D393" si="37">INT(MOD(INT((B330-2)/7)+0.6,52+5/28))+1</f>
        <v>52</v>
      </c>
      <c r="E330" s="21" t="str">
        <f t="shared" si="35"/>
        <v/>
      </c>
      <c r="F330" s="28"/>
      <c r="G330" s="89"/>
      <c r="H330" s="27"/>
      <c r="I330" s="27"/>
      <c r="J330" s="27"/>
      <c r="K330" s="27"/>
      <c r="L330" s="86"/>
      <c r="M330" s="51"/>
      <c r="N330" s="51"/>
      <c r="O330" s="58">
        <f t="shared" si="33"/>
        <v>0</v>
      </c>
      <c r="P330" s="51">
        <f t="shared" si="34"/>
        <v>0</v>
      </c>
      <c r="R330" s="2"/>
      <c r="S330" s="2"/>
      <c r="T330" s="102">
        <f>SUMPRODUCT((CaSem=S329)*(CaSem&gt;0)*CaCrédit)</f>
        <v>0</v>
      </c>
      <c r="U330" s="104">
        <f>SUMPRODUCT((CaSem=S329)*(CACatégorie=U329)*CaCrédit)</f>
        <v>0</v>
      </c>
      <c r="V330" s="104">
        <f>SUMPRODUCT((CaSem=S329)*(CACatégorie=V329)*CaCrédit)</f>
        <v>0</v>
      </c>
      <c r="W330" s="99">
        <f>SUMPRODUCT((CaSem=S329)*(CACatégorie=W329)*CaCrédit)</f>
        <v>0</v>
      </c>
      <c r="X330" s="101"/>
      <c r="AW330" s="56"/>
      <c r="AX330" s="56"/>
    </row>
    <row r="331" spans="2:50" ht="15.75" x14ac:dyDescent="0.3">
      <c r="B331" s="142"/>
      <c r="C331" s="19">
        <f t="shared" si="36"/>
        <v>0</v>
      </c>
      <c r="D331" s="24">
        <f t="shared" si="37"/>
        <v>52</v>
      </c>
      <c r="E331" s="21" t="str">
        <f t="shared" si="35"/>
        <v/>
      </c>
      <c r="F331" s="28"/>
      <c r="G331" s="89"/>
      <c r="H331" s="27"/>
      <c r="I331" s="27"/>
      <c r="J331" s="27"/>
      <c r="K331" s="27"/>
      <c r="L331" s="86"/>
      <c r="M331" s="51"/>
      <c r="N331" s="51"/>
      <c r="O331" s="58">
        <f t="shared" si="33"/>
        <v>0</v>
      </c>
      <c r="P331" s="51">
        <f t="shared" si="34"/>
        <v>0</v>
      </c>
      <c r="R331" s="2"/>
      <c r="S331" s="2"/>
      <c r="T331" s="103"/>
      <c r="U331" s="104"/>
      <c r="V331" s="104"/>
      <c r="W331" s="100"/>
      <c r="X331" s="101"/>
      <c r="AW331" s="56"/>
      <c r="AX331" s="56"/>
    </row>
    <row r="332" spans="2:50" ht="15.75" x14ac:dyDescent="0.3">
      <c r="B332" s="142"/>
      <c r="C332" s="19">
        <f t="shared" si="36"/>
        <v>0</v>
      </c>
      <c r="D332" s="24">
        <f t="shared" si="37"/>
        <v>52</v>
      </c>
      <c r="E332" s="21" t="str">
        <f t="shared" si="35"/>
        <v/>
      </c>
      <c r="F332" s="28"/>
      <c r="G332" s="89"/>
      <c r="H332" s="27"/>
      <c r="I332" s="27"/>
      <c r="J332" s="27"/>
      <c r="K332" s="27"/>
      <c r="L332" s="86"/>
      <c r="M332" s="51"/>
      <c r="N332" s="51"/>
      <c r="O332" s="58">
        <f t="shared" si="33"/>
        <v>0</v>
      </c>
      <c r="P332" s="51">
        <f t="shared" si="34"/>
        <v>0</v>
      </c>
      <c r="T332" s="39" t="s">
        <v>12</v>
      </c>
      <c r="U332" s="8" t="s">
        <v>21</v>
      </c>
      <c r="V332" s="8" t="s">
        <v>5</v>
      </c>
      <c r="W332" s="8" t="s">
        <v>6</v>
      </c>
      <c r="X332" s="8" t="s">
        <v>7</v>
      </c>
      <c r="Y332" s="7" t="s">
        <v>22</v>
      </c>
      <c r="AW332" s="56"/>
      <c r="AX332" s="56"/>
    </row>
    <row r="333" spans="2:50" ht="15.75" x14ac:dyDescent="0.3">
      <c r="B333" s="142"/>
      <c r="C333" s="19">
        <f t="shared" si="36"/>
        <v>0</v>
      </c>
      <c r="D333" s="24">
        <f t="shared" si="37"/>
        <v>52</v>
      </c>
      <c r="E333" s="21" t="str">
        <f t="shared" si="35"/>
        <v/>
      </c>
      <c r="F333" s="28"/>
      <c r="G333" s="89"/>
      <c r="H333" s="27"/>
      <c r="I333" s="27"/>
      <c r="J333" s="27"/>
      <c r="K333" s="27"/>
      <c r="L333" s="86"/>
      <c r="M333" s="51"/>
      <c r="N333" s="51"/>
      <c r="O333" s="58">
        <f t="shared" si="33"/>
        <v>0</v>
      </c>
      <c r="P333" s="51">
        <f t="shared" si="34"/>
        <v>0</v>
      </c>
      <c r="T333" s="105">
        <f>SUMPRODUCT((CaSem=S329)*(CaMode="Espèce")*CaCrédit)</f>
        <v>0</v>
      </c>
      <c r="U333" s="104">
        <f>SUMPRODUCT((CaSem=S329)*(CaMode=U332)*CaCrédit)</f>
        <v>0</v>
      </c>
      <c r="V333" s="104">
        <f>SUMPRODUCT((CaSem=S329)*(CaMode=V332)*CaCrédit)</f>
        <v>0</v>
      </c>
      <c r="W333" s="104">
        <f>SUMPRODUCT((CaSem=S329)*(CaMode=W332)*CaCrédit)</f>
        <v>0</v>
      </c>
      <c r="X333" s="104">
        <f>SUMPRODUCT((CaSem=S329)*(CaMode=X332)*CaCrédit)</f>
        <v>0</v>
      </c>
      <c r="Y333" s="12">
        <f>SUM(T333:X334)</f>
        <v>0</v>
      </c>
      <c r="AW333" s="56"/>
      <c r="AX333" s="56"/>
    </row>
    <row r="334" spans="2:50" ht="15.75" x14ac:dyDescent="0.3">
      <c r="B334" s="142"/>
      <c r="C334" s="19">
        <f t="shared" si="36"/>
        <v>0</v>
      </c>
      <c r="D334" s="24">
        <f t="shared" si="37"/>
        <v>52</v>
      </c>
      <c r="E334" s="21" t="str">
        <f t="shared" si="35"/>
        <v/>
      </c>
      <c r="F334" s="28"/>
      <c r="G334" s="89"/>
      <c r="H334" s="27"/>
      <c r="I334" s="27"/>
      <c r="J334" s="27"/>
      <c r="K334" s="27"/>
      <c r="L334" s="86"/>
      <c r="M334" s="51"/>
      <c r="N334" s="51"/>
      <c r="O334" s="58">
        <f t="shared" si="33"/>
        <v>0</v>
      </c>
      <c r="P334" s="51">
        <f t="shared" si="34"/>
        <v>0</v>
      </c>
      <c r="T334" s="106"/>
      <c r="U334" s="104"/>
      <c r="V334" s="104"/>
      <c r="W334" s="104"/>
      <c r="X334" s="104"/>
      <c r="Y334" s="15">
        <f>SUMPRODUCT((CaSem=S329)*CaRecJour)</f>
        <v>0</v>
      </c>
      <c r="AW334" s="56"/>
      <c r="AX334" s="56"/>
    </row>
    <row r="335" spans="2:50" ht="15.75" x14ac:dyDescent="0.3">
      <c r="B335" s="142"/>
      <c r="C335" s="19">
        <f t="shared" si="36"/>
        <v>0</v>
      </c>
      <c r="D335" s="24">
        <f t="shared" si="37"/>
        <v>52</v>
      </c>
      <c r="E335" s="21" t="str">
        <f t="shared" si="35"/>
        <v/>
      </c>
      <c r="F335" s="28"/>
      <c r="G335" s="89"/>
      <c r="H335" s="27"/>
      <c r="I335" s="27"/>
      <c r="J335" s="27"/>
      <c r="K335" s="27"/>
      <c r="L335" s="86"/>
      <c r="M335" s="51"/>
      <c r="N335" s="51"/>
      <c r="O335" s="58">
        <f t="shared" si="33"/>
        <v>0</v>
      </c>
      <c r="P335" s="51">
        <f t="shared" si="34"/>
        <v>0</v>
      </c>
      <c r="R335" s="107" t="s">
        <v>26</v>
      </c>
      <c r="S335" s="108"/>
      <c r="T335" s="41" t="s">
        <v>23</v>
      </c>
      <c r="U335" s="41" t="s">
        <v>24</v>
      </c>
      <c r="V335" s="41" t="s">
        <v>46</v>
      </c>
      <c r="W335" s="41" t="s">
        <v>47</v>
      </c>
      <c r="X335" s="41" t="s">
        <v>7</v>
      </c>
      <c r="Y335" s="41" t="s">
        <v>18</v>
      </c>
      <c r="Z335" s="49" t="s">
        <v>57</v>
      </c>
      <c r="AA335" s="54"/>
      <c r="AB335" s="54"/>
      <c r="AW335" s="56"/>
      <c r="AX335" s="56"/>
    </row>
    <row r="336" spans="2:50" ht="15.75" x14ac:dyDescent="0.3">
      <c r="B336" s="142"/>
      <c r="C336" s="19">
        <f t="shared" si="36"/>
        <v>0</v>
      </c>
      <c r="D336" s="24">
        <f t="shared" si="37"/>
        <v>52</v>
      </c>
      <c r="E336" s="21" t="str">
        <f t="shared" si="35"/>
        <v/>
      </c>
      <c r="F336" s="28"/>
      <c r="G336" s="89"/>
      <c r="H336" s="27"/>
      <c r="I336" s="27"/>
      <c r="J336" s="27"/>
      <c r="K336" s="27"/>
      <c r="L336" s="86"/>
      <c r="M336" s="51"/>
      <c r="N336" s="51"/>
      <c r="O336" s="58">
        <f t="shared" si="33"/>
        <v>0</v>
      </c>
      <c r="P336" s="51">
        <f t="shared" si="34"/>
        <v>0</v>
      </c>
      <c r="R336" s="109">
        <f>Z326</f>
        <v>0</v>
      </c>
      <c r="S336" s="110"/>
      <c r="T336" s="9">
        <f>SUMPRODUCT((CaSem=S329)*(CACatégorie="Banque")*(CaMode=T332)*CaDébit)</f>
        <v>0</v>
      </c>
      <c r="U336" s="9">
        <f>SUMPRODUCT((CaSem=S329)*(CACatégorie="Banque")*(CaMode=U332)*CaDébit)</f>
        <v>0</v>
      </c>
      <c r="V336" s="9">
        <f>SUMPRODUCT((CaSem=S329)*(CaMode=V332)*CaDébit)</f>
        <v>0</v>
      </c>
      <c r="W336" s="9">
        <f>SUMPRODUCT((CaSem=S329)*(CaMode=W332)*CaDébit)</f>
        <v>0</v>
      </c>
      <c r="X336" s="9">
        <f>SUMPRODUCT((CaSem=S329)*(CaMode=X332)*CaDébit)</f>
        <v>0</v>
      </c>
      <c r="Y336" s="11">
        <f>SUM(T336:X336)</f>
        <v>0</v>
      </c>
      <c r="Z336" s="11">
        <f>(T330+R336)-Y336</f>
        <v>0</v>
      </c>
      <c r="AA336" s="55"/>
      <c r="AB336" s="55"/>
      <c r="AW336" s="56"/>
      <c r="AX336" s="56"/>
    </row>
    <row r="337" spans="2:50" ht="15.75" x14ac:dyDescent="0.3">
      <c r="B337" s="142"/>
      <c r="C337" s="19">
        <f t="shared" si="36"/>
        <v>0</v>
      </c>
      <c r="D337" s="24">
        <f t="shared" si="37"/>
        <v>52</v>
      </c>
      <c r="E337" s="21" t="str">
        <f t="shared" si="35"/>
        <v/>
      </c>
      <c r="F337" s="28"/>
      <c r="G337" s="89"/>
      <c r="H337" s="27"/>
      <c r="I337" s="27"/>
      <c r="J337" s="27"/>
      <c r="K337" s="27"/>
      <c r="L337" s="86"/>
      <c r="M337" s="51"/>
      <c r="N337" s="51"/>
      <c r="O337" s="58">
        <f t="shared" si="33"/>
        <v>0</v>
      </c>
      <c r="P337" s="51">
        <f t="shared" si="34"/>
        <v>0</v>
      </c>
      <c r="AW337" s="56"/>
      <c r="AX337" s="56"/>
    </row>
    <row r="338" spans="2:50" ht="15.75" x14ac:dyDescent="0.3">
      <c r="B338" s="142"/>
      <c r="C338" s="19">
        <f t="shared" si="36"/>
        <v>0</v>
      </c>
      <c r="D338" s="24">
        <f t="shared" si="37"/>
        <v>52</v>
      </c>
      <c r="E338" s="21" t="str">
        <f t="shared" si="35"/>
        <v/>
      </c>
      <c r="F338" s="28"/>
      <c r="G338" s="89"/>
      <c r="H338" s="27"/>
      <c r="I338" s="27"/>
      <c r="J338" s="27"/>
      <c r="K338" s="27"/>
      <c r="L338" s="86"/>
      <c r="M338" s="51"/>
      <c r="N338" s="51"/>
      <c r="O338" s="58">
        <f t="shared" si="33"/>
        <v>0</v>
      </c>
      <c r="P338" s="51">
        <f t="shared" si="34"/>
        <v>0</v>
      </c>
      <c r="AW338" s="56"/>
      <c r="AX338" s="56"/>
    </row>
    <row r="339" spans="2:50" ht="15.75" x14ac:dyDescent="0.3">
      <c r="B339" s="142"/>
      <c r="C339" s="19">
        <f t="shared" si="36"/>
        <v>0</v>
      </c>
      <c r="D339" s="24">
        <f t="shared" si="37"/>
        <v>52</v>
      </c>
      <c r="E339" s="21" t="str">
        <f t="shared" si="35"/>
        <v/>
      </c>
      <c r="F339" s="28"/>
      <c r="G339" s="89"/>
      <c r="H339" s="27"/>
      <c r="I339" s="27"/>
      <c r="J339" s="27"/>
      <c r="K339" s="27"/>
      <c r="L339" s="86"/>
      <c r="M339" s="51"/>
      <c r="N339" s="51"/>
      <c r="O339" s="58">
        <f t="shared" si="33"/>
        <v>0</v>
      </c>
      <c r="P339" s="51">
        <f t="shared" si="34"/>
        <v>0</v>
      </c>
      <c r="R339" s="3" t="s">
        <v>17</v>
      </c>
      <c r="S339" s="13"/>
      <c r="T339" s="4" t="s">
        <v>18</v>
      </c>
      <c r="U339" s="8" t="s">
        <v>0</v>
      </c>
      <c r="V339" s="8" t="s">
        <v>1</v>
      </c>
      <c r="W339" s="40" t="s">
        <v>2</v>
      </c>
      <c r="AW339" s="56"/>
      <c r="AX339" s="56"/>
    </row>
    <row r="340" spans="2:50" ht="15.75" x14ac:dyDescent="0.3">
      <c r="B340" s="142"/>
      <c r="C340" s="19">
        <f t="shared" si="36"/>
        <v>0</v>
      </c>
      <c r="D340" s="24">
        <f t="shared" si="37"/>
        <v>52</v>
      </c>
      <c r="E340" s="21" t="str">
        <f t="shared" si="35"/>
        <v/>
      </c>
      <c r="F340" s="28"/>
      <c r="G340" s="89"/>
      <c r="H340" s="27"/>
      <c r="I340" s="27"/>
      <c r="J340" s="27"/>
      <c r="K340" s="27"/>
      <c r="L340" s="86"/>
      <c r="M340" s="51"/>
      <c r="N340" s="51"/>
      <c r="O340" s="58">
        <f t="shared" si="33"/>
        <v>0</v>
      </c>
      <c r="P340" s="51">
        <f t="shared" si="34"/>
        <v>0</v>
      </c>
      <c r="R340" s="2"/>
      <c r="S340" s="2"/>
      <c r="T340" s="102">
        <f>SUMPRODUCT((CaSem=S339)*(CaSem&gt;0)*CaCrédit)</f>
        <v>0</v>
      </c>
      <c r="U340" s="104">
        <f>SUMPRODUCT((CaSem=S339)*(CACatégorie=U339)*CaCrédit)</f>
        <v>0</v>
      </c>
      <c r="V340" s="104">
        <f>SUMPRODUCT((CaSem=S339)*(CACatégorie=V339)*CaCrédit)</f>
        <v>0</v>
      </c>
      <c r="W340" s="99">
        <f>SUMPRODUCT((CaSem=S339)*(CACatégorie=W339)*CaCrédit)</f>
        <v>0</v>
      </c>
      <c r="X340" s="101"/>
      <c r="AW340" s="56"/>
      <c r="AX340" s="56"/>
    </row>
    <row r="341" spans="2:50" ht="15.75" x14ac:dyDescent="0.3">
      <c r="B341" s="142"/>
      <c r="C341" s="19">
        <f t="shared" si="36"/>
        <v>0</v>
      </c>
      <c r="D341" s="24">
        <f t="shared" si="37"/>
        <v>52</v>
      </c>
      <c r="E341" s="21" t="str">
        <f t="shared" si="35"/>
        <v/>
      </c>
      <c r="F341" s="28"/>
      <c r="G341" s="89"/>
      <c r="H341" s="27"/>
      <c r="I341" s="27"/>
      <c r="J341" s="27"/>
      <c r="K341" s="27"/>
      <c r="L341" s="86"/>
      <c r="M341" s="51"/>
      <c r="N341" s="51"/>
      <c r="O341" s="58">
        <f t="shared" si="33"/>
        <v>0</v>
      </c>
      <c r="P341" s="51">
        <f t="shared" si="34"/>
        <v>0</v>
      </c>
      <c r="R341" s="2"/>
      <c r="S341" s="2"/>
      <c r="T341" s="103"/>
      <c r="U341" s="104"/>
      <c r="V341" s="104"/>
      <c r="W341" s="100"/>
      <c r="X341" s="101"/>
      <c r="AW341" s="56"/>
      <c r="AX341" s="56"/>
    </row>
    <row r="342" spans="2:50" ht="15.75" x14ac:dyDescent="0.3">
      <c r="B342" s="142"/>
      <c r="C342" s="19">
        <f t="shared" si="36"/>
        <v>0</v>
      </c>
      <c r="D342" s="24">
        <f t="shared" si="37"/>
        <v>52</v>
      </c>
      <c r="E342" s="21" t="str">
        <f t="shared" si="35"/>
        <v/>
      </c>
      <c r="F342" s="28"/>
      <c r="G342" s="89"/>
      <c r="H342" s="27"/>
      <c r="I342" s="27"/>
      <c r="J342" s="27"/>
      <c r="K342" s="27"/>
      <c r="L342" s="86"/>
      <c r="M342" s="51"/>
      <c r="N342" s="51"/>
      <c r="O342" s="58">
        <f t="shared" si="33"/>
        <v>0</v>
      </c>
      <c r="P342" s="51">
        <f t="shared" si="34"/>
        <v>0</v>
      </c>
      <c r="T342" s="39" t="s">
        <v>12</v>
      </c>
      <c r="U342" s="8" t="s">
        <v>21</v>
      </c>
      <c r="V342" s="8" t="s">
        <v>5</v>
      </c>
      <c r="W342" s="8" t="s">
        <v>6</v>
      </c>
      <c r="X342" s="8" t="s">
        <v>7</v>
      </c>
      <c r="Y342" s="7" t="s">
        <v>22</v>
      </c>
      <c r="AW342" s="56"/>
      <c r="AX342" s="56"/>
    </row>
    <row r="343" spans="2:50" ht="15.75" x14ac:dyDescent="0.3">
      <c r="B343" s="142"/>
      <c r="C343" s="19">
        <f t="shared" si="36"/>
        <v>0</v>
      </c>
      <c r="D343" s="24">
        <f t="shared" si="37"/>
        <v>52</v>
      </c>
      <c r="E343" s="21" t="str">
        <f t="shared" si="35"/>
        <v/>
      </c>
      <c r="F343" s="28"/>
      <c r="G343" s="89"/>
      <c r="H343" s="27"/>
      <c r="I343" s="27"/>
      <c r="J343" s="27"/>
      <c r="K343" s="27"/>
      <c r="L343" s="86"/>
      <c r="M343" s="51"/>
      <c r="N343" s="51"/>
      <c r="O343" s="58">
        <f t="shared" si="33"/>
        <v>0</v>
      </c>
      <c r="P343" s="51">
        <f t="shared" si="34"/>
        <v>0</v>
      </c>
      <c r="T343" s="105">
        <f>SUMPRODUCT((CaSem=S339)*(CaMode="Espèce")*CaCrédit)</f>
        <v>0</v>
      </c>
      <c r="U343" s="104">
        <f>SUMPRODUCT((CaSem=S339)*(CaMode=U342)*CaCrédit)</f>
        <v>0</v>
      </c>
      <c r="V343" s="104">
        <f>SUMPRODUCT((CaSem=S339)*(CaMode=V342)*CaCrédit)</f>
        <v>0</v>
      </c>
      <c r="W343" s="104">
        <f>SUMPRODUCT((CaSem=S339)*(CaMode=W342)*CaCrédit)</f>
        <v>0</v>
      </c>
      <c r="X343" s="104">
        <f>SUMPRODUCT((CaSem=S339)*(CaMode=X342)*CaCrédit)</f>
        <v>0</v>
      </c>
      <c r="Y343" s="12">
        <f>SUM(T343:X344)</f>
        <v>0</v>
      </c>
      <c r="AW343" s="56"/>
      <c r="AX343" s="56"/>
    </row>
    <row r="344" spans="2:50" ht="15.75" x14ac:dyDescent="0.3">
      <c r="B344" s="142"/>
      <c r="C344" s="19">
        <f t="shared" si="36"/>
        <v>0</v>
      </c>
      <c r="D344" s="24">
        <f t="shared" si="37"/>
        <v>52</v>
      </c>
      <c r="E344" s="21" t="str">
        <f t="shared" si="35"/>
        <v/>
      </c>
      <c r="F344" s="28"/>
      <c r="G344" s="89"/>
      <c r="H344" s="27"/>
      <c r="I344" s="27"/>
      <c r="J344" s="27"/>
      <c r="K344" s="27"/>
      <c r="L344" s="86"/>
      <c r="M344" s="51"/>
      <c r="N344" s="51"/>
      <c r="O344" s="58">
        <f t="shared" si="33"/>
        <v>0</v>
      </c>
      <c r="P344" s="51">
        <f t="shared" si="34"/>
        <v>0</v>
      </c>
      <c r="T344" s="106"/>
      <c r="U344" s="104"/>
      <c r="V344" s="104"/>
      <c r="W344" s="104"/>
      <c r="X344" s="104"/>
      <c r="Y344" s="15">
        <f>SUMPRODUCT((CaSem=S339)*CaRecJour)</f>
        <v>0</v>
      </c>
      <c r="AW344" s="56"/>
      <c r="AX344" s="56"/>
    </row>
    <row r="345" spans="2:50" ht="15.75" x14ac:dyDescent="0.3">
      <c r="B345" s="142"/>
      <c r="C345" s="19">
        <f t="shared" si="36"/>
        <v>0</v>
      </c>
      <c r="D345" s="24">
        <f t="shared" si="37"/>
        <v>52</v>
      </c>
      <c r="E345" s="21" t="str">
        <f t="shared" si="35"/>
        <v/>
      </c>
      <c r="F345" s="28"/>
      <c r="G345" s="89"/>
      <c r="H345" s="27"/>
      <c r="I345" s="27"/>
      <c r="J345" s="27"/>
      <c r="K345" s="27"/>
      <c r="L345" s="86"/>
      <c r="M345" s="51"/>
      <c r="N345" s="51"/>
      <c r="O345" s="58">
        <f t="shared" si="33"/>
        <v>0</v>
      </c>
      <c r="P345" s="51">
        <f t="shared" si="34"/>
        <v>0</v>
      </c>
      <c r="R345" s="107" t="s">
        <v>26</v>
      </c>
      <c r="S345" s="108"/>
      <c r="T345" s="41" t="s">
        <v>23</v>
      </c>
      <c r="U345" s="41" t="s">
        <v>24</v>
      </c>
      <c r="V345" s="41" t="s">
        <v>46</v>
      </c>
      <c r="W345" s="41" t="s">
        <v>47</v>
      </c>
      <c r="X345" s="41" t="s">
        <v>7</v>
      </c>
      <c r="Y345" s="41" t="s">
        <v>18</v>
      </c>
      <c r="Z345" s="49" t="s">
        <v>57</v>
      </c>
      <c r="AA345" s="54"/>
      <c r="AB345" s="54"/>
      <c r="AW345" s="56"/>
      <c r="AX345" s="56"/>
    </row>
    <row r="346" spans="2:50" ht="15.75" x14ac:dyDescent="0.3">
      <c r="B346" s="142"/>
      <c r="C346" s="19">
        <f t="shared" si="36"/>
        <v>0</v>
      </c>
      <c r="D346" s="24">
        <f t="shared" si="37"/>
        <v>52</v>
      </c>
      <c r="E346" s="21" t="str">
        <f t="shared" si="35"/>
        <v/>
      </c>
      <c r="F346" s="28"/>
      <c r="G346" s="89"/>
      <c r="H346" s="27"/>
      <c r="I346" s="27"/>
      <c r="J346" s="27"/>
      <c r="K346" s="27"/>
      <c r="L346" s="86"/>
      <c r="M346" s="51"/>
      <c r="N346" s="51"/>
      <c r="O346" s="58">
        <f t="shared" si="33"/>
        <v>0</v>
      </c>
      <c r="P346" s="51">
        <f t="shared" si="34"/>
        <v>0</v>
      </c>
      <c r="R346" s="109">
        <f>Z336</f>
        <v>0</v>
      </c>
      <c r="S346" s="110"/>
      <c r="T346" s="9">
        <f>SUMPRODUCT((CaSem=S339)*(CACatégorie="Banque")*(CaMode=T342)*CaDébit)</f>
        <v>0</v>
      </c>
      <c r="U346" s="9">
        <f>SUMPRODUCT((CaSem=S339)*(CACatégorie="Banque")*(CaMode=U342)*CaDébit)</f>
        <v>0</v>
      </c>
      <c r="V346" s="9">
        <f>SUMPRODUCT((CaSem=S339)*(CaMode=V342)*CaDébit)</f>
        <v>0</v>
      </c>
      <c r="W346" s="9">
        <f>SUMPRODUCT((CaSem=S339)*(CaMode=W342)*CaDébit)</f>
        <v>0</v>
      </c>
      <c r="X346" s="9">
        <f>SUMPRODUCT((CaSem=S339)*(CaMode=X342)*CaDébit)</f>
        <v>0</v>
      </c>
      <c r="Y346" s="11">
        <f>SUM(T346:X346)</f>
        <v>0</v>
      </c>
      <c r="Z346" s="11">
        <f>(T340+R346)-Y346</f>
        <v>0</v>
      </c>
      <c r="AA346" s="55"/>
      <c r="AB346" s="55"/>
      <c r="AW346" s="56"/>
      <c r="AX346" s="56"/>
    </row>
    <row r="347" spans="2:50" ht="15.75" x14ac:dyDescent="0.3">
      <c r="B347" s="142"/>
      <c r="C347" s="19">
        <f t="shared" si="36"/>
        <v>0</v>
      </c>
      <c r="D347" s="24">
        <f t="shared" si="37"/>
        <v>52</v>
      </c>
      <c r="E347" s="21" t="str">
        <f t="shared" si="35"/>
        <v/>
      </c>
      <c r="F347" s="28"/>
      <c r="G347" s="89"/>
      <c r="H347" s="27"/>
      <c r="I347" s="27"/>
      <c r="J347" s="27"/>
      <c r="K347" s="27"/>
      <c r="L347" s="86"/>
      <c r="M347" s="51"/>
      <c r="N347" s="51"/>
      <c r="O347" s="58">
        <f t="shared" si="33"/>
        <v>0</v>
      </c>
      <c r="P347" s="51">
        <f t="shared" si="34"/>
        <v>0</v>
      </c>
      <c r="AW347" s="56"/>
      <c r="AX347" s="56"/>
    </row>
    <row r="348" spans="2:50" ht="15.75" x14ac:dyDescent="0.3">
      <c r="B348" s="142"/>
      <c r="C348" s="19">
        <f t="shared" si="36"/>
        <v>0</v>
      </c>
      <c r="D348" s="24">
        <f t="shared" si="37"/>
        <v>52</v>
      </c>
      <c r="E348" s="21" t="str">
        <f t="shared" si="35"/>
        <v/>
      </c>
      <c r="F348" s="28"/>
      <c r="G348" s="89"/>
      <c r="H348" s="27"/>
      <c r="I348" s="27"/>
      <c r="J348" s="27"/>
      <c r="K348" s="27"/>
      <c r="L348" s="86"/>
      <c r="M348" s="51"/>
      <c r="N348" s="51"/>
      <c r="O348" s="58">
        <f t="shared" si="33"/>
        <v>0</v>
      </c>
      <c r="P348" s="51">
        <f t="shared" si="34"/>
        <v>0</v>
      </c>
      <c r="AW348" s="56"/>
      <c r="AX348" s="56"/>
    </row>
    <row r="349" spans="2:50" ht="15.75" x14ac:dyDescent="0.3">
      <c r="B349" s="142"/>
      <c r="C349" s="19">
        <f t="shared" si="36"/>
        <v>0</v>
      </c>
      <c r="D349" s="24">
        <f t="shared" si="37"/>
        <v>52</v>
      </c>
      <c r="E349" s="21" t="str">
        <f t="shared" si="35"/>
        <v/>
      </c>
      <c r="F349" s="28"/>
      <c r="G349" s="89"/>
      <c r="H349" s="27"/>
      <c r="I349" s="27"/>
      <c r="J349" s="27"/>
      <c r="K349" s="27"/>
      <c r="L349" s="86"/>
      <c r="M349" s="51"/>
      <c r="N349" s="51"/>
      <c r="O349" s="58">
        <f t="shared" ref="O349:O404" si="38">IF(AND((CaJour=B349),(CACatégorie="Résultat")),IF(B348=B349,M348,0)+IF(B347=B349,M347,0)+IF(B346=B349,M346,0)+IF(B345=B349,M345,0)+IF(B344=B349,M344,0)+IF(B343=B349,M343,0)+IF(B342=B349,M342,0)+IF(B341=B349,M341,0)+IF(B340=B349,M340,0)+IF(B339=B349,M339,0)+IF(B338=B349,M338,0)+IF(B337=B349,M337,0)+IF(B336=B349,M336,0)+IF(B335=B349,M335,0)+IF(B334=B349,M334,0)+IF(B333=B349,M333,0)+IF(B332=B349,M332,0)+IF(B331=B349,M331,0)+IF(B330=B349,M330,0)+IF(B329=B349,M329,0),0)</f>
        <v>0</v>
      </c>
      <c r="P349" s="51">
        <f t="shared" ref="P349:P404" si="39">IF(AND((CaJour=B349),(CACatégorie="Résultat")),IF(B348=B349,N348,0)+IF(B347=B349,N347,0)+IF(B346=B349,N346,0)+IF(B345=B349,N345,0)+IF(B344=B349,N344,0)+IF(B343=B349,N343,0)+IF(B342=B349,N342,0)+IF(B341=B349,N341,0)+IF(B340=B349,N340,0)+IF(B339=B349,N339,0)+IF(B338=B349,N338,0)+IF(B337=B349,N337,0)+IF(B336=B349,N336,0)+IF(B335=B349,N335,0)+IF(B334=B349,N334,0)+IF(B333=B349,N333,0)+IF(B332=B349,N332,0)+IF(B331=B349,N331,0)+IF(B330=B349,N330,0)+IF(B329=B349,N329,0),0)</f>
        <v>0</v>
      </c>
      <c r="R349" s="3" t="s">
        <v>17</v>
      </c>
      <c r="S349" s="13"/>
      <c r="T349" s="4" t="s">
        <v>18</v>
      </c>
      <c r="U349" s="8" t="s">
        <v>0</v>
      </c>
      <c r="V349" s="8" t="s">
        <v>1</v>
      </c>
      <c r="W349" s="40" t="s">
        <v>2</v>
      </c>
      <c r="AW349" s="56"/>
      <c r="AX349" s="56"/>
    </row>
    <row r="350" spans="2:50" ht="15.75" x14ac:dyDescent="0.3">
      <c r="B350" s="142"/>
      <c r="C350" s="19">
        <f t="shared" si="36"/>
        <v>0</v>
      </c>
      <c r="D350" s="24">
        <f t="shared" si="37"/>
        <v>52</v>
      </c>
      <c r="E350" s="21" t="str">
        <f t="shared" si="35"/>
        <v/>
      </c>
      <c r="F350" s="28"/>
      <c r="G350" s="89"/>
      <c r="H350" s="27"/>
      <c r="I350" s="27"/>
      <c r="J350" s="27"/>
      <c r="K350" s="27"/>
      <c r="L350" s="86"/>
      <c r="M350" s="51"/>
      <c r="N350" s="51"/>
      <c r="O350" s="58">
        <f t="shared" si="38"/>
        <v>0</v>
      </c>
      <c r="P350" s="51">
        <f t="shared" si="39"/>
        <v>0</v>
      </c>
      <c r="R350" s="2"/>
      <c r="S350" s="2"/>
      <c r="T350" s="102">
        <f>SUMPRODUCT((CaSem=S349)*(CaSem&gt;0)*CaCrédit)</f>
        <v>0</v>
      </c>
      <c r="U350" s="104">
        <f>SUMPRODUCT((CaSem=S349)*(CACatégorie=U349)*CaCrédit)</f>
        <v>0</v>
      </c>
      <c r="V350" s="104">
        <f>SUMPRODUCT((CaSem=S349)*(CACatégorie=V349)*CaCrédit)</f>
        <v>0</v>
      </c>
      <c r="W350" s="99">
        <f>SUMPRODUCT((CaSem=S349)*(CACatégorie=W349)*CaCrédit)</f>
        <v>0</v>
      </c>
      <c r="X350" s="101"/>
      <c r="AW350" s="56"/>
      <c r="AX350" s="56"/>
    </row>
    <row r="351" spans="2:50" ht="15.75" x14ac:dyDescent="0.3">
      <c r="B351" s="142"/>
      <c r="C351" s="19">
        <f t="shared" si="36"/>
        <v>0</v>
      </c>
      <c r="D351" s="24">
        <f t="shared" si="37"/>
        <v>52</v>
      </c>
      <c r="E351" s="21" t="str">
        <f t="shared" si="35"/>
        <v/>
      </c>
      <c r="F351" s="28"/>
      <c r="G351" s="89"/>
      <c r="H351" s="27"/>
      <c r="I351" s="27"/>
      <c r="J351" s="27"/>
      <c r="K351" s="27"/>
      <c r="L351" s="86"/>
      <c r="M351" s="51"/>
      <c r="N351" s="51"/>
      <c r="O351" s="58">
        <f t="shared" si="38"/>
        <v>0</v>
      </c>
      <c r="P351" s="51">
        <f t="shared" si="39"/>
        <v>0</v>
      </c>
      <c r="R351" s="2"/>
      <c r="S351" s="2"/>
      <c r="T351" s="103"/>
      <c r="U351" s="104"/>
      <c r="V351" s="104"/>
      <c r="W351" s="100"/>
      <c r="X351" s="101"/>
      <c r="AW351" s="56"/>
      <c r="AX351" s="56"/>
    </row>
    <row r="352" spans="2:50" ht="15.75" x14ac:dyDescent="0.3">
      <c r="B352" s="142"/>
      <c r="C352" s="19">
        <f t="shared" si="36"/>
        <v>0</v>
      </c>
      <c r="D352" s="24">
        <f t="shared" si="37"/>
        <v>52</v>
      </c>
      <c r="E352" s="21" t="str">
        <f t="shared" si="35"/>
        <v/>
      </c>
      <c r="F352" s="28"/>
      <c r="G352" s="89"/>
      <c r="H352" s="27"/>
      <c r="I352" s="27"/>
      <c r="J352" s="27"/>
      <c r="K352" s="27"/>
      <c r="L352" s="86"/>
      <c r="M352" s="51"/>
      <c r="N352" s="51"/>
      <c r="O352" s="58">
        <f t="shared" si="38"/>
        <v>0</v>
      </c>
      <c r="P352" s="51">
        <f t="shared" si="39"/>
        <v>0</v>
      </c>
      <c r="T352" s="39" t="s">
        <v>12</v>
      </c>
      <c r="U352" s="8" t="s">
        <v>21</v>
      </c>
      <c r="V352" s="8" t="s">
        <v>5</v>
      </c>
      <c r="W352" s="8" t="s">
        <v>6</v>
      </c>
      <c r="X352" s="8" t="s">
        <v>7</v>
      </c>
      <c r="Y352" s="7" t="s">
        <v>22</v>
      </c>
      <c r="AW352" s="56"/>
      <c r="AX352" s="56"/>
    </row>
    <row r="353" spans="2:50" ht="15.75" x14ac:dyDescent="0.3">
      <c r="B353" s="142"/>
      <c r="C353" s="19">
        <f t="shared" si="36"/>
        <v>0</v>
      </c>
      <c r="D353" s="24">
        <f t="shared" si="37"/>
        <v>52</v>
      </c>
      <c r="E353" s="21" t="str">
        <f t="shared" si="35"/>
        <v/>
      </c>
      <c r="F353" s="28"/>
      <c r="G353" s="89"/>
      <c r="H353" s="27"/>
      <c r="I353" s="27"/>
      <c r="J353" s="27"/>
      <c r="K353" s="27"/>
      <c r="L353" s="86"/>
      <c r="M353" s="51"/>
      <c r="N353" s="51"/>
      <c r="O353" s="58">
        <f t="shared" si="38"/>
        <v>0</v>
      </c>
      <c r="P353" s="51">
        <f t="shared" si="39"/>
        <v>0</v>
      </c>
      <c r="T353" s="105">
        <f>SUMPRODUCT((CaSem=S349)*(CaMode="Espèce")*CaCrédit)</f>
        <v>0</v>
      </c>
      <c r="U353" s="104">
        <f>SUMPRODUCT((CaSem=S349)*(CaMode=U352)*CaCrédit)</f>
        <v>0</v>
      </c>
      <c r="V353" s="104">
        <f>SUMPRODUCT((CaSem=S349)*(CaMode=V352)*CaCrédit)</f>
        <v>0</v>
      </c>
      <c r="W353" s="104">
        <f>SUMPRODUCT((CaSem=S349)*(CaMode=W352)*CaCrédit)</f>
        <v>0</v>
      </c>
      <c r="X353" s="104">
        <f>SUMPRODUCT((CaSem=S349)*(CaMode=X352)*CaCrédit)</f>
        <v>0</v>
      </c>
      <c r="Y353" s="12">
        <f>SUM(T353:X354)</f>
        <v>0</v>
      </c>
      <c r="AW353" s="56"/>
      <c r="AX353" s="56"/>
    </row>
    <row r="354" spans="2:50" ht="15.75" x14ac:dyDescent="0.3">
      <c r="B354" s="142"/>
      <c r="C354" s="19">
        <f t="shared" si="36"/>
        <v>0</v>
      </c>
      <c r="D354" s="24">
        <f t="shared" si="37"/>
        <v>52</v>
      </c>
      <c r="E354" s="21" t="str">
        <f t="shared" si="35"/>
        <v/>
      </c>
      <c r="F354" s="28"/>
      <c r="G354" s="89"/>
      <c r="H354" s="27"/>
      <c r="I354" s="27"/>
      <c r="J354" s="27"/>
      <c r="K354" s="27"/>
      <c r="L354" s="86"/>
      <c r="M354" s="51"/>
      <c r="N354" s="51"/>
      <c r="O354" s="58">
        <f t="shared" si="38"/>
        <v>0</v>
      </c>
      <c r="P354" s="51">
        <f t="shared" si="39"/>
        <v>0</v>
      </c>
      <c r="T354" s="106"/>
      <c r="U354" s="104"/>
      <c r="V354" s="104"/>
      <c r="W354" s="104"/>
      <c r="X354" s="104"/>
      <c r="Y354" s="15">
        <f>SUMPRODUCT((CaSem=S349)*CaRecJour)</f>
        <v>0</v>
      </c>
      <c r="AW354" s="56"/>
      <c r="AX354" s="56"/>
    </row>
    <row r="355" spans="2:50" ht="15.75" x14ac:dyDescent="0.3">
      <c r="B355" s="142"/>
      <c r="C355" s="19">
        <f t="shared" si="36"/>
        <v>0</v>
      </c>
      <c r="D355" s="24">
        <f t="shared" si="37"/>
        <v>52</v>
      </c>
      <c r="E355" s="21" t="str">
        <f t="shared" si="35"/>
        <v/>
      </c>
      <c r="F355" s="28"/>
      <c r="G355" s="89"/>
      <c r="H355" s="27"/>
      <c r="I355" s="27"/>
      <c r="J355" s="27"/>
      <c r="K355" s="27"/>
      <c r="L355" s="86"/>
      <c r="M355" s="51"/>
      <c r="N355" s="51"/>
      <c r="O355" s="58">
        <f t="shared" si="38"/>
        <v>0</v>
      </c>
      <c r="P355" s="51">
        <f t="shared" si="39"/>
        <v>0</v>
      </c>
      <c r="R355" s="107" t="s">
        <v>26</v>
      </c>
      <c r="S355" s="108"/>
      <c r="T355" s="41" t="s">
        <v>23</v>
      </c>
      <c r="U355" s="41" t="s">
        <v>24</v>
      </c>
      <c r="V355" s="41" t="s">
        <v>46</v>
      </c>
      <c r="W355" s="41" t="s">
        <v>47</v>
      </c>
      <c r="X355" s="41" t="s">
        <v>7</v>
      </c>
      <c r="Y355" s="41" t="s">
        <v>18</v>
      </c>
      <c r="Z355" s="49" t="s">
        <v>57</v>
      </c>
      <c r="AA355" s="54"/>
      <c r="AB355" s="54"/>
      <c r="AW355" s="56"/>
      <c r="AX355" s="56"/>
    </row>
    <row r="356" spans="2:50" ht="15.75" x14ac:dyDescent="0.3">
      <c r="B356" s="142"/>
      <c r="C356" s="19">
        <f t="shared" si="36"/>
        <v>0</v>
      </c>
      <c r="D356" s="24">
        <f t="shared" si="37"/>
        <v>52</v>
      </c>
      <c r="E356" s="21" t="str">
        <f t="shared" si="35"/>
        <v/>
      </c>
      <c r="F356" s="28"/>
      <c r="G356" s="89"/>
      <c r="H356" s="27"/>
      <c r="I356" s="27"/>
      <c r="J356" s="27"/>
      <c r="K356" s="27"/>
      <c r="L356" s="86"/>
      <c r="M356" s="51"/>
      <c r="N356" s="51"/>
      <c r="O356" s="58">
        <f t="shared" si="38"/>
        <v>0</v>
      </c>
      <c r="P356" s="51">
        <f t="shared" si="39"/>
        <v>0</v>
      </c>
      <c r="R356" s="109">
        <f>Z346</f>
        <v>0</v>
      </c>
      <c r="S356" s="110"/>
      <c r="T356" s="9">
        <f>SUMPRODUCT((CaSem=S349)*(CACatégorie="Banque")*(CaMode=T352)*CaDébit)</f>
        <v>0</v>
      </c>
      <c r="U356" s="9">
        <f>SUMPRODUCT((CaSem=S349)*(CACatégorie="Banque")*(CaMode=U352)*CaDébit)</f>
        <v>0</v>
      </c>
      <c r="V356" s="9">
        <f>SUMPRODUCT((CaSem=S349)*(CaMode=V352)*CaDébit)</f>
        <v>0</v>
      </c>
      <c r="W356" s="9">
        <f>SUMPRODUCT((CaSem=S349)*(CaMode=W352)*CaDébit)</f>
        <v>0</v>
      </c>
      <c r="X356" s="9">
        <f>SUMPRODUCT((CaSem=S349)*(CaMode=X352)*CaDébit)</f>
        <v>0</v>
      </c>
      <c r="Y356" s="11">
        <f>SUM(T356:X356)</f>
        <v>0</v>
      </c>
      <c r="Z356" s="11">
        <f>(T350+R356)-Y356</f>
        <v>0</v>
      </c>
      <c r="AA356" s="55"/>
      <c r="AB356" s="55"/>
      <c r="AW356" s="56"/>
      <c r="AX356" s="56"/>
    </row>
    <row r="357" spans="2:50" ht="15.75" x14ac:dyDescent="0.3">
      <c r="B357" s="142"/>
      <c r="C357" s="19">
        <f t="shared" si="36"/>
        <v>0</v>
      </c>
      <c r="D357" s="24">
        <f t="shared" si="37"/>
        <v>52</v>
      </c>
      <c r="E357" s="21" t="str">
        <f t="shared" si="35"/>
        <v/>
      </c>
      <c r="F357" s="28"/>
      <c r="G357" s="89"/>
      <c r="H357" s="27"/>
      <c r="I357" s="27"/>
      <c r="J357" s="27"/>
      <c r="K357" s="27"/>
      <c r="L357" s="86"/>
      <c r="M357" s="51"/>
      <c r="N357" s="51"/>
      <c r="O357" s="58">
        <f t="shared" si="38"/>
        <v>0</v>
      </c>
      <c r="P357" s="51">
        <f t="shared" si="39"/>
        <v>0</v>
      </c>
      <c r="AW357" s="56"/>
      <c r="AX357" s="56"/>
    </row>
    <row r="358" spans="2:50" ht="15.75" x14ac:dyDescent="0.3">
      <c r="B358" s="142"/>
      <c r="C358" s="19">
        <f t="shared" si="36"/>
        <v>0</v>
      </c>
      <c r="D358" s="24">
        <f t="shared" si="37"/>
        <v>52</v>
      </c>
      <c r="E358" s="21" t="str">
        <f t="shared" si="35"/>
        <v/>
      </c>
      <c r="F358" s="28"/>
      <c r="G358" s="89"/>
      <c r="H358" s="27"/>
      <c r="I358" s="27"/>
      <c r="J358" s="27"/>
      <c r="K358" s="27"/>
      <c r="L358" s="86"/>
      <c r="M358" s="51"/>
      <c r="N358" s="51"/>
      <c r="O358" s="58">
        <f t="shared" si="38"/>
        <v>0</v>
      </c>
      <c r="P358" s="51">
        <f t="shared" si="39"/>
        <v>0</v>
      </c>
      <c r="AW358" s="56"/>
      <c r="AX358" s="56"/>
    </row>
    <row r="359" spans="2:50" ht="15.75" x14ac:dyDescent="0.3">
      <c r="B359" s="142"/>
      <c r="C359" s="19">
        <f t="shared" si="36"/>
        <v>0</v>
      </c>
      <c r="D359" s="24">
        <f t="shared" si="37"/>
        <v>52</v>
      </c>
      <c r="E359" s="21" t="str">
        <f t="shared" si="35"/>
        <v/>
      </c>
      <c r="F359" s="28"/>
      <c r="G359" s="89"/>
      <c r="H359" s="27"/>
      <c r="I359" s="27"/>
      <c r="J359" s="27"/>
      <c r="K359" s="27"/>
      <c r="L359" s="86"/>
      <c r="M359" s="51"/>
      <c r="N359" s="51"/>
      <c r="O359" s="58">
        <f t="shared" si="38"/>
        <v>0</v>
      </c>
      <c r="P359" s="51">
        <f t="shared" si="39"/>
        <v>0</v>
      </c>
      <c r="R359" s="3" t="s">
        <v>17</v>
      </c>
      <c r="S359" s="13"/>
      <c r="T359" s="4" t="s">
        <v>18</v>
      </c>
      <c r="U359" s="8" t="s">
        <v>0</v>
      </c>
      <c r="V359" s="8" t="s">
        <v>1</v>
      </c>
      <c r="W359" s="40" t="s">
        <v>2</v>
      </c>
      <c r="AW359" s="56"/>
      <c r="AX359" s="56"/>
    </row>
    <row r="360" spans="2:50" ht="15.75" x14ac:dyDescent="0.3">
      <c r="B360" s="142"/>
      <c r="C360" s="19">
        <f t="shared" si="36"/>
        <v>0</v>
      </c>
      <c r="D360" s="24">
        <f t="shared" si="37"/>
        <v>52</v>
      </c>
      <c r="E360" s="21" t="str">
        <f t="shared" si="35"/>
        <v/>
      </c>
      <c r="F360" s="28"/>
      <c r="G360" s="89"/>
      <c r="H360" s="27"/>
      <c r="I360" s="27"/>
      <c r="J360" s="27"/>
      <c r="K360" s="27"/>
      <c r="L360" s="86"/>
      <c r="M360" s="51"/>
      <c r="N360" s="51"/>
      <c r="O360" s="58">
        <f t="shared" si="38"/>
        <v>0</v>
      </c>
      <c r="P360" s="51">
        <f t="shared" si="39"/>
        <v>0</v>
      </c>
      <c r="R360" s="2"/>
      <c r="S360" s="2"/>
      <c r="T360" s="102">
        <f>SUMPRODUCT((CaSem=S359)*(CaSem&gt;0)*CaCrédit)</f>
        <v>0</v>
      </c>
      <c r="U360" s="104">
        <f>SUMPRODUCT((CaSem=S359)*(CACatégorie=U359)*CaCrédit)</f>
        <v>0</v>
      </c>
      <c r="V360" s="104">
        <f>SUMPRODUCT((CaSem=S359)*(CACatégorie=V359)*CaCrédit)</f>
        <v>0</v>
      </c>
      <c r="W360" s="99">
        <f>SUMPRODUCT((CaSem=S359)*(CACatégorie=W359)*CaCrédit)</f>
        <v>0</v>
      </c>
      <c r="X360" s="101"/>
      <c r="AW360" s="56"/>
      <c r="AX360" s="56"/>
    </row>
    <row r="361" spans="2:50" ht="15.75" x14ac:dyDescent="0.3">
      <c r="B361" s="142"/>
      <c r="C361" s="19">
        <f t="shared" si="36"/>
        <v>0</v>
      </c>
      <c r="D361" s="24">
        <f t="shared" si="37"/>
        <v>52</v>
      </c>
      <c r="E361" s="21" t="str">
        <f t="shared" si="35"/>
        <v/>
      </c>
      <c r="F361" s="28"/>
      <c r="G361" s="89"/>
      <c r="H361" s="27"/>
      <c r="I361" s="27"/>
      <c r="J361" s="27"/>
      <c r="K361" s="27"/>
      <c r="L361" s="86"/>
      <c r="M361" s="51"/>
      <c r="N361" s="51"/>
      <c r="O361" s="58">
        <f t="shared" si="38"/>
        <v>0</v>
      </c>
      <c r="P361" s="51">
        <f t="shared" si="39"/>
        <v>0</v>
      </c>
      <c r="R361" s="2"/>
      <c r="S361" s="2"/>
      <c r="T361" s="103"/>
      <c r="U361" s="104"/>
      <c r="V361" s="104"/>
      <c r="W361" s="100"/>
      <c r="X361" s="101"/>
      <c r="AW361" s="56"/>
      <c r="AX361" s="56"/>
    </row>
    <row r="362" spans="2:50" ht="15.75" x14ac:dyDescent="0.3">
      <c r="B362" s="142"/>
      <c r="C362" s="19">
        <f t="shared" si="36"/>
        <v>0</v>
      </c>
      <c r="D362" s="24">
        <f t="shared" si="37"/>
        <v>52</v>
      </c>
      <c r="E362" s="21" t="str">
        <f t="shared" si="35"/>
        <v/>
      </c>
      <c r="F362" s="28"/>
      <c r="G362" s="89"/>
      <c r="H362" s="27"/>
      <c r="I362" s="27"/>
      <c r="J362" s="27"/>
      <c r="K362" s="27"/>
      <c r="L362" s="86"/>
      <c r="M362" s="51"/>
      <c r="N362" s="51"/>
      <c r="O362" s="58">
        <f t="shared" si="38"/>
        <v>0</v>
      </c>
      <c r="P362" s="51">
        <f t="shared" si="39"/>
        <v>0</v>
      </c>
      <c r="T362" s="39" t="s">
        <v>12</v>
      </c>
      <c r="U362" s="8" t="s">
        <v>21</v>
      </c>
      <c r="V362" s="8" t="s">
        <v>5</v>
      </c>
      <c r="W362" s="8" t="s">
        <v>6</v>
      </c>
      <c r="X362" s="8" t="s">
        <v>7</v>
      </c>
      <c r="Y362" s="7" t="s">
        <v>22</v>
      </c>
      <c r="AW362" s="56"/>
      <c r="AX362" s="56"/>
    </row>
    <row r="363" spans="2:50" ht="15.75" x14ac:dyDescent="0.3">
      <c r="B363" s="142"/>
      <c r="C363" s="19">
        <f t="shared" si="36"/>
        <v>0</v>
      </c>
      <c r="D363" s="24">
        <f t="shared" si="37"/>
        <v>52</v>
      </c>
      <c r="E363" s="21" t="str">
        <f t="shared" si="35"/>
        <v/>
      </c>
      <c r="F363" s="28"/>
      <c r="G363" s="89"/>
      <c r="H363" s="27"/>
      <c r="I363" s="27"/>
      <c r="J363" s="27"/>
      <c r="K363" s="27"/>
      <c r="L363" s="86"/>
      <c r="M363" s="51"/>
      <c r="N363" s="51"/>
      <c r="O363" s="58">
        <f t="shared" si="38"/>
        <v>0</v>
      </c>
      <c r="P363" s="51">
        <f t="shared" si="39"/>
        <v>0</v>
      </c>
      <c r="T363" s="105">
        <f>SUMPRODUCT((CaSem=S359)*(CaMode="Espèce")*CaCrédit)</f>
        <v>0</v>
      </c>
      <c r="U363" s="104">
        <f>SUMPRODUCT((CaSem=S359)*(CaMode=U362)*CaCrédit)</f>
        <v>0</v>
      </c>
      <c r="V363" s="104">
        <f>SUMPRODUCT((CaSem=S359)*(CaMode=V362)*CaCrédit)</f>
        <v>0</v>
      </c>
      <c r="W363" s="104">
        <f>SUMPRODUCT((CaSem=S359)*(CaMode=W362)*CaCrédit)</f>
        <v>0</v>
      </c>
      <c r="X363" s="104">
        <f>SUMPRODUCT((CaSem=S359)*(CaMode=X362)*CaCrédit)</f>
        <v>0</v>
      </c>
      <c r="Y363" s="12">
        <f>SUM(T363:X364)</f>
        <v>0</v>
      </c>
      <c r="AW363" s="56"/>
      <c r="AX363" s="56"/>
    </row>
    <row r="364" spans="2:50" ht="15.75" x14ac:dyDescent="0.3">
      <c r="B364" s="142"/>
      <c r="C364" s="19">
        <f t="shared" si="36"/>
        <v>0</v>
      </c>
      <c r="D364" s="24">
        <f t="shared" si="37"/>
        <v>52</v>
      </c>
      <c r="E364" s="21" t="str">
        <f t="shared" si="35"/>
        <v/>
      </c>
      <c r="F364" s="28"/>
      <c r="G364" s="89"/>
      <c r="H364" s="27"/>
      <c r="I364" s="27"/>
      <c r="J364" s="27"/>
      <c r="K364" s="27"/>
      <c r="L364" s="86"/>
      <c r="M364" s="51"/>
      <c r="N364" s="51"/>
      <c r="O364" s="58">
        <f t="shared" si="38"/>
        <v>0</v>
      </c>
      <c r="P364" s="51">
        <f t="shared" si="39"/>
        <v>0</v>
      </c>
      <c r="T364" s="106"/>
      <c r="U364" s="104"/>
      <c r="V364" s="104"/>
      <c r="W364" s="104"/>
      <c r="X364" s="104"/>
      <c r="Y364" s="15">
        <f>SUMPRODUCT((CaSem=S359)*CaRecJour)</f>
        <v>0</v>
      </c>
      <c r="AW364" s="56"/>
      <c r="AX364" s="56"/>
    </row>
    <row r="365" spans="2:50" ht="15.75" x14ac:dyDescent="0.3">
      <c r="B365" s="142"/>
      <c r="C365" s="19">
        <f t="shared" si="36"/>
        <v>0</v>
      </c>
      <c r="D365" s="24">
        <f t="shared" si="37"/>
        <v>52</v>
      </c>
      <c r="E365" s="21" t="str">
        <f t="shared" si="35"/>
        <v/>
      </c>
      <c r="F365" s="28"/>
      <c r="G365" s="89"/>
      <c r="H365" s="27"/>
      <c r="I365" s="27"/>
      <c r="J365" s="27"/>
      <c r="K365" s="27"/>
      <c r="L365" s="86"/>
      <c r="M365" s="51"/>
      <c r="N365" s="51"/>
      <c r="O365" s="58">
        <f t="shared" si="38"/>
        <v>0</v>
      </c>
      <c r="P365" s="51">
        <f t="shared" si="39"/>
        <v>0</v>
      </c>
      <c r="R365" s="107" t="s">
        <v>26</v>
      </c>
      <c r="S365" s="108"/>
      <c r="T365" s="41" t="s">
        <v>23</v>
      </c>
      <c r="U365" s="41" t="s">
        <v>24</v>
      </c>
      <c r="V365" s="41" t="s">
        <v>46</v>
      </c>
      <c r="W365" s="41" t="s">
        <v>47</v>
      </c>
      <c r="X365" s="41" t="s">
        <v>7</v>
      </c>
      <c r="Y365" s="41" t="s">
        <v>18</v>
      </c>
      <c r="Z365" s="49" t="s">
        <v>57</v>
      </c>
      <c r="AA365" s="54"/>
      <c r="AB365" s="54"/>
      <c r="AW365" s="56"/>
      <c r="AX365" s="56"/>
    </row>
    <row r="366" spans="2:50" ht="15.75" x14ac:dyDescent="0.3">
      <c r="B366" s="142"/>
      <c r="C366" s="19">
        <f t="shared" si="36"/>
        <v>0</v>
      </c>
      <c r="D366" s="24">
        <f t="shared" si="37"/>
        <v>52</v>
      </c>
      <c r="E366" s="21" t="str">
        <f t="shared" si="35"/>
        <v/>
      </c>
      <c r="F366" s="28"/>
      <c r="G366" s="89"/>
      <c r="H366" s="27"/>
      <c r="I366" s="27"/>
      <c r="J366" s="27"/>
      <c r="K366" s="27"/>
      <c r="L366" s="86"/>
      <c r="M366" s="51"/>
      <c r="N366" s="51"/>
      <c r="O366" s="58">
        <f t="shared" si="38"/>
        <v>0</v>
      </c>
      <c r="P366" s="51">
        <f t="shared" si="39"/>
        <v>0</v>
      </c>
      <c r="R366" s="109">
        <f>Z356</f>
        <v>0</v>
      </c>
      <c r="S366" s="110"/>
      <c r="T366" s="9">
        <f>SUMPRODUCT((CaSem=S359)*(CACatégorie="Banque")*(CaMode=T362)*CaDébit)</f>
        <v>0</v>
      </c>
      <c r="U366" s="9">
        <f>SUMPRODUCT((CaSem=S359)*(CACatégorie="Banque")*(CaMode=U362)*CaDébit)</f>
        <v>0</v>
      </c>
      <c r="V366" s="9">
        <f>SUMPRODUCT((CaSem=S359)*(CaMode=V362)*CaDébit)</f>
        <v>0</v>
      </c>
      <c r="W366" s="9">
        <f>SUMPRODUCT((CaSem=S359)*(CaMode=W362)*CaDébit)</f>
        <v>0</v>
      </c>
      <c r="X366" s="9">
        <f>SUMPRODUCT((CaSem=S359)*(CaMode=X362)*CaDébit)</f>
        <v>0</v>
      </c>
      <c r="Y366" s="11">
        <f>SUM(T366:X366)</f>
        <v>0</v>
      </c>
      <c r="Z366" s="11">
        <f>(T360+R366)-Y366</f>
        <v>0</v>
      </c>
      <c r="AA366" s="55"/>
      <c r="AB366" s="55"/>
      <c r="AW366" s="56"/>
      <c r="AX366" s="56"/>
    </row>
    <row r="367" spans="2:50" ht="15.75" x14ac:dyDescent="0.3">
      <c r="B367" s="142"/>
      <c r="C367" s="19">
        <f t="shared" si="36"/>
        <v>0</v>
      </c>
      <c r="D367" s="24">
        <f t="shared" si="37"/>
        <v>52</v>
      </c>
      <c r="E367" s="21" t="str">
        <f t="shared" si="35"/>
        <v/>
      </c>
      <c r="F367" s="28"/>
      <c r="G367" s="89"/>
      <c r="H367" s="27"/>
      <c r="I367" s="27"/>
      <c r="J367" s="27"/>
      <c r="K367" s="27"/>
      <c r="L367" s="86"/>
      <c r="M367" s="51"/>
      <c r="N367" s="51"/>
      <c r="O367" s="58">
        <f t="shared" si="38"/>
        <v>0</v>
      </c>
      <c r="P367" s="51">
        <f t="shared" si="39"/>
        <v>0</v>
      </c>
      <c r="AW367" s="56"/>
      <c r="AX367" s="56"/>
    </row>
    <row r="368" spans="2:50" ht="15.75" x14ac:dyDescent="0.3">
      <c r="B368" s="142"/>
      <c r="C368" s="19">
        <f t="shared" si="36"/>
        <v>0</v>
      </c>
      <c r="D368" s="24">
        <f t="shared" si="37"/>
        <v>52</v>
      </c>
      <c r="E368" s="21" t="str">
        <f t="shared" si="35"/>
        <v/>
      </c>
      <c r="F368" s="28"/>
      <c r="G368" s="89"/>
      <c r="H368" s="27"/>
      <c r="I368" s="27"/>
      <c r="J368" s="27"/>
      <c r="K368" s="27"/>
      <c r="L368" s="86"/>
      <c r="M368" s="51"/>
      <c r="N368" s="51"/>
      <c r="O368" s="58">
        <f t="shared" si="38"/>
        <v>0</v>
      </c>
      <c r="P368" s="51">
        <f t="shared" si="39"/>
        <v>0</v>
      </c>
      <c r="AW368" s="56"/>
      <c r="AX368" s="56"/>
    </row>
    <row r="369" spans="2:50" ht="15.75" x14ac:dyDescent="0.3">
      <c r="B369" s="142"/>
      <c r="C369" s="19">
        <f t="shared" si="36"/>
        <v>0</v>
      </c>
      <c r="D369" s="24">
        <f t="shared" si="37"/>
        <v>52</v>
      </c>
      <c r="E369" s="21" t="str">
        <f t="shared" si="35"/>
        <v/>
      </c>
      <c r="F369" s="28"/>
      <c r="G369" s="89"/>
      <c r="H369" s="27"/>
      <c r="I369" s="27"/>
      <c r="J369" s="27"/>
      <c r="K369" s="27"/>
      <c r="L369" s="86"/>
      <c r="M369" s="51"/>
      <c r="N369" s="51"/>
      <c r="O369" s="58">
        <f t="shared" si="38"/>
        <v>0</v>
      </c>
      <c r="P369" s="51">
        <f t="shared" si="39"/>
        <v>0</v>
      </c>
      <c r="R369" s="3" t="s">
        <v>17</v>
      </c>
      <c r="S369" s="13"/>
      <c r="T369" s="4" t="s">
        <v>18</v>
      </c>
      <c r="U369" s="8" t="s">
        <v>0</v>
      </c>
      <c r="V369" s="8" t="s">
        <v>1</v>
      </c>
      <c r="W369" s="40" t="s">
        <v>2</v>
      </c>
      <c r="AW369" s="56"/>
      <c r="AX369" s="56"/>
    </row>
    <row r="370" spans="2:50" ht="15.75" x14ac:dyDescent="0.3">
      <c r="B370" s="142"/>
      <c r="C370" s="19">
        <f t="shared" si="36"/>
        <v>0</v>
      </c>
      <c r="D370" s="24">
        <f t="shared" si="37"/>
        <v>52</v>
      </c>
      <c r="E370" s="21" t="str">
        <f t="shared" si="35"/>
        <v/>
      </c>
      <c r="F370" s="28"/>
      <c r="G370" s="89"/>
      <c r="H370" s="27"/>
      <c r="I370" s="27"/>
      <c r="J370" s="27"/>
      <c r="K370" s="27"/>
      <c r="L370" s="86"/>
      <c r="M370" s="51"/>
      <c r="N370" s="51"/>
      <c r="O370" s="58">
        <f t="shared" si="38"/>
        <v>0</v>
      </c>
      <c r="P370" s="51">
        <f t="shared" si="39"/>
        <v>0</v>
      </c>
      <c r="R370" s="2"/>
      <c r="S370" s="2"/>
      <c r="T370" s="102">
        <f>SUMPRODUCT((CaSem=S369)*(CaSem&gt;0)*CaCrédit)</f>
        <v>0</v>
      </c>
      <c r="U370" s="104">
        <f>SUMPRODUCT((CaSem=S369)*(CACatégorie=U369)*CaCrédit)</f>
        <v>0</v>
      </c>
      <c r="V370" s="104">
        <f>SUMPRODUCT((CaSem=S369)*(CACatégorie=V369)*CaCrédit)</f>
        <v>0</v>
      </c>
      <c r="W370" s="99">
        <f>SUMPRODUCT((CaSem=S369)*(CACatégorie=W369)*CaCrédit)</f>
        <v>0</v>
      </c>
      <c r="X370" s="101"/>
      <c r="AW370" s="56"/>
      <c r="AX370" s="56"/>
    </row>
    <row r="371" spans="2:50" ht="15.75" x14ac:dyDescent="0.3">
      <c r="B371" s="142"/>
      <c r="C371" s="19">
        <f t="shared" si="36"/>
        <v>0</v>
      </c>
      <c r="D371" s="24">
        <f t="shared" si="37"/>
        <v>52</v>
      </c>
      <c r="E371" s="21" t="str">
        <f t="shared" si="35"/>
        <v/>
      </c>
      <c r="F371" s="28"/>
      <c r="G371" s="89"/>
      <c r="H371" s="27"/>
      <c r="I371" s="27"/>
      <c r="J371" s="27"/>
      <c r="K371" s="27"/>
      <c r="L371" s="86"/>
      <c r="M371" s="51"/>
      <c r="N371" s="51"/>
      <c r="O371" s="58">
        <f t="shared" si="38"/>
        <v>0</v>
      </c>
      <c r="P371" s="51">
        <f t="shared" si="39"/>
        <v>0</v>
      </c>
      <c r="R371" s="2"/>
      <c r="S371" s="2"/>
      <c r="T371" s="103"/>
      <c r="U371" s="104"/>
      <c r="V371" s="104"/>
      <c r="W371" s="100"/>
      <c r="X371" s="101"/>
      <c r="AW371" s="56"/>
      <c r="AX371" s="56"/>
    </row>
    <row r="372" spans="2:50" ht="15.75" x14ac:dyDescent="0.3">
      <c r="B372" s="142"/>
      <c r="C372" s="19">
        <f t="shared" si="36"/>
        <v>0</v>
      </c>
      <c r="D372" s="24">
        <f t="shared" si="37"/>
        <v>52</v>
      </c>
      <c r="E372" s="21" t="str">
        <f t="shared" si="35"/>
        <v/>
      </c>
      <c r="F372" s="28"/>
      <c r="G372" s="89"/>
      <c r="H372" s="27"/>
      <c r="I372" s="27"/>
      <c r="J372" s="27"/>
      <c r="K372" s="27"/>
      <c r="L372" s="86"/>
      <c r="M372" s="51"/>
      <c r="N372" s="51"/>
      <c r="O372" s="58">
        <f t="shared" si="38"/>
        <v>0</v>
      </c>
      <c r="P372" s="51">
        <f t="shared" si="39"/>
        <v>0</v>
      </c>
      <c r="T372" s="39" t="s">
        <v>12</v>
      </c>
      <c r="U372" s="8" t="s">
        <v>21</v>
      </c>
      <c r="V372" s="8" t="s">
        <v>5</v>
      </c>
      <c r="W372" s="8" t="s">
        <v>6</v>
      </c>
      <c r="X372" s="8" t="s">
        <v>7</v>
      </c>
      <c r="Y372" s="7" t="s">
        <v>22</v>
      </c>
      <c r="AW372" s="56"/>
      <c r="AX372" s="56"/>
    </row>
    <row r="373" spans="2:50" ht="15.75" x14ac:dyDescent="0.3">
      <c r="B373" s="142"/>
      <c r="C373" s="19">
        <f t="shared" si="36"/>
        <v>0</v>
      </c>
      <c r="D373" s="24">
        <f t="shared" si="37"/>
        <v>52</v>
      </c>
      <c r="E373" s="21" t="str">
        <f t="shared" si="35"/>
        <v/>
      </c>
      <c r="F373" s="28"/>
      <c r="G373" s="89"/>
      <c r="H373" s="27"/>
      <c r="I373" s="27"/>
      <c r="J373" s="27"/>
      <c r="K373" s="27"/>
      <c r="L373" s="86"/>
      <c r="M373" s="51"/>
      <c r="N373" s="51"/>
      <c r="O373" s="58">
        <f t="shared" si="38"/>
        <v>0</v>
      </c>
      <c r="P373" s="51">
        <f t="shared" si="39"/>
        <v>0</v>
      </c>
      <c r="T373" s="105">
        <f>SUMPRODUCT((CaSem=S369)*(CaMode="Espèce")*CaCrédit)</f>
        <v>0</v>
      </c>
      <c r="U373" s="104">
        <f>SUMPRODUCT((CaSem=S369)*(CaMode=U372)*CaCrédit)</f>
        <v>0</v>
      </c>
      <c r="V373" s="104">
        <f>SUMPRODUCT((CaSem=S369)*(CaMode=V372)*CaCrédit)</f>
        <v>0</v>
      </c>
      <c r="W373" s="104">
        <f>SUMPRODUCT((CaSem=S369)*(CaMode=W372)*CaCrédit)</f>
        <v>0</v>
      </c>
      <c r="X373" s="104">
        <f>SUMPRODUCT((CaSem=S369)*(CaMode=X372)*CaCrédit)</f>
        <v>0</v>
      </c>
      <c r="Y373" s="12">
        <f>SUM(T373:X374)</f>
        <v>0</v>
      </c>
      <c r="AW373" s="56"/>
      <c r="AX373" s="56"/>
    </row>
    <row r="374" spans="2:50" ht="15.75" x14ac:dyDescent="0.3">
      <c r="B374" s="142"/>
      <c r="C374" s="19">
        <f t="shared" si="36"/>
        <v>0</v>
      </c>
      <c r="D374" s="24">
        <f t="shared" si="37"/>
        <v>52</v>
      </c>
      <c r="E374" s="21" t="str">
        <f t="shared" si="35"/>
        <v/>
      </c>
      <c r="F374" s="28"/>
      <c r="G374" s="89"/>
      <c r="H374" s="27"/>
      <c r="I374" s="27"/>
      <c r="J374" s="27"/>
      <c r="K374" s="27"/>
      <c r="L374" s="86"/>
      <c r="M374" s="51"/>
      <c r="N374" s="51"/>
      <c r="O374" s="58">
        <f t="shared" si="38"/>
        <v>0</v>
      </c>
      <c r="P374" s="51">
        <f t="shared" si="39"/>
        <v>0</v>
      </c>
      <c r="T374" s="106"/>
      <c r="U374" s="104"/>
      <c r="V374" s="104"/>
      <c r="W374" s="104"/>
      <c r="X374" s="104"/>
      <c r="Y374" s="15">
        <f>SUMPRODUCT((CaSem=S369)*CaRecJour)</f>
        <v>0</v>
      </c>
      <c r="AW374" s="56"/>
      <c r="AX374" s="56"/>
    </row>
    <row r="375" spans="2:50" ht="15.75" x14ac:dyDescent="0.3">
      <c r="B375" s="142"/>
      <c r="C375" s="19">
        <f t="shared" si="36"/>
        <v>0</v>
      </c>
      <c r="D375" s="24">
        <f t="shared" si="37"/>
        <v>52</v>
      </c>
      <c r="E375" s="21" t="str">
        <f t="shared" si="35"/>
        <v/>
      </c>
      <c r="F375" s="28"/>
      <c r="G375" s="89"/>
      <c r="H375" s="27"/>
      <c r="I375" s="27"/>
      <c r="J375" s="27"/>
      <c r="K375" s="27"/>
      <c r="L375" s="86"/>
      <c r="M375" s="51"/>
      <c r="N375" s="51"/>
      <c r="O375" s="58">
        <f t="shared" si="38"/>
        <v>0</v>
      </c>
      <c r="P375" s="51">
        <f t="shared" si="39"/>
        <v>0</v>
      </c>
      <c r="R375" s="107" t="s">
        <v>26</v>
      </c>
      <c r="S375" s="108"/>
      <c r="T375" s="41" t="s">
        <v>23</v>
      </c>
      <c r="U375" s="41" t="s">
        <v>24</v>
      </c>
      <c r="V375" s="41" t="s">
        <v>46</v>
      </c>
      <c r="W375" s="41" t="s">
        <v>47</v>
      </c>
      <c r="X375" s="41" t="s">
        <v>7</v>
      </c>
      <c r="Y375" s="41" t="s">
        <v>18</v>
      </c>
      <c r="Z375" s="49" t="s">
        <v>57</v>
      </c>
      <c r="AA375" s="54"/>
      <c r="AB375" s="54"/>
      <c r="AW375" s="56"/>
      <c r="AX375" s="56"/>
    </row>
    <row r="376" spans="2:50" ht="15.75" x14ac:dyDescent="0.3">
      <c r="B376" s="142"/>
      <c r="C376" s="19">
        <f t="shared" si="36"/>
        <v>0</v>
      </c>
      <c r="D376" s="24">
        <f t="shared" si="37"/>
        <v>52</v>
      </c>
      <c r="E376" s="21" t="str">
        <f t="shared" si="35"/>
        <v/>
      </c>
      <c r="F376" s="28"/>
      <c r="G376" s="89"/>
      <c r="H376" s="27"/>
      <c r="I376" s="27"/>
      <c r="J376" s="27"/>
      <c r="K376" s="27"/>
      <c r="L376" s="86"/>
      <c r="M376" s="51"/>
      <c r="N376" s="51"/>
      <c r="O376" s="58">
        <f t="shared" si="38"/>
        <v>0</v>
      </c>
      <c r="P376" s="51">
        <f t="shared" si="39"/>
        <v>0</v>
      </c>
      <c r="R376" s="109">
        <f>Z366</f>
        <v>0</v>
      </c>
      <c r="S376" s="110"/>
      <c r="T376" s="9">
        <f>SUMPRODUCT((CaSem=S369)*(CACatégorie="Banque")*(CaMode=T372)*CaDébit)</f>
        <v>0</v>
      </c>
      <c r="U376" s="9">
        <f>SUMPRODUCT((CaSem=S369)*(CACatégorie="Banque")*(CaMode=U372)*CaDébit)</f>
        <v>0</v>
      </c>
      <c r="V376" s="9">
        <f>SUMPRODUCT((CaSem=S369)*(CaMode=V372)*CaDébit)</f>
        <v>0</v>
      </c>
      <c r="W376" s="9">
        <f>SUMPRODUCT((CaSem=S369)*(CaMode=W372)*CaDébit)</f>
        <v>0</v>
      </c>
      <c r="X376" s="9">
        <f>SUMPRODUCT((CaSem=S369)*(CaMode=X372)*CaDébit)</f>
        <v>0</v>
      </c>
      <c r="Y376" s="11">
        <f>SUM(T376:X376)</f>
        <v>0</v>
      </c>
      <c r="Z376" s="11">
        <f>(T370+R376)-Y376</f>
        <v>0</v>
      </c>
      <c r="AA376" s="55"/>
      <c r="AB376" s="55"/>
      <c r="AW376" s="56"/>
      <c r="AX376" s="56"/>
    </row>
    <row r="377" spans="2:50" ht="15.75" x14ac:dyDescent="0.3">
      <c r="B377" s="142"/>
      <c r="C377" s="19">
        <f t="shared" si="36"/>
        <v>0</v>
      </c>
      <c r="D377" s="24">
        <f t="shared" si="37"/>
        <v>52</v>
      </c>
      <c r="E377" s="21" t="str">
        <f t="shared" si="35"/>
        <v/>
      </c>
      <c r="F377" s="28"/>
      <c r="G377" s="89"/>
      <c r="H377" s="27"/>
      <c r="I377" s="27"/>
      <c r="J377" s="27"/>
      <c r="K377" s="27"/>
      <c r="L377" s="86"/>
      <c r="M377" s="51"/>
      <c r="N377" s="51"/>
      <c r="O377" s="58">
        <f t="shared" si="38"/>
        <v>0</v>
      </c>
      <c r="P377" s="51">
        <f t="shared" si="39"/>
        <v>0</v>
      </c>
      <c r="AW377" s="56"/>
      <c r="AX377" s="56"/>
    </row>
    <row r="378" spans="2:50" ht="15.75" x14ac:dyDescent="0.3">
      <c r="B378" s="142"/>
      <c r="C378" s="19">
        <f t="shared" si="36"/>
        <v>0</v>
      </c>
      <c r="D378" s="24">
        <f t="shared" si="37"/>
        <v>52</v>
      </c>
      <c r="E378" s="21" t="str">
        <f t="shared" si="35"/>
        <v/>
      </c>
      <c r="F378" s="28"/>
      <c r="G378" s="89"/>
      <c r="H378" s="27"/>
      <c r="I378" s="27"/>
      <c r="J378" s="27"/>
      <c r="K378" s="27"/>
      <c r="L378" s="86"/>
      <c r="M378" s="51"/>
      <c r="N378" s="51"/>
      <c r="O378" s="58">
        <f t="shared" si="38"/>
        <v>0</v>
      </c>
      <c r="P378" s="51">
        <f t="shared" si="39"/>
        <v>0</v>
      </c>
      <c r="AW378" s="56"/>
      <c r="AX378" s="56"/>
    </row>
    <row r="379" spans="2:50" ht="15.75" x14ac:dyDescent="0.3">
      <c r="B379" s="142"/>
      <c r="C379" s="19">
        <f t="shared" si="36"/>
        <v>0</v>
      </c>
      <c r="D379" s="24">
        <f t="shared" si="37"/>
        <v>52</v>
      </c>
      <c r="E379" s="21" t="str">
        <f t="shared" si="35"/>
        <v/>
      </c>
      <c r="F379" s="28"/>
      <c r="G379" s="89"/>
      <c r="H379" s="27"/>
      <c r="I379" s="27"/>
      <c r="J379" s="27"/>
      <c r="K379" s="27"/>
      <c r="L379" s="86"/>
      <c r="M379" s="51"/>
      <c r="N379" s="51"/>
      <c r="O379" s="58">
        <f t="shared" si="38"/>
        <v>0</v>
      </c>
      <c r="P379" s="51">
        <f t="shared" si="39"/>
        <v>0</v>
      </c>
      <c r="R379" s="3" t="s">
        <v>17</v>
      </c>
      <c r="S379" s="13"/>
      <c r="T379" s="4" t="s">
        <v>18</v>
      </c>
      <c r="U379" s="8" t="s">
        <v>0</v>
      </c>
      <c r="V379" s="8" t="s">
        <v>1</v>
      </c>
      <c r="W379" s="40" t="s">
        <v>2</v>
      </c>
      <c r="AW379" s="56"/>
      <c r="AX379" s="56"/>
    </row>
    <row r="380" spans="2:50" ht="15.75" x14ac:dyDescent="0.3">
      <c r="B380" s="142"/>
      <c r="C380" s="19">
        <f t="shared" si="36"/>
        <v>0</v>
      </c>
      <c r="D380" s="24">
        <f t="shared" si="37"/>
        <v>52</v>
      </c>
      <c r="E380" s="21" t="str">
        <f t="shared" si="35"/>
        <v/>
      </c>
      <c r="F380" s="28"/>
      <c r="G380" s="89"/>
      <c r="H380" s="27"/>
      <c r="I380" s="27"/>
      <c r="J380" s="27"/>
      <c r="K380" s="27"/>
      <c r="L380" s="86"/>
      <c r="M380" s="51"/>
      <c r="N380" s="51"/>
      <c r="O380" s="58">
        <f t="shared" si="38"/>
        <v>0</v>
      </c>
      <c r="P380" s="51">
        <f t="shared" si="39"/>
        <v>0</v>
      </c>
      <c r="R380" s="2"/>
      <c r="S380" s="2"/>
      <c r="T380" s="102">
        <f>SUMPRODUCT((CaSem=S379)*(CaSem&gt;0)*CaCrédit)</f>
        <v>0</v>
      </c>
      <c r="U380" s="104">
        <f>SUMPRODUCT((CaSem=S379)*(CACatégorie=U379)*CaCrédit)</f>
        <v>0</v>
      </c>
      <c r="V380" s="104">
        <f>SUMPRODUCT((CaSem=S379)*(CACatégorie=V379)*CaCrédit)</f>
        <v>0</v>
      </c>
      <c r="W380" s="99">
        <f>SUMPRODUCT((CaSem=S379)*(CACatégorie=W379)*CaCrédit)</f>
        <v>0</v>
      </c>
      <c r="X380" s="101"/>
      <c r="AW380" s="56"/>
      <c r="AX380" s="56"/>
    </row>
    <row r="381" spans="2:50" ht="15.75" x14ac:dyDescent="0.3">
      <c r="B381" s="142"/>
      <c r="C381" s="19">
        <f t="shared" si="36"/>
        <v>0</v>
      </c>
      <c r="D381" s="24">
        <f t="shared" si="37"/>
        <v>52</v>
      </c>
      <c r="E381" s="21" t="str">
        <f t="shared" si="35"/>
        <v/>
      </c>
      <c r="F381" s="28"/>
      <c r="G381" s="89"/>
      <c r="H381" s="27"/>
      <c r="I381" s="27"/>
      <c r="J381" s="27"/>
      <c r="K381" s="27"/>
      <c r="L381" s="86"/>
      <c r="M381" s="51"/>
      <c r="N381" s="51"/>
      <c r="O381" s="58">
        <f t="shared" si="38"/>
        <v>0</v>
      </c>
      <c r="P381" s="51">
        <f t="shared" si="39"/>
        <v>0</v>
      </c>
      <c r="R381" s="2"/>
      <c r="S381" s="2"/>
      <c r="T381" s="103"/>
      <c r="U381" s="104"/>
      <c r="V381" s="104"/>
      <c r="W381" s="100"/>
      <c r="X381" s="101"/>
      <c r="AW381" s="56"/>
      <c r="AX381" s="56"/>
    </row>
    <row r="382" spans="2:50" ht="15.75" x14ac:dyDescent="0.3">
      <c r="B382" s="142"/>
      <c r="C382" s="19">
        <f t="shared" si="36"/>
        <v>0</v>
      </c>
      <c r="D382" s="24">
        <f t="shared" si="37"/>
        <v>52</v>
      </c>
      <c r="E382" s="21" t="str">
        <f t="shared" si="35"/>
        <v/>
      </c>
      <c r="F382" s="28"/>
      <c r="G382" s="89"/>
      <c r="H382" s="27"/>
      <c r="I382" s="27"/>
      <c r="J382" s="27"/>
      <c r="K382" s="27"/>
      <c r="L382" s="86"/>
      <c r="M382" s="51"/>
      <c r="N382" s="51"/>
      <c r="O382" s="58">
        <f t="shared" si="38"/>
        <v>0</v>
      </c>
      <c r="P382" s="51">
        <f t="shared" si="39"/>
        <v>0</v>
      </c>
      <c r="T382" s="39" t="s">
        <v>12</v>
      </c>
      <c r="U382" s="8" t="s">
        <v>21</v>
      </c>
      <c r="V382" s="8" t="s">
        <v>5</v>
      </c>
      <c r="W382" s="8" t="s">
        <v>6</v>
      </c>
      <c r="X382" s="8" t="s">
        <v>7</v>
      </c>
      <c r="Y382" s="7" t="s">
        <v>22</v>
      </c>
      <c r="AW382" s="56"/>
      <c r="AX382" s="56"/>
    </row>
    <row r="383" spans="2:50" ht="15.75" x14ac:dyDescent="0.3">
      <c r="B383" s="142"/>
      <c r="C383" s="19">
        <f t="shared" si="36"/>
        <v>0</v>
      </c>
      <c r="D383" s="24">
        <f t="shared" si="37"/>
        <v>52</v>
      </c>
      <c r="E383" s="21" t="str">
        <f t="shared" si="35"/>
        <v/>
      </c>
      <c r="F383" s="28"/>
      <c r="G383" s="89"/>
      <c r="H383" s="27"/>
      <c r="I383" s="27"/>
      <c r="J383" s="27"/>
      <c r="K383" s="27"/>
      <c r="L383" s="86"/>
      <c r="M383" s="51"/>
      <c r="N383" s="51"/>
      <c r="O383" s="58">
        <f t="shared" si="38"/>
        <v>0</v>
      </c>
      <c r="P383" s="51">
        <f t="shared" si="39"/>
        <v>0</v>
      </c>
      <c r="T383" s="105">
        <f>SUMPRODUCT((CaSem=S379)*(CaMode="Espèce")*CaCrédit)</f>
        <v>0</v>
      </c>
      <c r="U383" s="104">
        <f>SUMPRODUCT((CaSem=S379)*(CaMode=U382)*CaCrédit)</f>
        <v>0</v>
      </c>
      <c r="V383" s="104">
        <f>SUMPRODUCT((CaSem=S379)*(CaMode=V382)*CaCrédit)</f>
        <v>0</v>
      </c>
      <c r="W383" s="104">
        <f>SUMPRODUCT((CaSem=S379)*(CaMode=W382)*CaCrédit)</f>
        <v>0</v>
      </c>
      <c r="X383" s="104">
        <f>SUMPRODUCT((CaSem=S379)*(CaMode=X382)*CaCrédit)</f>
        <v>0</v>
      </c>
      <c r="Y383" s="12">
        <f>SUM(T383:X384)</f>
        <v>0</v>
      </c>
      <c r="AW383" s="56"/>
      <c r="AX383" s="56"/>
    </row>
    <row r="384" spans="2:50" ht="15.75" x14ac:dyDescent="0.3">
      <c r="B384" s="142"/>
      <c r="C384" s="19">
        <f t="shared" si="36"/>
        <v>0</v>
      </c>
      <c r="D384" s="24">
        <f t="shared" si="37"/>
        <v>52</v>
      </c>
      <c r="E384" s="21" t="str">
        <f t="shared" si="35"/>
        <v/>
      </c>
      <c r="F384" s="28"/>
      <c r="G384" s="89"/>
      <c r="H384" s="27"/>
      <c r="I384" s="27"/>
      <c r="J384" s="27"/>
      <c r="K384" s="27"/>
      <c r="L384" s="86"/>
      <c r="M384" s="51"/>
      <c r="N384" s="51"/>
      <c r="O384" s="58">
        <f t="shared" si="38"/>
        <v>0</v>
      </c>
      <c r="P384" s="51">
        <f t="shared" si="39"/>
        <v>0</v>
      </c>
      <c r="T384" s="106"/>
      <c r="U384" s="104"/>
      <c r="V384" s="104"/>
      <c r="W384" s="104"/>
      <c r="X384" s="104"/>
      <c r="Y384" s="15">
        <f>SUMPRODUCT((CaSem=S379)*CaRecJour)</f>
        <v>0</v>
      </c>
      <c r="AW384" s="56"/>
      <c r="AX384" s="56"/>
    </row>
    <row r="385" spans="2:50" ht="15.75" x14ac:dyDescent="0.3">
      <c r="B385" s="142"/>
      <c r="C385" s="19">
        <f t="shared" si="36"/>
        <v>0</v>
      </c>
      <c r="D385" s="24">
        <f t="shared" si="37"/>
        <v>52</v>
      </c>
      <c r="E385" s="21" t="str">
        <f t="shared" si="35"/>
        <v/>
      </c>
      <c r="F385" s="28"/>
      <c r="G385" s="89"/>
      <c r="H385" s="27"/>
      <c r="I385" s="27"/>
      <c r="J385" s="27"/>
      <c r="K385" s="27"/>
      <c r="L385" s="86"/>
      <c r="M385" s="51"/>
      <c r="N385" s="51"/>
      <c r="O385" s="58">
        <f t="shared" si="38"/>
        <v>0</v>
      </c>
      <c r="P385" s="51">
        <f t="shared" si="39"/>
        <v>0</v>
      </c>
      <c r="R385" s="107" t="s">
        <v>26</v>
      </c>
      <c r="S385" s="108"/>
      <c r="T385" s="41" t="s">
        <v>23</v>
      </c>
      <c r="U385" s="41" t="s">
        <v>24</v>
      </c>
      <c r="V385" s="41" t="s">
        <v>46</v>
      </c>
      <c r="W385" s="41" t="s">
        <v>47</v>
      </c>
      <c r="X385" s="41" t="s">
        <v>7</v>
      </c>
      <c r="Y385" s="41" t="s">
        <v>18</v>
      </c>
      <c r="Z385" s="49" t="s">
        <v>57</v>
      </c>
      <c r="AA385" s="54"/>
      <c r="AB385" s="54"/>
      <c r="AW385" s="56"/>
      <c r="AX385" s="56"/>
    </row>
    <row r="386" spans="2:50" ht="15.75" x14ac:dyDescent="0.3">
      <c r="B386" s="142"/>
      <c r="C386" s="19">
        <f t="shared" si="36"/>
        <v>0</v>
      </c>
      <c r="D386" s="24">
        <f t="shared" si="37"/>
        <v>52</v>
      </c>
      <c r="E386" s="21" t="str">
        <f t="shared" si="35"/>
        <v/>
      </c>
      <c r="F386" s="28"/>
      <c r="G386" s="89"/>
      <c r="H386" s="27"/>
      <c r="I386" s="27"/>
      <c r="J386" s="27"/>
      <c r="K386" s="27"/>
      <c r="L386" s="86"/>
      <c r="M386" s="51"/>
      <c r="N386" s="51"/>
      <c r="O386" s="58">
        <f t="shared" si="38"/>
        <v>0</v>
      </c>
      <c r="P386" s="51">
        <f t="shared" si="39"/>
        <v>0</v>
      </c>
      <c r="R386" s="109">
        <f>Z376</f>
        <v>0</v>
      </c>
      <c r="S386" s="110"/>
      <c r="T386" s="9">
        <f>SUMPRODUCT((CaSem=S379)*(CACatégorie="Banque")*(CaMode=T382)*CaDébit)</f>
        <v>0</v>
      </c>
      <c r="U386" s="9">
        <f>SUMPRODUCT((CaSem=S379)*(CACatégorie="Banque")*(CaMode=U382)*CaDébit)</f>
        <v>0</v>
      </c>
      <c r="V386" s="9">
        <f>SUMPRODUCT((CaSem=S379)*(CaMode=V382)*CaDébit)</f>
        <v>0</v>
      </c>
      <c r="W386" s="9">
        <f>SUMPRODUCT((CaSem=S379)*(CaMode=W382)*CaDébit)</f>
        <v>0</v>
      </c>
      <c r="X386" s="9">
        <f>SUMPRODUCT((CaSem=S379)*(CaMode=X382)*CaDébit)</f>
        <v>0</v>
      </c>
      <c r="Y386" s="11">
        <f>SUM(T386:X386)</f>
        <v>0</v>
      </c>
      <c r="Z386" s="11">
        <f>(T380+R386)-Y386</f>
        <v>0</v>
      </c>
      <c r="AA386" s="55"/>
      <c r="AB386" s="55"/>
      <c r="AW386" s="56"/>
      <c r="AX386" s="56"/>
    </row>
    <row r="387" spans="2:50" ht="15.75" x14ac:dyDescent="0.3">
      <c r="B387" s="142"/>
      <c r="C387" s="19">
        <f t="shared" si="36"/>
        <v>0</v>
      </c>
      <c r="D387" s="24">
        <f t="shared" si="37"/>
        <v>52</v>
      </c>
      <c r="E387" s="21" t="str">
        <f t="shared" si="35"/>
        <v/>
      </c>
      <c r="F387" s="28"/>
      <c r="G387" s="89"/>
      <c r="H387" s="27"/>
      <c r="I387" s="27"/>
      <c r="J387" s="27"/>
      <c r="K387" s="27"/>
      <c r="L387" s="86"/>
      <c r="M387" s="51"/>
      <c r="N387" s="51"/>
      <c r="O387" s="58">
        <f t="shared" si="38"/>
        <v>0</v>
      </c>
      <c r="P387" s="51">
        <f t="shared" si="39"/>
        <v>0</v>
      </c>
      <c r="AW387" s="56"/>
      <c r="AX387" s="56"/>
    </row>
    <row r="388" spans="2:50" ht="15.75" x14ac:dyDescent="0.3">
      <c r="B388" s="142"/>
      <c r="C388" s="19">
        <f t="shared" si="36"/>
        <v>0</v>
      </c>
      <c r="D388" s="24">
        <f t="shared" si="37"/>
        <v>52</v>
      </c>
      <c r="E388" s="21" t="str">
        <f t="shared" si="35"/>
        <v/>
      </c>
      <c r="F388" s="28"/>
      <c r="G388" s="89"/>
      <c r="H388" s="27"/>
      <c r="I388" s="27"/>
      <c r="J388" s="27"/>
      <c r="K388" s="27"/>
      <c r="L388" s="86"/>
      <c r="M388" s="51"/>
      <c r="N388" s="51"/>
      <c r="O388" s="58">
        <f t="shared" si="38"/>
        <v>0</v>
      </c>
      <c r="P388" s="51">
        <f t="shared" si="39"/>
        <v>0</v>
      </c>
      <c r="AW388" s="56"/>
      <c r="AX388" s="56"/>
    </row>
    <row r="389" spans="2:50" ht="15.75" x14ac:dyDescent="0.3">
      <c r="B389" s="142"/>
      <c r="C389" s="19">
        <f t="shared" si="36"/>
        <v>0</v>
      </c>
      <c r="D389" s="24">
        <f t="shared" si="37"/>
        <v>52</v>
      </c>
      <c r="E389" s="21" t="str">
        <f t="shared" si="35"/>
        <v/>
      </c>
      <c r="F389" s="28"/>
      <c r="G389" s="89"/>
      <c r="H389" s="27"/>
      <c r="I389" s="27"/>
      <c r="J389" s="27"/>
      <c r="K389" s="27"/>
      <c r="L389" s="86"/>
      <c r="M389" s="51"/>
      <c r="N389" s="51"/>
      <c r="O389" s="58">
        <f t="shared" si="38"/>
        <v>0</v>
      </c>
      <c r="P389" s="51">
        <f t="shared" si="39"/>
        <v>0</v>
      </c>
      <c r="R389" s="3" t="s">
        <v>17</v>
      </c>
      <c r="S389" s="13"/>
      <c r="T389" s="4" t="s">
        <v>18</v>
      </c>
      <c r="U389" s="8" t="s">
        <v>0</v>
      </c>
      <c r="V389" s="8" t="s">
        <v>1</v>
      </c>
      <c r="W389" s="40" t="s">
        <v>2</v>
      </c>
      <c r="AW389" s="56"/>
      <c r="AX389" s="56"/>
    </row>
    <row r="390" spans="2:50" ht="15.75" x14ac:dyDescent="0.3">
      <c r="B390" s="142"/>
      <c r="C390" s="19">
        <f t="shared" si="36"/>
        <v>0</v>
      </c>
      <c r="D390" s="24">
        <f t="shared" si="37"/>
        <v>52</v>
      </c>
      <c r="E390" s="21" t="str">
        <f t="shared" si="35"/>
        <v/>
      </c>
      <c r="F390" s="28"/>
      <c r="G390" s="89"/>
      <c r="H390" s="27"/>
      <c r="I390" s="27"/>
      <c r="J390" s="27"/>
      <c r="K390" s="27"/>
      <c r="L390" s="86"/>
      <c r="M390" s="51"/>
      <c r="N390" s="51"/>
      <c r="O390" s="58">
        <f t="shared" si="38"/>
        <v>0</v>
      </c>
      <c r="P390" s="51">
        <f t="shared" si="39"/>
        <v>0</v>
      </c>
      <c r="R390" s="2"/>
      <c r="S390" s="2"/>
      <c r="T390" s="102">
        <f>SUMPRODUCT((CaSem=S389)*(CaSem&gt;0)*CaCrédit)</f>
        <v>0</v>
      </c>
      <c r="U390" s="104">
        <f>SUMPRODUCT((CaSem=S389)*(CACatégorie=U389)*CaCrédit)</f>
        <v>0</v>
      </c>
      <c r="V390" s="104">
        <f>SUMPRODUCT((CaSem=S389)*(CACatégorie=V389)*CaCrédit)</f>
        <v>0</v>
      </c>
      <c r="W390" s="99">
        <f>SUMPRODUCT((CaSem=S389)*(CACatégorie=W389)*CaCrédit)</f>
        <v>0</v>
      </c>
      <c r="X390" s="101"/>
      <c r="AW390" s="56"/>
      <c r="AX390" s="56"/>
    </row>
    <row r="391" spans="2:50" ht="15.75" x14ac:dyDescent="0.3">
      <c r="B391" s="142"/>
      <c r="C391" s="19">
        <f t="shared" si="36"/>
        <v>0</v>
      </c>
      <c r="D391" s="24">
        <f t="shared" si="37"/>
        <v>52</v>
      </c>
      <c r="E391" s="21" t="str">
        <f t="shared" si="35"/>
        <v/>
      </c>
      <c r="F391" s="28"/>
      <c r="G391" s="89"/>
      <c r="H391" s="27"/>
      <c r="I391" s="27"/>
      <c r="J391" s="27"/>
      <c r="K391" s="27"/>
      <c r="L391" s="86"/>
      <c r="M391" s="51"/>
      <c r="N391" s="51"/>
      <c r="O391" s="58">
        <f t="shared" si="38"/>
        <v>0</v>
      </c>
      <c r="P391" s="51">
        <f t="shared" si="39"/>
        <v>0</v>
      </c>
      <c r="R391" s="2"/>
      <c r="S391" s="2"/>
      <c r="T391" s="103"/>
      <c r="U391" s="104"/>
      <c r="V391" s="104"/>
      <c r="W391" s="100"/>
      <c r="X391" s="101"/>
      <c r="AW391" s="56"/>
      <c r="AX391" s="56"/>
    </row>
    <row r="392" spans="2:50" ht="15.75" x14ac:dyDescent="0.3">
      <c r="B392" s="142"/>
      <c r="C392" s="19">
        <f t="shared" si="36"/>
        <v>0</v>
      </c>
      <c r="D392" s="24">
        <f t="shared" si="37"/>
        <v>52</v>
      </c>
      <c r="E392" s="21" t="str">
        <f t="shared" si="35"/>
        <v/>
      </c>
      <c r="F392" s="28"/>
      <c r="G392" s="89"/>
      <c r="H392" s="27"/>
      <c r="I392" s="27"/>
      <c r="J392" s="27"/>
      <c r="K392" s="27"/>
      <c r="L392" s="86"/>
      <c r="M392" s="51"/>
      <c r="N392" s="51"/>
      <c r="O392" s="58">
        <f t="shared" si="38"/>
        <v>0</v>
      </c>
      <c r="P392" s="51">
        <f t="shared" si="39"/>
        <v>0</v>
      </c>
      <c r="T392" s="39" t="s">
        <v>12</v>
      </c>
      <c r="U392" s="8" t="s">
        <v>21</v>
      </c>
      <c r="V392" s="8" t="s">
        <v>5</v>
      </c>
      <c r="W392" s="8" t="s">
        <v>6</v>
      </c>
      <c r="X392" s="8" t="s">
        <v>7</v>
      </c>
      <c r="Y392" s="7" t="s">
        <v>22</v>
      </c>
      <c r="AW392" s="56"/>
      <c r="AX392" s="56"/>
    </row>
    <row r="393" spans="2:50" ht="15.75" x14ac:dyDescent="0.3">
      <c r="B393" s="142"/>
      <c r="C393" s="19">
        <f t="shared" si="36"/>
        <v>0</v>
      </c>
      <c r="D393" s="24">
        <f t="shared" si="37"/>
        <v>52</v>
      </c>
      <c r="E393" s="21" t="str">
        <f t="shared" ref="E393:E404" si="40">IF(CaJour=0,"",UPPER(TEXT(C393,"mmmm")))</f>
        <v/>
      </c>
      <c r="F393" s="28"/>
      <c r="G393" s="89"/>
      <c r="H393" s="27"/>
      <c r="I393" s="27"/>
      <c r="J393" s="27"/>
      <c r="K393" s="27"/>
      <c r="L393" s="86"/>
      <c r="M393" s="51"/>
      <c r="N393" s="51"/>
      <c r="O393" s="58">
        <f t="shared" si="38"/>
        <v>0</v>
      </c>
      <c r="P393" s="51">
        <f t="shared" si="39"/>
        <v>0</v>
      </c>
      <c r="T393" s="105">
        <f>SUMPRODUCT((CaSem=S389)*(CaMode="Espèce")*CaCrédit)</f>
        <v>0</v>
      </c>
      <c r="U393" s="104">
        <f>SUMPRODUCT((CaSem=S389)*(CaMode=U392)*CaCrédit)</f>
        <v>0</v>
      </c>
      <c r="V393" s="104">
        <f>SUMPRODUCT((CaSem=S389)*(CaMode=V392)*CaCrédit)</f>
        <v>0</v>
      </c>
      <c r="W393" s="104">
        <f>SUMPRODUCT((CaSem=S389)*(CaMode=W392)*CaCrédit)</f>
        <v>0</v>
      </c>
      <c r="X393" s="104">
        <f>SUMPRODUCT((CaSem=S389)*(CaMode=X392)*CaCrédit)</f>
        <v>0</v>
      </c>
      <c r="Y393" s="12">
        <f>SUM(T393:X394)</f>
        <v>0</v>
      </c>
      <c r="AW393" s="56"/>
      <c r="AX393" s="56"/>
    </row>
    <row r="394" spans="2:50" ht="15.75" x14ac:dyDescent="0.3">
      <c r="B394" s="142"/>
      <c r="C394" s="19">
        <f t="shared" ref="C394:C404" si="41">DATE(YEAR(B394),MONTH(B394),DAY(B394))</f>
        <v>0</v>
      </c>
      <c r="D394" s="24">
        <f t="shared" ref="D394:D404" si="42">INT(MOD(INT((B394-2)/7)+0.6,52+5/28))+1</f>
        <v>52</v>
      </c>
      <c r="E394" s="21" t="str">
        <f t="shared" si="40"/>
        <v/>
      </c>
      <c r="F394" s="28"/>
      <c r="G394" s="89"/>
      <c r="H394" s="27"/>
      <c r="I394" s="27"/>
      <c r="J394" s="27"/>
      <c r="K394" s="27"/>
      <c r="L394" s="86"/>
      <c r="M394" s="51"/>
      <c r="N394" s="51"/>
      <c r="O394" s="58">
        <f t="shared" si="38"/>
        <v>0</v>
      </c>
      <c r="P394" s="51">
        <f t="shared" si="39"/>
        <v>0</v>
      </c>
      <c r="T394" s="106"/>
      <c r="U394" s="104"/>
      <c r="V394" s="104"/>
      <c r="W394" s="104"/>
      <c r="X394" s="104"/>
      <c r="Y394" s="15">
        <f>SUMPRODUCT((CaSem=S389)*CaRecJour)</f>
        <v>0</v>
      </c>
      <c r="AW394" s="56"/>
      <c r="AX394" s="56"/>
    </row>
    <row r="395" spans="2:50" ht="15.75" x14ac:dyDescent="0.3">
      <c r="B395" s="142"/>
      <c r="C395" s="19">
        <f t="shared" si="41"/>
        <v>0</v>
      </c>
      <c r="D395" s="24">
        <f t="shared" si="42"/>
        <v>52</v>
      </c>
      <c r="E395" s="21" t="str">
        <f t="shared" si="40"/>
        <v/>
      </c>
      <c r="F395" s="28"/>
      <c r="G395" s="89"/>
      <c r="H395" s="27"/>
      <c r="I395" s="27"/>
      <c r="J395" s="27"/>
      <c r="K395" s="27"/>
      <c r="L395" s="86"/>
      <c r="M395" s="51"/>
      <c r="N395" s="51"/>
      <c r="O395" s="58">
        <f t="shared" si="38"/>
        <v>0</v>
      </c>
      <c r="P395" s="51">
        <f t="shared" si="39"/>
        <v>0</v>
      </c>
      <c r="R395" s="107" t="s">
        <v>26</v>
      </c>
      <c r="S395" s="108"/>
      <c r="T395" s="41" t="s">
        <v>23</v>
      </c>
      <c r="U395" s="41" t="s">
        <v>24</v>
      </c>
      <c r="V395" s="41" t="s">
        <v>46</v>
      </c>
      <c r="W395" s="41" t="s">
        <v>47</v>
      </c>
      <c r="X395" s="41" t="s">
        <v>7</v>
      </c>
      <c r="Y395" s="41" t="s">
        <v>18</v>
      </c>
      <c r="Z395" s="49" t="s">
        <v>57</v>
      </c>
      <c r="AA395" s="54"/>
      <c r="AB395" s="54"/>
      <c r="AW395" s="56"/>
      <c r="AX395" s="56"/>
    </row>
    <row r="396" spans="2:50" ht="15.75" x14ac:dyDescent="0.3">
      <c r="B396" s="142"/>
      <c r="C396" s="19">
        <f t="shared" si="41"/>
        <v>0</v>
      </c>
      <c r="D396" s="24">
        <f t="shared" si="42"/>
        <v>52</v>
      </c>
      <c r="E396" s="21" t="str">
        <f t="shared" si="40"/>
        <v/>
      </c>
      <c r="F396" s="28"/>
      <c r="G396" s="89"/>
      <c r="H396" s="27"/>
      <c r="I396" s="27"/>
      <c r="J396" s="27"/>
      <c r="K396" s="27"/>
      <c r="L396" s="86"/>
      <c r="M396" s="51"/>
      <c r="N396" s="51"/>
      <c r="O396" s="58">
        <f t="shared" si="38"/>
        <v>0</v>
      </c>
      <c r="P396" s="51">
        <f t="shared" si="39"/>
        <v>0</v>
      </c>
      <c r="R396" s="109">
        <f>Z386</f>
        <v>0</v>
      </c>
      <c r="S396" s="110"/>
      <c r="T396" s="9">
        <f>SUMPRODUCT((CaSem=S389)*(CACatégorie="Banque")*(CaMode=T392)*CaDébit)</f>
        <v>0</v>
      </c>
      <c r="U396" s="9">
        <f>SUMPRODUCT((CaSem=S389)*(CACatégorie="Banque")*(CaMode=U392)*CaDébit)</f>
        <v>0</v>
      </c>
      <c r="V396" s="9">
        <f>SUMPRODUCT((CaSem=S389)*(CaMode=V392)*CaDébit)</f>
        <v>0</v>
      </c>
      <c r="W396" s="9">
        <f>SUMPRODUCT((CaSem=S389)*(CaMode=W392)*CaDébit)</f>
        <v>0</v>
      </c>
      <c r="X396" s="9">
        <f>SUMPRODUCT((CaSem=S389)*(CaMode=X392)*CaDébit)</f>
        <v>0</v>
      </c>
      <c r="Y396" s="11">
        <f>SUM(T396:X396)</f>
        <v>0</v>
      </c>
      <c r="Z396" s="11">
        <f>(T390+R396)-Y396</f>
        <v>0</v>
      </c>
      <c r="AA396" s="55"/>
      <c r="AB396" s="55"/>
      <c r="AW396" s="56"/>
      <c r="AX396" s="56"/>
    </row>
    <row r="397" spans="2:50" ht="15.75" x14ac:dyDescent="0.3">
      <c r="B397" s="142"/>
      <c r="C397" s="19">
        <f t="shared" si="41"/>
        <v>0</v>
      </c>
      <c r="D397" s="24">
        <f t="shared" si="42"/>
        <v>52</v>
      </c>
      <c r="E397" s="21" t="str">
        <f t="shared" si="40"/>
        <v/>
      </c>
      <c r="F397" s="28"/>
      <c r="G397" s="89"/>
      <c r="H397" s="27"/>
      <c r="I397" s="27"/>
      <c r="J397" s="27"/>
      <c r="K397" s="27"/>
      <c r="L397" s="86"/>
      <c r="M397" s="51"/>
      <c r="N397" s="51"/>
      <c r="O397" s="58">
        <f t="shared" si="38"/>
        <v>0</v>
      </c>
      <c r="P397" s="51">
        <f t="shared" si="39"/>
        <v>0</v>
      </c>
      <c r="AW397" s="56"/>
      <c r="AX397" s="56"/>
    </row>
    <row r="398" spans="2:50" ht="15.75" x14ac:dyDescent="0.3">
      <c r="B398" s="142"/>
      <c r="C398" s="19">
        <f t="shared" si="41"/>
        <v>0</v>
      </c>
      <c r="D398" s="24">
        <f t="shared" si="42"/>
        <v>52</v>
      </c>
      <c r="E398" s="21" t="str">
        <f t="shared" si="40"/>
        <v/>
      </c>
      <c r="F398" s="28"/>
      <c r="G398" s="89"/>
      <c r="H398" s="27"/>
      <c r="I398" s="27"/>
      <c r="J398" s="27"/>
      <c r="K398" s="27"/>
      <c r="L398" s="86"/>
      <c r="M398" s="51"/>
      <c r="N398" s="51"/>
      <c r="O398" s="58">
        <f t="shared" si="38"/>
        <v>0</v>
      </c>
      <c r="P398" s="51">
        <f t="shared" si="39"/>
        <v>0</v>
      </c>
      <c r="AW398" s="56"/>
      <c r="AX398" s="56"/>
    </row>
    <row r="399" spans="2:50" ht="15.75" x14ac:dyDescent="0.3">
      <c r="B399" s="142"/>
      <c r="C399" s="19">
        <f t="shared" si="41"/>
        <v>0</v>
      </c>
      <c r="D399" s="24">
        <f t="shared" si="42"/>
        <v>52</v>
      </c>
      <c r="E399" s="21" t="str">
        <f t="shared" si="40"/>
        <v/>
      </c>
      <c r="F399" s="28"/>
      <c r="G399" s="89"/>
      <c r="H399" s="27"/>
      <c r="I399" s="27"/>
      <c r="J399" s="27"/>
      <c r="K399" s="27"/>
      <c r="L399" s="86"/>
      <c r="M399" s="51"/>
      <c r="N399" s="51"/>
      <c r="O399" s="58">
        <f t="shared" si="38"/>
        <v>0</v>
      </c>
      <c r="P399" s="51">
        <f t="shared" si="39"/>
        <v>0</v>
      </c>
      <c r="R399" s="3" t="s">
        <v>17</v>
      </c>
      <c r="S399" s="13"/>
      <c r="T399" s="4" t="s">
        <v>18</v>
      </c>
      <c r="U399" s="8" t="s">
        <v>0</v>
      </c>
      <c r="V399" s="8" t="s">
        <v>1</v>
      </c>
      <c r="W399" s="40" t="s">
        <v>2</v>
      </c>
      <c r="AW399" s="56"/>
      <c r="AX399" s="56"/>
    </row>
    <row r="400" spans="2:50" ht="15.75" x14ac:dyDescent="0.3">
      <c r="B400" s="142"/>
      <c r="C400" s="19">
        <f t="shared" si="41"/>
        <v>0</v>
      </c>
      <c r="D400" s="24">
        <f t="shared" si="42"/>
        <v>52</v>
      </c>
      <c r="E400" s="21" t="str">
        <f t="shared" si="40"/>
        <v/>
      </c>
      <c r="F400" s="28"/>
      <c r="G400" s="89"/>
      <c r="H400" s="27"/>
      <c r="I400" s="27"/>
      <c r="J400" s="27"/>
      <c r="K400" s="27"/>
      <c r="L400" s="86"/>
      <c r="M400" s="51"/>
      <c r="N400" s="51"/>
      <c r="O400" s="58">
        <f t="shared" si="38"/>
        <v>0</v>
      </c>
      <c r="P400" s="51">
        <f t="shared" si="39"/>
        <v>0</v>
      </c>
      <c r="R400" s="2"/>
      <c r="S400" s="2"/>
      <c r="T400" s="102">
        <f>SUMPRODUCT((CaSem=S399)*(CaSem&gt;0)*CaCrédit)</f>
        <v>0</v>
      </c>
      <c r="U400" s="104">
        <f>SUMPRODUCT((CaSem=S399)*(CACatégorie=U399)*CaCrédit)</f>
        <v>0</v>
      </c>
      <c r="V400" s="104">
        <f>SUMPRODUCT((CaSem=S399)*(CACatégorie=V399)*CaCrédit)</f>
        <v>0</v>
      </c>
      <c r="W400" s="99">
        <f>SUMPRODUCT((CaSem=S399)*(CACatégorie=W399)*CaCrédit)</f>
        <v>0</v>
      </c>
      <c r="X400" s="101"/>
      <c r="AW400" s="56"/>
      <c r="AX400" s="56"/>
    </row>
    <row r="401" spans="2:50" ht="15.75" x14ac:dyDescent="0.3">
      <c r="B401" s="142"/>
      <c r="C401" s="19">
        <f t="shared" si="41"/>
        <v>0</v>
      </c>
      <c r="D401" s="24">
        <f t="shared" si="42"/>
        <v>52</v>
      </c>
      <c r="E401" s="21" t="str">
        <f t="shared" si="40"/>
        <v/>
      </c>
      <c r="F401" s="28"/>
      <c r="G401" s="89"/>
      <c r="H401" s="27"/>
      <c r="I401" s="27"/>
      <c r="J401" s="27"/>
      <c r="K401" s="27"/>
      <c r="L401" s="86"/>
      <c r="M401" s="51"/>
      <c r="N401" s="51"/>
      <c r="O401" s="58">
        <f t="shared" si="38"/>
        <v>0</v>
      </c>
      <c r="P401" s="51">
        <f t="shared" si="39"/>
        <v>0</v>
      </c>
      <c r="R401" s="2"/>
      <c r="S401" s="2"/>
      <c r="T401" s="103"/>
      <c r="U401" s="104"/>
      <c r="V401" s="104"/>
      <c r="W401" s="100"/>
      <c r="X401" s="101"/>
      <c r="AW401" s="56"/>
      <c r="AX401" s="56"/>
    </row>
    <row r="402" spans="2:50" ht="15.75" x14ac:dyDescent="0.3">
      <c r="B402" s="142"/>
      <c r="C402" s="19">
        <f t="shared" si="41"/>
        <v>0</v>
      </c>
      <c r="D402" s="24">
        <f t="shared" si="42"/>
        <v>52</v>
      </c>
      <c r="E402" s="21" t="str">
        <f t="shared" si="40"/>
        <v/>
      </c>
      <c r="F402" s="28"/>
      <c r="G402" s="89"/>
      <c r="H402" s="27"/>
      <c r="I402" s="27"/>
      <c r="J402" s="27"/>
      <c r="K402" s="27"/>
      <c r="L402" s="86"/>
      <c r="M402" s="51"/>
      <c r="N402" s="51"/>
      <c r="O402" s="58">
        <f t="shared" si="38"/>
        <v>0</v>
      </c>
      <c r="P402" s="51">
        <f t="shared" si="39"/>
        <v>0</v>
      </c>
      <c r="T402" s="39" t="s">
        <v>12</v>
      </c>
      <c r="U402" s="8" t="s">
        <v>21</v>
      </c>
      <c r="V402" s="8" t="s">
        <v>5</v>
      </c>
      <c r="W402" s="8" t="s">
        <v>6</v>
      </c>
      <c r="X402" s="8" t="s">
        <v>7</v>
      </c>
      <c r="Y402" s="7" t="s">
        <v>22</v>
      </c>
    </row>
    <row r="403" spans="2:50" ht="15.75" x14ac:dyDescent="0.3">
      <c r="B403" s="142"/>
      <c r="C403" s="19">
        <f t="shared" si="41"/>
        <v>0</v>
      </c>
      <c r="D403" s="24">
        <f t="shared" si="42"/>
        <v>52</v>
      </c>
      <c r="E403" s="21" t="str">
        <f t="shared" si="40"/>
        <v/>
      </c>
      <c r="F403" s="28"/>
      <c r="G403" s="89"/>
      <c r="H403" s="27"/>
      <c r="I403" s="27"/>
      <c r="J403" s="27"/>
      <c r="K403" s="27"/>
      <c r="L403" s="86"/>
      <c r="M403" s="51"/>
      <c r="N403" s="51"/>
      <c r="O403" s="58">
        <f t="shared" si="38"/>
        <v>0</v>
      </c>
      <c r="P403" s="51">
        <f t="shared" si="39"/>
        <v>0</v>
      </c>
      <c r="T403" s="105">
        <f>SUMPRODUCT((CaSem=S399)*(CaMode="Espèce")*CaCrédit)</f>
        <v>0</v>
      </c>
      <c r="U403" s="104">
        <f>SUMPRODUCT((CaSem=S399)*(CaMode=U402)*CaCrédit)</f>
        <v>0</v>
      </c>
      <c r="V403" s="104">
        <f>SUMPRODUCT((CaSem=S399)*(CaMode=V402)*CaCrédit)</f>
        <v>0</v>
      </c>
      <c r="W403" s="104">
        <f>SUMPRODUCT((CaSem=S399)*(CaMode=W402)*CaCrédit)</f>
        <v>0</v>
      </c>
      <c r="X403" s="104">
        <f>SUMPRODUCT((CaSem=S399)*(CaMode=X402)*CaCrédit)</f>
        <v>0</v>
      </c>
      <c r="Y403" s="12">
        <f>SUM(T403:X404)</f>
        <v>0</v>
      </c>
    </row>
    <row r="404" spans="2:50" ht="15.75" x14ac:dyDescent="0.3">
      <c r="B404" s="142"/>
      <c r="C404" s="19">
        <f t="shared" si="41"/>
        <v>0</v>
      </c>
      <c r="D404" s="24">
        <f t="shared" si="42"/>
        <v>52</v>
      </c>
      <c r="E404" s="21" t="str">
        <f t="shared" si="40"/>
        <v/>
      </c>
      <c r="F404" s="28"/>
      <c r="G404" s="89"/>
      <c r="H404" s="27"/>
      <c r="I404" s="27"/>
      <c r="J404" s="27"/>
      <c r="K404" s="27"/>
      <c r="L404" s="86"/>
      <c r="M404" s="51"/>
      <c r="N404" s="51"/>
      <c r="O404" s="58">
        <f t="shared" si="38"/>
        <v>0</v>
      </c>
      <c r="P404" s="51">
        <f t="shared" si="39"/>
        <v>0</v>
      </c>
      <c r="T404" s="106"/>
      <c r="U404" s="104"/>
      <c r="V404" s="104"/>
      <c r="W404" s="104"/>
      <c r="X404" s="104"/>
      <c r="Y404" s="15">
        <f>SUMPRODUCT((CaSem=S399)*CaRecJour)</f>
        <v>0</v>
      </c>
    </row>
    <row r="405" spans="2:50" ht="15.75" x14ac:dyDescent="0.25">
      <c r="B405" s="142"/>
      <c r="C405" s="27"/>
      <c r="D405" s="28"/>
      <c r="E405" s="27"/>
      <c r="F405" s="28"/>
      <c r="G405" s="27"/>
      <c r="H405" s="27"/>
      <c r="I405" s="27"/>
      <c r="J405" s="27"/>
      <c r="K405" s="27"/>
      <c r="L405" s="27"/>
      <c r="M405" s="51"/>
      <c r="N405" s="51"/>
      <c r="O405" s="58"/>
      <c r="P405" s="51"/>
      <c r="R405" s="107" t="s">
        <v>26</v>
      </c>
      <c r="S405" s="108"/>
      <c r="T405" s="41" t="s">
        <v>23</v>
      </c>
      <c r="U405" s="41" t="s">
        <v>24</v>
      </c>
      <c r="V405" s="41" t="s">
        <v>46</v>
      </c>
      <c r="W405" s="41" t="s">
        <v>47</v>
      </c>
      <c r="X405" s="41" t="s">
        <v>7</v>
      </c>
      <c r="Y405" s="41" t="s">
        <v>18</v>
      </c>
      <c r="Z405" s="49" t="s">
        <v>57</v>
      </c>
      <c r="AA405" s="54"/>
      <c r="AB405" s="54"/>
    </row>
    <row r="406" spans="2:50" x14ac:dyDescent="0.25">
      <c r="B406" s="142"/>
      <c r="R406" s="109">
        <f>Z396</f>
        <v>0</v>
      </c>
      <c r="S406" s="110"/>
      <c r="T406" s="9">
        <f>SUMPRODUCT((CaSem=S399)*(CACatégorie="Banque")*(CaMode=T402)*CaDébit)</f>
        <v>0</v>
      </c>
      <c r="U406" s="9">
        <f>SUMPRODUCT((CaSem=S399)*(CACatégorie="Banque")*(CaMode=U402)*CaDébit)</f>
        <v>0</v>
      </c>
      <c r="V406" s="9">
        <f>SUMPRODUCT((CaSem=S399)*(CaMode=V402)*CaDébit)</f>
        <v>0</v>
      </c>
      <c r="W406" s="9">
        <f>SUMPRODUCT((CaSem=S399)*(CaMode=W402)*CaDébit)</f>
        <v>0</v>
      </c>
      <c r="X406" s="9">
        <f>SUMPRODUCT((CaSem=S399)*(CaMode=X402)*CaDébit)</f>
        <v>0</v>
      </c>
      <c r="Y406" s="11">
        <f>SUM(T406:X406)</f>
        <v>0</v>
      </c>
      <c r="Z406" s="11">
        <f>(T400+R406)-Y406</f>
        <v>0</v>
      </c>
      <c r="AA406" s="55"/>
      <c r="AB406" s="55"/>
    </row>
    <row r="407" spans="2:50" x14ac:dyDescent="0.25">
      <c r="B407" s="142"/>
    </row>
    <row r="408" spans="2:50" x14ac:dyDescent="0.25">
      <c r="B408" s="142"/>
    </row>
    <row r="409" spans="2:50" x14ac:dyDescent="0.25">
      <c r="B409" s="142"/>
      <c r="R409" s="3" t="s">
        <v>17</v>
      </c>
      <c r="S409" s="13"/>
      <c r="T409" s="4" t="s">
        <v>18</v>
      </c>
      <c r="U409" s="8" t="s">
        <v>0</v>
      </c>
      <c r="V409" s="8" t="s">
        <v>1</v>
      </c>
      <c r="W409" s="40" t="s">
        <v>2</v>
      </c>
    </row>
    <row r="410" spans="2:50" ht="15" customHeight="1" x14ac:dyDescent="0.25">
      <c r="B410" s="142"/>
      <c r="R410" s="2"/>
      <c r="S410" s="2"/>
      <c r="T410" s="102">
        <f>SUMPRODUCT((CaSem=S409)*(CaSem&gt;0)*CaCrédit)</f>
        <v>0</v>
      </c>
      <c r="U410" s="104">
        <f>SUMPRODUCT((CaSem=S409)*(CACatégorie=U409)*CaCrédit)</f>
        <v>0</v>
      </c>
      <c r="V410" s="104">
        <f>SUMPRODUCT((CaSem=S409)*(CACatégorie=V409)*CaCrédit)</f>
        <v>0</v>
      </c>
      <c r="W410" s="99">
        <f>SUMPRODUCT((CaSem=S409)*(CACatégorie=W409)*CaCrédit)</f>
        <v>0</v>
      </c>
      <c r="X410" s="101"/>
    </row>
    <row r="411" spans="2:50" ht="15" customHeight="1" x14ac:dyDescent="0.25">
      <c r="B411" s="142"/>
      <c r="R411" s="2"/>
      <c r="S411" s="2"/>
      <c r="T411" s="103"/>
      <c r="U411" s="104"/>
      <c r="V411" s="104"/>
      <c r="W411" s="100"/>
      <c r="X411" s="101"/>
    </row>
    <row r="412" spans="2:50" x14ac:dyDescent="0.25">
      <c r="B412" s="142"/>
      <c r="T412" s="39" t="s">
        <v>12</v>
      </c>
      <c r="U412" s="8" t="s">
        <v>21</v>
      </c>
      <c r="V412" s="8" t="s">
        <v>5</v>
      </c>
      <c r="W412" s="8" t="s">
        <v>6</v>
      </c>
      <c r="X412" s="8" t="s">
        <v>7</v>
      </c>
      <c r="Y412" s="7" t="s">
        <v>22</v>
      </c>
    </row>
    <row r="413" spans="2:50" ht="15" customHeight="1" x14ac:dyDescent="0.25">
      <c r="B413" s="142"/>
      <c r="T413" s="105">
        <f>SUMPRODUCT((CaSem=S409)*(CaMode="Espèce")*CaCrédit)</f>
        <v>0</v>
      </c>
      <c r="U413" s="104">
        <f>SUMPRODUCT((CaSem=S409)*(CaMode=U412)*CaCrédit)</f>
        <v>0</v>
      </c>
      <c r="V413" s="104">
        <f>SUMPRODUCT((CaSem=S409)*(CaMode=V412)*CaCrédit)</f>
        <v>0</v>
      </c>
      <c r="W413" s="104">
        <f>SUMPRODUCT((CaSem=S409)*(CaMode=W412)*CaCrédit)</f>
        <v>0</v>
      </c>
      <c r="X413" s="104">
        <f>SUMPRODUCT((CaSem=S409)*(CaMode=X412)*CaCrédit)</f>
        <v>0</v>
      </c>
      <c r="Y413" s="12">
        <f>SUM(T413:X414)</f>
        <v>0</v>
      </c>
    </row>
    <row r="414" spans="2:50" ht="15" customHeight="1" x14ac:dyDescent="0.25">
      <c r="B414" s="142"/>
      <c r="T414" s="106"/>
      <c r="U414" s="104"/>
      <c r="V414" s="104"/>
      <c r="W414" s="104"/>
      <c r="X414" s="104"/>
      <c r="Y414" s="15">
        <f>SUMPRODUCT((CaSem=S409)*CaRecJour)</f>
        <v>0</v>
      </c>
    </row>
    <row r="415" spans="2:50" ht="15.75" x14ac:dyDescent="0.25">
      <c r="B415" s="142"/>
      <c r="R415" s="107" t="s">
        <v>26</v>
      </c>
      <c r="S415" s="108"/>
      <c r="T415" s="41" t="s">
        <v>23</v>
      </c>
      <c r="U415" s="41" t="s">
        <v>24</v>
      </c>
      <c r="V415" s="41" t="s">
        <v>46</v>
      </c>
      <c r="W415" s="41" t="s">
        <v>47</v>
      </c>
      <c r="X415" s="41" t="s">
        <v>7</v>
      </c>
      <c r="Y415" s="41" t="s">
        <v>18</v>
      </c>
      <c r="Z415" s="49" t="s">
        <v>57</v>
      </c>
      <c r="AA415" s="54"/>
      <c r="AB415" s="54"/>
    </row>
    <row r="416" spans="2:50" x14ac:dyDescent="0.25">
      <c r="B416" s="142"/>
      <c r="R416" s="109">
        <f>Z406</f>
        <v>0</v>
      </c>
      <c r="S416" s="110"/>
      <c r="T416" s="9">
        <f>SUMPRODUCT((CaSem=S409)*(CACatégorie="Banque")*(CaMode=T412)*CaDébit)</f>
        <v>0</v>
      </c>
      <c r="U416" s="9">
        <f>SUMPRODUCT((CaSem=S409)*(CACatégorie="Banque")*(CaMode=U412)*CaDébit)</f>
        <v>0</v>
      </c>
      <c r="V416" s="9">
        <f>SUMPRODUCT((CaSem=S409)*(CaMode=V412)*CaDébit)</f>
        <v>0</v>
      </c>
      <c r="W416" s="9">
        <f>SUMPRODUCT((CaSem=S409)*(CaMode=W412)*CaDébit)</f>
        <v>0</v>
      </c>
      <c r="X416" s="9">
        <f>SUMPRODUCT((CaSem=S409)*(CaMode=X412)*CaDébit)</f>
        <v>0</v>
      </c>
      <c r="Y416" s="11">
        <f>SUM(T416:X416)</f>
        <v>0</v>
      </c>
      <c r="Z416" s="11">
        <f>(T410+R416)-Y416</f>
        <v>0</v>
      </c>
      <c r="AA416" s="55"/>
      <c r="AB416" s="55"/>
    </row>
    <row r="417" spans="2:28" x14ac:dyDescent="0.25">
      <c r="B417" s="142"/>
    </row>
    <row r="418" spans="2:28" x14ac:dyDescent="0.25">
      <c r="B418" s="142"/>
    </row>
    <row r="419" spans="2:28" x14ac:dyDescent="0.25">
      <c r="B419" s="142"/>
      <c r="R419" s="3" t="s">
        <v>17</v>
      </c>
      <c r="S419" s="13"/>
      <c r="T419" s="4" t="s">
        <v>18</v>
      </c>
      <c r="U419" s="8" t="s">
        <v>0</v>
      </c>
      <c r="V419" s="8" t="s">
        <v>1</v>
      </c>
      <c r="W419" s="40" t="s">
        <v>2</v>
      </c>
    </row>
    <row r="420" spans="2:28" ht="15" customHeight="1" x14ac:dyDescent="0.25">
      <c r="B420" s="142"/>
      <c r="R420" s="2"/>
      <c r="S420" s="2"/>
      <c r="T420" s="102">
        <f>SUMPRODUCT((CaSem=S419)*(CaSem&gt;0)*CaCrédit)</f>
        <v>0</v>
      </c>
      <c r="U420" s="104">
        <f>SUMPRODUCT((CaSem=S419)*(CACatégorie=U419)*CaCrédit)</f>
        <v>0</v>
      </c>
      <c r="V420" s="104">
        <f>SUMPRODUCT((CaSem=S419)*(CACatégorie=V419)*CaCrédit)</f>
        <v>0</v>
      </c>
      <c r="W420" s="99">
        <f>SUMPRODUCT((CaSem=S419)*(CACatégorie=W419)*CaCrédit)</f>
        <v>0</v>
      </c>
      <c r="X420" s="101"/>
    </row>
    <row r="421" spans="2:28" ht="15" customHeight="1" x14ac:dyDescent="0.25">
      <c r="B421" s="142"/>
      <c r="R421" s="2"/>
      <c r="S421" s="2"/>
      <c r="T421" s="103"/>
      <c r="U421" s="104"/>
      <c r="V421" s="104"/>
      <c r="W421" s="100"/>
      <c r="X421" s="101"/>
    </row>
    <row r="422" spans="2:28" x14ac:dyDescent="0.25">
      <c r="B422" s="142"/>
      <c r="T422" s="39" t="s">
        <v>12</v>
      </c>
      <c r="U422" s="8" t="s">
        <v>21</v>
      </c>
      <c r="V422" s="8" t="s">
        <v>5</v>
      </c>
      <c r="W422" s="8" t="s">
        <v>6</v>
      </c>
      <c r="X422" s="8" t="s">
        <v>7</v>
      </c>
      <c r="Y422" s="7" t="s">
        <v>22</v>
      </c>
    </row>
    <row r="423" spans="2:28" ht="15" customHeight="1" x14ac:dyDescent="0.25">
      <c r="B423" s="142"/>
      <c r="T423" s="105">
        <f>SUMPRODUCT((CaSem=S419)*(CaMode="Espèce")*CaCrédit)</f>
        <v>0</v>
      </c>
      <c r="U423" s="104">
        <f>SUMPRODUCT((CaSem=S419)*(CaMode=U422)*CaCrédit)</f>
        <v>0</v>
      </c>
      <c r="V423" s="104">
        <f>SUMPRODUCT((CaSem=S419)*(CaMode=V422)*CaCrédit)</f>
        <v>0</v>
      </c>
      <c r="W423" s="104">
        <f>SUMPRODUCT((CaSem=S419)*(CaMode=W422)*CaCrédit)</f>
        <v>0</v>
      </c>
      <c r="X423" s="104">
        <f>SUMPRODUCT((CaSem=S419)*(CaMode=X422)*CaCrédit)</f>
        <v>0</v>
      </c>
      <c r="Y423" s="12">
        <f>SUM(T423:X424)</f>
        <v>0</v>
      </c>
    </row>
    <row r="424" spans="2:28" ht="15" customHeight="1" x14ac:dyDescent="0.25">
      <c r="B424" s="142"/>
      <c r="T424" s="106"/>
      <c r="U424" s="104"/>
      <c r="V424" s="104"/>
      <c r="W424" s="104"/>
      <c r="X424" s="104"/>
      <c r="Y424" s="15">
        <f>SUMPRODUCT((CaSem=S419)*CaRecJour)</f>
        <v>0</v>
      </c>
    </row>
    <row r="425" spans="2:28" ht="15.75" x14ac:dyDescent="0.25">
      <c r="B425" s="142"/>
      <c r="R425" s="107" t="s">
        <v>26</v>
      </c>
      <c r="S425" s="108"/>
      <c r="T425" s="41" t="s">
        <v>23</v>
      </c>
      <c r="U425" s="41" t="s">
        <v>24</v>
      </c>
      <c r="V425" s="41" t="s">
        <v>46</v>
      </c>
      <c r="W425" s="41" t="s">
        <v>47</v>
      </c>
      <c r="X425" s="41" t="s">
        <v>7</v>
      </c>
      <c r="Y425" s="41" t="s">
        <v>18</v>
      </c>
      <c r="Z425" s="49" t="s">
        <v>57</v>
      </c>
      <c r="AA425" s="54"/>
      <c r="AB425" s="54"/>
    </row>
    <row r="426" spans="2:28" x14ac:dyDescent="0.25">
      <c r="B426" s="142"/>
      <c r="R426" s="109">
        <f>Z416</f>
        <v>0</v>
      </c>
      <c r="S426" s="110"/>
      <c r="T426" s="9">
        <f>SUMPRODUCT((CaSem=S419)*(CACatégorie="Banque")*(CaMode=T422)*CaDébit)</f>
        <v>0</v>
      </c>
      <c r="U426" s="9">
        <f>SUMPRODUCT((CaSem=S419)*(CACatégorie="Banque")*(CaMode=U422)*CaDébit)</f>
        <v>0</v>
      </c>
      <c r="V426" s="9">
        <f>SUMPRODUCT((CaSem=S419)*(CaMode=V422)*CaDébit)</f>
        <v>0</v>
      </c>
      <c r="W426" s="9">
        <f>SUMPRODUCT((CaSem=S419)*(CaMode=W422)*CaDébit)</f>
        <v>0</v>
      </c>
      <c r="X426" s="9">
        <f>SUMPRODUCT((CaSem=S419)*(CaMode=X422)*CaDébit)</f>
        <v>0</v>
      </c>
      <c r="Y426" s="11">
        <f>SUM(T426:X426)</f>
        <v>0</v>
      </c>
      <c r="Z426" s="11">
        <f>(T420+R426)-Y426</f>
        <v>0</v>
      </c>
      <c r="AA426" s="55"/>
      <c r="AB426" s="55"/>
    </row>
    <row r="427" spans="2:28" x14ac:dyDescent="0.25">
      <c r="B427" s="142"/>
    </row>
    <row r="428" spans="2:28" x14ac:dyDescent="0.25">
      <c r="B428" s="142"/>
    </row>
    <row r="429" spans="2:28" x14ac:dyDescent="0.25">
      <c r="B429" s="142"/>
      <c r="R429" s="3" t="s">
        <v>17</v>
      </c>
      <c r="S429" s="13"/>
      <c r="T429" s="4" t="s">
        <v>18</v>
      </c>
      <c r="U429" s="8" t="s">
        <v>0</v>
      </c>
      <c r="V429" s="8" t="s">
        <v>1</v>
      </c>
      <c r="W429" s="40" t="s">
        <v>2</v>
      </c>
    </row>
    <row r="430" spans="2:28" ht="15" customHeight="1" x14ac:dyDescent="0.25">
      <c r="B430" s="142"/>
      <c r="R430" s="2"/>
      <c r="S430" s="2"/>
      <c r="T430" s="102">
        <f>SUMPRODUCT((CaSem=S429)*(CaSem&gt;0)*CaCrédit)</f>
        <v>0</v>
      </c>
      <c r="U430" s="104">
        <f>SUMPRODUCT((CaSem=S429)*(CACatégorie=U429)*CaCrédit)</f>
        <v>0</v>
      </c>
      <c r="V430" s="104">
        <f>SUMPRODUCT((CaSem=S429)*(CACatégorie=V429)*CaCrédit)</f>
        <v>0</v>
      </c>
      <c r="W430" s="99">
        <f>SUMPRODUCT((CaSem=S429)*(CACatégorie=W429)*CaCrédit)</f>
        <v>0</v>
      </c>
      <c r="X430" s="101"/>
    </row>
    <row r="431" spans="2:28" ht="15" customHeight="1" x14ac:dyDescent="0.25">
      <c r="B431" s="142"/>
      <c r="R431" s="2"/>
      <c r="S431" s="2"/>
      <c r="T431" s="103"/>
      <c r="U431" s="104"/>
      <c r="V431" s="104"/>
      <c r="W431" s="100"/>
      <c r="X431" s="101"/>
    </row>
    <row r="432" spans="2:28" x14ac:dyDescent="0.25">
      <c r="B432" s="142"/>
      <c r="T432" s="39" t="s">
        <v>12</v>
      </c>
      <c r="U432" s="8" t="s">
        <v>21</v>
      </c>
      <c r="V432" s="8" t="s">
        <v>5</v>
      </c>
      <c r="W432" s="8" t="s">
        <v>6</v>
      </c>
      <c r="X432" s="8" t="s">
        <v>7</v>
      </c>
      <c r="Y432" s="7" t="s">
        <v>22</v>
      </c>
    </row>
    <row r="433" spans="2:28" ht="15" customHeight="1" x14ac:dyDescent="0.25">
      <c r="B433" s="142"/>
      <c r="T433" s="105">
        <f>SUMPRODUCT((CaSem=S429)*(CaMode="Espèce")*CaCrédit)</f>
        <v>0</v>
      </c>
      <c r="U433" s="104">
        <f>SUMPRODUCT((CaSem=S429)*(CaMode=U432)*CaCrédit)</f>
        <v>0</v>
      </c>
      <c r="V433" s="104">
        <f>SUMPRODUCT((CaSem=S429)*(CaMode=V432)*CaCrédit)</f>
        <v>0</v>
      </c>
      <c r="W433" s="104">
        <f>SUMPRODUCT((CaSem=S429)*(CaMode=W432)*CaCrédit)</f>
        <v>0</v>
      </c>
      <c r="X433" s="104">
        <f>SUMPRODUCT((CaSem=S429)*(CaMode=X432)*CaCrédit)</f>
        <v>0</v>
      </c>
      <c r="Y433" s="12">
        <f>SUM(T433:X434)</f>
        <v>0</v>
      </c>
    </row>
    <row r="434" spans="2:28" ht="15" customHeight="1" x14ac:dyDescent="0.25">
      <c r="B434" s="142"/>
      <c r="T434" s="106"/>
      <c r="U434" s="104"/>
      <c r="V434" s="104"/>
      <c r="W434" s="104"/>
      <c r="X434" s="104"/>
      <c r="Y434" s="15">
        <f>SUMPRODUCT((CaSem=S429)*CaRecJour)</f>
        <v>0</v>
      </c>
    </row>
    <row r="435" spans="2:28" ht="15.75" x14ac:dyDescent="0.25">
      <c r="B435" s="142"/>
      <c r="R435" s="107" t="s">
        <v>26</v>
      </c>
      <c r="S435" s="108"/>
      <c r="T435" s="41" t="s">
        <v>23</v>
      </c>
      <c r="U435" s="41" t="s">
        <v>24</v>
      </c>
      <c r="V435" s="41" t="s">
        <v>46</v>
      </c>
      <c r="W435" s="41" t="s">
        <v>47</v>
      </c>
      <c r="X435" s="41" t="s">
        <v>7</v>
      </c>
      <c r="Y435" s="41" t="s">
        <v>18</v>
      </c>
      <c r="Z435" s="49" t="s">
        <v>57</v>
      </c>
      <c r="AA435" s="54"/>
      <c r="AB435" s="54"/>
    </row>
    <row r="436" spans="2:28" x14ac:dyDescent="0.25">
      <c r="B436" s="142"/>
      <c r="R436" s="109">
        <f>Z426</f>
        <v>0</v>
      </c>
      <c r="S436" s="110"/>
      <c r="T436" s="9">
        <f>SUMPRODUCT((CaSem=S429)*(CACatégorie="Banque")*(CaMode=T432)*CaDébit)</f>
        <v>0</v>
      </c>
      <c r="U436" s="9">
        <f>SUMPRODUCT((CaSem=S429)*(CACatégorie="Banque")*(CaMode=U432)*CaDébit)</f>
        <v>0</v>
      </c>
      <c r="V436" s="9">
        <f>SUMPRODUCT((CaSem=S429)*(CaMode=V432)*CaDébit)</f>
        <v>0</v>
      </c>
      <c r="W436" s="9">
        <f>SUMPRODUCT((CaSem=S429)*(CaMode=W432)*CaDébit)</f>
        <v>0</v>
      </c>
      <c r="X436" s="9">
        <f>SUMPRODUCT((CaSem=S429)*(CaMode=X432)*CaDébit)</f>
        <v>0</v>
      </c>
      <c r="Y436" s="11">
        <f>SUM(T436:X436)</f>
        <v>0</v>
      </c>
      <c r="Z436" s="11">
        <f>(T430+R436)-Y436</f>
        <v>0</v>
      </c>
      <c r="AA436" s="55"/>
      <c r="AB436" s="55"/>
    </row>
    <row r="437" spans="2:28" x14ac:dyDescent="0.25">
      <c r="B437" s="142"/>
    </row>
    <row r="438" spans="2:28" x14ac:dyDescent="0.25">
      <c r="B438" s="142"/>
    </row>
    <row r="439" spans="2:28" x14ac:dyDescent="0.25">
      <c r="B439" s="142"/>
      <c r="R439" s="3" t="s">
        <v>17</v>
      </c>
      <c r="S439" s="13"/>
      <c r="T439" s="4" t="s">
        <v>18</v>
      </c>
      <c r="U439" s="8" t="s">
        <v>0</v>
      </c>
      <c r="V439" s="8" t="s">
        <v>1</v>
      </c>
      <c r="W439" s="40" t="s">
        <v>2</v>
      </c>
    </row>
    <row r="440" spans="2:28" ht="15" customHeight="1" x14ac:dyDescent="0.25">
      <c r="B440" s="142"/>
      <c r="R440" s="2"/>
      <c r="S440" s="2"/>
      <c r="T440" s="102">
        <f>SUMPRODUCT((CaSem=S439)*(CaSem&gt;0)*CaCrédit)</f>
        <v>0</v>
      </c>
      <c r="U440" s="104">
        <f>SUMPRODUCT((CaSem=S439)*(CACatégorie=U439)*CaCrédit)</f>
        <v>0</v>
      </c>
      <c r="V440" s="104">
        <f>SUMPRODUCT((CaSem=S439)*(CACatégorie=V439)*CaCrédit)</f>
        <v>0</v>
      </c>
      <c r="W440" s="99">
        <f>SUMPRODUCT((CaSem=S439)*(CACatégorie=W439)*CaCrédit)</f>
        <v>0</v>
      </c>
      <c r="X440" s="101"/>
    </row>
    <row r="441" spans="2:28" ht="15" customHeight="1" x14ac:dyDescent="0.25">
      <c r="B441" s="142"/>
      <c r="R441" s="2"/>
      <c r="S441" s="2"/>
      <c r="T441" s="103"/>
      <c r="U441" s="104"/>
      <c r="V441" s="104"/>
      <c r="W441" s="100"/>
      <c r="X441" s="101"/>
    </row>
    <row r="442" spans="2:28" x14ac:dyDescent="0.25">
      <c r="B442" s="142"/>
      <c r="T442" s="39" t="s">
        <v>12</v>
      </c>
      <c r="U442" s="8" t="s">
        <v>21</v>
      </c>
      <c r="V442" s="8" t="s">
        <v>5</v>
      </c>
      <c r="W442" s="8" t="s">
        <v>6</v>
      </c>
      <c r="X442" s="8" t="s">
        <v>7</v>
      </c>
      <c r="Y442" s="7" t="s">
        <v>22</v>
      </c>
    </row>
    <row r="443" spans="2:28" ht="15" customHeight="1" x14ac:dyDescent="0.25">
      <c r="B443" s="142"/>
      <c r="T443" s="105">
        <f>SUMPRODUCT((CaSem=S439)*(CaMode="Espèce")*CaCrédit)</f>
        <v>0</v>
      </c>
      <c r="U443" s="104">
        <f>SUMPRODUCT((CaSem=S439)*(CaMode=U442)*CaCrédit)</f>
        <v>0</v>
      </c>
      <c r="V443" s="104">
        <f>SUMPRODUCT((CaSem=S439)*(CaMode=V442)*CaCrédit)</f>
        <v>0</v>
      </c>
      <c r="W443" s="104">
        <f>SUMPRODUCT((CaSem=S439)*(CaMode=W442)*CaCrédit)</f>
        <v>0</v>
      </c>
      <c r="X443" s="104">
        <f>SUMPRODUCT((CaSem=S439)*(CaMode=X442)*CaCrédit)</f>
        <v>0</v>
      </c>
      <c r="Y443" s="12">
        <f>SUM(T443:X444)</f>
        <v>0</v>
      </c>
    </row>
    <row r="444" spans="2:28" ht="15" customHeight="1" x14ac:dyDescent="0.25">
      <c r="B444" s="142"/>
      <c r="T444" s="106"/>
      <c r="U444" s="104"/>
      <c r="V444" s="104"/>
      <c r="W444" s="104"/>
      <c r="X444" s="104"/>
      <c r="Y444" s="15">
        <f>SUMPRODUCT((CaSem=S439)*CaRecJour)</f>
        <v>0</v>
      </c>
    </row>
    <row r="445" spans="2:28" ht="15.75" x14ac:dyDescent="0.25">
      <c r="B445" s="142"/>
      <c r="R445" s="107" t="s">
        <v>26</v>
      </c>
      <c r="S445" s="108"/>
      <c r="T445" s="41" t="s">
        <v>23</v>
      </c>
      <c r="U445" s="41" t="s">
        <v>24</v>
      </c>
      <c r="V445" s="41" t="s">
        <v>46</v>
      </c>
      <c r="W445" s="41" t="s">
        <v>47</v>
      </c>
      <c r="X445" s="41" t="s">
        <v>7</v>
      </c>
      <c r="Y445" s="41" t="s">
        <v>18</v>
      </c>
      <c r="Z445" s="49" t="s">
        <v>57</v>
      </c>
      <c r="AA445" s="54"/>
      <c r="AB445" s="54"/>
    </row>
    <row r="446" spans="2:28" x14ac:dyDescent="0.25">
      <c r="B446" s="142"/>
      <c r="R446" s="109">
        <f>Z436</f>
        <v>0</v>
      </c>
      <c r="S446" s="110"/>
      <c r="T446" s="9">
        <f>SUMPRODUCT((CaSem=S439)*(CACatégorie="Banque")*(CaMode=T442)*CaDébit)</f>
        <v>0</v>
      </c>
      <c r="U446" s="9">
        <f>SUMPRODUCT((CaSem=S439)*(CACatégorie="Banque")*(CaMode=U442)*CaDébit)</f>
        <v>0</v>
      </c>
      <c r="V446" s="9">
        <f>SUMPRODUCT((CaSem=S439)*(CaMode=V442)*CaDébit)</f>
        <v>0</v>
      </c>
      <c r="W446" s="9">
        <f>SUMPRODUCT((CaSem=S439)*(CaMode=W442)*CaDébit)</f>
        <v>0</v>
      </c>
      <c r="X446" s="9">
        <f>SUMPRODUCT((CaSem=S439)*(CaMode=X442)*CaDébit)</f>
        <v>0</v>
      </c>
      <c r="Y446" s="11">
        <f>SUM(T446:X446)</f>
        <v>0</v>
      </c>
      <c r="Z446" s="11">
        <f>(T440+R446)-Y446</f>
        <v>0</v>
      </c>
      <c r="AA446" s="55"/>
      <c r="AB446" s="55"/>
    </row>
    <row r="447" spans="2:28" x14ac:dyDescent="0.25">
      <c r="B447" s="142"/>
    </row>
    <row r="448" spans="2:28" x14ac:dyDescent="0.25">
      <c r="B448" s="142"/>
    </row>
    <row r="449" spans="2:28" x14ac:dyDescent="0.25">
      <c r="B449" s="142"/>
      <c r="R449" s="3" t="s">
        <v>17</v>
      </c>
      <c r="S449" s="13"/>
      <c r="T449" s="4" t="s">
        <v>18</v>
      </c>
      <c r="U449" s="8" t="s">
        <v>0</v>
      </c>
      <c r="V449" s="8" t="s">
        <v>1</v>
      </c>
      <c r="W449" s="40" t="s">
        <v>2</v>
      </c>
    </row>
    <row r="450" spans="2:28" ht="15" customHeight="1" x14ac:dyDescent="0.25">
      <c r="B450" s="142"/>
      <c r="R450" s="2"/>
      <c r="S450" s="2"/>
      <c r="T450" s="102">
        <f>SUMPRODUCT((CaSem=S449)*(CaSem&gt;0)*CaCrédit)</f>
        <v>0</v>
      </c>
      <c r="U450" s="104">
        <f>SUMPRODUCT((CaSem=S449)*(CACatégorie=U449)*CaCrédit)</f>
        <v>0</v>
      </c>
      <c r="V450" s="104">
        <f>SUMPRODUCT((CaSem=S449)*(CACatégorie=V449)*CaCrédit)</f>
        <v>0</v>
      </c>
      <c r="W450" s="99">
        <f>SUMPRODUCT((CaSem=S449)*(CACatégorie=W449)*CaCrédit)</f>
        <v>0</v>
      </c>
      <c r="X450" s="101"/>
    </row>
    <row r="451" spans="2:28" ht="15" customHeight="1" x14ac:dyDescent="0.25">
      <c r="B451" s="142"/>
      <c r="R451" s="2"/>
      <c r="S451" s="2"/>
      <c r="T451" s="103"/>
      <c r="U451" s="104"/>
      <c r="V451" s="104"/>
      <c r="W451" s="100"/>
      <c r="X451" s="101"/>
    </row>
    <row r="452" spans="2:28" x14ac:dyDescent="0.25">
      <c r="B452" s="142"/>
      <c r="T452" s="39" t="s">
        <v>12</v>
      </c>
      <c r="U452" s="8" t="s">
        <v>21</v>
      </c>
      <c r="V452" s="8" t="s">
        <v>5</v>
      </c>
      <c r="W452" s="8" t="s">
        <v>6</v>
      </c>
      <c r="X452" s="8" t="s">
        <v>7</v>
      </c>
      <c r="Y452" s="7" t="s">
        <v>22</v>
      </c>
    </row>
    <row r="453" spans="2:28" ht="15" customHeight="1" x14ac:dyDescent="0.25">
      <c r="B453" s="142"/>
      <c r="T453" s="105">
        <f>SUMPRODUCT((CaSem=S449)*(CaMode="Espèce")*CaCrédit)</f>
        <v>0</v>
      </c>
      <c r="U453" s="104">
        <f>SUMPRODUCT((CaSem=S449)*(CaMode=U452)*CaCrédit)</f>
        <v>0</v>
      </c>
      <c r="V453" s="104">
        <f>SUMPRODUCT((CaSem=S449)*(CaMode=V452)*CaCrédit)</f>
        <v>0</v>
      </c>
      <c r="W453" s="104">
        <f>SUMPRODUCT((CaSem=S449)*(CaMode=W452)*CaCrédit)</f>
        <v>0</v>
      </c>
      <c r="X453" s="104">
        <f>SUMPRODUCT((CaSem=S449)*(CaMode=X452)*CaCrédit)</f>
        <v>0</v>
      </c>
      <c r="Y453" s="12">
        <f>SUM(T453:X454)</f>
        <v>0</v>
      </c>
    </row>
    <row r="454" spans="2:28" ht="15" customHeight="1" x14ac:dyDescent="0.25">
      <c r="B454" s="142"/>
      <c r="T454" s="106"/>
      <c r="U454" s="104"/>
      <c r="V454" s="104"/>
      <c r="W454" s="104"/>
      <c r="X454" s="104"/>
      <c r="Y454" s="15">
        <f>SUMPRODUCT((CaSem=S449)*CaRecJour)</f>
        <v>0</v>
      </c>
    </row>
    <row r="455" spans="2:28" ht="15.75" x14ac:dyDescent="0.25">
      <c r="B455" s="142"/>
      <c r="R455" s="107" t="s">
        <v>26</v>
      </c>
      <c r="S455" s="108"/>
      <c r="T455" s="41" t="s">
        <v>23</v>
      </c>
      <c r="U455" s="41" t="s">
        <v>24</v>
      </c>
      <c r="V455" s="41" t="s">
        <v>46</v>
      </c>
      <c r="W455" s="41" t="s">
        <v>47</v>
      </c>
      <c r="X455" s="41" t="s">
        <v>7</v>
      </c>
      <c r="Y455" s="41" t="s">
        <v>18</v>
      </c>
      <c r="Z455" s="49" t="s">
        <v>57</v>
      </c>
      <c r="AA455" s="54"/>
      <c r="AB455" s="54"/>
    </row>
    <row r="456" spans="2:28" x14ac:dyDescent="0.25">
      <c r="B456" s="142"/>
      <c r="R456" s="109">
        <f>Z446</f>
        <v>0</v>
      </c>
      <c r="S456" s="110"/>
      <c r="T456" s="9">
        <f>SUMPRODUCT((CaSem=S449)*(CACatégorie="Banque")*(CaMode=T452)*CaDébit)</f>
        <v>0</v>
      </c>
      <c r="U456" s="9">
        <f>SUMPRODUCT((CaSem=S449)*(CACatégorie="Banque")*(CaMode=U452)*CaDébit)</f>
        <v>0</v>
      </c>
      <c r="V456" s="9">
        <f>SUMPRODUCT((CaSem=S449)*(CaMode=V452)*CaDébit)</f>
        <v>0</v>
      </c>
      <c r="W456" s="9">
        <f>SUMPRODUCT((CaSem=S449)*(CaMode=W452)*CaDébit)</f>
        <v>0</v>
      </c>
      <c r="X456" s="9">
        <f>SUMPRODUCT((CaSem=S449)*(CaMode=X452)*CaDébit)</f>
        <v>0</v>
      </c>
      <c r="Y456" s="11">
        <f>SUM(T456:X456)</f>
        <v>0</v>
      </c>
      <c r="Z456" s="11">
        <f>(T450+R456)-Y456</f>
        <v>0</v>
      </c>
      <c r="AA456" s="55"/>
      <c r="AB456" s="55"/>
    </row>
    <row r="457" spans="2:28" x14ac:dyDescent="0.25">
      <c r="B457" s="142"/>
    </row>
    <row r="458" spans="2:28" x14ac:dyDescent="0.25">
      <c r="B458" s="142"/>
    </row>
    <row r="459" spans="2:28" x14ac:dyDescent="0.25">
      <c r="B459" s="142"/>
      <c r="R459" s="3" t="s">
        <v>17</v>
      </c>
      <c r="S459" s="13"/>
      <c r="T459" s="4" t="s">
        <v>18</v>
      </c>
      <c r="U459" s="8" t="s">
        <v>0</v>
      </c>
      <c r="V459" s="8" t="s">
        <v>1</v>
      </c>
      <c r="W459" s="40" t="s">
        <v>2</v>
      </c>
    </row>
    <row r="460" spans="2:28" ht="15" customHeight="1" x14ac:dyDescent="0.25">
      <c r="B460" s="142"/>
      <c r="R460" s="2"/>
      <c r="S460" s="2"/>
      <c r="T460" s="102">
        <f>SUMPRODUCT((CaSem=S459)*(CaSem&gt;0)*CaCrédit)</f>
        <v>0</v>
      </c>
      <c r="U460" s="104">
        <f>SUMPRODUCT((CaSem=S459)*(CACatégorie=U459)*CaCrédit)</f>
        <v>0</v>
      </c>
      <c r="V460" s="104">
        <f>SUMPRODUCT((CaSem=S459)*(CACatégorie=V459)*CaCrédit)</f>
        <v>0</v>
      </c>
      <c r="W460" s="99">
        <f>SUMPRODUCT((CaSem=S459)*(CACatégorie=W459)*CaCrédit)</f>
        <v>0</v>
      </c>
      <c r="X460" s="101"/>
    </row>
    <row r="461" spans="2:28" ht="15" customHeight="1" x14ac:dyDescent="0.25">
      <c r="B461" s="142"/>
      <c r="R461" s="2"/>
      <c r="S461" s="2"/>
      <c r="T461" s="103"/>
      <c r="U461" s="104"/>
      <c r="V461" s="104"/>
      <c r="W461" s="100"/>
      <c r="X461" s="101"/>
    </row>
    <row r="462" spans="2:28" x14ac:dyDescent="0.25">
      <c r="B462" s="142"/>
      <c r="T462" s="39" t="s">
        <v>12</v>
      </c>
      <c r="U462" s="8" t="s">
        <v>21</v>
      </c>
      <c r="V462" s="8" t="s">
        <v>5</v>
      </c>
      <c r="W462" s="8" t="s">
        <v>6</v>
      </c>
      <c r="X462" s="8" t="s">
        <v>7</v>
      </c>
      <c r="Y462" s="7" t="s">
        <v>22</v>
      </c>
    </row>
    <row r="463" spans="2:28" ht="15" customHeight="1" x14ac:dyDescent="0.25">
      <c r="B463" s="142"/>
      <c r="T463" s="105">
        <f>SUMPRODUCT((CaSem=S459)*(CaMode="Espèce")*CaCrédit)</f>
        <v>0</v>
      </c>
      <c r="U463" s="104">
        <f>SUMPRODUCT((CaSem=S459)*(CaMode=U462)*CaCrédit)</f>
        <v>0</v>
      </c>
      <c r="V463" s="104">
        <f>SUMPRODUCT((CaSem=S459)*(CaMode=V462)*CaCrédit)</f>
        <v>0</v>
      </c>
      <c r="W463" s="104">
        <f>SUMPRODUCT((CaSem=S459)*(CaMode=W462)*CaCrédit)</f>
        <v>0</v>
      </c>
      <c r="X463" s="104">
        <f>SUMPRODUCT((CaSem=S459)*(CaMode=X462)*CaCrédit)</f>
        <v>0</v>
      </c>
      <c r="Y463" s="12">
        <f>SUM(T463:X464)</f>
        <v>0</v>
      </c>
    </row>
    <row r="464" spans="2:28" ht="15" customHeight="1" x14ac:dyDescent="0.25">
      <c r="B464" s="142"/>
      <c r="T464" s="106"/>
      <c r="U464" s="104"/>
      <c r="V464" s="104"/>
      <c r="W464" s="104"/>
      <c r="X464" s="104"/>
      <c r="Y464" s="15">
        <f>SUMPRODUCT((CaSem=S459)*CaRecJour)</f>
        <v>0</v>
      </c>
    </row>
    <row r="465" spans="2:28" ht="15.75" x14ac:dyDescent="0.25">
      <c r="B465" s="142"/>
      <c r="R465" s="107" t="s">
        <v>26</v>
      </c>
      <c r="S465" s="108"/>
      <c r="T465" s="41" t="s">
        <v>23</v>
      </c>
      <c r="U465" s="41" t="s">
        <v>24</v>
      </c>
      <c r="V465" s="41" t="s">
        <v>46</v>
      </c>
      <c r="W465" s="41" t="s">
        <v>47</v>
      </c>
      <c r="X465" s="41" t="s">
        <v>7</v>
      </c>
      <c r="Y465" s="41" t="s">
        <v>18</v>
      </c>
      <c r="Z465" s="41" t="s">
        <v>27</v>
      </c>
      <c r="AA465" s="54"/>
      <c r="AB465" s="54"/>
    </row>
    <row r="466" spans="2:28" x14ac:dyDescent="0.25">
      <c r="B466" s="142"/>
      <c r="R466" s="109">
        <f>Z456</f>
        <v>0</v>
      </c>
      <c r="S466" s="110"/>
      <c r="T466" s="9">
        <f>SUMPRODUCT((CaSem=S459)*(CACatégorie="Banque")*(CaMode=T462)*CaDébit)</f>
        <v>0</v>
      </c>
      <c r="U466" s="9">
        <f>SUMPRODUCT((CaSem=S459)*(CACatégorie="Banque")*(CaMode=U462)*CaDébit)</f>
        <v>0</v>
      </c>
      <c r="V466" s="9">
        <f>SUMPRODUCT((CaSem=S459)*(CaMode=V462)*CaDébit)</f>
        <v>0</v>
      </c>
      <c r="W466" s="9">
        <f>SUMPRODUCT((CaSem=S459)*(CaMode=W462)*CaDébit)</f>
        <v>0</v>
      </c>
      <c r="X466" s="9">
        <f>SUMPRODUCT((CaSem=S459)*(CaMode=X462)*CaDébit)</f>
        <v>0</v>
      </c>
      <c r="Y466" s="11">
        <f>SUM(T466:X466)</f>
        <v>0</v>
      </c>
      <c r="Z466" s="11">
        <f>(T460+R466)-Y466</f>
        <v>0</v>
      </c>
      <c r="AA466" s="55"/>
      <c r="AB466" s="55"/>
    </row>
    <row r="467" spans="2:28" x14ac:dyDescent="0.25">
      <c r="B467" s="142"/>
    </row>
    <row r="468" spans="2:28" x14ac:dyDescent="0.25">
      <c r="B468" s="142"/>
    </row>
    <row r="469" spans="2:28" x14ac:dyDescent="0.25">
      <c r="B469" s="142"/>
      <c r="R469" s="3" t="s">
        <v>17</v>
      </c>
      <c r="S469" s="13"/>
      <c r="T469" s="4" t="s">
        <v>18</v>
      </c>
      <c r="U469" s="8" t="s">
        <v>0</v>
      </c>
      <c r="V469" s="8" t="s">
        <v>1</v>
      </c>
      <c r="W469" s="40" t="s">
        <v>2</v>
      </c>
    </row>
    <row r="470" spans="2:28" ht="15" customHeight="1" x14ac:dyDescent="0.25">
      <c r="R470" s="2"/>
      <c r="S470" s="2"/>
      <c r="T470" s="102">
        <f>SUMPRODUCT((CaSem=S469)*(CaSem&gt;0)*CaCrédit)</f>
        <v>0</v>
      </c>
      <c r="U470" s="104">
        <f>SUMPRODUCT((CaSem=S469)*(CACatégorie=U469)*CaCrédit)</f>
        <v>0</v>
      </c>
      <c r="V470" s="104">
        <f>SUMPRODUCT((CaSem=S469)*(CACatégorie=V469)*CaCrédit)</f>
        <v>0</v>
      </c>
      <c r="W470" s="99">
        <f>SUMPRODUCT((CaSem=S469)*(CACatégorie=W469)*CaCrédit)</f>
        <v>0</v>
      </c>
      <c r="X470" s="101"/>
    </row>
    <row r="471" spans="2:28" ht="15" customHeight="1" x14ac:dyDescent="0.25">
      <c r="R471" s="2"/>
      <c r="S471" s="2"/>
      <c r="T471" s="103"/>
      <c r="U471" s="104"/>
      <c r="V471" s="104"/>
      <c r="W471" s="100"/>
      <c r="X471" s="101"/>
    </row>
    <row r="472" spans="2:28" x14ac:dyDescent="0.25">
      <c r="T472" s="39" t="s">
        <v>12</v>
      </c>
      <c r="U472" s="8" t="s">
        <v>21</v>
      </c>
      <c r="V472" s="8" t="s">
        <v>5</v>
      </c>
      <c r="W472" s="8" t="s">
        <v>6</v>
      </c>
      <c r="X472" s="8" t="s">
        <v>7</v>
      </c>
      <c r="Y472" s="7" t="s">
        <v>22</v>
      </c>
    </row>
    <row r="473" spans="2:28" ht="15" customHeight="1" x14ac:dyDescent="0.25">
      <c r="T473" s="105">
        <f>SUMPRODUCT((CaSem=S469)*(CaMode="Espèce")*CaCrédit)</f>
        <v>0</v>
      </c>
      <c r="U473" s="104">
        <f>SUMPRODUCT((CaSem=S469)*(CaMode=U472)*CaCrédit)</f>
        <v>0</v>
      </c>
      <c r="V473" s="104">
        <f>SUMPRODUCT((CaSem=S469)*(CaMode=V472)*CaCrédit)</f>
        <v>0</v>
      </c>
      <c r="W473" s="104">
        <f>SUMPRODUCT((CaSem=S469)*(CaMode=W472)*CaCrédit)</f>
        <v>0</v>
      </c>
      <c r="X473" s="104">
        <f>SUMPRODUCT((CaSem=S469)*(CaMode=X472)*CaCrédit)</f>
        <v>0</v>
      </c>
      <c r="Y473" s="12">
        <f>SUM(T473:X474)</f>
        <v>0</v>
      </c>
    </row>
    <row r="474" spans="2:28" ht="15" customHeight="1" x14ac:dyDescent="0.25">
      <c r="T474" s="106"/>
      <c r="U474" s="104"/>
      <c r="V474" s="104"/>
      <c r="W474" s="104"/>
      <c r="X474" s="104"/>
      <c r="Y474" s="15">
        <f>SUMPRODUCT((CaSem=S469)*CaRecJour)</f>
        <v>0</v>
      </c>
    </row>
    <row r="475" spans="2:28" ht="15.75" x14ac:dyDescent="0.25">
      <c r="R475" s="107" t="s">
        <v>26</v>
      </c>
      <c r="S475" s="108"/>
      <c r="T475" s="41" t="s">
        <v>23</v>
      </c>
      <c r="U475" s="41" t="s">
        <v>24</v>
      </c>
      <c r="V475" s="41" t="s">
        <v>46</v>
      </c>
      <c r="W475" s="41" t="s">
        <v>47</v>
      </c>
      <c r="X475" s="41" t="s">
        <v>7</v>
      </c>
      <c r="Y475" s="41" t="s">
        <v>18</v>
      </c>
      <c r="Z475" s="41" t="s">
        <v>27</v>
      </c>
      <c r="AA475" s="54"/>
      <c r="AB475" s="54"/>
    </row>
    <row r="476" spans="2:28" x14ac:dyDescent="0.25">
      <c r="R476" s="109">
        <f>Z466</f>
        <v>0</v>
      </c>
      <c r="S476" s="110"/>
      <c r="T476" s="9">
        <f>SUMPRODUCT((CaSem=S469)*(CACatégorie="Banque")*(CaMode=T472)*CaDébit)</f>
        <v>0</v>
      </c>
      <c r="U476" s="9">
        <f>SUMPRODUCT((CaSem=S469)*(CACatégorie="Banque")*(CaMode=U472)*CaDébit)</f>
        <v>0</v>
      </c>
      <c r="V476" s="9">
        <f>SUMPRODUCT((CaSem=S469)*(CaMode=V472)*CaDébit)</f>
        <v>0</v>
      </c>
      <c r="W476" s="9">
        <f>SUMPRODUCT((CaSem=S469)*(CaMode=W472)*CaDébit)</f>
        <v>0</v>
      </c>
      <c r="X476" s="9">
        <f>SUMPRODUCT((CaSem=S469)*(CaMode=X472)*CaDébit)</f>
        <v>0</v>
      </c>
      <c r="Y476" s="11">
        <f>SUM(T476:X476)</f>
        <v>0</v>
      </c>
      <c r="Z476" s="11">
        <f>(T470+R476)-Y476</f>
        <v>0</v>
      </c>
      <c r="AA476" s="55"/>
      <c r="AB476" s="55"/>
    </row>
    <row r="479" spans="2:28" x14ac:dyDescent="0.25">
      <c r="R479" s="3" t="s">
        <v>17</v>
      </c>
      <c r="S479" s="13"/>
      <c r="T479" s="4" t="s">
        <v>18</v>
      </c>
      <c r="U479" s="8" t="s">
        <v>0</v>
      </c>
      <c r="V479" s="8" t="s">
        <v>1</v>
      </c>
      <c r="W479" s="40" t="s">
        <v>2</v>
      </c>
    </row>
    <row r="480" spans="2:28" ht="15" customHeight="1" x14ac:dyDescent="0.25">
      <c r="R480" s="2"/>
      <c r="S480" s="2"/>
      <c r="T480" s="102">
        <f>SUMPRODUCT((CaSem=S479)*(CaSem&gt;0)*CaCrédit)</f>
        <v>0</v>
      </c>
      <c r="U480" s="104">
        <f>SUMPRODUCT((CaSem=S479)*(CACatégorie=U479)*CaCrédit)</f>
        <v>0</v>
      </c>
      <c r="V480" s="104">
        <f>SUMPRODUCT((CaSem=S479)*(CACatégorie=V479)*CaCrédit)</f>
        <v>0</v>
      </c>
      <c r="W480" s="99">
        <f>SUMPRODUCT((CaSem=S479)*(CACatégorie=W479)*CaCrédit)</f>
        <v>0</v>
      </c>
      <c r="X480" s="101"/>
    </row>
    <row r="481" spans="18:28" ht="15" customHeight="1" x14ac:dyDescent="0.25">
      <c r="R481" s="2"/>
      <c r="S481" s="2"/>
      <c r="T481" s="103"/>
      <c r="U481" s="104"/>
      <c r="V481" s="104"/>
      <c r="W481" s="100"/>
      <c r="X481" s="101"/>
    </row>
    <row r="482" spans="18:28" x14ac:dyDescent="0.25">
      <c r="T482" s="39" t="s">
        <v>12</v>
      </c>
      <c r="U482" s="8" t="s">
        <v>21</v>
      </c>
      <c r="V482" s="8" t="s">
        <v>5</v>
      </c>
      <c r="W482" s="8" t="s">
        <v>6</v>
      </c>
      <c r="X482" s="8" t="s">
        <v>7</v>
      </c>
      <c r="Y482" s="7" t="s">
        <v>22</v>
      </c>
    </row>
    <row r="483" spans="18:28" ht="15" customHeight="1" x14ac:dyDescent="0.25">
      <c r="T483" s="105">
        <f>SUMPRODUCT((CaSem=S479)*(CaMode="Espèce")*CaCrédit)</f>
        <v>0</v>
      </c>
      <c r="U483" s="104">
        <f>SUMPRODUCT((CaSem=S479)*(CaMode=U482)*CaCrédit)</f>
        <v>0</v>
      </c>
      <c r="V483" s="104">
        <f>SUMPRODUCT((CaSem=S479)*(CaMode=V482)*CaCrédit)</f>
        <v>0</v>
      </c>
      <c r="W483" s="104">
        <f>SUMPRODUCT((CaSem=S479)*(CaMode=W482)*CaCrédit)</f>
        <v>0</v>
      </c>
      <c r="X483" s="104">
        <f>SUMPRODUCT((CaSem=S479)*(CaMode=X482)*CaCrédit)</f>
        <v>0</v>
      </c>
      <c r="Y483" s="12">
        <f>SUM(T483:X484)</f>
        <v>0</v>
      </c>
    </row>
    <row r="484" spans="18:28" ht="15" customHeight="1" x14ac:dyDescent="0.25">
      <c r="T484" s="106"/>
      <c r="U484" s="104"/>
      <c r="V484" s="104"/>
      <c r="W484" s="104"/>
      <c r="X484" s="104"/>
      <c r="Y484" s="15">
        <f>SUMPRODUCT((CaSem=S479)*CaRecJour)</f>
        <v>0</v>
      </c>
    </row>
    <row r="485" spans="18:28" ht="15.75" x14ac:dyDescent="0.25">
      <c r="R485" s="107" t="s">
        <v>26</v>
      </c>
      <c r="S485" s="108"/>
      <c r="T485" s="41" t="s">
        <v>23</v>
      </c>
      <c r="U485" s="41" t="s">
        <v>24</v>
      </c>
      <c r="V485" s="41" t="s">
        <v>46</v>
      </c>
      <c r="W485" s="41" t="s">
        <v>47</v>
      </c>
      <c r="X485" s="41" t="s">
        <v>7</v>
      </c>
      <c r="Y485" s="41" t="s">
        <v>18</v>
      </c>
      <c r="Z485" s="41" t="s">
        <v>27</v>
      </c>
      <c r="AA485" s="54"/>
      <c r="AB485" s="54"/>
    </row>
    <row r="486" spans="18:28" x14ac:dyDescent="0.25">
      <c r="R486" s="109">
        <f>Z476</f>
        <v>0</v>
      </c>
      <c r="S486" s="110"/>
      <c r="T486" s="9">
        <f>SUMPRODUCT((CaSem=S479)*(CACatégorie="Banque")*(CaMode=T482)*CaDébit)</f>
        <v>0</v>
      </c>
      <c r="U486" s="9">
        <f>SUMPRODUCT((CaSem=S479)*(CACatégorie="Banque")*(CaMode=U482)*CaDébit)</f>
        <v>0</v>
      </c>
      <c r="V486" s="9">
        <f>SUMPRODUCT((CaSem=S479)*(CaMode=V482)*CaDébit)</f>
        <v>0</v>
      </c>
      <c r="W486" s="9">
        <f>SUMPRODUCT((CaSem=S479)*(CaMode=W482)*CaDébit)</f>
        <v>0</v>
      </c>
      <c r="X486" s="9">
        <f>SUMPRODUCT((CaSem=S479)*(CaMode=X482)*CaDébit)</f>
        <v>0</v>
      </c>
      <c r="Y486" s="11">
        <f>SUM(T486:X486)</f>
        <v>0</v>
      </c>
      <c r="Z486" s="11">
        <f>(T480+R486)-Y486</f>
        <v>0</v>
      </c>
      <c r="AA486" s="55"/>
      <c r="AB486" s="55"/>
    </row>
    <row r="489" spans="18:28" x14ac:dyDescent="0.25">
      <c r="R489" s="3" t="s">
        <v>17</v>
      </c>
      <c r="S489" s="13"/>
      <c r="T489" s="4" t="s">
        <v>18</v>
      </c>
      <c r="U489" s="8" t="s">
        <v>0</v>
      </c>
      <c r="V489" s="8" t="s">
        <v>1</v>
      </c>
      <c r="W489" s="40" t="s">
        <v>2</v>
      </c>
    </row>
    <row r="490" spans="18:28" ht="15" customHeight="1" x14ac:dyDescent="0.25">
      <c r="R490" s="2"/>
      <c r="S490" s="2"/>
      <c r="T490" s="102">
        <f>SUMPRODUCT((CaSem=S489)*(CaSem&gt;0)*CaCrédit)</f>
        <v>0</v>
      </c>
      <c r="U490" s="104">
        <f>SUMPRODUCT((CaSem=S489)*(CACatégorie=U489)*CaCrédit)</f>
        <v>0</v>
      </c>
      <c r="V490" s="104">
        <f>SUMPRODUCT((CaSem=S489)*(CACatégorie=V489)*CaCrédit)</f>
        <v>0</v>
      </c>
      <c r="W490" s="99">
        <f>SUMPRODUCT((CaSem=S489)*(CACatégorie=W489)*CaCrédit)</f>
        <v>0</v>
      </c>
      <c r="X490" s="101"/>
    </row>
    <row r="491" spans="18:28" ht="15" customHeight="1" x14ac:dyDescent="0.25">
      <c r="R491" s="2"/>
      <c r="S491" s="2"/>
      <c r="T491" s="103"/>
      <c r="U491" s="104"/>
      <c r="V491" s="104"/>
      <c r="W491" s="100"/>
      <c r="X491" s="101"/>
    </row>
    <row r="492" spans="18:28" x14ac:dyDescent="0.25">
      <c r="T492" s="39" t="s">
        <v>12</v>
      </c>
      <c r="U492" s="8" t="s">
        <v>21</v>
      </c>
      <c r="V492" s="8" t="s">
        <v>5</v>
      </c>
      <c r="W492" s="8" t="s">
        <v>6</v>
      </c>
      <c r="X492" s="8" t="s">
        <v>7</v>
      </c>
      <c r="Y492" s="7" t="s">
        <v>22</v>
      </c>
    </row>
    <row r="493" spans="18:28" ht="15" customHeight="1" x14ac:dyDescent="0.25">
      <c r="T493" s="105">
        <f>SUMPRODUCT((CaSem=S489)*(CaMode="Espèce")*CaCrédit)</f>
        <v>0</v>
      </c>
      <c r="U493" s="104">
        <f>SUMPRODUCT((CaSem=S489)*(CaMode=U492)*CaCrédit)</f>
        <v>0</v>
      </c>
      <c r="V493" s="104">
        <f>SUMPRODUCT((CaSem=S489)*(CaMode=V492)*CaCrédit)</f>
        <v>0</v>
      </c>
      <c r="W493" s="104">
        <f>SUMPRODUCT((CaSem=S489)*(CaMode=W492)*CaCrédit)</f>
        <v>0</v>
      </c>
      <c r="X493" s="104">
        <f>SUMPRODUCT((CaSem=S489)*(CaMode=X492)*CaCrédit)</f>
        <v>0</v>
      </c>
      <c r="Y493" s="12">
        <f>SUM(T493:X494)</f>
        <v>0</v>
      </c>
    </row>
    <row r="494" spans="18:28" ht="15" customHeight="1" x14ac:dyDescent="0.25">
      <c r="T494" s="106"/>
      <c r="U494" s="104"/>
      <c r="V494" s="104"/>
      <c r="W494" s="104"/>
      <c r="X494" s="104"/>
      <c r="Y494" s="15">
        <f>SUMPRODUCT((CaSem=S489)*CaRecJour)</f>
        <v>0</v>
      </c>
    </row>
    <row r="495" spans="18:28" ht="15.75" x14ac:dyDescent="0.25">
      <c r="R495" s="107" t="s">
        <v>26</v>
      </c>
      <c r="S495" s="108"/>
      <c r="T495" s="41" t="s">
        <v>23</v>
      </c>
      <c r="U495" s="41" t="s">
        <v>24</v>
      </c>
      <c r="V495" s="41" t="s">
        <v>46</v>
      </c>
      <c r="W495" s="41" t="s">
        <v>47</v>
      </c>
      <c r="X495" s="41" t="s">
        <v>7</v>
      </c>
      <c r="Y495" s="41" t="s">
        <v>18</v>
      </c>
      <c r="Z495" s="41" t="s">
        <v>27</v>
      </c>
      <c r="AA495" s="54"/>
      <c r="AB495" s="54"/>
    </row>
    <row r="496" spans="18:28" x14ac:dyDescent="0.25">
      <c r="R496" s="109">
        <f>Z486</f>
        <v>0</v>
      </c>
      <c r="S496" s="110"/>
      <c r="T496" s="9">
        <f>SUMPRODUCT((CaSem=S489)*(CACatégorie="Banque")*(CaMode=T492)*CaDébit)</f>
        <v>0</v>
      </c>
      <c r="U496" s="9">
        <f>SUMPRODUCT((CaSem=S489)*(CACatégorie="Banque")*(CaMode=U492)*CaDébit)</f>
        <v>0</v>
      </c>
      <c r="V496" s="9">
        <f>SUMPRODUCT((CaSem=S489)*(CaMode=V492)*CaDébit)</f>
        <v>0</v>
      </c>
      <c r="W496" s="9">
        <f>SUMPRODUCT((CaSem=S489)*(CaMode=W492)*CaDébit)</f>
        <v>0</v>
      </c>
      <c r="X496" s="9">
        <f>SUMPRODUCT((CaSem=S489)*(CaMode=X492)*CaDébit)</f>
        <v>0</v>
      </c>
      <c r="Y496" s="11">
        <f>SUM(T496:X496)</f>
        <v>0</v>
      </c>
      <c r="Z496" s="11">
        <f>(T490+R496)-Y496</f>
        <v>0</v>
      </c>
      <c r="AA496" s="55"/>
      <c r="AB496" s="55"/>
    </row>
    <row r="499" spans="18:28" x14ac:dyDescent="0.25">
      <c r="R499" s="3" t="s">
        <v>17</v>
      </c>
      <c r="S499" s="13"/>
      <c r="T499" s="4" t="s">
        <v>18</v>
      </c>
      <c r="U499" s="8" t="s">
        <v>0</v>
      </c>
      <c r="V499" s="8" t="s">
        <v>1</v>
      </c>
      <c r="W499" s="40" t="s">
        <v>2</v>
      </c>
    </row>
    <row r="500" spans="18:28" ht="15" customHeight="1" x14ac:dyDescent="0.25">
      <c r="R500" s="2"/>
      <c r="S500" s="2"/>
      <c r="T500" s="102">
        <f>SUMPRODUCT((CaSem=S499)*(CaSem&gt;0)*CaCrédit)</f>
        <v>0</v>
      </c>
      <c r="U500" s="104">
        <f>SUMPRODUCT((CaSem=S499)*(CACatégorie=U499)*CaCrédit)</f>
        <v>0</v>
      </c>
      <c r="V500" s="104">
        <f>SUMPRODUCT((CaSem=S499)*(CACatégorie=V499)*CaCrédit)</f>
        <v>0</v>
      </c>
      <c r="W500" s="99">
        <f>SUMPRODUCT((CaSem=S499)*(CACatégorie=W499)*CaCrédit)</f>
        <v>0</v>
      </c>
      <c r="X500" s="101"/>
    </row>
    <row r="501" spans="18:28" ht="15" customHeight="1" x14ac:dyDescent="0.25">
      <c r="R501" s="2"/>
      <c r="S501" s="2"/>
      <c r="T501" s="103"/>
      <c r="U501" s="104"/>
      <c r="V501" s="104"/>
      <c r="W501" s="100"/>
      <c r="X501" s="101"/>
    </row>
    <row r="502" spans="18:28" x14ac:dyDescent="0.25">
      <c r="T502" s="39" t="s">
        <v>12</v>
      </c>
      <c r="U502" s="8" t="s">
        <v>21</v>
      </c>
      <c r="V502" s="8" t="s">
        <v>5</v>
      </c>
      <c r="W502" s="8" t="s">
        <v>6</v>
      </c>
      <c r="X502" s="8" t="s">
        <v>7</v>
      </c>
      <c r="Y502" s="7" t="s">
        <v>22</v>
      </c>
    </row>
    <row r="503" spans="18:28" ht="15" customHeight="1" x14ac:dyDescent="0.25">
      <c r="T503" s="105">
        <f>SUMPRODUCT((CaSem=S499)*(CaMode="Espèce")*CaCrédit)</f>
        <v>0</v>
      </c>
      <c r="U503" s="104">
        <f>SUMPRODUCT((CaSem=S499)*(CaMode=U502)*CaCrédit)</f>
        <v>0</v>
      </c>
      <c r="V503" s="104">
        <f>SUMPRODUCT((CaSem=S499)*(CaMode=V502)*CaCrédit)</f>
        <v>0</v>
      </c>
      <c r="W503" s="104">
        <f>SUMPRODUCT((CaSem=S499)*(CaMode=W502)*CaCrédit)</f>
        <v>0</v>
      </c>
      <c r="X503" s="104">
        <f>SUMPRODUCT((CaSem=S499)*(CaMode=X502)*CaCrédit)</f>
        <v>0</v>
      </c>
      <c r="Y503" s="12">
        <f>SUM(T503:X504)</f>
        <v>0</v>
      </c>
    </row>
    <row r="504" spans="18:28" ht="15" customHeight="1" x14ac:dyDescent="0.25">
      <c r="T504" s="106"/>
      <c r="U504" s="104"/>
      <c r="V504" s="104"/>
      <c r="W504" s="104"/>
      <c r="X504" s="104"/>
      <c r="Y504" s="15">
        <f>SUMPRODUCT((CaSem=S499)*CaRecJour)</f>
        <v>0</v>
      </c>
    </row>
    <row r="505" spans="18:28" ht="15.75" x14ac:dyDescent="0.25">
      <c r="R505" s="107" t="s">
        <v>26</v>
      </c>
      <c r="S505" s="108"/>
      <c r="T505" s="41" t="s">
        <v>23</v>
      </c>
      <c r="U505" s="41" t="s">
        <v>24</v>
      </c>
      <c r="V505" s="41" t="s">
        <v>46</v>
      </c>
      <c r="W505" s="41" t="s">
        <v>47</v>
      </c>
      <c r="X505" s="41" t="s">
        <v>7</v>
      </c>
      <c r="Y505" s="41" t="s">
        <v>18</v>
      </c>
      <c r="Z505" s="41" t="s">
        <v>27</v>
      </c>
      <c r="AA505" s="54"/>
      <c r="AB505" s="54"/>
    </row>
    <row r="506" spans="18:28" x14ac:dyDescent="0.25">
      <c r="R506" s="109">
        <f>Z496</f>
        <v>0</v>
      </c>
      <c r="S506" s="110"/>
      <c r="T506" s="9">
        <f>SUMPRODUCT((CaSem=S499)*(CACatégorie="Banque")*(CaMode=T502)*CaDébit)</f>
        <v>0</v>
      </c>
      <c r="U506" s="9">
        <f>SUMPRODUCT((CaSem=S499)*(CACatégorie="Banque")*(CaMode=U502)*CaDébit)</f>
        <v>0</v>
      </c>
      <c r="V506" s="9">
        <f>SUMPRODUCT((CaSem=S499)*(CaMode=V502)*CaDébit)</f>
        <v>0</v>
      </c>
      <c r="W506" s="9">
        <f>SUMPRODUCT((CaSem=S499)*(CaMode=W502)*CaDébit)</f>
        <v>0</v>
      </c>
      <c r="X506" s="9">
        <f>SUMPRODUCT((CaSem=S499)*(CaMode=X502)*CaDébit)</f>
        <v>0</v>
      </c>
      <c r="Y506" s="11">
        <f>SUM(T506:X506)</f>
        <v>0</v>
      </c>
      <c r="Z506" s="11">
        <f>(T500+R506)-Y506</f>
        <v>0</v>
      </c>
      <c r="AA506" s="55"/>
      <c r="AB506" s="55"/>
    </row>
    <row r="509" spans="18:28" x14ac:dyDescent="0.25">
      <c r="R509" s="3" t="s">
        <v>17</v>
      </c>
      <c r="S509" s="13"/>
      <c r="T509" s="4" t="s">
        <v>18</v>
      </c>
      <c r="U509" s="8" t="s">
        <v>0</v>
      </c>
      <c r="V509" s="8" t="s">
        <v>1</v>
      </c>
      <c r="W509" s="40" t="s">
        <v>2</v>
      </c>
    </row>
    <row r="510" spans="18:28" ht="15" customHeight="1" x14ac:dyDescent="0.25">
      <c r="R510" s="2"/>
      <c r="S510" s="2"/>
      <c r="T510" s="102">
        <f>SUMPRODUCT((CaSem=S509)*(CaSem&gt;0)*CaCrédit)</f>
        <v>0</v>
      </c>
      <c r="U510" s="104">
        <f>SUMPRODUCT((CaSem=S509)*(CACatégorie=U509)*CaCrédit)</f>
        <v>0</v>
      </c>
      <c r="V510" s="104">
        <f>SUMPRODUCT((CaSem=S509)*(CACatégorie=V509)*CaCrédit)</f>
        <v>0</v>
      </c>
      <c r="W510" s="99">
        <f>SUMPRODUCT((CaSem=S509)*(CACatégorie=W509)*CaCrédit)</f>
        <v>0</v>
      </c>
      <c r="X510" s="101"/>
    </row>
    <row r="511" spans="18:28" ht="15" customHeight="1" x14ac:dyDescent="0.25">
      <c r="R511" s="2"/>
      <c r="S511" s="2"/>
      <c r="T511" s="103"/>
      <c r="U511" s="104"/>
      <c r="V511" s="104"/>
      <c r="W511" s="100"/>
      <c r="X511" s="101"/>
    </row>
    <row r="512" spans="18:28" x14ac:dyDescent="0.25">
      <c r="T512" s="39" t="s">
        <v>12</v>
      </c>
      <c r="U512" s="8" t="s">
        <v>21</v>
      </c>
      <c r="V512" s="8" t="s">
        <v>5</v>
      </c>
      <c r="W512" s="8" t="s">
        <v>6</v>
      </c>
      <c r="X512" s="8" t="s">
        <v>7</v>
      </c>
      <c r="Y512" s="7" t="s">
        <v>22</v>
      </c>
    </row>
    <row r="513" spans="18:28" ht="15" customHeight="1" x14ac:dyDescent="0.25">
      <c r="T513" s="105">
        <f>SUMPRODUCT((CaSem=S509)*(CaMode="Espèce")*CaCrédit)</f>
        <v>0</v>
      </c>
      <c r="U513" s="104">
        <f>SUMPRODUCT((CaSem=S509)*(CaMode=U512)*CaCrédit)</f>
        <v>0</v>
      </c>
      <c r="V513" s="104">
        <f>SUMPRODUCT((CaSem=S509)*(CaMode=V512)*CaCrédit)</f>
        <v>0</v>
      </c>
      <c r="W513" s="104">
        <f>SUMPRODUCT((CaSem=S509)*(CaMode=W512)*CaCrédit)</f>
        <v>0</v>
      </c>
      <c r="X513" s="104">
        <f>SUMPRODUCT((CaSem=S509)*(CaMode=X512)*CaCrédit)</f>
        <v>0</v>
      </c>
      <c r="Y513" s="12">
        <f>SUM(T513:X514)</f>
        <v>0</v>
      </c>
    </row>
    <row r="514" spans="18:28" ht="15" customHeight="1" x14ac:dyDescent="0.25">
      <c r="T514" s="106"/>
      <c r="U514" s="104"/>
      <c r="V514" s="104"/>
      <c r="W514" s="104"/>
      <c r="X514" s="104"/>
      <c r="Y514" s="15">
        <f>SUMPRODUCT((CaSem=S509)*CaRecJour)</f>
        <v>0</v>
      </c>
    </row>
    <row r="515" spans="18:28" ht="15.75" x14ac:dyDescent="0.25">
      <c r="R515" s="107" t="s">
        <v>26</v>
      </c>
      <c r="S515" s="108"/>
      <c r="T515" s="41" t="s">
        <v>23</v>
      </c>
      <c r="U515" s="41" t="s">
        <v>24</v>
      </c>
      <c r="V515" s="41" t="s">
        <v>46</v>
      </c>
      <c r="W515" s="41" t="s">
        <v>47</v>
      </c>
      <c r="X515" s="41" t="s">
        <v>7</v>
      </c>
      <c r="Y515" s="41" t="s">
        <v>18</v>
      </c>
      <c r="Z515" s="41" t="s">
        <v>27</v>
      </c>
      <c r="AA515" s="54"/>
      <c r="AB515" s="54"/>
    </row>
    <row r="516" spans="18:28" x14ac:dyDescent="0.25">
      <c r="R516" s="109">
        <f>Z506</f>
        <v>0</v>
      </c>
      <c r="S516" s="110"/>
      <c r="T516" s="9">
        <f>SUMPRODUCT((CaSem=S509)*(CACatégorie="Banque")*(CaMode=T512)*CaDébit)</f>
        <v>0</v>
      </c>
      <c r="U516" s="9">
        <f>SUMPRODUCT((CaSem=S509)*(CACatégorie="Banque")*(CaMode=U512)*CaDébit)</f>
        <v>0</v>
      </c>
      <c r="V516" s="9">
        <f>SUMPRODUCT((CaSem=S509)*(CaMode=V512)*CaDébit)</f>
        <v>0</v>
      </c>
      <c r="W516" s="9">
        <f>SUMPRODUCT((CaSem=S509)*(CaMode=W512)*CaDébit)</f>
        <v>0</v>
      </c>
      <c r="X516" s="9">
        <f>SUMPRODUCT((CaSem=S509)*(CaMode=X512)*CaDébit)</f>
        <v>0</v>
      </c>
      <c r="Y516" s="11">
        <f>SUM(T516:X516)</f>
        <v>0</v>
      </c>
      <c r="Z516" s="11">
        <f>(T510+R516)-Y516</f>
        <v>0</v>
      </c>
      <c r="AA516" s="55"/>
      <c r="AB516" s="55"/>
    </row>
    <row r="519" spans="18:28" x14ac:dyDescent="0.25">
      <c r="R519" s="3" t="s">
        <v>17</v>
      </c>
      <c r="S519" s="13"/>
      <c r="T519" s="4" t="s">
        <v>18</v>
      </c>
      <c r="U519" s="8" t="s">
        <v>0</v>
      </c>
      <c r="V519" s="8" t="s">
        <v>1</v>
      </c>
      <c r="W519" s="40" t="s">
        <v>2</v>
      </c>
    </row>
    <row r="520" spans="18:28" ht="15" customHeight="1" x14ac:dyDescent="0.25">
      <c r="R520" s="2"/>
      <c r="S520" s="2"/>
      <c r="T520" s="102">
        <f>SUMPRODUCT((CaSem=S519)*(CaSem&gt;0)*CaCrédit)</f>
        <v>0</v>
      </c>
      <c r="U520" s="104">
        <f>SUMPRODUCT((CaSem=S519)*(CACatégorie=U519)*CaCrédit)</f>
        <v>0</v>
      </c>
      <c r="V520" s="104">
        <f>SUMPRODUCT((CaSem=S519)*(CACatégorie=V519)*CaCrédit)</f>
        <v>0</v>
      </c>
      <c r="W520" s="99">
        <f>SUMPRODUCT((CaSem=S519)*(CACatégorie=W519)*CaCrédit)</f>
        <v>0</v>
      </c>
      <c r="X520" s="101"/>
    </row>
    <row r="521" spans="18:28" ht="15" customHeight="1" x14ac:dyDescent="0.25">
      <c r="R521" s="2"/>
      <c r="S521" s="2"/>
      <c r="T521" s="103"/>
      <c r="U521" s="104"/>
      <c r="V521" s="104"/>
      <c r="W521" s="100"/>
      <c r="X521" s="101"/>
    </row>
    <row r="522" spans="18:28" x14ac:dyDescent="0.25">
      <c r="T522" s="39" t="s">
        <v>12</v>
      </c>
      <c r="U522" s="8" t="s">
        <v>21</v>
      </c>
      <c r="V522" s="8" t="s">
        <v>5</v>
      </c>
      <c r="W522" s="8" t="s">
        <v>6</v>
      </c>
      <c r="X522" s="8" t="s">
        <v>7</v>
      </c>
      <c r="Y522" s="7" t="s">
        <v>22</v>
      </c>
    </row>
    <row r="523" spans="18:28" ht="15" customHeight="1" x14ac:dyDescent="0.25">
      <c r="T523" s="105">
        <f>SUMPRODUCT((CaSem=S519)*(CaMode="Espèce")*CaCrédit)</f>
        <v>0</v>
      </c>
      <c r="U523" s="104">
        <f>SUMPRODUCT((CaSem=S519)*(CaMode=U522)*CaCrédit)</f>
        <v>0</v>
      </c>
      <c r="V523" s="104">
        <f>SUMPRODUCT((CaSem=S519)*(CaMode=V522)*CaCrédit)</f>
        <v>0</v>
      </c>
      <c r="W523" s="104">
        <f>SUMPRODUCT((CaSem=S519)*(CaMode=W522)*CaCrédit)</f>
        <v>0</v>
      </c>
      <c r="X523" s="104">
        <f>SUMPRODUCT((CaSem=S519)*(CaMode=X522)*CaCrédit)</f>
        <v>0</v>
      </c>
      <c r="Y523" s="12">
        <f>SUM(T523:X524)</f>
        <v>0</v>
      </c>
    </row>
    <row r="524" spans="18:28" ht="15" customHeight="1" x14ac:dyDescent="0.25">
      <c r="T524" s="106"/>
      <c r="U524" s="104"/>
      <c r="V524" s="104"/>
      <c r="W524" s="104"/>
      <c r="X524" s="104"/>
      <c r="Y524" s="15">
        <f>SUMPRODUCT((CaSem=S519)*CaRecJour)</f>
        <v>0</v>
      </c>
    </row>
    <row r="525" spans="18:28" ht="15.75" x14ac:dyDescent="0.25">
      <c r="R525" s="107" t="s">
        <v>26</v>
      </c>
      <c r="S525" s="108"/>
      <c r="T525" s="41" t="s">
        <v>23</v>
      </c>
      <c r="U525" s="41" t="s">
        <v>24</v>
      </c>
      <c r="V525" s="41" t="s">
        <v>46</v>
      </c>
      <c r="W525" s="41" t="s">
        <v>47</v>
      </c>
      <c r="X525" s="41" t="s">
        <v>7</v>
      </c>
      <c r="Y525" s="41" t="s">
        <v>18</v>
      </c>
      <c r="Z525" s="41" t="s">
        <v>27</v>
      </c>
      <c r="AA525" s="54"/>
      <c r="AB525" s="54"/>
    </row>
    <row r="526" spans="18:28" x14ac:dyDescent="0.25">
      <c r="R526" s="109">
        <f>Z516</f>
        <v>0</v>
      </c>
      <c r="S526" s="110"/>
      <c r="T526" s="9">
        <f>SUMPRODUCT((CaSem=S519)*(CACatégorie="Banque")*(CaMode=T522)*CaDébit)</f>
        <v>0</v>
      </c>
      <c r="U526" s="9">
        <f>SUMPRODUCT((CaSem=S519)*(CACatégorie="Banque")*(CaMode=U522)*CaDébit)</f>
        <v>0</v>
      </c>
      <c r="V526" s="9">
        <f>SUMPRODUCT((CaSem=S519)*(CaMode=V522)*CaDébit)</f>
        <v>0</v>
      </c>
      <c r="W526" s="9">
        <f>SUMPRODUCT((CaSem=S519)*(CaMode=W522)*CaDébit)</f>
        <v>0</v>
      </c>
      <c r="X526" s="9">
        <f>SUMPRODUCT((CaSem=S519)*(CaMode=X522)*CaDébit)</f>
        <v>0</v>
      </c>
      <c r="Y526" s="11">
        <f>SUM(T526:X526)</f>
        <v>0</v>
      </c>
      <c r="Z526" s="11">
        <f>(T520+R526)-Y526</f>
        <v>0</v>
      </c>
      <c r="AA526" s="55"/>
      <c r="AB526" s="55"/>
    </row>
    <row r="529" spans="18:28" x14ac:dyDescent="0.25">
      <c r="R529" s="3" t="s">
        <v>17</v>
      </c>
      <c r="S529" s="13"/>
      <c r="T529" s="4" t="s">
        <v>18</v>
      </c>
      <c r="U529" s="8" t="s">
        <v>0</v>
      </c>
      <c r="V529" s="8" t="s">
        <v>1</v>
      </c>
      <c r="W529" s="40" t="s">
        <v>2</v>
      </c>
    </row>
    <row r="530" spans="18:28" x14ac:dyDescent="0.25">
      <c r="R530" s="2"/>
      <c r="S530" s="2"/>
      <c r="T530" s="102">
        <f>SUMPRODUCT((CaSem=S529)*(CaSem&gt;0)*CaCrédit)</f>
        <v>0</v>
      </c>
      <c r="U530" s="104">
        <f>SUMPRODUCT((CaSem=S529)*(CACatégorie=U529)*CaCrédit)</f>
        <v>0</v>
      </c>
      <c r="V530" s="104">
        <f>SUMPRODUCT((CaSem=S529)*(CACatégorie=V529)*CaCrédit)</f>
        <v>0</v>
      </c>
      <c r="W530" s="99">
        <f>SUMPRODUCT((CaSem=S529)*(CACatégorie=W529)*CaCrédit)</f>
        <v>0</v>
      </c>
      <c r="X530" s="101"/>
    </row>
    <row r="531" spans="18:28" x14ac:dyDescent="0.25">
      <c r="R531" s="2"/>
      <c r="S531" s="2"/>
      <c r="T531" s="103"/>
      <c r="U531" s="104"/>
      <c r="V531" s="104"/>
      <c r="W531" s="100"/>
      <c r="X531" s="101"/>
    </row>
    <row r="532" spans="18:28" x14ac:dyDescent="0.25">
      <c r="T532" s="39" t="s">
        <v>12</v>
      </c>
      <c r="U532" s="8" t="s">
        <v>21</v>
      </c>
      <c r="V532" s="8" t="s">
        <v>5</v>
      </c>
      <c r="W532" s="8" t="s">
        <v>6</v>
      </c>
      <c r="X532" s="8" t="s">
        <v>7</v>
      </c>
      <c r="Y532" s="7" t="s">
        <v>22</v>
      </c>
    </row>
    <row r="533" spans="18:28" x14ac:dyDescent="0.25">
      <c r="T533" s="105">
        <f>SUMPRODUCT((CaSem=S529)*(CaMode="Espèce")*CaCrédit)</f>
        <v>0</v>
      </c>
      <c r="U533" s="104">
        <f>SUMPRODUCT((CaSem=S529)*(CaMode=U532)*CaCrédit)</f>
        <v>0</v>
      </c>
      <c r="V533" s="104">
        <f>SUMPRODUCT((CaSem=S529)*(CaMode=V532)*CaCrédit)</f>
        <v>0</v>
      </c>
      <c r="W533" s="104">
        <f>SUMPRODUCT((CaSem=S529)*(CaMode=W532)*CaCrédit)</f>
        <v>0</v>
      </c>
      <c r="X533" s="104">
        <f>SUMPRODUCT((CaSem=S529)*(CaMode=X532)*CaCrédit)</f>
        <v>0</v>
      </c>
      <c r="Y533" s="12">
        <f>SUM(T533:X534)</f>
        <v>0</v>
      </c>
    </row>
    <row r="534" spans="18:28" x14ac:dyDescent="0.25">
      <c r="T534" s="106"/>
      <c r="U534" s="104"/>
      <c r="V534" s="104"/>
      <c r="W534" s="104"/>
      <c r="X534" s="104"/>
      <c r="Y534" s="15">
        <f>SUMPRODUCT((CaSem=S529)*CaRecJour)</f>
        <v>0</v>
      </c>
    </row>
    <row r="535" spans="18:28" ht="15.75" x14ac:dyDescent="0.25">
      <c r="R535" s="107" t="s">
        <v>26</v>
      </c>
      <c r="S535" s="108"/>
      <c r="T535" s="41" t="s">
        <v>23</v>
      </c>
      <c r="U535" s="41" t="s">
        <v>24</v>
      </c>
      <c r="V535" s="41" t="s">
        <v>46</v>
      </c>
      <c r="W535" s="41" t="s">
        <v>47</v>
      </c>
      <c r="X535" s="41" t="s">
        <v>7</v>
      </c>
      <c r="Y535" s="41" t="s">
        <v>18</v>
      </c>
      <c r="Z535" s="41" t="s">
        <v>27</v>
      </c>
      <c r="AA535" s="54"/>
      <c r="AB535" s="54"/>
    </row>
    <row r="536" spans="18:28" x14ac:dyDescent="0.25">
      <c r="R536" s="109">
        <f>Z526</f>
        <v>0</v>
      </c>
      <c r="S536" s="110"/>
      <c r="T536" s="9">
        <f>SUMPRODUCT((CaSem=S529)*(CACatégorie="Banque")*(CaMode=T532)*CaDébit)</f>
        <v>0</v>
      </c>
      <c r="U536" s="9">
        <f>SUMPRODUCT((CaSem=S529)*(CACatégorie="Banque")*(CaMode=U532)*CaDébit)</f>
        <v>0</v>
      </c>
      <c r="V536" s="9">
        <f>SUMPRODUCT((CaSem=S529)*(CaMode=V532)*CaDébit)</f>
        <v>0</v>
      </c>
      <c r="W536" s="9">
        <f>SUMPRODUCT((CaSem=S529)*(CaMode=W532)*CaDébit)</f>
        <v>0</v>
      </c>
      <c r="X536" s="9">
        <f>SUMPRODUCT((CaSem=S529)*(CaMode=X532)*CaDébit)</f>
        <v>0</v>
      </c>
      <c r="Y536" s="11">
        <f>SUM(T536:X536)</f>
        <v>0</v>
      </c>
      <c r="Z536" s="11">
        <f>(T530+R536)-Y536</f>
        <v>0</v>
      </c>
      <c r="AA536" s="55"/>
      <c r="AB536" s="55"/>
    </row>
    <row r="539" spans="18:28" x14ac:dyDescent="0.25">
      <c r="R539" s="3" t="s">
        <v>17</v>
      </c>
      <c r="S539" s="13"/>
      <c r="T539" s="4" t="s">
        <v>18</v>
      </c>
      <c r="U539" s="8" t="s">
        <v>0</v>
      </c>
      <c r="V539" s="8" t="s">
        <v>1</v>
      </c>
      <c r="W539" s="40" t="s">
        <v>2</v>
      </c>
    </row>
    <row r="540" spans="18:28" x14ac:dyDescent="0.25">
      <c r="R540" s="2"/>
      <c r="S540" s="2"/>
      <c r="T540" s="102">
        <f>SUMPRODUCT((CaSem=S539)*(CaSem&gt;0)*CaCrédit)</f>
        <v>0</v>
      </c>
      <c r="U540" s="104">
        <f>SUMPRODUCT((CaSem=S539)*(CACatégorie=U539)*CaCrédit)</f>
        <v>0</v>
      </c>
      <c r="V540" s="104">
        <f>SUMPRODUCT((CaSem=S539)*(CACatégorie=V539)*CaCrédit)</f>
        <v>0</v>
      </c>
      <c r="W540" s="99">
        <f>SUMPRODUCT((CaSem=S539)*(CACatégorie=W539)*CaCrédit)</f>
        <v>0</v>
      </c>
      <c r="X540" s="101"/>
    </row>
    <row r="541" spans="18:28" x14ac:dyDescent="0.25">
      <c r="R541" s="2"/>
      <c r="S541" s="2"/>
      <c r="T541" s="103"/>
      <c r="U541" s="104"/>
      <c r="V541" s="104"/>
      <c r="W541" s="100"/>
      <c r="X541" s="101"/>
    </row>
    <row r="542" spans="18:28" x14ac:dyDescent="0.25">
      <c r="T542" s="39" t="s">
        <v>12</v>
      </c>
      <c r="U542" s="8" t="s">
        <v>21</v>
      </c>
      <c r="V542" s="8" t="s">
        <v>5</v>
      </c>
      <c r="W542" s="8" t="s">
        <v>6</v>
      </c>
      <c r="X542" s="8" t="s">
        <v>7</v>
      </c>
      <c r="Y542" s="7" t="s">
        <v>22</v>
      </c>
    </row>
    <row r="543" spans="18:28" x14ac:dyDescent="0.25">
      <c r="T543" s="105">
        <f>SUMPRODUCT((CaSem=S539)*(CaMode="Espèce")*CaCrédit)</f>
        <v>0</v>
      </c>
      <c r="U543" s="104">
        <f>SUMPRODUCT((CaSem=S539)*(CaMode=U542)*CaCrédit)</f>
        <v>0</v>
      </c>
      <c r="V543" s="104">
        <f>SUMPRODUCT((CaSem=S539)*(CaMode=V542)*CaCrédit)</f>
        <v>0</v>
      </c>
      <c r="W543" s="104">
        <f>SUMPRODUCT((CaSem=S539)*(CaMode=W542)*CaCrédit)</f>
        <v>0</v>
      </c>
      <c r="X543" s="104">
        <f>SUMPRODUCT((CaSem=S539)*(CaMode=X542)*CaCrédit)</f>
        <v>0</v>
      </c>
      <c r="Y543" s="12">
        <f>SUM(T543:X544)</f>
        <v>0</v>
      </c>
    </row>
    <row r="544" spans="18:28" x14ac:dyDescent="0.25">
      <c r="T544" s="106"/>
      <c r="U544" s="104"/>
      <c r="V544" s="104"/>
      <c r="W544" s="104"/>
      <c r="X544" s="104"/>
      <c r="Y544" s="15">
        <f>SUMPRODUCT((CaSem=S539)*CaRecJour)</f>
        <v>0</v>
      </c>
    </row>
    <row r="545" spans="18:28" ht="15.75" x14ac:dyDescent="0.25">
      <c r="R545" s="107" t="s">
        <v>26</v>
      </c>
      <c r="S545" s="108"/>
      <c r="T545" s="41" t="s">
        <v>23</v>
      </c>
      <c r="U545" s="41" t="s">
        <v>24</v>
      </c>
      <c r="V545" s="41" t="s">
        <v>46</v>
      </c>
      <c r="W545" s="41" t="s">
        <v>47</v>
      </c>
      <c r="X545" s="41" t="s">
        <v>7</v>
      </c>
      <c r="Y545" s="41" t="s">
        <v>18</v>
      </c>
      <c r="Z545" s="41" t="s">
        <v>27</v>
      </c>
      <c r="AA545" s="54"/>
      <c r="AB545" s="54"/>
    </row>
    <row r="546" spans="18:28" x14ac:dyDescent="0.25">
      <c r="R546" s="109">
        <f>Z536</f>
        <v>0</v>
      </c>
      <c r="S546" s="110"/>
      <c r="T546" s="9">
        <f>SUMPRODUCT((CaSem=S539)*(CACatégorie="Banque")*(CaMode=T542)*CaDébit)</f>
        <v>0</v>
      </c>
      <c r="U546" s="9">
        <f>SUMPRODUCT((CaSem=S539)*(CACatégorie="Banque")*(CaMode=U542)*CaDébit)</f>
        <v>0</v>
      </c>
      <c r="V546" s="9">
        <f>SUMPRODUCT((CaSem=S539)*(CaMode=V542)*CaDébit)</f>
        <v>0</v>
      </c>
      <c r="W546" s="9">
        <f>SUMPRODUCT((CaSem=S539)*(CaMode=W542)*CaDébit)</f>
        <v>0</v>
      </c>
      <c r="X546" s="9">
        <f>SUMPRODUCT((CaSem=S539)*(CaMode=X542)*CaDébit)</f>
        <v>0</v>
      </c>
      <c r="Y546" s="11">
        <f>SUM(T546:X546)</f>
        <v>0</v>
      </c>
      <c r="Z546" s="11">
        <f>(T540+R546)-Y546</f>
        <v>0</v>
      </c>
      <c r="AA546" s="55"/>
      <c r="AB546" s="55"/>
    </row>
    <row r="549" spans="18:28" x14ac:dyDescent="0.25">
      <c r="R549" s="3" t="s">
        <v>17</v>
      </c>
      <c r="S549" s="13"/>
      <c r="T549" s="4" t="s">
        <v>18</v>
      </c>
      <c r="U549" s="8" t="s">
        <v>0</v>
      </c>
      <c r="V549" s="8" t="s">
        <v>1</v>
      </c>
      <c r="W549" s="40" t="s">
        <v>2</v>
      </c>
    </row>
    <row r="550" spans="18:28" x14ac:dyDescent="0.25">
      <c r="R550" s="2"/>
      <c r="S550" s="2"/>
      <c r="T550" s="102">
        <f>SUMPRODUCT((CaSem=S549)*(CaSem&gt;0)*CaCrédit)</f>
        <v>0</v>
      </c>
      <c r="U550" s="104">
        <f>SUMPRODUCT((CaSem=S549)*(CACatégorie=U549)*CaCrédit)</f>
        <v>0</v>
      </c>
      <c r="V550" s="104">
        <f>SUMPRODUCT((CaSem=S549)*(CACatégorie=V549)*CaCrédit)</f>
        <v>0</v>
      </c>
      <c r="W550" s="99">
        <f>SUMPRODUCT((CaSem=S549)*(CACatégorie=W549)*CaCrédit)</f>
        <v>0</v>
      </c>
      <c r="X550" s="101"/>
    </row>
    <row r="551" spans="18:28" x14ac:dyDescent="0.25">
      <c r="R551" s="2"/>
      <c r="S551" s="2"/>
      <c r="T551" s="103"/>
      <c r="U551" s="104"/>
      <c r="V551" s="104"/>
      <c r="W551" s="100"/>
      <c r="X551" s="101"/>
    </row>
    <row r="552" spans="18:28" x14ac:dyDescent="0.25">
      <c r="T552" s="39" t="s">
        <v>12</v>
      </c>
      <c r="U552" s="8" t="s">
        <v>21</v>
      </c>
      <c r="V552" s="8" t="s">
        <v>5</v>
      </c>
      <c r="W552" s="8" t="s">
        <v>6</v>
      </c>
      <c r="X552" s="8" t="s">
        <v>7</v>
      </c>
      <c r="Y552" s="7" t="s">
        <v>22</v>
      </c>
    </row>
    <row r="553" spans="18:28" x14ac:dyDescent="0.25">
      <c r="T553" s="105">
        <f>SUMPRODUCT((CaSem=S549)*(CaMode="Espèce")*CaCrédit)</f>
        <v>0</v>
      </c>
      <c r="U553" s="104">
        <f>SUMPRODUCT((CaSem=S549)*(CaMode=U552)*CaCrédit)</f>
        <v>0</v>
      </c>
      <c r="V553" s="104">
        <f>SUMPRODUCT((CaSem=S549)*(CaMode=V552)*CaCrédit)</f>
        <v>0</v>
      </c>
      <c r="W553" s="104">
        <f>SUMPRODUCT((CaSem=S549)*(CaMode=W552)*CaCrédit)</f>
        <v>0</v>
      </c>
      <c r="X553" s="104">
        <f>SUMPRODUCT((CaSem=S549)*(CaMode=X552)*CaCrédit)</f>
        <v>0</v>
      </c>
      <c r="Y553" s="12">
        <f>SUM(T553:X554)</f>
        <v>0</v>
      </c>
    </row>
    <row r="554" spans="18:28" x14ac:dyDescent="0.25">
      <c r="T554" s="106"/>
      <c r="U554" s="104"/>
      <c r="V554" s="104"/>
      <c r="W554" s="104"/>
      <c r="X554" s="104"/>
      <c r="Y554" s="15">
        <f>SUMPRODUCT((CaSem=S549)*CaRecJour)</f>
        <v>0</v>
      </c>
    </row>
    <row r="555" spans="18:28" ht="15.75" x14ac:dyDescent="0.25">
      <c r="R555" s="107" t="s">
        <v>26</v>
      </c>
      <c r="S555" s="108"/>
      <c r="T555" s="41" t="s">
        <v>23</v>
      </c>
      <c r="U555" s="41" t="s">
        <v>24</v>
      </c>
      <c r="V555" s="41" t="s">
        <v>46</v>
      </c>
      <c r="W555" s="41" t="s">
        <v>47</v>
      </c>
      <c r="X555" s="41" t="s">
        <v>7</v>
      </c>
      <c r="Y555" s="41" t="s">
        <v>18</v>
      </c>
      <c r="Z555" s="41" t="s">
        <v>27</v>
      </c>
      <c r="AA555" s="54"/>
      <c r="AB555" s="54"/>
    </row>
    <row r="556" spans="18:28" x14ac:dyDescent="0.25">
      <c r="R556" s="109">
        <f>Z546</f>
        <v>0</v>
      </c>
      <c r="S556" s="110"/>
      <c r="T556" s="9">
        <f>SUMPRODUCT((CaSem=S549)*(CACatégorie="Banque")*(CaMode=T552)*CaDébit)</f>
        <v>0</v>
      </c>
      <c r="U556" s="9">
        <f>SUMPRODUCT((CaSem=S549)*(CACatégorie="Banque")*(CaMode=U552)*CaDébit)</f>
        <v>0</v>
      </c>
      <c r="V556" s="9">
        <f>SUMPRODUCT((CaSem=S549)*(CaMode=V552)*CaDébit)</f>
        <v>0</v>
      </c>
      <c r="W556" s="9">
        <f>SUMPRODUCT((CaSem=S549)*(CaMode=W552)*CaDébit)</f>
        <v>0</v>
      </c>
      <c r="X556" s="9">
        <f>SUMPRODUCT((CaSem=S549)*(CaMode=X552)*CaDébit)</f>
        <v>0</v>
      </c>
      <c r="Y556" s="11">
        <f>SUM(T556:X556)</f>
        <v>0</v>
      </c>
      <c r="Z556" s="11">
        <f>(T550+R556)-Y556</f>
        <v>0</v>
      </c>
      <c r="AA556" s="55"/>
      <c r="AB556" s="55"/>
    </row>
    <row r="559" spans="18:28" x14ac:dyDescent="0.25">
      <c r="R559" s="3" t="s">
        <v>17</v>
      </c>
      <c r="S559" s="13"/>
      <c r="T559" s="4" t="s">
        <v>18</v>
      </c>
      <c r="U559" s="8" t="s">
        <v>0</v>
      </c>
      <c r="V559" s="8" t="s">
        <v>1</v>
      </c>
      <c r="W559" s="40" t="s">
        <v>2</v>
      </c>
    </row>
    <row r="560" spans="18:28" x14ac:dyDescent="0.25">
      <c r="R560" s="2"/>
      <c r="S560" s="2"/>
      <c r="T560" s="102">
        <f>SUMPRODUCT((CaSem=S559)*(CaSem&gt;0)*CaCrédit)</f>
        <v>0</v>
      </c>
      <c r="U560" s="104">
        <f>SUMPRODUCT((CaSem=S559)*(CACatégorie=U559)*CaCrédit)</f>
        <v>0</v>
      </c>
      <c r="V560" s="104">
        <f>SUMPRODUCT((CaSem=S559)*(CACatégorie=V559)*CaCrédit)</f>
        <v>0</v>
      </c>
      <c r="W560" s="99">
        <f>SUMPRODUCT((CaSem=S559)*(CACatégorie=W559)*CaCrédit)</f>
        <v>0</v>
      </c>
      <c r="X560" s="101"/>
    </row>
    <row r="561" spans="18:28" x14ac:dyDescent="0.25">
      <c r="R561" s="2"/>
      <c r="S561" s="2"/>
      <c r="T561" s="103"/>
      <c r="U561" s="104"/>
      <c r="V561" s="104"/>
      <c r="W561" s="100"/>
      <c r="X561" s="101"/>
    </row>
    <row r="562" spans="18:28" x14ac:dyDescent="0.25">
      <c r="T562" s="39" t="s">
        <v>12</v>
      </c>
      <c r="U562" s="8" t="s">
        <v>21</v>
      </c>
      <c r="V562" s="8" t="s">
        <v>5</v>
      </c>
      <c r="W562" s="8" t="s">
        <v>6</v>
      </c>
      <c r="X562" s="8" t="s">
        <v>7</v>
      </c>
      <c r="Y562" s="7" t="s">
        <v>22</v>
      </c>
    </row>
    <row r="563" spans="18:28" x14ac:dyDescent="0.25">
      <c r="T563" s="105">
        <f>SUMPRODUCT((CaSem=S559)*(CaMode="Espèce")*CaCrédit)</f>
        <v>0</v>
      </c>
      <c r="U563" s="104">
        <f>SUMPRODUCT((CaSem=S559)*(CaMode=U562)*CaCrédit)</f>
        <v>0</v>
      </c>
      <c r="V563" s="104">
        <f>SUMPRODUCT((CaSem=S559)*(CaMode=V562)*CaCrédit)</f>
        <v>0</v>
      </c>
      <c r="W563" s="104">
        <f>SUMPRODUCT((CaSem=S559)*(CaMode=W562)*CaCrédit)</f>
        <v>0</v>
      </c>
      <c r="X563" s="104">
        <f>SUMPRODUCT((CaSem=S559)*(CaMode=X562)*CaCrédit)</f>
        <v>0</v>
      </c>
      <c r="Y563" s="12">
        <f>SUM(T563:X564)</f>
        <v>0</v>
      </c>
    </row>
    <row r="564" spans="18:28" x14ac:dyDescent="0.25">
      <c r="T564" s="106"/>
      <c r="U564" s="104"/>
      <c r="V564" s="104"/>
      <c r="W564" s="104"/>
      <c r="X564" s="104"/>
      <c r="Y564" s="15">
        <f>SUMPRODUCT((CaSem=S559)*CaRecJour)</f>
        <v>0</v>
      </c>
    </row>
    <row r="565" spans="18:28" ht="15.75" x14ac:dyDescent="0.25">
      <c r="R565" s="107" t="s">
        <v>26</v>
      </c>
      <c r="S565" s="108"/>
      <c r="T565" s="41" t="s">
        <v>23</v>
      </c>
      <c r="U565" s="41" t="s">
        <v>24</v>
      </c>
      <c r="V565" s="41" t="s">
        <v>46</v>
      </c>
      <c r="W565" s="41" t="s">
        <v>47</v>
      </c>
      <c r="X565" s="41" t="s">
        <v>7</v>
      </c>
      <c r="Y565" s="41" t="s">
        <v>18</v>
      </c>
      <c r="Z565" s="41" t="s">
        <v>27</v>
      </c>
      <c r="AA565" s="54"/>
      <c r="AB565" s="54"/>
    </row>
    <row r="566" spans="18:28" x14ac:dyDescent="0.25">
      <c r="R566" s="109">
        <f>Z556</f>
        <v>0</v>
      </c>
      <c r="S566" s="110"/>
      <c r="T566" s="9">
        <f>SUMPRODUCT((CaSem=S559)*(CACatégorie="Banque")*(CaMode=T562)*CaDébit)</f>
        <v>0</v>
      </c>
      <c r="U566" s="9">
        <f>SUMPRODUCT((CaSem=S559)*(CACatégorie="Banque")*(CaMode=U562)*CaDébit)</f>
        <v>0</v>
      </c>
      <c r="V566" s="9">
        <f>SUMPRODUCT((CaSem=S559)*(CaMode=V562)*CaDébit)</f>
        <v>0</v>
      </c>
      <c r="W566" s="9">
        <f>SUMPRODUCT((CaSem=S559)*(CaMode=W562)*CaDébit)</f>
        <v>0</v>
      </c>
      <c r="X566" s="9">
        <f>SUMPRODUCT((CaSem=S559)*(CaMode=X562)*CaDébit)</f>
        <v>0</v>
      </c>
      <c r="Y566" s="11">
        <f>SUM(T566:X566)</f>
        <v>0</v>
      </c>
      <c r="Z566" s="11">
        <f>(T560+R566)-Y566</f>
        <v>0</v>
      </c>
      <c r="AA566" s="55"/>
      <c r="AB566" s="55"/>
    </row>
    <row r="569" spans="18:28" x14ac:dyDescent="0.25">
      <c r="R569" s="3" t="s">
        <v>17</v>
      </c>
      <c r="S569" s="13"/>
      <c r="T569" s="4" t="s">
        <v>18</v>
      </c>
      <c r="U569" s="8" t="s">
        <v>0</v>
      </c>
      <c r="V569" s="8" t="s">
        <v>1</v>
      </c>
      <c r="W569" s="40" t="s">
        <v>2</v>
      </c>
    </row>
    <row r="570" spans="18:28" x14ac:dyDescent="0.25">
      <c r="R570" s="2"/>
      <c r="S570" s="2"/>
      <c r="T570" s="102">
        <f>SUMPRODUCT((CaSem=S569)*(CaSem&gt;0)*CaCrédit)</f>
        <v>0</v>
      </c>
      <c r="U570" s="104">
        <f>SUMPRODUCT((CaSem=S569)*(CACatégorie=U569)*CaCrédit)</f>
        <v>0</v>
      </c>
      <c r="V570" s="104">
        <f>SUMPRODUCT((CaSem=S569)*(CACatégorie=V569)*CaCrédit)</f>
        <v>0</v>
      </c>
      <c r="W570" s="99">
        <f>SUMPRODUCT((CaSem=S569)*(CACatégorie=W569)*CaCrédit)</f>
        <v>0</v>
      </c>
      <c r="X570" s="101"/>
    </row>
    <row r="571" spans="18:28" x14ac:dyDescent="0.25">
      <c r="R571" s="2"/>
      <c r="S571" s="2"/>
      <c r="T571" s="103"/>
      <c r="U571" s="104"/>
      <c r="V571" s="104"/>
      <c r="W571" s="100"/>
      <c r="X571" s="101"/>
    </row>
    <row r="572" spans="18:28" x14ac:dyDescent="0.25">
      <c r="T572" s="39" t="s">
        <v>12</v>
      </c>
      <c r="U572" s="8" t="s">
        <v>21</v>
      </c>
      <c r="V572" s="8" t="s">
        <v>5</v>
      </c>
      <c r="W572" s="8" t="s">
        <v>6</v>
      </c>
      <c r="X572" s="8" t="s">
        <v>7</v>
      </c>
      <c r="Y572" s="7" t="s">
        <v>22</v>
      </c>
    </row>
    <row r="573" spans="18:28" x14ac:dyDescent="0.25">
      <c r="T573" s="105">
        <f>SUMPRODUCT((CaSem=S569)*(CaMode="Espèce")*CaCrédit)</f>
        <v>0</v>
      </c>
      <c r="U573" s="104">
        <f>SUMPRODUCT((CaSem=S569)*(CaMode=U572)*CaCrédit)</f>
        <v>0</v>
      </c>
      <c r="V573" s="104">
        <f>SUMPRODUCT((CaSem=S569)*(CaMode=V572)*CaCrédit)</f>
        <v>0</v>
      </c>
      <c r="W573" s="104">
        <f>SUMPRODUCT((CaSem=S569)*(CaMode=W572)*CaCrédit)</f>
        <v>0</v>
      </c>
      <c r="X573" s="104">
        <f>SUMPRODUCT((CaSem=S569)*(CaMode=X572)*CaCrédit)</f>
        <v>0</v>
      </c>
      <c r="Y573" s="12">
        <f>SUM(T573:X574)</f>
        <v>0</v>
      </c>
    </row>
    <row r="574" spans="18:28" x14ac:dyDescent="0.25">
      <c r="T574" s="106"/>
      <c r="U574" s="104"/>
      <c r="V574" s="104"/>
      <c r="W574" s="104"/>
      <c r="X574" s="104"/>
      <c r="Y574" s="15">
        <f>SUMPRODUCT((CaSem=S569)*CaRecJour)</f>
        <v>0</v>
      </c>
    </row>
    <row r="575" spans="18:28" ht="15.75" x14ac:dyDescent="0.25">
      <c r="R575" s="107" t="s">
        <v>26</v>
      </c>
      <c r="S575" s="108"/>
      <c r="T575" s="41" t="s">
        <v>23</v>
      </c>
      <c r="U575" s="41" t="s">
        <v>24</v>
      </c>
      <c r="V575" s="41" t="s">
        <v>46</v>
      </c>
      <c r="W575" s="41" t="s">
        <v>47</v>
      </c>
      <c r="X575" s="41" t="s">
        <v>7</v>
      </c>
      <c r="Y575" s="41" t="s">
        <v>18</v>
      </c>
      <c r="Z575" s="41" t="s">
        <v>27</v>
      </c>
      <c r="AA575" s="54"/>
      <c r="AB575" s="54"/>
    </row>
    <row r="576" spans="18:28" x14ac:dyDescent="0.25">
      <c r="R576" s="109">
        <f>Z566</f>
        <v>0</v>
      </c>
      <c r="S576" s="110"/>
      <c r="T576" s="9">
        <f>SUMPRODUCT((CaSem=S569)*(CACatégorie="Banque")*(CaMode=T572)*CaDébit)</f>
        <v>0</v>
      </c>
      <c r="U576" s="9">
        <f>SUMPRODUCT((CaSem=S569)*(CACatégorie="Banque")*(CaMode=U572)*CaDébit)</f>
        <v>0</v>
      </c>
      <c r="V576" s="9">
        <f>SUMPRODUCT((CaSem=S569)*(CaMode=V572)*CaDébit)</f>
        <v>0</v>
      </c>
      <c r="W576" s="9">
        <f>SUMPRODUCT((CaSem=S569)*(CaMode=W572)*CaDébit)</f>
        <v>0</v>
      </c>
      <c r="X576" s="9">
        <f>SUMPRODUCT((CaSem=S569)*(CaMode=X572)*CaDébit)</f>
        <v>0</v>
      </c>
      <c r="Y576" s="11">
        <f>SUM(T576:X576)</f>
        <v>0</v>
      </c>
      <c r="Z576" s="11">
        <f>(T570+R576)-Y576</f>
        <v>0</v>
      </c>
      <c r="AA576" s="55"/>
      <c r="AB576" s="55"/>
    </row>
    <row r="579" spans="18:28" x14ac:dyDescent="0.25">
      <c r="R579" s="3" t="s">
        <v>17</v>
      </c>
      <c r="S579" s="13"/>
      <c r="T579" s="4" t="s">
        <v>18</v>
      </c>
      <c r="U579" s="8" t="s">
        <v>0</v>
      </c>
      <c r="V579" s="8" t="s">
        <v>1</v>
      </c>
      <c r="W579" s="40" t="s">
        <v>2</v>
      </c>
    </row>
    <row r="580" spans="18:28" x14ac:dyDescent="0.25">
      <c r="R580" s="2"/>
      <c r="S580" s="2"/>
      <c r="T580" s="102">
        <f>SUMPRODUCT((CaSem=S579)*(CaSem&gt;0)*CaCrédit)</f>
        <v>0</v>
      </c>
      <c r="U580" s="104">
        <f>SUMPRODUCT((CaSem=S579)*(CACatégorie=U579)*CaCrédit)</f>
        <v>0</v>
      </c>
      <c r="V580" s="104">
        <f>SUMPRODUCT((CaSem=S579)*(CACatégorie=V579)*CaCrédit)</f>
        <v>0</v>
      </c>
      <c r="W580" s="99">
        <f>SUMPRODUCT((CaSem=S579)*(CACatégorie=W579)*CaCrédit)</f>
        <v>0</v>
      </c>
      <c r="X580" s="101"/>
    </row>
    <row r="581" spans="18:28" x14ac:dyDescent="0.25">
      <c r="R581" s="2"/>
      <c r="S581" s="2"/>
      <c r="T581" s="103"/>
      <c r="U581" s="104"/>
      <c r="V581" s="104"/>
      <c r="W581" s="100"/>
      <c r="X581" s="101"/>
    </row>
    <row r="582" spans="18:28" x14ac:dyDescent="0.25">
      <c r="T582" s="39" t="s">
        <v>12</v>
      </c>
      <c r="U582" s="8" t="s">
        <v>21</v>
      </c>
      <c r="V582" s="8" t="s">
        <v>5</v>
      </c>
      <c r="W582" s="8" t="s">
        <v>6</v>
      </c>
      <c r="X582" s="8" t="s">
        <v>7</v>
      </c>
      <c r="Y582" s="7" t="s">
        <v>22</v>
      </c>
    </row>
    <row r="583" spans="18:28" x14ac:dyDescent="0.25">
      <c r="T583" s="105">
        <f>SUMPRODUCT((CaSem=S579)*(CaMode="Espèce")*CaCrédit)</f>
        <v>0</v>
      </c>
      <c r="U583" s="104">
        <f>SUMPRODUCT((CaSem=S579)*(CaMode=U582)*CaCrédit)</f>
        <v>0</v>
      </c>
      <c r="V583" s="104">
        <f>SUMPRODUCT((CaSem=S579)*(CaMode=V582)*CaCrédit)</f>
        <v>0</v>
      </c>
      <c r="W583" s="104">
        <f>SUMPRODUCT((CaSem=S579)*(CaMode=W582)*CaCrédit)</f>
        <v>0</v>
      </c>
      <c r="X583" s="104">
        <f>SUMPRODUCT((CaSem=S579)*(CaMode=X582)*CaCrédit)</f>
        <v>0</v>
      </c>
      <c r="Y583" s="12">
        <f>SUM(T583:X584)</f>
        <v>0</v>
      </c>
    </row>
    <row r="584" spans="18:28" x14ac:dyDescent="0.25">
      <c r="T584" s="106"/>
      <c r="U584" s="104"/>
      <c r="V584" s="104"/>
      <c r="W584" s="104"/>
      <c r="X584" s="104"/>
      <c r="Y584" s="15">
        <f>SUMPRODUCT((CaSem=S579)*CaRecJour)</f>
        <v>0</v>
      </c>
    </row>
    <row r="585" spans="18:28" ht="15.75" x14ac:dyDescent="0.25">
      <c r="R585" s="107" t="s">
        <v>26</v>
      </c>
      <c r="S585" s="108"/>
      <c r="T585" s="41" t="s">
        <v>23</v>
      </c>
      <c r="U585" s="41" t="s">
        <v>24</v>
      </c>
      <c r="V585" s="41" t="s">
        <v>46</v>
      </c>
      <c r="W585" s="41" t="s">
        <v>47</v>
      </c>
      <c r="X585" s="41" t="s">
        <v>7</v>
      </c>
      <c r="Y585" s="41" t="s">
        <v>18</v>
      </c>
      <c r="Z585" s="41" t="s">
        <v>27</v>
      </c>
      <c r="AA585" s="54"/>
      <c r="AB585" s="54"/>
    </row>
    <row r="586" spans="18:28" x14ac:dyDescent="0.25">
      <c r="R586" s="109">
        <f>Z576</f>
        <v>0</v>
      </c>
      <c r="S586" s="110"/>
      <c r="T586" s="9">
        <f>SUMPRODUCT((CaSem=S579)*(CACatégorie="Banque")*(CaMode=T582)*CaDébit)</f>
        <v>0</v>
      </c>
      <c r="U586" s="9">
        <f>SUMPRODUCT((CaSem=S579)*(CACatégorie="Banque")*(CaMode=U582)*CaDébit)</f>
        <v>0</v>
      </c>
      <c r="V586" s="9">
        <f>SUMPRODUCT((CaSem=S579)*(CaMode=V582)*CaDébit)</f>
        <v>0</v>
      </c>
      <c r="W586" s="9">
        <f>SUMPRODUCT((CaSem=S579)*(CaMode=W582)*CaDébit)</f>
        <v>0</v>
      </c>
      <c r="X586" s="9">
        <f>SUMPRODUCT((CaSem=S579)*(CaMode=X582)*CaDébit)</f>
        <v>0</v>
      </c>
      <c r="Y586" s="11">
        <f>SUM(T586:X586)</f>
        <v>0</v>
      </c>
      <c r="Z586" s="11">
        <f>(T580+R586)-Y586</f>
        <v>0</v>
      </c>
      <c r="AA586" s="55"/>
      <c r="AB586" s="55"/>
    </row>
    <row r="589" spans="18:28" x14ac:dyDescent="0.25">
      <c r="R589" s="3" t="s">
        <v>17</v>
      </c>
      <c r="S589" s="13"/>
      <c r="T589" s="4" t="s">
        <v>18</v>
      </c>
      <c r="U589" s="8" t="s">
        <v>0</v>
      </c>
      <c r="V589" s="8" t="s">
        <v>1</v>
      </c>
      <c r="W589" s="40" t="s">
        <v>2</v>
      </c>
    </row>
    <row r="590" spans="18:28" x14ac:dyDescent="0.25">
      <c r="R590" s="2"/>
      <c r="S590" s="2"/>
      <c r="T590" s="102">
        <f>SUMPRODUCT((CaSem=S589)*(CaSem&gt;0)*CaCrédit)</f>
        <v>0</v>
      </c>
      <c r="U590" s="104">
        <f>SUMPRODUCT((CaSem=S589)*(CACatégorie=U589)*CaCrédit)</f>
        <v>0</v>
      </c>
      <c r="V590" s="104">
        <f>SUMPRODUCT((CaSem=S589)*(CACatégorie=V589)*CaCrédit)</f>
        <v>0</v>
      </c>
      <c r="W590" s="99">
        <f>SUMPRODUCT((CaSem=S589)*(CACatégorie=W589)*CaCrédit)</f>
        <v>0</v>
      </c>
      <c r="X590" s="101"/>
    </row>
    <row r="591" spans="18:28" x14ac:dyDescent="0.25">
      <c r="R591" s="2"/>
      <c r="S591" s="2"/>
      <c r="T591" s="103"/>
      <c r="U591" s="104"/>
      <c r="V591" s="104"/>
      <c r="W591" s="100"/>
      <c r="X591" s="101"/>
    </row>
    <row r="592" spans="18:28" x14ac:dyDescent="0.25">
      <c r="T592" s="39" t="s">
        <v>12</v>
      </c>
      <c r="U592" s="8" t="s">
        <v>21</v>
      </c>
      <c r="V592" s="8" t="s">
        <v>5</v>
      </c>
      <c r="W592" s="8" t="s">
        <v>6</v>
      </c>
      <c r="X592" s="8" t="s">
        <v>7</v>
      </c>
      <c r="Y592" s="7" t="s">
        <v>22</v>
      </c>
    </row>
    <row r="593" spans="18:28" x14ac:dyDescent="0.25">
      <c r="T593" s="105">
        <f>SUMPRODUCT((CaSem=S589)*(CaMode="Espèce")*CaCrédit)</f>
        <v>0</v>
      </c>
      <c r="U593" s="104">
        <f>SUMPRODUCT((CaSem=S589)*(CaMode=U592)*CaCrédit)</f>
        <v>0</v>
      </c>
      <c r="V593" s="104">
        <f>SUMPRODUCT((CaSem=S589)*(CaMode=V592)*CaCrédit)</f>
        <v>0</v>
      </c>
      <c r="W593" s="104">
        <f>SUMPRODUCT((CaSem=S589)*(CaMode=W592)*CaCrédit)</f>
        <v>0</v>
      </c>
      <c r="X593" s="104">
        <f>SUMPRODUCT((CaSem=S589)*(CaMode=X592)*CaCrédit)</f>
        <v>0</v>
      </c>
      <c r="Y593" s="12">
        <f>SUM(T593:X594)</f>
        <v>0</v>
      </c>
    </row>
    <row r="594" spans="18:28" x14ac:dyDescent="0.25">
      <c r="T594" s="106"/>
      <c r="U594" s="104"/>
      <c r="V594" s="104"/>
      <c r="W594" s="104"/>
      <c r="X594" s="104"/>
      <c r="Y594" s="15">
        <f>SUMPRODUCT((CaSem=S589)*CaRecJour)</f>
        <v>0</v>
      </c>
    </row>
    <row r="595" spans="18:28" ht="15.75" x14ac:dyDescent="0.25">
      <c r="R595" s="107" t="s">
        <v>26</v>
      </c>
      <c r="S595" s="108"/>
      <c r="T595" s="41" t="s">
        <v>23</v>
      </c>
      <c r="U595" s="41" t="s">
        <v>24</v>
      </c>
      <c r="V595" s="41" t="s">
        <v>46</v>
      </c>
      <c r="W595" s="41" t="s">
        <v>47</v>
      </c>
      <c r="X595" s="41" t="s">
        <v>7</v>
      </c>
      <c r="Y595" s="41" t="s">
        <v>18</v>
      </c>
      <c r="Z595" s="41" t="s">
        <v>27</v>
      </c>
      <c r="AA595" s="54"/>
      <c r="AB595" s="54"/>
    </row>
    <row r="596" spans="18:28" x14ac:dyDescent="0.25">
      <c r="R596" s="109">
        <f>Z586</f>
        <v>0</v>
      </c>
      <c r="S596" s="110"/>
      <c r="T596" s="9">
        <f>SUMPRODUCT((CaSem=S589)*(CACatégorie="Banque")*(CaMode=T592)*CaDébit)</f>
        <v>0</v>
      </c>
      <c r="U596" s="9">
        <f>SUMPRODUCT((CaSem=S589)*(CACatégorie="Banque")*(CaMode=U592)*CaDébit)</f>
        <v>0</v>
      </c>
      <c r="V596" s="9">
        <f>SUMPRODUCT((CaSem=S589)*(CaMode=V592)*CaDébit)</f>
        <v>0</v>
      </c>
      <c r="W596" s="9">
        <f>SUMPRODUCT((CaSem=S589)*(CaMode=W592)*CaDébit)</f>
        <v>0</v>
      </c>
      <c r="X596" s="9">
        <f>SUMPRODUCT((CaSem=S589)*(CaMode=X592)*CaDébit)</f>
        <v>0</v>
      </c>
      <c r="Y596" s="11">
        <f>SUM(T596:X596)</f>
        <v>0</v>
      </c>
      <c r="Z596" s="11">
        <f>(T590+R596)-Y596</f>
        <v>0</v>
      </c>
      <c r="AA596" s="55"/>
      <c r="AB596" s="55"/>
    </row>
    <row r="599" spans="18:28" x14ac:dyDescent="0.25">
      <c r="R599" s="3" t="s">
        <v>17</v>
      </c>
      <c r="S599" s="13"/>
      <c r="T599" s="4" t="s">
        <v>18</v>
      </c>
      <c r="U599" s="8" t="s">
        <v>0</v>
      </c>
      <c r="V599" s="8" t="s">
        <v>1</v>
      </c>
      <c r="W599" s="40" t="s">
        <v>2</v>
      </c>
    </row>
    <row r="600" spans="18:28" x14ac:dyDescent="0.25">
      <c r="R600" s="2"/>
      <c r="S600" s="2"/>
      <c r="T600" s="102">
        <f>SUMPRODUCT((CaSem=S599)*(CaSem&gt;0)*CaCrédit)</f>
        <v>0</v>
      </c>
      <c r="U600" s="104">
        <f>SUMPRODUCT((CaSem=S599)*(CACatégorie=U599)*CaCrédit)</f>
        <v>0</v>
      </c>
      <c r="V600" s="104">
        <f>SUMPRODUCT((CaSem=S599)*(CACatégorie=V599)*CaCrédit)</f>
        <v>0</v>
      </c>
      <c r="W600" s="99">
        <f>SUMPRODUCT((CaSem=S599)*(CACatégorie=W599)*CaCrédit)</f>
        <v>0</v>
      </c>
      <c r="X600" s="101"/>
    </row>
    <row r="601" spans="18:28" x14ac:dyDescent="0.25">
      <c r="R601" s="2"/>
      <c r="S601" s="2"/>
      <c r="T601" s="103"/>
      <c r="U601" s="104"/>
      <c r="V601" s="104"/>
      <c r="W601" s="100"/>
      <c r="X601" s="101"/>
    </row>
    <row r="602" spans="18:28" x14ac:dyDescent="0.25">
      <c r="T602" s="39" t="s">
        <v>12</v>
      </c>
      <c r="U602" s="8" t="s">
        <v>21</v>
      </c>
      <c r="V602" s="8" t="s">
        <v>5</v>
      </c>
      <c r="W602" s="8" t="s">
        <v>6</v>
      </c>
      <c r="X602" s="8" t="s">
        <v>7</v>
      </c>
      <c r="Y602" s="7" t="s">
        <v>22</v>
      </c>
    </row>
    <row r="603" spans="18:28" x14ac:dyDescent="0.25">
      <c r="T603" s="105">
        <f>SUMPRODUCT((CaSem=S599)*(CaMode="Espèce")*CaCrédit)</f>
        <v>0</v>
      </c>
      <c r="U603" s="104">
        <f>SUMPRODUCT((CaSem=S599)*(CaMode=U602)*CaCrédit)</f>
        <v>0</v>
      </c>
      <c r="V603" s="104">
        <f>SUMPRODUCT((CaSem=S599)*(CaMode=V602)*CaCrédit)</f>
        <v>0</v>
      </c>
      <c r="W603" s="104">
        <f>SUMPRODUCT((CaSem=S599)*(CaMode=W602)*CaCrédit)</f>
        <v>0</v>
      </c>
      <c r="X603" s="104">
        <f>SUMPRODUCT((CaSem=S599)*(CaMode=X602)*CaCrédit)</f>
        <v>0</v>
      </c>
      <c r="Y603" s="12">
        <f>SUM(T603:X604)</f>
        <v>0</v>
      </c>
    </row>
    <row r="604" spans="18:28" x14ac:dyDescent="0.25">
      <c r="T604" s="106"/>
      <c r="U604" s="104"/>
      <c r="V604" s="104"/>
      <c r="W604" s="104"/>
      <c r="X604" s="104"/>
      <c r="Y604" s="15">
        <f>SUMPRODUCT((CaSem=S599)*CaRecJour)</f>
        <v>0</v>
      </c>
    </row>
    <row r="605" spans="18:28" ht="15.75" x14ac:dyDescent="0.25">
      <c r="R605" s="107" t="s">
        <v>26</v>
      </c>
      <c r="S605" s="108"/>
      <c r="T605" s="41" t="s">
        <v>23</v>
      </c>
      <c r="U605" s="41" t="s">
        <v>24</v>
      </c>
      <c r="V605" s="41" t="s">
        <v>46</v>
      </c>
      <c r="W605" s="41" t="s">
        <v>47</v>
      </c>
      <c r="X605" s="41" t="s">
        <v>7</v>
      </c>
      <c r="Y605" s="41" t="s">
        <v>18</v>
      </c>
      <c r="Z605" s="41" t="s">
        <v>27</v>
      </c>
      <c r="AA605" s="54"/>
      <c r="AB605" s="54"/>
    </row>
    <row r="606" spans="18:28" x14ac:dyDescent="0.25">
      <c r="R606" s="109">
        <f>Z596</f>
        <v>0</v>
      </c>
      <c r="S606" s="110"/>
      <c r="T606" s="9">
        <f>SUMPRODUCT((CaSem=S599)*(CACatégorie="Banque")*(CaMode=T602)*CaDébit)</f>
        <v>0</v>
      </c>
      <c r="U606" s="9">
        <f>SUMPRODUCT((CaSem=S599)*(CACatégorie="Banque")*(CaMode=U602)*CaDébit)</f>
        <v>0</v>
      </c>
      <c r="V606" s="9">
        <f>SUMPRODUCT((CaSem=S599)*(CaMode=V602)*CaDébit)</f>
        <v>0</v>
      </c>
      <c r="W606" s="9">
        <f>SUMPRODUCT((CaSem=S599)*(CaMode=W602)*CaDébit)</f>
        <v>0</v>
      </c>
      <c r="X606" s="9">
        <f>SUMPRODUCT((CaSem=S599)*(CaMode=X602)*CaDébit)</f>
        <v>0</v>
      </c>
      <c r="Y606" s="11">
        <f>SUM(T606:X606)</f>
        <v>0</v>
      </c>
      <c r="Z606" s="11">
        <f>(T600+R606)-Y606</f>
        <v>0</v>
      </c>
      <c r="AA606" s="55"/>
      <c r="AB606" s="55"/>
    </row>
    <row r="609" spans="18:28" x14ac:dyDescent="0.25">
      <c r="R609" s="3" t="s">
        <v>17</v>
      </c>
      <c r="S609" s="13"/>
      <c r="T609" s="4" t="s">
        <v>18</v>
      </c>
      <c r="U609" s="8" t="s">
        <v>0</v>
      </c>
      <c r="V609" s="8" t="s">
        <v>1</v>
      </c>
      <c r="W609" s="40" t="s">
        <v>2</v>
      </c>
    </row>
    <row r="610" spans="18:28" x14ac:dyDescent="0.25">
      <c r="R610" s="2"/>
      <c r="S610" s="2"/>
      <c r="T610" s="102">
        <f>SUMPRODUCT((CaSem=S609)*(CaSem&gt;0)*CaCrédit)</f>
        <v>0</v>
      </c>
      <c r="U610" s="104">
        <f>SUMPRODUCT((CaSem=S609)*(CACatégorie=U609)*CaCrédit)</f>
        <v>0</v>
      </c>
      <c r="V610" s="104">
        <f>SUMPRODUCT((CaSem=S609)*(CACatégorie=V609)*CaCrédit)</f>
        <v>0</v>
      </c>
      <c r="W610" s="99">
        <f>SUMPRODUCT((CaSem=S609)*(CACatégorie=W609)*CaCrédit)</f>
        <v>0</v>
      </c>
      <c r="X610" s="101"/>
    </row>
    <row r="611" spans="18:28" x14ac:dyDescent="0.25">
      <c r="R611" s="2"/>
      <c r="S611" s="2"/>
      <c r="T611" s="103"/>
      <c r="U611" s="104"/>
      <c r="V611" s="104"/>
      <c r="W611" s="100"/>
      <c r="X611" s="101"/>
    </row>
    <row r="612" spans="18:28" x14ac:dyDescent="0.25">
      <c r="T612" s="39" t="s">
        <v>12</v>
      </c>
      <c r="U612" s="8" t="s">
        <v>21</v>
      </c>
      <c r="V612" s="8" t="s">
        <v>5</v>
      </c>
      <c r="W612" s="8" t="s">
        <v>6</v>
      </c>
      <c r="X612" s="8" t="s">
        <v>7</v>
      </c>
      <c r="Y612" s="7" t="s">
        <v>22</v>
      </c>
    </row>
    <row r="613" spans="18:28" x14ac:dyDescent="0.25">
      <c r="T613" s="105">
        <f>SUMPRODUCT((CaSem=S609)*(CaMode="Espèce")*CaCrédit)</f>
        <v>0</v>
      </c>
      <c r="U613" s="104">
        <f>SUMPRODUCT((CaSem=S609)*(CaMode=U612)*CaCrédit)</f>
        <v>0</v>
      </c>
      <c r="V613" s="104">
        <f>SUMPRODUCT((CaSem=S609)*(CaMode=V612)*CaCrédit)</f>
        <v>0</v>
      </c>
      <c r="W613" s="104">
        <f>SUMPRODUCT((CaSem=S609)*(CaMode=W612)*CaCrédit)</f>
        <v>0</v>
      </c>
      <c r="X613" s="104">
        <f>SUMPRODUCT((CaSem=S609)*(CaMode=X612)*CaCrédit)</f>
        <v>0</v>
      </c>
      <c r="Y613" s="12">
        <f>SUM(T613:X614)</f>
        <v>0</v>
      </c>
    </row>
    <row r="614" spans="18:28" x14ac:dyDescent="0.25">
      <c r="T614" s="106"/>
      <c r="U614" s="104"/>
      <c r="V614" s="104"/>
      <c r="W614" s="104"/>
      <c r="X614" s="104"/>
      <c r="Y614" s="15">
        <f>SUMPRODUCT((CaSem=S609)*CaRecJour)</f>
        <v>0</v>
      </c>
    </row>
    <row r="615" spans="18:28" ht="15.75" x14ac:dyDescent="0.25">
      <c r="R615" s="107" t="s">
        <v>26</v>
      </c>
      <c r="S615" s="108"/>
      <c r="T615" s="41" t="s">
        <v>23</v>
      </c>
      <c r="U615" s="41" t="s">
        <v>24</v>
      </c>
      <c r="V615" s="41" t="s">
        <v>46</v>
      </c>
      <c r="W615" s="41" t="s">
        <v>47</v>
      </c>
      <c r="X615" s="41" t="s">
        <v>7</v>
      </c>
      <c r="Y615" s="41" t="s">
        <v>18</v>
      </c>
      <c r="Z615" s="41" t="s">
        <v>27</v>
      </c>
      <c r="AA615" s="54"/>
      <c r="AB615" s="54"/>
    </row>
    <row r="616" spans="18:28" x14ac:dyDescent="0.25">
      <c r="R616" s="109">
        <f>Z606</f>
        <v>0</v>
      </c>
      <c r="S616" s="110"/>
      <c r="T616" s="9">
        <f>SUMPRODUCT((CaSem=S609)*(CACatégorie="Banque")*(CaMode=T612)*CaDébit)</f>
        <v>0</v>
      </c>
      <c r="U616" s="9">
        <f>SUMPRODUCT((CaSem=S609)*(CACatégorie="Banque")*(CaMode=U612)*CaDébit)</f>
        <v>0</v>
      </c>
      <c r="V616" s="9">
        <f>SUMPRODUCT((CaSem=S609)*(CaMode=V612)*CaDébit)</f>
        <v>0</v>
      </c>
      <c r="W616" s="9">
        <f>SUMPRODUCT((CaSem=S609)*(CaMode=W612)*CaDébit)</f>
        <v>0</v>
      </c>
      <c r="X616" s="9">
        <f>SUMPRODUCT((CaSem=S609)*(CaMode=X612)*CaDébit)</f>
        <v>0</v>
      </c>
      <c r="Y616" s="11">
        <f>SUM(T616:X616)</f>
        <v>0</v>
      </c>
      <c r="Z616" s="11">
        <f>(T610+R616)-Y616</f>
        <v>0</v>
      </c>
      <c r="AA616" s="55"/>
      <c r="AB616" s="55"/>
    </row>
  </sheetData>
  <dataConsolidate/>
  <mergeCells count="814">
    <mergeCell ref="AM9:AM10"/>
    <mergeCell ref="AN9:AN10"/>
    <mergeCell ref="AO9:AO10"/>
    <mergeCell ref="AP9:AP10"/>
    <mergeCell ref="AD15:AD16"/>
    <mergeCell ref="AE15:AE16"/>
    <mergeCell ref="AF15:AF16"/>
    <mergeCell ref="AG15:AG16"/>
    <mergeCell ref="AH15:AH16"/>
    <mergeCell ref="AI15:AI16"/>
    <mergeCell ref="AD9:AD10"/>
    <mergeCell ref="AE9:AE10"/>
    <mergeCell ref="AF9:AF10"/>
    <mergeCell ref="AG9:AG10"/>
    <mergeCell ref="AH9:AH10"/>
    <mergeCell ref="AI9:AI10"/>
    <mergeCell ref="AJ9:AJ10"/>
    <mergeCell ref="AK9:AK10"/>
    <mergeCell ref="AL9:AL10"/>
    <mergeCell ref="AJ15:AJ16"/>
    <mergeCell ref="AK15:AK16"/>
    <mergeCell ref="AL15:AL16"/>
    <mergeCell ref="AM15:AM16"/>
    <mergeCell ref="AN15:AN16"/>
    <mergeCell ref="BD6:BD7"/>
    <mergeCell ref="BE6:BE7"/>
    <mergeCell ref="BF6:BF7"/>
    <mergeCell ref="BG6:BG7"/>
    <mergeCell ref="BH6:BH7"/>
    <mergeCell ref="AY1:BD2"/>
    <mergeCell ref="AG1:AL2"/>
    <mergeCell ref="AW6:AW7"/>
    <mergeCell ref="AX6:AX7"/>
    <mergeCell ref="AY6:AY7"/>
    <mergeCell ref="AZ6:AZ7"/>
    <mergeCell ref="BA6:BA7"/>
    <mergeCell ref="BB6:BB7"/>
    <mergeCell ref="BC6:BC7"/>
    <mergeCell ref="R615:S615"/>
    <mergeCell ref="R616:S616"/>
    <mergeCell ref="R605:S605"/>
    <mergeCell ref="R606:S606"/>
    <mergeCell ref="T610:T611"/>
    <mergeCell ref="U610:U611"/>
    <mergeCell ref="V610:V611"/>
    <mergeCell ref="W610:W611"/>
    <mergeCell ref="X610:X611"/>
    <mergeCell ref="T613:T614"/>
    <mergeCell ref="U613:U614"/>
    <mergeCell ref="V613:V614"/>
    <mergeCell ref="W613:W614"/>
    <mergeCell ref="X613:X614"/>
    <mergeCell ref="R595:S595"/>
    <mergeCell ref="R596:S596"/>
    <mergeCell ref="T600:T601"/>
    <mergeCell ref="U600:U601"/>
    <mergeCell ref="V600:V601"/>
    <mergeCell ref="W600:W601"/>
    <mergeCell ref="X600:X601"/>
    <mergeCell ref="T603:T604"/>
    <mergeCell ref="U603:U604"/>
    <mergeCell ref="V603:V604"/>
    <mergeCell ref="W603:W604"/>
    <mergeCell ref="X603:X604"/>
    <mergeCell ref="R585:S585"/>
    <mergeCell ref="R586:S586"/>
    <mergeCell ref="T590:T591"/>
    <mergeCell ref="U590:U591"/>
    <mergeCell ref="V590:V591"/>
    <mergeCell ref="W590:W591"/>
    <mergeCell ref="X590:X591"/>
    <mergeCell ref="T593:T594"/>
    <mergeCell ref="U593:U594"/>
    <mergeCell ref="V593:V594"/>
    <mergeCell ref="W593:W594"/>
    <mergeCell ref="X593:X594"/>
    <mergeCell ref="R575:S575"/>
    <mergeCell ref="R576:S576"/>
    <mergeCell ref="T580:T581"/>
    <mergeCell ref="U580:U581"/>
    <mergeCell ref="V580:V581"/>
    <mergeCell ref="W580:W581"/>
    <mergeCell ref="X580:X581"/>
    <mergeCell ref="T583:T584"/>
    <mergeCell ref="U583:U584"/>
    <mergeCell ref="V583:V584"/>
    <mergeCell ref="W583:W584"/>
    <mergeCell ref="X583:X584"/>
    <mergeCell ref="R565:S565"/>
    <mergeCell ref="R566:S566"/>
    <mergeCell ref="T570:T571"/>
    <mergeCell ref="U570:U571"/>
    <mergeCell ref="V570:V571"/>
    <mergeCell ref="W570:W571"/>
    <mergeCell ref="X570:X571"/>
    <mergeCell ref="T573:T574"/>
    <mergeCell ref="U573:U574"/>
    <mergeCell ref="V573:V574"/>
    <mergeCell ref="W573:W574"/>
    <mergeCell ref="X573:X574"/>
    <mergeCell ref="R555:S555"/>
    <mergeCell ref="R556:S556"/>
    <mergeCell ref="T560:T561"/>
    <mergeCell ref="U560:U561"/>
    <mergeCell ref="V560:V561"/>
    <mergeCell ref="W560:W561"/>
    <mergeCell ref="X560:X561"/>
    <mergeCell ref="T563:T564"/>
    <mergeCell ref="U563:U564"/>
    <mergeCell ref="V563:V564"/>
    <mergeCell ref="W563:W564"/>
    <mergeCell ref="X563:X564"/>
    <mergeCell ref="R545:S545"/>
    <mergeCell ref="R546:S546"/>
    <mergeCell ref="T550:T551"/>
    <mergeCell ref="U550:U551"/>
    <mergeCell ref="V550:V551"/>
    <mergeCell ref="W550:W551"/>
    <mergeCell ref="X550:X551"/>
    <mergeCell ref="T553:T554"/>
    <mergeCell ref="U553:U554"/>
    <mergeCell ref="V553:V554"/>
    <mergeCell ref="W553:W554"/>
    <mergeCell ref="X553:X554"/>
    <mergeCell ref="R535:S535"/>
    <mergeCell ref="R536:S536"/>
    <mergeCell ref="T540:T541"/>
    <mergeCell ref="U540:U541"/>
    <mergeCell ref="V540:V541"/>
    <mergeCell ref="W540:W541"/>
    <mergeCell ref="X540:X541"/>
    <mergeCell ref="T543:T544"/>
    <mergeCell ref="U543:U544"/>
    <mergeCell ref="V543:V544"/>
    <mergeCell ref="W543:W544"/>
    <mergeCell ref="X543:X544"/>
    <mergeCell ref="T530:T531"/>
    <mergeCell ref="U530:U531"/>
    <mergeCell ref="V530:V531"/>
    <mergeCell ref="W530:W531"/>
    <mergeCell ref="X530:X531"/>
    <mergeCell ref="T533:T534"/>
    <mergeCell ref="U533:U534"/>
    <mergeCell ref="V533:V534"/>
    <mergeCell ref="W533:W534"/>
    <mergeCell ref="X533:X534"/>
    <mergeCell ref="B6:B7"/>
    <mergeCell ref="D6:D7"/>
    <mergeCell ref="I6:I7"/>
    <mergeCell ref="H6:H7"/>
    <mergeCell ref="K6:K7"/>
    <mergeCell ref="M6:M7"/>
    <mergeCell ref="C6:C7"/>
    <mergeCell ref="E6:E7"/>
    <mergeCell ref="L6:L7"/>
    <mergeCell ref="G6:G7"/>
    <mergeCell ref="J6:J7"/>
    <mergeCell ref="F6:F7"/>
    <mergeCell ref="AO15:AO16"/>
    <mergeCell ref="AP15:AP16"/>
    <mergeCell ref="AJ11:AJ12"/>
    <mergeCell ref="AK11:AK12"/>
    <mergeCell ref="AL11:AL12"/>
    <mergeCell ref="AM11:AM12"/>
    <mergeCell ref="AN11:AN12"/>
    <mergeCell ref="AO11:AO12"/>
    <mergeCell ref="AP11:AP12"/>
    <mergeCell ref="AN13:AN14"/>
    <mergeCell ref="AO13:AO14"/>
    <mergeCell ref="AP13:AP14"/>
    <mergeCell ref="AE13:AE14"/>
    <mergeCell ref="AF13:AF14"/>
    <mergeCell ref="AG13:AG14"/>
    <mergeCell ref="AH13:AH14"/>
    <mergeCell ref="AI13:AI14"/>
    <mergeCell ref="AJ13:AJ14"/>
    <mergeCell ref="AK13:AK14"/>
    <mergeCell ref="AL13:AL14"/>
    <mergeCell ref="AM13:AM14"/>
    <mergeCell ref="AE11:AE12"/>
    <mergeCell ref="AD11:AD12"/>
    <mergeCell ref="AD13:AD14"/>
    <mergeCell ref="AF11:AF12"/>
    <mergeCell ref="AG11:AG12"/>
    <mergeCell ref="AH11:AH12"/>
    <mergeCell ref="AI11:AI12"/>
    <mergeCell ref="R525:S525"/>
    <mergeCell ref="R526:S526"/>
    <mergeCell ref="W520:W521"/>
    <mergeCell ref="X520:X521"/>
    <mergeCell ref="T523:T524"/>
    <mergeCell ref="U523:U524"/>
    <mergeCell ref="V523:V524"/>
    <mergeCell ref="W523:W524"/>
    <mergeCell ref="X523:X524"/>
    <mergeCell ref="R515:S515"/>
    <mergeCell ref="R516:S516"/>
    <mergeCell ref="T520:T521"/>
    <mergeCell ref="U520:U521"/>
    <mergeCell ref="V520:V521"/>
    <mergeCell ref="W510:W511"/>
    <mergeCell ref="X510:X511"/>
    <mergeCell ref="T513:T514"/>
    <mergeCell ref="U513:U514"/>
    <mergeCell ref="V513:V514"/>
    <mergeCell ref="W513:W514"/>
    <mergeCell ref="X513:X514"/>
    <mergeCell ref="R505:S505"/>
    <mergeCell ref="R506:S506"/>
    <mergeCell ref="T510:T511"/>
    <mergeCell ref="U510:U511"/>
    <mergeCell ref="V510:V511"/>
    <mergeCell ref="W500:W501"/>
    <mergeCell ref="X500:X501"/>
    <mergeCell ref="T503:T504"/>
    <mergeCell ref="U503:U504"/>
    <mergeCell ref="V503:V504"/>
    <mergeCell ref="W503:W504"/>
    <mergeCell ref="X503:X504"/>
    <mergeCell ref="R495:S495"/>
    <mergeCell ref="R496:S496"/>
    <mergeCell ref="T500:T501"/>
    <mergeCell ref="U500:U501"/>
    <mergeCell ref="V500:V501"/>
    <mergeCell ref="W490:W491"/>
    <mergeCell ref="X490:X491"/>
    <mergeCell ref="T493:T494"/>
    <mergeCell ref="U493:U494"/>
    <mergeCell ref="V493:V494"/>
    <mergeCell ref="W493:W494"/>
    <mergeCell ref="X493:X494"/>
    <mergeCell ref="R485:S485"/>
    <mergeCell ref="R486:S486"/>
    <mergeCell ref="T490:T491"/>
    <mergeCell ref="U490:U491"/>
    <mergeCell ref="V490:V491"/>
    <mergeCell ref="W480:W481"/>
    <mergeCell ref="X480:X481"/>
    <mergeCell ref="T483:T484"/>
    <mergeCell ref="U483:U484"/>
    <mergeCell ref="V483:V484"/>
    <mergeCell ref="W483:W484"/>
    <mergeCell ref="X483:X484"/>
    <mergeCell ref="R475:S475"/>
    <mergeCell ref="R476:S476"/>
    <mergeCell ref="T480:T481"/>
    <mergeCell ref="U480:U481"/>
    <mergeCell ref="V480:V481"/>
    <mergeCell ref="W470:W471"/>
    <mergeCell ref="X470:X471"/>
    <mergeCell ref="T473:T474"/>
    <mergeCell ref="U473:U474"/>
    <mergeCell ref="V473:V474"/>
    <mergeCell ref="W473:W474"/>
    <mergeCell ref="X473:X474"/>
    <mergeCell ref="R465:S465"/>
    <mergeCell ref="R466:S466"/>
    <mergeCell ref="T470:T471"/>
    <mergeCell ref="U470:U471"/>
    <mergeCell ref="V470:V471"/>
    <mergeCell ref="W460:W461"/>
    <mergeCell ref="X460:X461"/>
    <mergeCell ref="T463:T464"/>
    <mergeCell ref="U463:U464"/>
    <mergeCell ref="V463:V464"/>
    <mergeCell ref="W463:W464"/>
    <mergeCell ref="X463:X464"/>
    <mergeCell ref="R455:S455"/>
    <mergeCell ref="R456:S456"/>
    <mergeCell ref="T460:T461"/>
    <mergeCell ref="U460:U461"/>
    <mergeCell ref="V460:V461"/>
    <mergeCell ref="W450:W451"/>
    <mergeCell ref="X450:X451"/>
    <mergeCell ref="T453:T454"/>
    <mergeCell ref="U453:U454"/>
    <mergeCell ref="V453:V454"/>
    <mergeCell ref="W453:W454"/>
    <mergeCell ref="X453:X454"/>
    <mergeCell ref="R445:S445"/>
    <mergeCell ref="R446:S446"/>
    <mergeCell ref="T450:T451"/>
    <mergeCell ref="U450:U451"/>
    <mergeCell ref="V450:V451"/>
    <mergeCell ref="W440:W441"/>
    <mergeCell ref="X440:X441"/>
    <mergeCell ref="T443:T444"/>
    <mergeCell ref="U443:U444"/>
    <mergeCell ref="V443:V444"/>
    <mergeCell ref="W443:W444"/>
    <mergeCell ref="X443:X444"/>
    <mergeCell ref="R435:S435"/>
    <mergeCell ref="R436:S436"/>
    <mergeCell ref="T440:T441"/>
    <mergeCell ref="U440:U441"/>
    <mergeCell ref="V440:V441"/>
    <mergeCell ref="W430:W431"/>
    <mergeCell ref="X430:X431"/>
    <mergeCell ref="T433:T434"/>
    <mergeCell ref="U433:U434"/>
    <mergeCell ref="V433:V434"/>
    <mergeCell ref="W433:W434"/>
    <mergeCell ref="X433:X434"/>
    <mergeCell ref="R425:S425"/>
    <mergeCell ref="R426:S426"/>
    <mergeCell ref="T430:T431"/>
    <mergeCell ref="U430:U431"/>
    <mergeCell ref="V430:V431"/>
    <mergeCell ref="W420:W421"/>
    <mergeCell ref="X420:X421"/>
    <mergeCell ref="T423:T424"/>
    <mergeCell ref="U423:U424"/>
    <mergeCell ref="V423:V424"/>
    <mergeCell ref="W423:W424"/>
    <mergeCell ref="X423:X424"/>
    <mergeCell ref="R415:S415"/>
    <mergeCell ref="R416:S416"/>
    <mergeCell ref="T420:T421"/>
    <mergeCell ref="U420:U421"/>
    <mergeCell ref="V420:V421"/>
    <mergeCell ref="W410:W411"/>
    <mergeCell ref="X410:X411"/>
    <mergeCell ref="T413:T414"/>
    <mergeCell ref="U413:U414"/>
    <mergeCell ref="V413:V414"/>
    <mergeCell ref="W413:W414"/>
    <mergeCell ref="X413:X414"/>
    <mergeCell ref="R405:S405"/>
    <mergeCell ref="R406:S406"/>
    <mergeCell ref="T410:T411"/>
    <mergeCell ref="U410:U411"/>
    <mergeCell ref="V410:V411"/>
    <mergeCell ref="W400:W401"/>
    <mergeCell ref="X400:X401"/>
    <mergeCell ref="T403:T404"/>
    <mergeCell ref="U403:U404"/>
    <mergeCell ref="V403:V404"/>
    <mergeCell ref="W403:W404"/>
    <mergeCell ref="X403:X404"/>
    <mergeCell ref="R395:S395"/>
    <mergeCell ref="R396:S396"/>
    <mergeCell ref="T400:T401"/>
    <mergeCell ref="U400:U401"/>
    <mergeCell ref="V400:V401"/>
    <mergeCell ref="W390:W391"/>
    <mergeCell ref="X390:X391"/>
    <mergeCell ref="T393:T394"/>
    <mergeCell ref="U393:U394"/>
    <mergeCell ref="V393:V394"/>
    <mergeCell ref="W393:W394"/>
    <mergeCell ref="X393:X394"/>
    <mergeCell ref="R385:S385"/>
    <mergeCell ref="R386:S386"/>
    <mergeCell ref="T390:T391"/>
    <mergeCell ref="U390:U391"/>
    <mergeCell ref="V390:V391"/>
    <mergeCell ref="W380:W381"/>
    <mergeCell ref="X380:X381"/>
    <mergeCell ref="T383:T384"/>
    <mergeCell ref="U383:U384"/>
    <mergeCell ref="V383:V384"/>
    <mergeCell ref="W383:W384"/>
    <mergeCell ref="X383:X384"/>
    <mergeCell ref="R375:S375"/>
    <mergeCell ref="R376:S376"/>
    <mergeCell ref="T380:T381"/>
    <mergeCell ref="U380:U381"/>
    <mergeCell ref="V380:V381"/>
    <mergeCell ref="W370:W371"/>
    <mergeCell ref="X370:X371"/>
    <mergeCell ref="T373:T374"/>
    <mergeCell ref="U373:U374"/>
    <mergeCell ref="V373:V374"/>
    <mergeCell ref="W373:W374"/>
    <mergeCell ref="X373:X374"/>
    <mergeCell ref="R365:S365"/>
    <mergeCell ref="R366:S366"/>
    <mergeCell ref="T370:T371"/>
    <mergeCell ref="U370:U371"/>
    <mergeCell ref="V370:V371"/>
    <mergeCell ref="W360:W361"/>
    <mergeCell ref="X360:X361"/>
    <mergeCell ref="T363:T364"/>
    <mergeCell ref="U363:U364"/>
    <mergeCell ref="V363:V364"/>
    <mergeCell ref="W363:W364"/>
    <mergeCell ref="X363:X364"/>
    <mergeCell ref="R355:S355"/>
    <mergeCell ref="R356:S356"/>
    <mergeCell ref="T360:T361"/>
    <mergeCell ref="U360:U361"/>
    <mergeCell ref="V360:V361"/>
    <mergeCell ref="W350:W351"/>
    <mergeCell ref="X350:X351"/>
    <mergeCell ref="T353:T354"/>
    <mergeCell ref="U353:U354"/>
    <mergeCell ref="V353:V354"/>
    <mergeCell ref="W353:W354"/>
    <mergeCell ref="X353:X354"/>
    <mergeCell ref="R345:S345"/>
    <mergeCell ref="R346:S346"/>
    <mergeCell ref="T350:T351"/>
    <mergeCell ref="U350:U351"/>
    <mergeCell ref="V350:V351"/>
    <mergeCell ref="W340:W341"/>
    <mergeCell ref="X340:X341"/>
    <mergeCell ref="T343:T344"/>
    <mergeCell ref="U343:U344"/>
    <mergeCell ref="V343:V344"/>
    <mergeCell ref="W343:W344"/>
    <mergeCell ref="X343:X344"/>
    <mergeCell ref="R335:S335"/>
    <mergeCell ref="R336:S336"/>
    <mergeCell ref="T340:T341"/>
    <mergeCell ref="U340:U341"/>
    <mergeCell ref="V340:V341"/>
    <mergeCell ref="W330:W331"/>
    <mergeCell ref="X330:X331"/>
    <mergeCell ref="T333:T334"/>
    <mergeCell ref="U333:U334"/>
    <mergeCell ref="V333:V334"/>
    <mergeCell ref="W333:W334"/>
    <mergeCell ref="X333:X334"/>
    <mergeCell ref="R325:S325"/>
    <mergeCell ref="R326:S326"/>
    <mergeCell ref="T330:T331"/>
    <mergeCell ref="U330:U331"/>
    <mergeCell ref="V330:V331"/>
    <mergeCell ref="W320:W321"/>
    <mergeCell ref="X320:X321"/>
    <mergeCell ref="T323:T324"/>
    <mergeCell ref="U323:U324"/>
    <mergeCell ref="V323:V324"/>
    <mergeCell ref="W323:W324"/>
    <mergeCell ref="X323:X324"/>
    <mergeCell ref="R315:S315"/>
    <mergeCell ref="R316:S316"/>
    <mergeCell ref="T320:T321"/>
    <mergeCell ref="U320:U321"/>
    <mergeCell ref="V320:V321"/>
    <mergeCell ref="W310:W311"/>
    <mergeCell ref="X310:X311"/>
    <mergeCell ref="T313:T314"/>
    <mergeCell ref="U313:U314"/>
    <mergeCell ref="V313:V314"/>
    <mergeCell ref="W313:W314"/>
    <mergeCell ref="X313:X314"/>
    <mergeCell ref="R305:S305"/>
    <mergeCell ref="R306:S306"/>
    <mergeCell ref="T310:T311"/>
    <mergeCell ref="U310:U311"/>
    <mergeCell ref="V310:V311"/>
    <mergeCell ref="W300:W301"/>
    <mergeCell ref="X300:X301"/>
    <mergeCell ref="T303:T304"/>
    <mergeCell ref="U303:U304"/>
    <mergeCell ref="V303:V304"/>
    <mergeCell ref="W303:W304"/>
    <mergeCell ref="X303:X304"/>
    <mergeCell ref="R295:S295"/>
    <mergeCell ref="R296:S296"/>
    <mergeCell ref="T300:T301"/>
    <mergeCell ref="U300:U301"/>
    <mergeCell ref="V300:V301"/>
    <mergeCell ref="W290:W291"/>
    <mergeCell ref="X290:X291"/>
    <mergeCell ref="T293:T294"/>
    <mergeCell ref="U293:U294"/>
    <mergeCell ref="V293:V294"/>
    <mergeCell ref="W293:W294"/>
    <mergeCell ref="X293:X294"/>
    <mergeCell ref="R285:S285"/>
    <mergeCell ref="R286:S286"/>
    <mergeCell ref="T290:T291"/>
    <mergeCell ref="U290:U291"/>
    <mergeCell ref="V290:V291"/>
    <mergeCell ref="W280:W281"/>
    <mergeCell ref="X280:X281"/>
    <mergeCell ref="T283:T284"/>
    <mergeCell ref="U283:U284"/>
    <mergeCell ref="V283:V284"/>
    <mergeCell ref="W283:W284"/>
    <mergeCell ref="X283:X284"/>
    <mergeCell ref="R275:S275"/>
    <mergeCell ref="R276:S276"/>
    <mergeCell ref="T280:T281"/>
    <mergeCell ref="U280:U281"/>
    <mergeCell ref="V280:V281"/>
    <mergeCell ref="W270:W271"/>
    <mergeCell ref="X270:X271"/>
    <mergeCell ref="T273:T274"/>
    <mergeCell ref="U273:U274"/>
    <mergeCell ref="V273:V274"/>
    <mergeCell ref="W273:W274"/>
    <mergeCell ref="X273:X274"/>
    <mergeCell ref="R265:S265"/>
    <mergeCell ref="R266:S266"/>
    <mergeCell ref="T270:T271"/>
    <mergeCell ref="U270:U271"/>
    <mergeCell ref="V270:V271"/>
    <mergeCell ref="W260:W261"/>
    <mergeCell ref="X260:X261"/>
    <mergeCell ref="T263:T264"/>
    <mergeCell ref="U263:U264"/>
    <mergeCell ref="V263:V264"/>
    <mergeCell ref="W263:W264"/>
    <mergeCell ref="X263:X264"/>
    <mergeCell ref="R255:S255"/>
    <mergeCell ref="R256:S256"/>
    <mergeCell ref="T260:T261"/>
    <mergeCell ref="U260:U261"/>
    <mergeCell ref="V260:V261"/>
    <mergeCell ref="W250:W251"/>
    <mergeCell ref="X250:X251"/>
    <mergeCell ref="T253:T254"/>
    <mergeCell ref="U253:U254"/>
    <mergeCell ref="V253:V254"/>
    <mergeCell ref="W253:W254"/>
    <mergeCell ref="X253:X254"/>
    <mergeCell ref="R245:S245"/>
    <mergeCell ref="R246:S246"/>
    <mergeCell ref="T250:T251"/>
    <mergeCell ref="U250:U251"/>
    <mergeCell ref="V250:V251"/>
    <mergeCell ref="W240:W241"/>
    <mergeCell ref="X240:X241"/>
    <mergeCell ref="T243:T244"/>
    <mergeCell ref="U243:U244"/>
    <mergeCell ref="V243:V244"/>
    <mergeCell ref="W243:W244"/>
    <mergeCell ref="X243:X244"/>
    <mergeCell ref="R235:S235"/>
    <mergeCell ref="R236:S236"/>
    <mergeCell ref="T240:T241"/>
    <mergeCell ref="U240:U241"/>
    <mergeCell ref="V240:V241"/>
    <mergeCell ref="W230:W231"/>
    <mergeCell ref="X230:X231"/>
    <mergeCell ref="T233:T234"/>
    <mergeCell ref="U233:U234"/>
    <mergeCell ref="V233:V234"/>
    <mergeCell ref="W233:W234"/>
    <mergeCell ref="X233:X234"/>
    <mergeCell ref="R225:S225"/>
    <mergeCell ref="R226:S226"/>
    <mergeCell ref="T230:T231"/>
    <mergeCell ref="U230:U231"/>
    <mergeCell ref="V230:V231"/>
    <mergeCell ref="W220:W221"/>
    <mergeCell ref="X220:X221"/>
    <mergeCell ref="T223:T224"/>
    <mergeCell ref="U223:U224"/>
    <mergeCell ref="V223:V224"/>
    <mergeCell ref="W223:W224"/>
    <mergeCell ref="X223:X224"/>
    <mergeCell ref="R215:S215"/>
    <mergeCell ref="R216:S216"/>
    <mergeCell ref="T220:T221"/>
    <mergeCell ref="U220:U221"/>
    <mergeCell ref="V220:V221"/>
    <mergeCell ref="W210:W211"/>
    <mergeCell ref="X210:X211"/>
    <mergeCell ref="T213:T214"/>
    <mergeCell ref="U213:U214"/>
    <mergeCell ref="V213:V214"/>
    <mergeCell ref="W213:W214"/>
    <mergeCell ref="X213:X214"/>
    <mergeCell ref="R205:S205"/>
    <mergeCell ref="R206:S206"/>
    <mergeCell ref="T210:T211"/>
    <mergeCell ref="U210:U211"/>
    <mergeCell ref="V210:V211"/>
    <mergeCell ref="W200:W201"/>
    <mergeCell ref="X200:X201"/>
    <mergeCell ref="T203:T204"/>
    <mergeCell ref="U203:U204"/>
    <mergeCell ref="V203:V204"/>
    <mergeCell ref="W203:W204"/>
    <mergeCell ref="X203:X204"/>
    <mergeCell ref="R195:S195"/>
    <mergeCell ref="R196:S196"/>
    <mergeCell ref="T200:T201"/>
    <mergeCell ref="U200:U201"/>
    <mergeCell ref="V200:V201"/>
    <mergeCell ref="W190:W191"/>
    <mergeCell ref="X190:X191"/>
    <mergeCell ref="T193:T194"/>
    <mergeCell ref="U193:U194"/>
    <mergeCell ref="V193:V194"/>
    <mergeCell ref="W193:W194"/>
    <mergeCell ref="X193:X194"/>
    <mergeCell ref="R185:S185"/>
    <mergeCell ref="R186:S186"/>
    <mergeCell ref="T190:T191"/>
    <mergeCell ref="U190:U191"/>
    <mergeCell ref="V190:V191"/>
    <mergeCell ref="W180:W181"/>
    <mergeCell ref="X180:X181"/>
    <mergeCell ref="T183:T184"/>
    <mergeCell ref="U183:U184"/>
    <mergeCell ref="V183:V184"/>
    <mergeCell ref="W183:W184"/>
    <mergeCell ref="X183:X184"/>
    <mergeCell ref="R175:S175"/>
    <mergeCell ref="R176:S176"/>
    <mergeCell ref="T180:T181"/>
    <mergeCell ref="U180:U181"/>
    <mergeCell ref="V180:V181"/>
    <mergeCell ref="W170:W171"/>
    <mergeCell ref="X170:X171"/>
    <mergeCell ref="T173:T174"/>
    <mergeCell ref="U173:U174"/>
    <mergeCell ref="V173:V174"/>
    <mergeCell ref="W173:W174"/>
    <mergeCell ref="X173:X174"/>
    <mergeCell ref="R165:S165"/>
    <mergeCell ref="R166:S166"/>
    <mergeCell ref="T170:T171"/>
    <mergeCell ref="U170:U171"/>
    <mergeCell ref="V170:V171"/>
    <mergeCell ref="W160:W161"/>
    <mergeCell ref="X160:X161"/>
    <mergeCell ref="T163:T164"/>
    <mergeCell ref="U163:U164"/>
    <mergeCell ref="V163:V164"/>
    <mergeCell ref="W163:W164"/>
    <mergeCell ref="X163:X164"/>
    <mergeCell ref="R155:S155"/>
    <mergeCell ref="R156:S156"/>
    <mergeCell ref="T160:T161"/>
    <mergeCell ref="U160:U161"/>
    <mergeCell ref="V160:V161"/>
    <mergeCell ref="W150:W151"/>
    <mergeCell ref="X150:X151"/>
    <mergeCell ref="T153:T154"/>
    <mergeCell ref="U153:U154"/>
    <mergeCell ref="V153:V154"/>
    <mergeCell ref="W153:W154"/>
    <mergeCell ref="X153:X154"/>
    <mergeCell ref="R145:S145"/>
    <mergeCell ref="R146:S146"/>
    <mergeCell ref="T150:T151"/>
    <mergeCell ref="U150:U151"/>
    <mergeCell ref="V150:V151"/>
    <mergeCell ref="W140:W141"/>
    <mergeCell ref="X140:X141"/>
    <mergeCell ref="T143:T144"/>
    <mergeCell ref="U143:U144"/>
    <mergeCell ref="V143:V144"/>
    <mergeCell ref="W143:W144"/>
    <mergeCell ref="X143:X144"/>
    <mergeCell ref="R135:S135"/>
    <mergeCell ref="R136:S136"/>
    <mergeCell ref="T140:T141"/>
    <mergeCell ref="U140:U141"/>
    <mergeCell ref="V140:V141"/>
    <mergeCell ref="W130:W131"/>
    <mergeCell ref="X130:X131"/>
    <mergeCell ref="T133:T134"/>
    <mergeCell ref="U133:U134"/>
    <mergeCell ref="V133:V134"/>
    <mergeCell ref="W133:W134"/>
    <mergeCell ref="X133:X134"/>
    <mergeCell ref="R125:S125"/>
    <mergeCell ref="R126:S126"/>
    <mergeCell ref="T130:T131"/>
    <mergeCell ref="U130:U131"/>
    <mergeCell ref="V130:V131"/>
    <mergeCell ref="W120:W121"/>
    <mergeCell ref="X120:X121"/>
    <mergeCell ref="T123:T124"/>
    <mergeCell ref="U123:U124"/>
    <mergeCell ref="V123:V124"/>
    <mergeCell ref="W123:W124"/>
    <mergeCell ref="X123:X124"/>
    <mergeCell ref="R115:S115"/>
    <mergeCell ref="R116:S116"/>
    <mergeCell ref="T120:T121"/>
    <mergeCell ref="U120:U121"/>
    <mergeCell ref="V120:V121"/>
    <mergeCell ref="W110:W111"/>
    <mergeCell ref="X110:X111"/>
    <mergeCell ref="T113:T114"/>
    <mergeCell ref="U113:U114"/>
    <mergeCell ref="V113:V114"/>
    <mergeCell ref="W113:W114"/>
    <mergeCell ref="X113:X114"/>
    <mergeCell ref="R105:S105"/>
    <mergeCell ref="R106:S106"/>
    <mergeCell ref="T110:T111"/>
    <mergeCell ref="U110:U111"/>
    <mergeCell ref="V110:V111"/>
    <mergeCell ref="W100:W101"/>
    <mergeCell ref="X100:X101"/>
    <mergeCell ref="T103:T104"/>
    <mergeCell ref="U103:U104"/>
    <mergeCell ref="V103:V104"/>
    <mergeCell ref="W103:W104"/>
    <mergeCell ref="X103:X104"/>
    <mergeCell ref="R95:S95"/>
    <mergeCell ref="R96:S96"/>
    <mergeCell ref="T100:T101"/>
    <mergeCell ref="U100:U101"/>
    <mergeCell ref="V100:V101"/>
    <mergeCell ref="W90:W91"/>
    <mergeCell ref="X90:X91"/>
    <mergeCell ref="T93:T94"/>
    <mergeCell ref="U93:U94"/>
    <mergeCell ref="V93:V94"/>
    <mergeCell ref="W93:W94"/>
    <mergeCell ref="X93:X94"/>
    <mergeCell ref="R85:S85"/>
    <mergeCell ref="R86:S86"/>
    <mergeCell ref="T90:T91"/>
    <mergeCell ref="U90:U91"/>
    <mergeCell ref="V90:V91"/>
    <mergeCell ref="W80:W81"/>
    <mergeCell ref="X80:X81"/>
    <mergeCell ref="T83:T84"/>
    <mergeCell ref="U83:U84"/>
    <mergeCell ref="V83:V84"/>
    <mergeCell ref="W83:W84"/>
    <mergeCell ref="X83:X84"/>
    <mergeCell ref="R75:S75"/>
    <mergeCell ref="R76:S76"/>
    <mergeCell ref="T80:T81"/>
    <mergeCell ref="U80:U81"/>
    <mergeCell ref="V80:V81"/>
    <mergeCell ref="W70:W71"/>
    <mergeCell ref="X70:X71"/>
    <mergeCell ref="T73:T74"/>
    <mergeCell ref="U73:U74"/>
    <mergeCell ref="V73:V74"/>
    <mergeCell ref="W73:W74"/>
    <mergeCell ref="X73:X74"/>
    <mergeCell ref="R65:S65"/>
    <mergeCell ref="R66:S66"/>
    <mergeCell ref="T70:T71"/>
    <mergeCell ref="U70:U71"/>
    <mergeCell ref="V70:V71"/>
    <mergeCell ref="W60:W61"/>
    <mergeCell ref="X60:X61"/>
    <mergeCell ref="T63:T64"/>
    <mergeCell ref="U63:U64"/>
    <mergeCell ref="V63:V64"/>
    <mergeCell ref="W63:W64"/>
    <mergeCell ref="X63:X64"/>
    <mergeCell ref="R55:S55"/>
    <mergeCell ref="R56:S56"/>
    <mergeCell ref="T60:T61"/>
    <mergeCell ref="U60:U61"/>
    <mergeCell ref="V60:V61"/>
    <mergeCell ref="W50:W51"/>
    <mergeCell ref="X50:X51"/>
    <mergeCell ref="T53:T54"/>
    <mergeCell ref="U53:U54"/>
    <mergeCell ref="V53:V54"/>
    <mergeCell ref="W53:W54"/>
    <mergeCell ref="X53:X54"/>
    <mergeCell ref="R45:S45"/>
    <mergeCell ref="R46:S46"/>
    <mergeCell ref="T50:T51"/>
    <mergeCell ref="U50:U51"/>
    <mergeCell ref="V50:V51"/>
    <mergeCell ref="W40:W41"/>
    <mergeCell ref="X40:X41"/>
    <mergeCell ref="T43:T44"/>
    <mergeCell ref="U43:U44"/>
    <mergeCell ref="V43:V44"/>
    <mergeCell ref="W43:W44"/>
    <mergeCell ref="X43:X44"/>
    <mergeCell ref="R35:S35"/>
    <mergeCell ref="R36:S36"/>
    <mergeCell ref="T40:T41"/>
    <mergeCell ref="U40:U41"/>
    <mergeCell ref="V40:V41"/>
    <mergeCell ref="R15:S15"/>
    <mergeCell ref="R16:S16"/>
    <mergeCell ref="T20:T21"/>
    <mergeCell ref="U20:U21"/>
    <mergeCell ref="V20:V21"/>
    <mergeCell ref="W30:W31"/>
    <mergeCell ref="X30:X31"/>
    <mergeCell ref="T33:T34"/>
    <mergeCell ref="U33:U34"/>
    <mergeCell ref="V33:V34"/>
    <mergeCell ref="W33:W34"/>
    <mergeCell ref="X33:X34"/>
    <mergeCell ref="R25:S25"/>
    <mergeCell ref="R26:S26"/>
    <mergeCell ref="T30:T31"/>
    <mergeCell ref="U30:U31"/>
    <mergeCell ref="V30:V31"/>
    <mergeCell ref="T13:T14"/>
    <mergeCell ref="U13:U14"/>
    <mergeCell ref="V13:V14"/>
    <mergeCell ref="W13:W14"/>
    <mergeCell ref="X13:X14"/>
    <mergeCell ref="W20:W21"/>
    <mergeCell ref="X20:X21"/>
    <mergeCell ref="T23:T24"/>
    <mergeCell ref="U23:U24"/>
    <mergeCell ref="V23:V24"/>
    <mergeCell ref="W23:W24"/>
    <mergeCell ref="X23:X24"/>
    <mergeCell ref="T1:Y2"/>
    <mergeCell ref="N6:N7"/>
    <mergeCell ref="O6:O7"/>
    <mergeCell ref="P6:P7"/>
    <mergeCell ref="W10:W11"/>
    <mergeCell ref="X10:X11"/>
    <mergeCell ref="T10:T11"/>
    <mergeCell ref="U10:U11"/>
    <mergeCell ref="V10:V11"/>
  </mergeCells>
  <conditionalFormatting sqref="F8:F405">
    <cfRule type="cellIs" dxfId="5" priority="5" operator="equal">
      <formula>"Dépense"</formula>
    </cfRule>
  </conditionalFormatting>
  <conditionalFormatting sqref="F9:F405">
    <cfRule type="cellIs" dxfId="4" priority="4" operator="equal">
      <formula>"Résultat"</formula>
    </cfRule>
  </conditionalFormatting>
  <conditionalFormatting sqref="F8:N405 B8:B469">
    <cfRule type="expression" dxfId="3" priority="6">
      <formula>AND($F8="Dépense")</formula>
    </cfRule>
  </conditionalFormatting>
  <conditionalFormatting sqref="G9:P405 B9:B469">
    <cfRule type="expression" dxfId="2" priority="10">
      <formula>AND($F9="Résultat")</formula>
    </cfRule>
  </conditionalFormatting>
  <dataValidations count="5">
    <dataValidation type="list" allowBlank="1" showInputMessage="1" showErrorMessage="1" promptTitle="catégorie" prompt="Choisir dans la liste" sqref="AD20">
      <formula1>Donnéescatégorie</formula1>
    </dataValidation>
    <dataValidation type="list" allowBlank="1" showInputMessage="1" showErrorMessage="1" sqref="L9:L404">
      <formula1>DonnéesNbRéglement</formula1>
    </dataValidation>
    <dataValidation type="list" allowBlank="1" showInputMessage="1" showErrorMessage="1" sqref="J9:J404">
      <formula1>DonnéesLibellé</formula1>
    </dataValidation>
    <dataValidation type="list" allowBlank="1" showInputMessage="1" showErrorMessage="1" sqref="F8:F403">
      <formula1>Donnéescatégorie</formula1>
    </dataValidation>
    <dataValidation type="list" allowBlank="1" showInputMessage="1" showErrorMessage="1" sqref="G9:G404">
      <formula1>DonnéesObjet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2095" r:id="rId4" name="NouveauClFr">
          <controlPr defaultSize="0" autoLine="0" r:id="rId5">
            <anchor moveWithCells="1">
              <from>
                <xdr:col>1</xdr:col>
                <xdr:colOff>1657350</xdr:colOff>
                <xdr:row>0</xdr:row>
                <xdr:rowOff>152400</xdr:rowOff>
              </from>
              <to>
                <xdr:col>4</xdr:col>
                <xdr:colOff>9525</xdr:colOff>
                <xdr:row>2</xdr:row>
                <xdr:rowOff>66675</xdr:rowOff>
              </to>
            </anchor>
          </controlPr>
        </control>
      </mc:Choice>
      <mc:Fallback>
        <control shapeId="2095" r:id="rId4" name="NouveauClFr"/>
      </mc:Fallback>
    </mc:AlternateContent>
    <mc:AlternateContent xmlns:mc="http://schemas.openxmlformats.org/markup-compatibility/2006">
      <mc:Choice Requires="x14">
        <control shapeId="2094" r:id="rId6" name="saisiedonnées">
          <controlPr defaultSize="0" autoLine="0" r:id="rId7">
            <anchor moveWithCells="1">
              <from>
                <xdr:col>0</xdr:col>
                <xdr:colOff>495300</xdr:colOff>
                <xdr:row>0</xdr:row>
                <xdr:rowOff>152400</xdr:rowOff>
              </from>
              <to>
                <xdr:col>1</xdr:col>
                <xdr:colOff>1371600</xdr:colOff>
                <xdr:row>2</xdr:row>
                <xdr:rowOff>66675</xdr:rowOff>
              </to>
            </anchor>
          </controlPr>
        </control>
      </mc:Choice>
      <mc:Fallback>
        <control shapeId="2094" r:id="rId6" name="saisiedonnées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#REF!</xm:f>
          </x14:formula1>
          <xm:sqref>K8:K48 K50:K404</xm:sqref>
        </x14:dataValidation>
        <x14:dataValidation type="list" allowBlank="1" showInputMessage="1" showErrorMessage="1">
          <x14:formula1>
            <xm:f>#REF!</xm:f>
          </x14:formula1>
          <xm:sqref>K49</xm:sqref>
        </x14:dataValidation>
        <x14:dataValidation type="list" allowBlank="1" showInputMessage="1" showErrorMessage="1">
          <x14:formula1>
            <xm:f>#REF!</xm:f>
          </x14:formula1>
          <xm:sqref>G8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AN1005"/>
  <sheetViews>
    <sheetView tabSelected="1" zoomScaleNormal="100" workbookViewId="0">
      <pane ySplit="7" topLeftCell="A23" activePane="bottomLeft" state="frozen"/>
      <selection pane="bottomLeft" activeCell="B35" sqref="B35"/>
    </sheetView>
  </sheetViews>
  <sheetFormatPr baseColWidth="10" defaultRowHeight="15" x14ac:dyDescent="0.25"/>
  <cols>
    <col min="2" max="2" width="23.42578125" bestFit="1" customWidth="1"/>
    <col min="3" max="3" width="9.7109375" customWidth="1"/>
    <col min="4" max="4" width="10" customWidth="1"/>
    <col min="5" max="5" width="12.7109375" customWidth="1"/>
    <col min="6" max="6" width="13" customWidth="1"/>
    <col min="10" max="10" width="25.140625" customWidth="1"/>
    <col min="12" max="12" width="5" customWidth="1"/>
    <col min="13" max="13" width="15.7109375" style="43" customWidth="1"/>
    <col min="14" max="14" width="15.7109375" style="44" customWidth="1"/>
    <col min="15" max="18" width="10.7109375" hidden="1" customWidth="1"/>
    <col min="19" max="20" width="15.7109375" style="45" customWidth="1"/>
    <col min="25" max="36" width="11.7109375" customWidth="1"/>
  </cols>
  <sheetData>
    <row r="1" spans="1:40" ht="15" customHeight="1" x14ac:dyDescent="0.25">
      <c r="A1" s="66"/>
      <c r="B1" s="66"/>
      <c r="C1" s="66"/>
      <c r="D1" s="66"/>
      <c r="E1" s="66"/>
      <c r="F1" s="66"/>
      <c r="G1" s="66"/>
      <c r="H1" s="92"/>
      <c r="I1" s="92"/>
      <c r="J1" s="92" t="s">
        <v>65</v>
      </c>
      <c r="K1" s="92"/>
      <c r="L1" s="92"/>
      <c r="M1" s="92"/>
      <c r="N1" s="92"/>
      <c r="O1" s="66"/>
      <c r="P1" s="66"/>
      <c r="Q1" s="66"/>
      <c r="R1" s="66"/>
      <c r="S1" s="67"/>
      <c r="T1" s="67"/>
      <c r="U1" s="66"/>
      <c r="V1" s="66"/>
      <c r="W1" s="66"/>
      <c r="X1" s="66"/>
      <c r="Y1" s="66"/>
      <c r="Z1" s="123" t="s">
        <v>77</v>
      </c>
      <c r="AA1" s="123"/>
      <c r="AB1" s="123"/>
      <c r="AC1" s="123"/>
      <c r="AD1" s="123"/>
      <c r="AE1" s="123"/>
      <c r="AF1" s="123"/>
      <c r="AG1" s="123"/>
      <c r="AH1" s="123"/>
      <c r="AI1" s="66"/>
      <c r="AJ1" s="66"/>
      <c r="AK1" s="66"/>
      <c r="AL1" s="66"/>
      <c r="AM1" s="66"/>
      <c r="AN1" s="66"/>
    </row>
    <row r="2" spans="1:40" ht="15" customHeight="1" x14ac:dyDescent="0.25">
      <c r="A2" s="66"/>
      <c r="B2" s="66"/>
      <c r="C2" s="66"/>
      <c r="D2" s="66"/>
      <c r="E2" s="66"/>
      <c r="F2" s="66"/>
      <c r="G2" s="92"/>
      <c r="H2" s="92"/>
      <c r="I2" s="92"/>
      <c r="J2" s="92"/>
      <c r="K2" s="92"/>
      <c r="L2" s="92"/>
      <c r="M2" s="92"/>
      <c r="N2" s="92"/>
      <c r="O2" s="66"/>
      <c r="P2" s="66"/>
      <c r="Q2" s="66"/>
      <c r="R2" s="66"/>
      <c r="S2" s="67"/>
      <c r="T2" s="67"/>
      <c r="U2" s="66"/>
      <c r="V2" s="66"/>
      <c r="W2" s="66"/>
      <c r="X2" s="66"/>
      <c r="Y2" s="66"/>
      <c r="Z2" s="123"/>
      <c r="AA2" s="123"/>
      <c r="AB2" s="123"/>
      <c r="AC2" s="123"/>
      <c r="AD2" s="123"/>
      <c r="AE2" s="123"/>
      <c r="AF2" s="123"/>
      <c r="AG2" s="123"/>
      <c r="AH2" s="123"/>
      <c r="AI2" s="66"/>
      <c r="AJ2" s="66"/>
      <c r="AK2" s="66"/>
      <c r="AL2" s="66"/>
      <c r="AM2" s="66"/>
      <c r="AN2" s="66"/>
    </row>
    <row r="3" spans="1:40" x14ac:dyDescent="0.25">
      <c r="A3" s="66"/>
      <c r="B3" s="66"/>
      <c r="C3" s="66"/>
      <c r="D3" s="66"/>
      <c r="E3" s="66"/>
      <c r="F3" s="66"/>
      <c r="G3" s="66"/>
      <c r="H3" s="66"/>
    </row>
    <row r="6" spans="1:40" ht="15" customHeight="1" x14ac:dyDescent="0.25">
      <c r="M6" s="88"/>
      <c r="N6" s="124">
        <f ca="1">TODAY()</f>
        <v>41614</v>
      </c>
      <c r="O6" s="124"/>
      <c r="P6" s="124"/>
      <c r="Q6" s="124"/>
      <c r="R6" s="124"/>
      <c r="S6" s="124"/>
      <c r="T6" s="46">
        <f>SUM(M9:M17)-SUM(N9:N17)</f>
        <v>400</v>
      </c>
    </row>
    <row r="7" spans="1:40" ht="75" x14ac:dyDescent="0.25">
      <c r="B7" s="81" t="s">
        <v>10</v>
      </c>
      <c r="C7" s="81" t="s">
        <v>28</v>
      </c>
      <c r="D7" s="81" t="s">
        <v>29</v>
      </c>
      <c r="E7" s="81" t="s">
        <v>30</v>
      </c>
      <c r="F7" s="81" t="s">
        <v>11</v>
      </c>
      <c r="G7" s="81" t="s">
        <v>16</v>
      </c>
      <c r="H7" s="81" t="s">
        <v>87</v>
      </c>
      <c r="I7" s="81" t="s">
        <v>84</v>
      </c>
      <c r="J7" s="81" t="s">
        <v>15</v>
      </c>
      <c r="K7" s="81" t="s">
        <v>85</v>
      </c>
      <c r="L7" s="81" t="s">
        <v>45</v>
      </c>
      <c r="M7" s="82" t="s">
        <v>13</v>
      </c>
      <c r="N7" s="83" t="s">
        <v>14</v>
      </c>
      <c r="O7" s="1"/>
      <c r="P7" s="1"/>
      <c r="Q7" s="1"/>
      <c r="R7" s="1"/>
      <c r="S7" s="84" t="s">
        <v>54</v>
      </c>
      <c r="T7" s="84" t="s">
        <v>53</v>
      </c>
      <c r="Y7" s="75" t="s">
        <v>32</v>
      </c>
      <c r="Z7" s="75" t="s">
        <v>33</v>
      </c>
      <c r="AA7" s="75" t="s">
        <v>34</v>
      </c>
      <c r="AB7" s="75" t="s">
        <v>35</v>
      </c>
      <c r="AC7" s="75" t="s">
        <v>36</v>
      </c>
      <c r="AD7" s="75" t="s">
        <v>37</v>
      </c>
      <c r="AE7" s="75" t="s">
        <v>38</v>
      </c>
      <c r="AF7" s="75" t="s">
        <v>39</v>
      </c>
      <c r="AG7" s="75" t="s">
        <v>40</v>
      </c>
      <c r="AH7" s="75" t="s">
        <v>41</v>
      </c>
      <c r="AI7" s="75" t="s">
        <v>42</v>
      </c>
      <c r="AJ7" s="75" t="s">
        <v>43</v>
      </c>
    </row>
    <row r="8" spans="1:40" x14ac:dyDescent="0.25"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68"/>
      <c r="N8" s="69"/>
      <c r="O8" s="27"/>
      <c r="P8" s="27"/>
      <c r="Q8" s="27"/>
      <c r="R8" s="27"/>
      <c r="S8" s="70"/>
      <c r="T8" s="70"/>
    </row>
    <row r="9" spans="1:40" x14ac:dyDescent="0.25">
      <c r="B9" s="26"/>
      <c r="C9" s="50">
        <f>IF(B9=0,0,(DATE(YEAR(B9),MONTH(B9),DAY(B9))))</f>
        <v>0</v>
      </c>
      <c r="D9" s="64">
        <f t="shared" ref="D9:D72" si="0">INT(MOD(INT((B9-2)/7)+0.6,52+5/28))+1</f>
        <v>52</v>
      </c>
      <c r="E9" s="71" t="str">
        <f>IF(C9=0,"",UPPER(TEXT(B9,"mmmm")))</f>
        <v/>
      </c>
      <c r="F9" s="89"/>
      <c r="G9" s="27"/>
      <c r="H9" s="27"/>
      <c r="I9" s="27"/>
      <c r="J9" s="27"/>
      <c r="K9" s="27" t="s">
        <v>5</v>
      </c>
      <c r="L9" s="65" t="s">
        <v>66</v>
      </c>
      <c r="M9" s="68"/>
      <c r="N9" s="69">
        <v>100</v>
      </c>
      <c r="O9" s="72">
        <f t="shared" ref="O9:O72" si="1">IF(L9="v",0,M9-N9)</f>
        <v>0</v>
      </c>
      <c r="P9" s="72">
        <f t="shared" ref="P9:P72" si="2">IF(L9="v",M9-N9,0)</f>
        <v>-100</v>
      </c>
      <c r="Q9" s="73">
        <f>O9</f>
        <v>0</v>
      </c>
      <c r="R9" s="73">
        <f>P9</f>
        <v>-100</v>
      </c>
      <c r="S9" s="74">
        <f>IF(L9="v",0,Q9)</f>
        <v>0</v>
      </c>
      <c r="T9" s="74">
        <f>IF(M9="v",0,R9)</f>
        <v>-100</v>
      </c>
      <c r="U9" s="42"/>
      <c r="W9" s="136" t="s">
        <v>69</v>
      </c>
      <c r="X9" s="125" t="s">
        <v>13</v>
      </c>
      <c r="Y9" s="126">
        <f t="shared" ref="Y9:AJ9" si="3">SUMPRODUCT((BQMois=Y7)*(BQValide="v")*BQCrédit)</f>
        <v>0</v>
      </c>
      <c r="Z9" s="126">
        <f t="shared" si="3"/>
        <v>0</v>
      </c>
      <c r="AA9" s="126">
        <f t="shared" si="3"/>
        <v>0</v>
      </c>
      <c r="AB9" s="126">
        <f t="shared" si="3"/>
        <v>0</v>
      </c>
      <c r="AC9" s="126">
        <f t="shared" si="3"/>
        <v>0</v>
      </c>
      <c r="AD9" s="126">
        <f t="shared" si="3"/>
        <v>0</v>
      </c>
      <c r="AE9" s="126">
        <f t="shared" si="3"/>
        <v>0</v>
      </c>
      <c r="AF9" s="126">
        <f t="shared" si="3"/>
        <v>0</v>
      </c>
      <c r="AG9" s="126">
        <f t="shared" si="3"/>
        <v>0</v>
      </c>
      <c r="AH9" s="126">
        <f t="shared" si="3"/>
        <v>600</v>
      </c>
      <c r="AI9" s="126">
        <f t="shared" si="3"/>
        <v>0</v>
      </c>
      <c r="AJ9" s="126">
        <f t="shared" si="3"/>
        <v>0</v>
      </c>
    </row>
    <row r="10" spans="1:40" x14ac:dyDescent="0.25">
      <c r="B10" s="26">
        <v>41557</v>
      </c>
      <c r="C10" s="50">
        <f t="shared" ref="C10:C73" si="4">IF(B10=0,0,(DATE(YEAR(B10),MONTH(B10),DAY(B10))))</f>
        <v>41557</v>
      </c>
      <c r="D10" s="64">
        <f t="shared" si="0"/>
        <v>41</v>
      </c>
      <c r="E10" s="71" t="str">
        <f t="shared" ref="E10:E73" si="5">IF(C10=0,"",UPPER(TEXT(B10,"mmmm")))</f>
        <v>OCTOBRE</v>
      </c>
      <c r="F10" s="89"/>
      <c r="G10" s="27" t="s">
        <v>9</v>
      </c>
      <c r="H10" s="27"/>
      <c r="I10" s="27"/>
      <c r="J10" s="27"/>
      <c r="K10" s="27" t="s">
        <v>21</v>
      </c>
      <c r="L10" s="65" t="s">
        <v>66</v>
      </c>
      <c r="M10" s="68">
        <v>50</v>
      </c>
      <c r="N10" s="69"/>
      <c r="O10" s="72">
        <f t="shared" si="1"/>
        <v>0</v>
      </c>
      <c r="P10" s="72">
        <f t="shared" si="2"/>
        <v>50</v>
      </c>
      <c r="Q10" s="73">
        <f>O9+O10</f>
        <v>0</v>
      </c>
      <c r="R10" s="73">
        <f>R9+P10</f>
        <v>-50</v>
      </c>
      <c r="S10" s="74">
        <f>IF(Q10=Q9,0,Q10)</f>
        <v>0</v>
      </c>
      <c r="T10" s="74">
        <f>IF(R10=R9,0,R10)</f>
        <v>-50</v>
      </c>
      <c r="W10" s="137"/>
      <c r="X10" s="125"/>
      <c r="Y10" s="126"/>
      <c r="Z10" s="126"/>
      <c r="AA10" s="126"/>
      <c r="AB10" s="126"/>
      <c r="AC10" s="126"/>
      <c r="AD10" s="126"/>
      <c r="AE10" s="126"/>
      <c r="AF10" s="126"/>
      <c r="AG10" s="126"/>
      <c r="AH10" s="126"/>
      <c r="AI10" s="126"/>
      <c r="AJ10" s="126"/>
    </row>
    <row r="11" spans="1:40" x14ac:dyDescent="0.25">
      <c r="B11" s="26">
        <v>41557</v>
      </c>
      <c r="C11" s="50">
        <f t="shared" si="4"/>
        <v>41557</v>
      </c>
      <c r="D11" s="64">
        <f t="shared" si="0"/>
        <v>41</v>
      </c>
      <c r="E11" s="71" t="str">
        <f t="shared" si="5"/>
        <v>OCTOBRE</v>
      </c>
      <c r="F11" s="89"/>
      <c r="G11" s="27" t="s">
        <v>9</v>
      </c>
      <c r="H11" s="27"/>
      <c r="I11" s="27"/>
      <c r="J11" s="27"/>
      <c r="K11" s="27" t="s">
        <v>5</v>
      </c>
      <c r="L11" s="65" t="s">
        <v>66</v>
      </c>
      <c r="M11" s="68">
        <v>150</v>
      </c>
      <c r="N11" s="69"/>
      <c r="O11" s="72">
        <f t="shared" si="1"/>
        <v>0</v>
      </c>
      <c r="P11" s="72">
        <f t="shared" si="2"/>
        <v>150</v>
      </c>
      <c r="Q11" s="73">
        <f t="shared" ref="Q11:Q17" si="6">Q10+O11</f>
        <v>0</v>
      </c>
      <c r="R11" s="73">
        <f t="shared" ref="R11:R17" si="7">R10+P11</f>
        <v>100</v>
      </c>
      <c r="S11" s="74">
        <f t="shared" ref="S11:S16" si="8">IF(Q11=Q10,0,Q11)</f>
        <v>0</v>
      </c>
      <c r="T11" s="74">
        <f t="shared" ref="T11:T17" si="9">IF(R11=R10,0,R11)</f>
        <v>100</v>
      </c>
      <c r="W11" s="137"/>
      <c r="X11" s="125" t="s">
        <v>14</v>
      </c>
      <c r="Y11" s="127">
        <f t="shared" ref="Y11:AJ11" si="10">SUMPRODUCT((BQMois=Y7)*(BQValide="v")*BQDébit)</f>
        <v>0</v>
      </c>
      <c r="Z11" s="127">
        <f t="shared" si="10"/>
        <v>0</v>
      </c>
      <c r="AA11" s="127">
        <f t="shared" si="10"/>
        <v>0</v>
      </c>
      <c r="AB11" s="127">
        <f t="shared" si="10"/>
        <v>0</v>
      </c>
      <c r="AC11" s="127">
        <f t="shared" si="10"/>
        <v>0</v>
      </c>
      <c r="AD11" s="127">
        <f t="shared" si="10"/>
        <v>0</v>
      </c>
      <c r="AE11" s="127">
        <f t="shared" si="10"/>
        <v>0</v>
      </c>
      <c r="AF11" s="127">
        <f t="shared" si="10"/>
        <v>0</v>
      </c>
      <c r="AG11" s="127">
        <f t="shared" si="10"/>
        <v>0</v>
      </c>
      <c r="AH11" s="127">
        <f t="shared" si="10"/>
        <v>150</v>
      </c>
      <c r="AI11" s="127">
        <f t="shared" si="10"/>
        <v>0</v>
      </c>
      <c r="AJ11" s="127">
        <f t="shared" si="10"/>
        <v>0</v>
      </c>
    </row>
    <row r="12" spans="1:40" x14ac:dyDescent="0.25">
      <c r="B12" s="26">
        <v>41562</v>
      </c>
      <c r="C12" s="50">
        <f t="shared" si="4"/>
        <v>41562</v>
      </c>
      <c r="D12" s="64">
        <f t="shared" si="0"/>
        <v>42</v>
      </c>
      <c r="E12" s="71" t="str">
        <f t="shared" si="5"/>
        <v>OCTOBRE</v>
      </c>
      <c r="F12" s="89"/>
      <c r="G12" s="27" t="s">
        <v>8</v>
      </c>
      <c r="H12" s="27"/>
      <c r="I12" s="27"/>
      <c r="J12" s="27"/>
      <c r="K12" s="27" t="s">
        <v>21</v>
      </c>
      <c r="L12" s="65" t="s">
        <v>66</v>
      </c>
      <c r="M12" s="68"/>
      <c r="N12" s="69">
        <v>150</v>
      </c>
      <c r="O12" s="72">
        <f t="shared" si="1"/>
        <v>0</v>
      </c>
      <c r="P12" s="72">
        <f t="shared" si="2"/>
        <v>-150</v>
      </c>
      <c r="Q12" s="73">
        <f t="shared" si="6"/>
        <v>0</v>
      </c>
      <c r="R12" s="73">
        <f t="shared" si="7"/>
        <v>-50</v>
      </c>
      <c r="S12" s="74">
        <f t="shared" si="8"/>
        <v>0</v>
      </c>
      <c r="T12" s="74">
        <f t="shared" si="9"/>
        <v>-50</v>
      </c>
      <c r="W12" s="137"/>
      <c r="X12" s="125"/>
      <c r="Y12" s="127"/>
      <c r="Z12" s="127"/>
      <c r="AA12" s="127"/>
      <c r="AB12" s="127"/>
      <c r="AC12" s="127"/>
      <c r="AD12" s="127"/>
      <c r="AE12" s="127"/>
      <c r="AF12" s="127"/>
      <c r="AG12" s="127"/>
      <c r="AH12" s="127"/>
      <c r="AI12" s="127"/>
      <c r="AJ12" s="127"/>
    </row>
    <row r="13" spans="1:40" x14ac:dyDescent="0.25">
      <c r="B13" s="26">
        <v>41565</v>
      </c>
      <c r="C13" s="50">
        <f t="shared" si="4"/>
        <v>41565</v>
      </c>
      <c r="D13" s="64">
        <f t="shared" si="0"/>
        <v>42</v>
      </c>
      <c r="E13" s="71" t="str">
        <f t="shared" si="5"/>
        <v>OCTOBRE</v>
      </c>
      <c r="F13" s="89"/>
      <c r="G13" s="27" t="s">
        <v>9</v>
      </c>
      <c r="H13" s="27"/>
      <c r="I13" s="27"/>
      <c r="J13" s="27"/>
      <c r="K13" s="27" t="s">
        <v>12</v>
      </c>
      <c r="L13" s="85" t="s">
        <v>66</v>
      </c>
      <c r="M13" s="68">
        <v>400</v>
      </c>
      <c r="N13" s="69"/>
      <c r="O13" s="72">
        <f t="shared" si="1"/>
        <v>0</v>
      </c>
      <c r="P13" s="72">
        <f t="shared" si="2"/>
        <v>400</v>
      </c>
      <c r="Q13" s="73">
        <f t="shared" si="6"/>
        <v>0</v>
      </c>
      <c r="R13" s="73">
        <f t="shared" si="7"/>
        <v>350</v>
      </c>
      <c r="S13" s="74">
        <f t="shared" si="8"/>
        <v>0</v>
      </c>
      <c r="T13" s="74">
        <f t="shared" si="9"/>
        <v>350</v>
      </c>
      <c r="W13" s="138"/>
      <c r="X13" s="75" t="s">
        <v>18</v>
      </c>
      <c r="Y13" s="80">
        <f>Y9-Y11</f>
        <v>0</v>
      </c>
      <c r="Z13" s="80">
        <f t="shared" ref="Z13:AJ13" si="11">Z9-Z11</f>
        <v>0</v>
      </c>
      <c r="AA13" s="80">
        <f t="shared" si="11"/>
        <v>0</v>
      </c>
      <c r="AB13" s="80">
        <f t="shared" si="11"/>
        <v>0</v>
      </c>
      <c r="AC13" s="80">
        <f t="shared" si="11"/>
        <v>0</v>
      </c>
      <c r="AD13" s="80">
        <f t="shared" si="11"/>
        <v>0</v>
      </c>
      <c r="AE13" s="80">
        <f t="shared" si="11"/>
        <v>0</v>
      </c>
      <c r="AF13" s="80">
        <f t="shared" si="11"/>
        <v>0</v>
      </c>
      <c r="AG13" s="80">
        <f t="shared" si="11"/>
        <v>0</v>
      </c>
      <c r="AH13" s="80">
        <f t="shared" si="11"/>
        <v>450</v>
      </c>
      <c r="AI13" s="80">
        <f t="shared" si="11"/>
        <v>0</v>
      </c>
      <c r="AJ13" s="80">
        <f t="shared" si="11"/>
        <v>0</v>
      </c>
    </row>
    <row r="14" spans="1:40" x14ac:dyDescent="0.25">
      <c r="B14" s="26">
        <v>41565</v>
      </c>
      <c r="C14" s="50">
        <f t="shared" si="4"/>
        <v>41565</v>
      </c>
      <c r="D14" s="64">
        <f t="shared" si="0"/>
        <v>42</v>
      </c>
      <c r="E14" s="71" t="str">
        <f t="shared" si="5"/>
        <v>OCTOBRE</v>
      </c>
      <c r="F14" s="89"/>
      <c r="G14" s="27" t="s">
        <v>9</v>
      </c>
      <c r="H14" s="27"/>
      <c r="I14" s="27"/>
      <c r="J14" s="27"/>
      <c r="K14" s="27" t="s">
        <v>21</v>
      </c>
      <c r="L14" s="64"/>
      <c r="M14" s="68">
        <v>100</v>
      </c>
      <c r="N14" s="69"/>
      <c r="O14" s="72">
        <f t="shared" si="1"/>
        <v>100</v>
      </c>
      <c r="P14" s="72">
        <f t="shared" si="2"/>
        <v>0</v>
      </c>
      <c r="Q14" s="73">
        <f t="shared" si="6"/>
        <v>100</v>
      </c>
      <c r="R14" s="73">
        <f t="shared" si="7"/>
        <v>350</v>
      </c>
      <c r="S14" s="74">
        <f t="shared" si="8"/>
        <v>100</v>
      </c>
      <c r="T14" s="74">
        <f t="shared" si="9"/>
        <v>0</v>
      </c>
    </row>
    <row r="15" spans="1:40" x14ac:dyDescent="0.25">
      <c r="B15" s="26">
        <v>41568</v>
      </c>
      <c r="C15" s="50">
        <f t="shared" si="4"/>
        <v>41568</v>
      </c>
      <c r="D15" s="64">
        <f t="shared" si="0"/>
        <v>43</v>
      </c>
      <c r="E15" s="71" t="str">
        <f t="shared" si="5"/>
        <v>OCTOBRE</v>
      </c>
      <c r="F15" s="89"/>
      <c r="G15" s="27" t="s">
        <v>9</v>
      </c>
      <c r="H15" s="27"/>
      <c r="I15" s="27"/>
      <c r="J15" s="27"/>
      <c r="K15" s="27" t="s">
        <v>6</v>
      </c>
      <c r="L15" s="64"/>
      <c r="M15" s="68">
        <v>150</v>
      </c>
      <c r="N15" s="69"/>
      <c r="O15" s="72">
        <f t="shared" si="1"/>
        <v>150</v>
      </c>
      <c r="P15" s="72">
        <f t="shared" si="2"/>
        <v>0</v>
      </c>
      <c r="Q15" s="73">
        <f t="shared" si="6"/>
        <v>250</v>
      </c>
      <c r="R15" s="73">
        <f t="shared" si="7"/>
        <v>350</v>
      </c>
      <c r="S15" s="74">
        <f t="shared" si="8"/>
        <v>250</v>
      </c>
      <c r="T15" s="74">
        <f t="shared" si="9"/>
        <v>0</v>
      </c>
    </row>
    <row r="16" spans="1:40" x14ac:dyDescent="0.25">
      <c r="B16" s="26"/>
      <c r="C16" s="50">
        <f t="shared" si="4"/>
        <v>0</v>
      </c>
      <c r="D16" s="64">
        <f t="shared" si="0"/>
        <v>52</v>
      </c>
      <c r="E16" s="71" t="str">
        <f t="shared" si="5"/>
        <v/>
      </c>
      <c r="F16" s="89"/>
      <c r="G16" s="27"/>
      <c r="H16" s="27"/>
      <c r="I16" s="27"/>
      <c r="J16" s="27"/>
      <c r="K16" s="27"/>
      <c r="L16" s="64"/>
      <c r="M16" s="68"/>
      <c r="N16" s="69">
        <v>200</v>
      </c>
      <c r="O16" s="72">
        <f t="shared" si="1"/>
        <v>-200</v>
      </c>
      <c r="P16" s="72">
        <f t="shared" si="2"/>
        <v>0</v>
      </c>
      <c r="Q16" s="73">
        <f t="shared" si="6"/>
        <v>50</v>
      </c>
      <c r="R16" s="73">
        <f t="shared" si="7"/>
        <v>350</v>
      </c>
      <c r="S16" s="74">
        <f t="shared" si="8"/>
        <v>50</v>
      </c>
      <c r="T16" s="74">
        <f t="shared" si="9"/>
        <v>0</v>
      </c>
      <c r="V16" s="133" t="s">
        <v>68</v>
      </c>
      <c r="W16" s="139" t="s">
        <v>13</v>
      </c>
      <c r="X16" s="16" t="s">
        <v>12</v>
      </c>
      <c r="Y16" s="76">
        <f t="shared" ref="Y16:AJ16" si="12">SUMPRODUCT((BQMois=Y7)*(BQMode="Espèce")*BQCrédit)</f>
        <v>0</v>
      </c>
      <c r="Z16" s="76">
        <f t="shared" si="12"/>
        <v>0</v>
      </c>
      <c r="AA16" s="76">
        <f t="shared" si="12"/>
        <v>0</v>
      </c>
      <c r="AB16" s="76">
        <f t="shared" si="12"/>
        <v>0</v>
      </c>
      <c r="AC16" s="76">
        <f t="shared" si="12"/>
        <v>0</v>
      </c>
      <c r="AD16" s="76">
        <f t="shared" si="12"/>
        <v>0</v>
      </c>
      <c r="AE16" s="76">
        <f t="shared" si="12"/>
        <v>0</v>
      </c>
      <c r="AF16" s="76">
        <f t="shared" si="12"/>
        <v>0</v>
      </c>
      <c r="AG16" s="76">
        <f t="shared" si="12"/>
        <v>0</v>
      </c>
      <c r="AH16" s="76">
        <f t="shared" si="12"/>
        <v>400</v>
      </c>
      <c r="AI16" s="76">
        <f t="shared" si="12"/>
        <v>0</v>
      </c>
      <c r="AJ16" s="76">
        <f t="shared" si="12"/>
        <v>0</v>
      </c>
    </row>
    <row r="17" spans="2:36" x14ac:dyDescent="0.25">
      <c r="B17" s="26"/>
      <c r="C17" s="50">
        <f t="shared" si="4"/>
        <v>0</v>
      </c>
      <c r="D17" s="64">
        <f t="shared" si="0"/>
        <v>52</v>
      </c>
      <c r="E17" s="71" t="str">
        <f t="shared" si="5"/>
        <v/>
      </c>
      <c r="F17" s="89"/>
      <c r="G17" s="27"/>
      <c r="H17" s="27"/>
      <c r="I17" s="51"/>
      <c r="J17" s="27"/>
      <c r="K17" s="27"/>
      <c r="L17" s="27"/>
      <c r="M17" s="68"/>
      <c r="N17" s="69"/>
      <c r="O17" s="72">
        <f t="shared" si="1"/>
        <v>0</v>
      </c>
      <c r="P17" s="72">
        <f t="shared" si="2"/>
        <v>0</v>
      </c>
      <c r="Q17" s="73">
        <f t="shared" si="6"/>
        <v>50</v>
      </c>
      <c r="R17" s="73">
        <f t="shared" si="7"/>
        <v>350</v>
      </c>
      <c r="S17" s="74">
        <f>IF(Q17=Q16,0,Q17)</f>
        <v>0</v>
      </c>
      <c r="T17" s="74">
        <f t="shared" si="9"/>
        <v>0</v>
      </c>
      <c r="V17" s="134"/>
      <c r="W17" s="140"/>
      <c r="X17" s="27" t="s">
        <v>21</v>
      </c>
      <c r="Y17" s="51">
        <f t="shared" ref="Y17:AJ17" si="13">SUMPRODUCT((BQMois=Y7)*(BQMode="Chèque")*BQCrédit)</f>
        <v>0</v>
      </c>
      <c r="Z17" s="51">
        <f t="shared" si="13"/>
        <v>0</v>
      </c>
      <c r="AA17" s="51">
        <f t="shared" si="13"/>
        <v>0</v>
      </c>
      <c r="AB17" s="51">
        <f t="shared" si="13"/>
        <v>0</v>
      </c>
      <c r="AC17" s="51">
        <f t="shared" si="13"/>
        <v>0</v>
      </c>
      <c r="AD17" s="51">
        <f t="shared" si="13"/>
        <v>0</v>
      </c>
      <c r="AE17" s="51">
        <f t="shared" si="13"/>
        <v>0</v>
      </c>
      <c r="AF17" s="51">
        <f t="shared" si="13"/>
        <v>0</v>
      </c>
      <c r="AG17" s="51">
        <f t="shared" si="13"/>
        <v>0</v>
      </c>
      <c r="AH17" s="51">
        <f t="shared" si="13"/>
        <v>150</v>
      </c>
      <c r="AI17" s="51">
        <f t="shared" si="13"/>
        <v>0</v>
      </c>
      <c r="AJ17" s="51">
        <f t="shared" si="13"/>
        <v>0</v>
      </c>
    </row>
    <row r="18" spans="2:36" x14ac:dyDescent="0.25">
      <c r="B18" s="26">
        <v>41554</v>
      </c>
      <c r="C18" s="50">
        <f t="shared" si="4"/>
        <v>41554</v>
      </c>
      <c r="D18" s="64">
        <f t="shared" si="0"/>
        <v>41</v>
      </c>
      <c r="E18" s="71" t="str">
        <f t="shared" si="5"/>
        <v>OCTOBRE</v>
      </c>
      <c r="F18" s="89"/>
      <c r="G18" s="27"/>
      <c r="H18" s="27"/>
      <c r="I18" s="27"/>
      <c r="J18" s="27"/>
      <c r="K18" s="27"/>
      <c r="L18" s="27"/>
      <c r="M18" s="68"/>
      <c r="N18" s="69"/>
      <c r="O18" s="72">
        <f t="shared" si="1"/>
        <v>0</v>
      </c>
      <c r="P18" s="72">
        <f t="shared" si="2"/>
        <v>0</v>
      </c>
      <c r="Q18" s="73">
        <f>Q17+O18</f>
        <v>50</v>
      </c>
      <c r="R18" s="73">
        <f>R17+P18</f>
        <v>350</v>
      </c>
      <c r="S18" s="74">
        <f t="shared" ref="S18:S81" si="14">IF(Q18=Q17,0,Q18)</f>
        <v>0</v>
      </c>
      <c r="T18" s="74">
        <f t="shared" ref="T18:T81" si="15">IF(R18=R17,0,R18)</f>
        <v>0</v>
      </c>
      <c r="V18" s="134"/>
      <c r="W18" s="140"/>
      <c r="X18" s="27" t="s">
        <v>5</v>
      </c>
      <c r="Y18" s="51">
        <f t="shared" ref="Y18:AJ18" si="16">SUMPRODUCT((BQMois=Y7)*(BQMode="CB")*BQCrédit)</f>
        <v>0</v>
      </c>
      <c r="Z18" s="51">
        <f t="shared" si="16"/>
        <v>0</v>
      </c>
      <c r="AA18" s="51">
        <f t="shared" si="16"/>
        <v>0</v>
      </c>
      <c r="AB18" s="51">
        <f t="shared" si="16"/>
        <v>0</v>
      </c>
      <c r="AC18" s="51">
        <f t="shared" si="16"/>
        <v>0</v>
      </c>
      <c r="AD18" s="51">
        <f t="shared" si="16"/>
        <v>0</v>
      </c>
      <c r="AE18" s="51">
        <f t="shared" si="16"/>
        <v>0</v>
      </c>
      <c r="AF18" s="51">
        <f t="shared" si="16"/>
        <v>0</v>
      </c>
      <c r="AG18" s="51">
        <f t="shared" si="16"/>
        <v>0</v>
      </c>
      <c r="AH18" s="51">
        <f t="shared" si="16"/>
        <v>150</v>
      </c>
      <c r="AI18" s="51">
        <f t="shared" si="16"/>
        <v>0</v>
      </c>
      <c r="AJ18" s="51">
        <f t="shared" si="16"/>
        <v>0</v>
      </c>
    </row>
    <row r="19" spans="2:36" x14ac:dyDescent="0.25">
      <c r="B19" s="26">
        <v>41554</v>
      </c>
      <c r="C19" s="50">
        <f t="shared" si="4"/>
        <v>41554</v>
      </c>
      <c r="D19" s="64">
        <f t="shared" si="0"/>
        <v>41</v>
      </c>
      <c r="E19" s="71" t="str">
        <f t="shared" si="5"/>
        <v>OCTOBRE</v>
      </c>
      <c r="F19" s="89"/>
      <c r="G19" s="27"/>
      <c r="H19" s="27"/>
      <c r="I19" s="27"/>
      <c r="J19" s="27"/>
      <c r="K19" s="27"/>
      <c r="L19" s="27"/>
      <c r="M19" s="68"/>
      <c r="N19" s="69"/>
      <c r="O19" s="72">
        <f t="shared" si="1"/>
        <v>0</v>
      </c>
      <c r="P19" s="72">
        <f t="shared" si="2"/>
        <v>0</v>
      </c>
      <c r="Q19" s="73">
        <f>Q18+O19</f>
        <v>50</v>
      </c>
      <c r="R19" s="73">
        <f>R18+P19</f>
        <v>350</v>
      </c>
      <c r="S19" s="74">
        <f t="shared" si="14"/>
        <v>0</v>
      </c>
      <c r="T19" s="74">
        <f t="shared" si="15"/>
        <v>0</v>
      </c>
      <c r="V19" s="134"/>
      <c r="W19" s="141"/>
      <c r="X19" s="29" t="s">
        <v>6</v>
      </c>
      <c r="Y19" s="51">
        <f t="shared" ref="Y19:AJ19" si="17">SUMPRODUCT((BQMois=Y7)*(BQMode="Virement")*BQCrédit)</f>
        <v>0</v>
      </c>
      <c r="Z19" s="51">
        <f t="shared" si="17"/>
        <v>0</v>
      </c>
      <c r="AA19" s="51">
        <f t="shared" si="17"/>
        <v>0</v>
      </c>
      <c r="AB19" s="51">
        <f t="shared" si="17"/>
        <v>0</v>
      </c>
      <c r="AC19" s="51">
        <f t="shared" si="17"/>
        <v>0</v>
      </c>
      <c r="AD19" s="51">
        <f t="shared" si="17"/>
        <v>0</v>
      </c>
      <c r="AE19" s="51">
        <f t="shared" si="17"/>
        <v>0</v>
      </c>
      <c r="AF19" s="51">
        <f t="shared" si="17"/>
        <v>0</v>
      </c>
      <c r="AG19" s="51">
        <f t="shared" si="17"/>
        <v>0</v>
      </c>
      <c r="AH19" s="51">
        <f t="shared" si="17"/>
        <v>150</v>
      </c>
      <c r="AI19" s="51">
        <f t="shared" si="17"/>
        <v>0</v>
      </c>
      <c r="AJ19" s="51">
        <f t="shared" si="17"/>
        <v>0</v>
      </c>
    </row>
    <row r="20" spans="2:36" x14ac:dyDescent="0.25">
      <c r="B20" s="26"/>
      <c r="C20" s="50">
        <f t="shared" si="4"/>
        <v>0</v>
      </c>
      <c r="D20" s="64">
        <f t="shared" si="0"/>
        <v>52</v>
      </c>
      <c r="E20" s="71" t="str">
        <f t="shared" si="5"/>
        <v/>
      </c>
      <c r="F20" s="89"/>
      <c r="G20" s="27"/>
      <c r="H20" s="27"/>
      <c r="I20" s="27"/>
      <c r="J20" s="27"/>
      <c r="K20" s="27"/>
      <c r="L20" s="27"/>
      <c r="M20" s="68"/>
      <c r="N20" s="69"/>
      <c r="O20" s="72">
        <f t="shared" si="1"/>
        <v>0</v>
      </c>
      <c r="P20" s="72">
        <f t="shared" si="2"/>
        <v>0</v>
      </c>
      <c r="Q20" s="73">
        <f t="shared" ref="Q20:Q83" si="18">Q19+O20</f>
        <v>50</v>
      </c>
      <c r="R20" s="73">
        <f t="shared" ref="R20:R83" si="19">R19+P20</f>
        <v>350</v>
      </c>
      <c r="S20" s="74">
        <f t="shared" si="14"/>
        <v>0</v>
      </c>
      <c r="T20" s="74">
        <f t="shared" si="15"/>
        <v>0</v>
      </c>
      <c r="V20" s="134"/>
      <c r="X20" s="47" t="s">
        <v>18</v>
      </c>
      <c r="Y20" s="78">
        <f>Y16+Y17+Y18+Y19</f>
        <v>0</v>
      </c>
      <c r="Z20" s="78">
        <f t="shared" ref="Z20:AJ20" si="20">Z16+Z17+Z18+Z19</f>
        <v>0</v>
      </c>
      <c r="AA20" s="78">
        <f t="shared" si="20"/>
        <v>0</v>
      </c>
      <c r="AB20" s="78">
        <f t="shared" si="20"/>
        <v>0</v>
      </c>
      <c r="AC20" s="78">
        <f t="shared" si="20"/>
        <v>0</v>
      </c>
      <c r="AD20" s="78">
        <f t="shared" si="20"/>
        <v>0</v>
      </c>
      <c r="AE20" s="78">
        <f t="shared" si="20"/>
        <v>0</v>
      </c>
      <c r="AF20" s="78">
        <f t="shared" si="20"/>
        <v>0</v>
      </c>
      <c r="AG20" s="78">
        <f t="shared" si="20"/>
        <v>0</v>
      </c>
      <c r="AH20" s="78">
        <f t="shared" si="20"/>
        <v>850</v>
      </c>
      <c r="AI20" s="78">
        <f t="shared" si="20"/>
        <v>0</v>
      </c>
      <c r="AJ20" s="78">
        <f t="shared" si="20"/>
        <v>0</v>
      </c>
    </row>
    <row r="21" spans="2:36" x14ac:dyDescent="0.25">
      <c r="B21" s="26"/>
      <c r="C21" s="50">
        <f t="shared" si="4"/>
        <v>0</v>
      </c>
      <c r="D21" s="64">
        <f t="shared" si="0"/>
        <v>52</v>
      </c>
      <c r="E21" s="71" t="str">
        <f t="shared" si="5"/>
        <v/>
      </c>
      <c r="F21" s="89"/>
      <c r="G21" s="27"/>
      <c r="H21" s="27"/>
      <c r="I21" s="27"/>
      <c r="J21" s="27"/>
      <c r="K21" s="27"/>
      <c r="L21" s="27"/>
      <c r="M21" s="68"/>
      <c r="N21" s="69"/>
      <c r="O21" s="72">
        <f t="shared" si="1"/>
        <v>0</v>
      </c>
      <c r="P21" s="72">
        <f t="shared" si="2"/>
        <v>0</v>
      </c>
      <c r="Q21" s="73">
        <f t="shared" si="18"/>
        <v>50</v>
      </c>
      <c r="R21" s="73">
        <f t="shared" si="19"/>
        <v>350</v>
      </c>
      <c r="S21" s="74">
        <f t="shared" si="14"/>
        <v>0</v>
      </c>
      <c r="T21" s="74">
        <f t="shared" si="15"/>
        <v>0</v>
      </c>
      <c r="V21" s="134"/>
      <c r="W21" s="128" t="s">
        <v>14</v>
      </c>
      <c r="X21" s="16" t="s">
        <v>12</v>
      </c>
      <c r="Y21" s="76">
        <f t="shared" ref="Y21:AJ21" si="21">SUMPRODUCT((BQMois=Y7)*(BQMode="Espèce")*BQDébit)</f>
        <v>0</v>
      </c>
      <c r="Z21" s="76">
        <f t="shared" si="21"/>
        <v>0</v>
      </c>
      <c r="AA21" s="76">
        <f t="shared" si="21"/>
        <v>0</v>
      </c>
      <c r="AB21" s="76">
        <f t="shared" si="21"/>
        <v>0</v>
      </c>
      <c r="AC21" s="76">
        <f t="shared" si="21"/>
        <v>0</v>
      </c>
      <c r="AD21" s="76">
        <f t="shared" si="21"/>
        <v>0</v>
      </c>
      <c r="AE21" s="76">
        <f t="shared" si="21"/>
        <v>0</v>
      </c>
      <c r="AF21" s="76">
        <f t="shared" si="21"/>
        <v>0</v>
      </c>
      <c r="AG21" s="76">
        <f t="shared" si="21"/>
        <v>0</v>
      </c>
      <c r="AH21" s="76">
        <f t="shared" si="21"/>
        <v>0</v>
      </c>
      <c r="AI21" s="76">
        <f t="shared" si="21"/>
        <v>0</v>
      </c>
      <c r="AJ21" s="76">
        <f t="shared" si="21"/>
        <v>0</v>
      </c>
    </row>
    <row r="22" spans="2:36" x14ac:dyDescent="0.25">
      <c r="B22" s="26"/>
      <c r="C22" s="50">
        <f t="shared" si="4"/>
        <v>0</v>
      </c>
      <c r="D22" s="64">
        <f t="shared" si="0"/>
        <v>52</v>
      </c>
      <c r="E22" s="71" t="str">
        <f t="shared" si="5"/>
        <v/>
      </c>
      <c r="F22" s="89"/>
      <c r="G22" s="27"/>
      <c r="H22" s="27"/>
      <c r="I22" s="27"/>
      <c r="J22" s="27"/>
      <c r="K22" s="27"/>
      <c r="L22" s="27"/>
      <c r="M22" s="68"/>
      <c r="N22" s="69"/>
      <c r="O22" s="72">
        <f t="shared" si="1"/>
        <v>0</v>
      </c>
      <c r="P22" s="72">
        <f t="shared" si="2"/>
        <v>0</v>
      </c>
      <c r="Q22" s="73">
        <f t="shared" si="18"/>
        <v>50</v>
      </c>
      <c r="R22" s="73">
        <f t="shared" si="19"/>
        <v>350</v>
      </c>
      <c r="S22" s="74">
        <f t="shared" si="14"/>
        <v>0</v>
      </c>
      <c r="T22" s="74">
        <f t="shared" si="15"/>
        <v>0</v>
      </c>
      <c r="V22" s="134"/>
      <c r="W22" s="129"/>
      <c r="X22" s="27" t="s">
        <v>21</v>
      </c>
      <c r="Y22" s="51">
        <f t="shared" ref="Y22:AJ22" si="22">SUMPRODUCT((BQMois=Y7)*(BQMode="Chèque")*BQDébit)</f>
        <v>0</v>
      </c>
      <c r="Z22" s="51">
        <f t="shared" si="22"/>
        <v>0</v>
      </c>
      <c r="AA22" s="51">
        <f t="shared" si="22"/>
        <v>0</v>
      </c>
      <c r="AB22" s="51">
        <f t="shared" si="22"/>
        <v>0</v>
      </c>
      <c r="AC22" s="51">
        <f t="shared" si="22"/>
        <v>0</v>
      </c>
      <c r="AD22" s="51">
        <f t="shared" si="22"/>
        <v>0</v>
      </c>
      <c r="AE22" s="51">
        <f t="shared" si="22"/>
        <v>0</v>
      </c>
      <c r="AF22" s="51">
        <f t="shared" si="22"/>
        <v>0</v>
      </c>
      <c r="AG22" s="51">
        <f t="shared" si="22"/>
        <v>0</v>
      </c>
      <c r="AH22" s="51">
        <f t="shared" si="22"/>
        <v>150</v>
      </c>
      <c r="AI22" s="51">
        <f t="shared" si="22"/>
        <v>0</v>
      </c>
      <c r="AJ22" s="51">
        <f t="shared" si="22"/>
        <v>0</v>
      </c>
    </row>
    <row r="23" spans="2:36" x14ac:dyDescent="0.25">
      <c r="B23" s="26"/>
      <c r="C23" s="50">
        <f t="shared" si="4"/>
        <v>0</v>
      </c>
      <c r="D23" s="64">
        <f t="shared" si="0"/>
        <v>52</v>
      </c>
      <c r="E23" s="71" t="str">
        <f t="shared" si="5"/>
        <v/>
      </c>
      <c r="F23" s="89"/>
      <c r="G23" s="27"/>
      <c r="H23" s="27"/>
      <c r="I23" s="27"/>
      <c r="J23" s="27"/>
      <c r="K23" s="27"/>
      <c r="L23" s="27"/>
      <c r="M23" s="68"/>
      <c r="N23" s="69"/>
      <c r="O23" s="72">
        <f t="shared" si="1"/>
        <v>0</v>
      </c>
      <c r="P23" s="72">
        <f t="shared" si="2"/>
        <v>0</v>
      </c>
      <c r="Q23" s="73">
        <f t="shared" si="18"/>
        <v>50</v>
      </c>
      <c r="R23" s="73">
        <f t="shared" si="19"/>
        <v>350</v>
      </c>
      <c r="S23" s="74">
        <f t="shared" si="14"/>
        <v>0</v>
      </c>
      <c r="T23" s="74">
        <f t="shared" si="15"/>
        <v>0</v>
      </c>
      <c r="V23" s="134"/>
      <c r="W23" s="129"/>
      <c r="X23" s="27" t="s">
        <v>5</v>
      </c>
      <c r="Y23" s="51">
        <f t="shared" ref="Y23:AJ23" si="23">SUMPRODUCT((BQMois=Y7)*(BQMode="CB")*BQDébit)</f>
        <v>0</v>
      </c>
      <c r="Z23" s="51">
        <f t="shared" si="23"/>
        <v>0</v>
      </c>
      <c r="AA23" s="51">
        <f t="shared" si="23"/>
        <v>0</v>
      </c>
      <c r="AB23" s="51">
        <f t="shared" si="23"/>
        <v>0</v>
      </c>
      <c r="AC23" s="51">
        <f t="shared" si="23"/>
        <v>0</v>
      </c>
      <c r="AD23" s="51">
        <f t="shared" si="23"/>
        <v>0</v>
      </c>
      <c r="AE23" s="51">
        <f t="shared" si="23"/>
        <v>0</v>
      </c>
      <c r="AF23" s="51">
        <f t="shared" si="23"/>
        <v>0</v>
      </c>
      <c r="AG23" s="51">
        <f t="shared" si="23"/>
        <v>0</v>
      </c>
      <c r="AH23" s="51">
        <f t="shared" si="23"/>
        <v>0</v>
      </c>
      <c r="AI23" s="51">
        <f t="shared" si="23"/>
        <v>0</v>
      </c>
      <c r="AJ23" s="51">
        <f t="shared" si="23"/>
        <v>0</v>
      </c>
    </row>
    <row r="24" spans="2:36" x14ac:dyDescent="0.25">
      <c r="B24" s="26">
        <v>41562</v>
      </c>
      <c r="C24" s="50">
        <f t="shared" si="4"/>
        <v>41562</v>
      </c>
      <c r="D24" s="64">
        <f t="shared" si="0"/>
        <v>42</v>
      </c>
      <c r="E24" s="71" t="str">
        <f t="shared" si="5"/>
        <v>OCTOBRE</v>
      </c>
      <c r="F24" s="89"/>
      <c r="G24" s="27" t="s">
        <v>9</v>
      </c>
      <c r="H24" s="27"/>
      <c r="I24" s="27"/>
      <c r="J24" s="27"/>
      <c r="K24" s="27"/>
      <c r="L24" s="27"/>
      <c r="M24" s="68"/>
      <c r="N24" s="69"/>
      <c r="O24" s="72">
        <f t="shared" si="1"/>
        <v>0</v>
      </c>
      <c r="P24" s="72">
        <f t="shared" si="2"/>
        <v>0</v>
      </c>
      <c r="Q24" s="73">
        <f t="shared" si="18"/>
        <v>50</v>
      </c>
      <c r="R24" s="73">
        <f t="shared" si="19"/>
        <v>350</v>
      </c>
      <c r="S24" s="74">
        <f t="shared" si="14"/>
        <v>0</v>
      </c>
      <c r="T24" s="74">
        <f t="shared" si="15"/>
        <v>0</v>
      </c>
      <c r="V24" s="134"/>
      <c r="W24" s="130"/>
      <c r="X24" s="29" t="s">
        <v>6</v>
      </c>
      <c r="Y24" s="51">
        <f t="shared" ref="Y24:AJ24" si="24">SUMPRODUCT((BQMois=Y7)*(BQMode="Virement")*BQDébit)</f>
        <v>0</v>
      </c>
      <c r="Z24" s="51">
        <f t="shared" si="24"/>
        <v>0</v>
      </c>
      <c r="AA24" s="51">
        <f t="shared" si="24"/>
        <v>0</v>
      </c>
      <c r="AB24" s="51">
        <f t="shared" si="24"/>
        <v>0</v>
      </c>
      <c r="AC24" s="51">
        <f t="shared" si="24"/>
        <v>0</v>
      </c>
      <c r="AD24" s="51">
        <f t="shared" si="24"/>
        <v>0</v>
      </c>
      <c r="AE24" s="51">
        <f t="shared" si="24"/>
        <v>0</v>
      </c>
      <c r="AF24" s="51">
        <f t="shared" si="24"/>
        <v>0</v>
      </c>
      <c r="AG24" s="51">
        <f t="shared" si="24"/>
        <v>0</v>
      </c>
      <c r="AH24" s="51">
        <f t="shared" si="24"/>
        <v>0</v>
      </c>
      <c r="AI24" s="51">
        <f t="shared" si="24"/>
        <v>0</v>
      </c>
      <c r="AJ24" s="51">
        <f t="shared" si="24"/>
        <v>0</v>
      </c>
    </row>
    <row r="25" spans="2:36" ht="15" customHeight="1" x14ac:dyDescent="0.25">
      <c r="B25" s="26"/>
      <c r="C25" s="50">
        <f t="shared" si="4"/>
        <v>0</v>
      </c>
      <c r="D25" s="64">
        <f t="shared" si="0"/>
        <v>52</v>
      </c>
      <c r="E25" s="71" t="str">
        <f t="shared" si="5"/>
        <v/>
      </c>
      <c r="F25" s="89"/>
      <c r="G25" s="27"/>
      <c r="H25" s="27"/>
      <c r="I25" s="27"/>
      <c r="J25" s="27"/>
      <c r="K25" s="27"/>
      <c r="L25" s="27"/>
      <c r="M25" s="68"/>
      <c r="N25" s="69"/>
      <c r="O25" s="72">
        <f t="shared" si="1"/>
        <v>0</v>
      </c>
      <c r="P25" s="72">
        <f t="shared" si="2"/>
        <v>0</v>
      </c>
      <c r="Q25" s="73">
        <f t="shared" si="18"/>
        <v>50</v>
      </c>
      <c r="R25" s="73">
        <f t="shared" si="19"/>
        <v>350</v>
      </c>
      <c r="S25" s="74">
        <f t="shared" si="14"/>
        <v>0</v>
      </c>
      <c r="T25" s="74">
        <f t="shared" si="15"/>
        <v>0</v>
      </c>
      <c r="V25" s="134"/>
      <c r="X25" s="47" t="s">
        <v>18</v>
      </c>
      <c r="Y25" s="79">
        <f>Y21+Y22+Y23+Y24</f>
        <v>0</v>
      </c>
      <c r="Z25" s="79">
        <f t="shared" ref="Z25:AJ25" si="25">Z21+Z22+Z23+Z24</f>
        <v>0</v>
      </c>
      <c r="AA25" s="79">
        <f t="shared" si="25"/>
        <v>0</v>
      </c>
      <c r="AB25" s="79">
        <f t="shared" si="25"/>
        <v>0</v>
      </c>
      <c r="AC25" s="79">
        <f t="shared" si="25"/>
        <v>0</v>
      </c>
      <c r="AD25" s="79">
        <f t="shared" si="25"/>
        <v>0</v>
      </c>
      <c r="AE25" s="79">
        <f t="shared" si="25"/>
        <v>0</v>
      </c>
      <c r="AF25" s="79">
        <f t="shared" si="25"/>
        <v>0</v>
      </c>
      <c r="AG25" s="79">
        <f t="shared" si="25"/>
        <v>0</v>
      </c>
      <c r="AH25" s="79">
        <f t="shared" si="25"/>
        <v>150</v>
      </c>
      <c r="AI25" s="79">
        <f t="shared" si="25"/>
        <v>0</v>
      </c>
      <c r="AJ25" s="79">
        <f t="shared" si="25"/>
        <v>0</v>
      </c>
    </row>
    <row r="26" spans="2:36" ht="15" customHeight="1" x14ac:dyDescent="0.25">
      <c r="B26" s="26"/>
      <c r="C26" s="50">
        <f t="shared" si="4"/>
        <v>0</v>
      </c>
      <c r="D26" s="64">
        <f t="shared" si="0"/>
        <v>52</v>
      </c>
      <c r="E26" s="71" t="str">
        <f t="shared" si="5"/>
        <v/>
      </c>
      <c r="F26" s="89"/>
      <c r="G26" s="27"/>
      <c r="H26" s="27"/>
      <c r="I26" s="27"/>
      <c r="J26" s="27"/>
      <c r="K26" s="27"/>
      <c r="L26" s="27"/>
      <c r="M26" s="68"/>
      <c r="N26" s="69"/>
      <c r="O26" s="72">
        <f t="shared" si="1"/>
        <v>0</v>
      </c>
      <c r="P26" s="72">
        <f t="shared" si="2"/>
        <v>0</v>
      </c>
      <c r="Q26" s="73">
        <f t="shared" si="18"/>
        <v>50</v>
      </c>
      <c r="R26" s="73">
        <f t="shared" si="19"/>
        <v>350</v>
      </c>
      <c r="S26" s="74">
        <f t="shared" si="14"/>
        <v>0</v>
      </c>
      <c r="T26" s="74">
        <f t="shared" si="15"/>
        <v>0</v>
      </c>
      <c r="V26" s="134"/>
    </row>
    <row r="27" spans="2:36" x14ac:dyDescent="0.25">
      <c r="B27" s="26"/>
      <c r="C27" s="50">
        <f t="shared" si="4"/>
        <v>0</v>
      </c>
      <c r="D27" s="64">
        <f t="shared" si="0"/>
        <v>52</v>
      </c>
      <c r="E27" s="71" t="str">
        <f t="shared" si="5"/>
        <v/>
      </c>
      <c r="F27" s="89"/>
      <c r="G27" s="27"/>
      <c r="H27" s="27"/>
      <c r="I27" s="27"/>
      <c r="J27" s="27"/>
      <c r="K27" s="27"/>
      <c r="L27" s="27"/>
      <c r="M27" s="68"/>
      <c r="N27" s="69"/>
      <c r="O27" s="72">
        <f t="shared" si="1"/>
        <v>0</v>
      </c>
      <c r="P27" s="72">
        <f t="shared" si="2"/>
        <v>0</v>
      </c>
      <c r="Q27" s="73">
        <f t="shared" si="18"/>
        <v>50</v>
      </c>
      <c r="R27" s="73">
        <f t="shared" si="19"/>
        <v>350</v>
      </c>
      <c r="S27" s="74">
        <f t="shared" si="14"/>
        <v>0</v>
      </c>
      <c r="T27" s="74">
        <f t="shared" si="15"/>
        <v>0</v>
      </c>
      <c r="V27" s="135"/>
      <c r="W27" s="131" t="s">
        <v>67</v>
      </c>
      <c r="X27" s="132"/>
      <c r="Y27" s="77">
        <f>Y20-Y25</f>
        <v>0</v>
      </c>
      <c r="Z27" s="77">
        <f t="shared" ref="Z27:AJ27" si="26">Z20-Z25</f>
        <v>0</v>
      </c>
      <c r="AA27" s="77">
        <f t="shared" si="26"/>
        <v>0</v>
      </c>
      <c r="AB27" s="77">
        <f t="shared" si="26"/>
        <v>0</v>
      </c>
      <c r="AC27" s="77">
        <f t="shared" si="26"/>
        <v>0</v>
      </c>
      <c r="AD27" s="77">
        <f t="shared" si="26"/>
        <v>0</v>
      </c>
      <c r="AE27" s="77">
        <f t="shared" si="26"/>
        <v>0</v>
      </c>
      <c r="AF27" s="77">
        <f t="shared" si="26"/>
        <v>0</v>
      </c>
      <c r="AG27" s="77">
        <f t="shared" si="26"/>
        <v>0</v>
      </c>
      <c r="AH27" s="77">
        <f t="shared" si="26"/>
        <v>700</v>
      </c>
      <c r="AI27" s="77">
        <f t="shared" si="26"/>
        <v>0</v>
      </c>
      <c r="AJ27" s="77">
        <f t="shared" si="26"/>
        <v>0</v>
      </c>
    </row>
    <row r="28" spans="2:36" x14ac:dyDescent="0.25">
      <c r="B28" s="26"/>
      <c r="C28" s="50">
        <f t="shared" si="4"/>
        <v>0</v>
      </c>
      <c r="D28" s="64">
        <f t="shared" si="0"/>
        <v>52</v>
      </c>
      <c r="E28" s="71" t="str">
        <f t="shared" si="5"/>
        <v/>
      </c>
      <c r="F28" s="89"/>
      <c r="G28" s="27"/>
      <c r="H28" s="27"/>
      <c r="I28" s="27"/>
      <c r="J28" s="27"/>
      <c r="K28" s="27"/>
      <c r="L28" s="27"/>
      <c r="M28" s="27"/>
      <c r="N28" s="69"/>
      <c r="O28" s="72">
        <f t="shared" si="1"/>
        <v>0</v>
      </c>
      <c r="P28" s="72">
        <f t="shared" si="2"/>
        <v>0</v>
      </c>
      <c r="Q28" s="73">
        <f t="shared" si="18"/>
        <v>50</v>
      </c>
      <c r="R28" s="73">
        <f t="shared" si="19"/>
        <v>350</v>
      </c>
      <c r="S28" s="74">
        <f t="shared" si="14"/>
        <v>0</v>
      </c>
      <c r="T28" s="74">
        <f t="shared" si="15"/>
        <v>0</v>
      </c>
    </row>
    <row r="29" spans="2:36" x14ac:dyDescent="0.25">
      <c r="B29" s="26">
        <v>41553</v>
      </c>
      <c r="C29" s="50">
        <f t="shared" si="4"/>
        <v>41553</v>
      </c>
      <c r="D29" s="64">
        <f t="shared" si="0"/>
        <v>40</v>
      </c>
      <c r="E29" s="71" t="str">
        <f t="shared" si="5"/>
        <v>OCTOBRE</v>
      </c>
      <c r="F29" s="89"/>
      <c r="G29" s="27"/>
      <c r="H29" s="27"/>
      <c r="I29" s="27"/>
      <c r="J29" s="27"/>
      <c r="K29" s="27"/>
      <c r="L29" s="27"/>
      <c r="M29" s="27"/>
      <c r="N29" s="27"/>
      <c r="O29" s="72">
        <f t="shared" si="1"/>
        <v>0</v>
      </c>
      <c r="P29" s="72">
        <f t="shared" si="2"/>
        <v>0</v>
      </c>
      <c r="Q29" s="73">
        <f t="shared" si="18"/>
        <v>50</v>
      </c>
      <c r="R29" s="73">
        <f t="shared" si="19"/>
        <v>350</v>
      </c>
      <c r="S29" s="74">
        <f t="shared" si="14"/>
        <v>0</v>
      </c>
      <c r="T29" s="74">
        <f t="shared" si="15"/>
        <v>0</v>
      </c>
    </row>
    <row r="30" spans="2:36" x14ac:dyDescent="0.25">
      <c r="B30" s="26">
        <v>41564</v>
      </c>
      <c r="C30" s="50">
        <f t="shared" si="4"/>
        <v>41564</v>
      </c>
      <c r="D30" s="64">
        <f t="shared" si="0"/>
        <v>42</v>
      </c>
      <c r="E30" s="71" t="str">
        <f t="shared" si="5"/>
        <v>OCTOBRE</v>
      </c>
      <c r="F30" s="89"/>
      <c r="G30" s="27" t="s">
        <v>8</v>
      </c>
      <c r="H30" s="27"/>
      <c r="I30" s="27"/>
      <c r="J30" s="27"/>
      <c r="K30" s="27"/>
      <c r="L30" s="27"/>
      <c r="M30" s="27"/>
      <c r="N30" s="69"/>
      <c r="O30" s="72">
        <f t="shared" si="1"/>
        <v>0</v>
      </c>
      <c r="P30" s="72">
        <f t="shared" si="2"/>
        <v>0</v>
      </c>
      <c r="Q30" s="73">
        <f t="shared" si="18"/>
        <v>50</v>
      </c>
      <c r="R30" s="73">
        <f t="shared" si="19"/>
        <v>350</v>
      </c>
      <c r="S30" s="74">
        <f t="shared" si="14"/>
        <v>0</v>
      </c>
      <c r="T30" s="74">
        <f t="shared" si="15"/>
        <v>0</v>
      </c>
    </row>
    <row r="31" spans="2:36" x14ac:dyDescent="0.25">
      <c r="B31" s="26">
        <f>CAISSE!B39</f>
        <v>41559</v>
      </c>
      <c r="C31" s="50">
        <f t="shared" si="4"/>
        <v>41559</v>
      </c>
      <c r="D31" s="64">
        <f t="shared" si="0"/>
        <v>41</v>
      </c>
      <c r="E31" s="71" t="str">
        <f t="shared" si="5"/>
        <v>OCTOBRE</v>
      </c>
      <c r="F31" s="89"/>
      <c r="G31" s="27" t="s">
        <v>9</v>
      </c>
      <c r="H31" s="27"/>
      <c r="I31" s="27"/>
      <c r="J31" s="27"/>
      <c r="K31" s="27"/>
      <c r="L31" s="27"/>
      <c r="M31" s="27"/>
      <c r="N31" s="69"/>
      <c r="O31" s="72">
        <f t="shared" si="1"/>
        <v>0</v>
      </c>
      <c r="P31" s="72">
        <f t="shared" si="2"/>
        <v>0</v>
      </c>
      <c r="Q31" s="73">
        <f t="shared" si="18"/>
        <v>50</v>
      </c>
      <c r="R31" s="73">
        <f t="shared" si="19"/>
        <v>350</v>
      </c>
      <c r="S31" s="74">
        <f t="shared" si="14"/>
        <v>0</v>
      </c>
      <c r="T31" s="74">
        <f t="shared" si="15"/>
        <v>0</v>
      </c>
    </row>
    <row r="32" spans="2:36" x14ac:dyDescent="0.25">
      <c r="B32" s="26">
        <f>CAISSE!B40</f>
        <v>41559</v>
      </c>
      <c r="C32" s="50">
        <f t="shared" si="4"/>
        <v>41559</v>
      </c>
      <c r="D32" s="64">
        <f t="shared" si="0"/>
        <v>41</v>
      </c>
      <c r="E32" s="71" t="str">
        <f t="shared" si="5"/>
        <v>OCTOBRE</v>
      </c>
      <c r="F32" s="89"/>
      <c r="G32" s="27" t="s">
        <v>9</v>
      </c>
      <c r="H32" s="27"/>
      <c r="I32" s="27"/>
      <c r="J32" s="27"/>
      <c r="K32" s="27"/>
      <c r="L32" s="27"/>
      <c r="M32" s="27"/>
      <c r="N32" s="69"/>
      <c r="O32" s="72">
        <f t="shared" si="1"/>
        <v>0</v>
      </c>
      <c r="P32" s="72">
        <f t="shared" si="2"/>
        <v>0</v>
      </c>
      <c r="Q32" s="73">
        <f t="shared" si="18"/>
        <v>50</v>
      </c>
      <c r="R32" s="73">
        <f t="shared" si="19"/>
        <v>350</v>
      </c>
      <c r="S32" s="74">
        <f t="shared" si="14"/>
        <v>0</v>
      </c>
      <c r="T32" s="74">
        <f t="shared" si="15"/>
        <v>0</v>
      </c>
    </row>
    <row r="33" spans="2:20" x14ac:dyDescent="0.25">
      <c r="B33" s="26">
        <v>41641</v>
      </c>
      <c r="C33" s="50">
        <f t="shared" si="4"/>
        <v>41641</v>
      </c>
      <c r="D33" s="64">
        <f t="shared" si="0"/>
        <v>1</v>
      </c>
      <c r="E33" s="71" t="str">
        <f t="shared" si="5"/>
        <v>JANVIER</v>
      </c>
      <c r="F33" s="89"/>
      <c r="G33" s="27"/>
      <c r="H33" s="27" t="s">
        <v>88</v>
      </c>
      <c r="I33" s="27"/>
      <c r="J33" s="27"/>
      <c r="K33" s="27"/>
      <c r="L33" s="27"/>
      <c r="M33" s="68"/>
      <c r="N33" s="69"/>
      <c r="O33" s="72">
        <f t="shared" si="1"/>
        <v>0</v>
      </c>
      <c r="P33" s="72">
        <f t="shared" si="2"/>
        <v>0</v>
      </c>
      <c r="Q33" s="73">
        <f t="shared" si="18"/>
        <v>50</v>
      </c>
      <c r="R33" s="73">
        <f t="shared" si="19"/>
        <v>350</v>
      </c>
      <c r="S33" s="74">
        <f t="shared" si="14"/>
        <v>0</v>
      </c>
      <c r="T33" s="74">
        <f t="shared" si="15"/>
        <v>0</v>
      </c>
    </row>
    <row r="34" spans="2:20" x14ac:dyDescent="0.25">
      <c r="B34" s="26"/>
      <c r="C34" s="50">
        <f t="shared" si="4"/>
        <v>0</v>
      </c>
      <c r="D34" s="64">
        <f t="shared" si="0"/>
        <v>52</v>
      </c>
      <c r="E34" s="71" t="str">
        <f t="shared" si="5"/>
        <v/>
      </c>
      <c r="F34" s="89"/>
      <c r="G34" s="27"/>
      <c r="H34" s="27"/>
      <c r="I34" s="27"/>
      <c r="J34" s="27"/>
      <c r="K34" s="27"/>
      <c r="L34" s="27"/>
      <c r="M34" s="68"/>
      <c r="N34" s="69"/>
      <c r="O34" s="72">
        <f t="shared" si="1"/>
        <v>0</v>
      </c>
      <c r="P34" s="72">
        <f t="shared" si="2"/>
        <v>0</v>
      </c>
      <c r="Q34" s="73">
        <f t="shared" si="18"/>
        <v>50</v>
      </c>
      <c r="R34" s="73">
        <f t="shared" si="19"/>
        <v>350</v>
      </c>
      <c r="S34" s="74">
        <f t="shared" si="14"/>
        <v>0</v>
      </c>
      <c r="T34" s="74">
        <f t="shared" si="15"/>
        <v>0</v>
      </c>
    </row>
    <row r="35" spans="2:20" x14ac:dyDescent="0.25">
      <c r="B35" s="26"/>
      <c r="C35" s="50">
        <f t="shared" si="4"/>
        <v>0</v>
      </c>
      <c r="D35" s="64">
        <f t="shared" si="0"/>
        <v>52</v>
      </c>
      <c r="E35" s="71" t="str">
        <f t="shared" si="5"/>
        <v/>
      </c>
      <c r="F35" s="89"/>
      <c r="G35" s="27"/>
      <c r="H35" s="27"/>
      <c r="I35" s="27"/>
      <c r="J35" s="27"/>
      <c r="K35" s="27"/>
      <c r="L35" s="27"/>
      <c r="M35" s="68"/>
      <c r="N35" s="69"/>
      <c r="O35" s="72">
        <f t="shared" si="1"/>
        <v>0</v>
      </c>
      <c r="P35" s="72">
        <f t="shared" si="2"/>
        <v>0</v>
      </c>
      <c r="Q35" s="73">
        <f t="shared" si="18"/>
        <v>50</v>
      </c>
      <c r="R35" s="73">
        <f t="shared" si="19"/>
        <v>350</v>
      </c>
      <c r="S35" s="74">
        <f t="shared" si="14"/>
        <v>0</v>
      </c>
      <c r="T35" s="74">
        <f t="shared" si="15"/>
        <v>0</v>
      </c>
    </row>
    <row r="36" spans="2:20" x14ac:dyDescent="0.25">
      <c r="B36" s="26"/>
      <c r="C36" s="50">
        <f t="shared" si="4"/>
        <v>0</v>
      </c>
      <c r="D36" s="64">
        <f t="shared" si="0"/>
        <v>52</v>
      </c>
      <c r="E36" s="71" t="str">
        <f t="shared" si="5"/>
        <v/>
      </c>
      <c r="F36" s="89"/>
      <c r="G36" s="27"/>
      <c r="H36" s="27"/>
      <c r="I36" s="27"/>
      <c r="J36" s="27"/>
      <c r="K36" s="27"/>
      <c r="L36" s="27"/>
      <c r="M36" s="68"/>
      <c r="N36" s="69"/>
      <c r="O36" s="72">
        <f t="shared" si="1"/>
        <v>0</v>
      </c>
      <c r="P36" s="72">
        <f t="shared" si="2"/>
        <v>0</v>
      </c>
      <c r="Q36" s="73">
        <f t="shared" si="18"/>
        <v>50</v>
      </c>
      <c r="R36" s="73">
        <f t="shared" si="19"/>
        <v>350</v>
      </c>
      <c r="S36" s="74">
        <f t="shared" si="14"/>
        <v>0</v>
      </c>
      <c r="T36" s="74">
        <f t="shared" si="15"/>
        <v>0</v>
      </c>
    </row>
    <row r="37" spans="2:20" x14ac:dyDescent="0.25">
      <c r="B37" s="26"/>
      <c r="C37" s="50">
        <f t="shared" si="4"/>
        <v>0</v>
      </c>
      <c r="D37" s="64">
        <f t="shared" si="0"/>
        <v>52</v>
      </c>
      <c r="E37" s="71" t="str">
        <f t="shared" si="5"/>
        <v/>
      </c>
      <c r="F37" s="89"/>
      <c r="G37" s="27"/>
      <c r="H37" s="27"/>
      <c r="I37" s="27"/>
      <c r="J37" s="27"/>
      <c r="K37" s="27"/>
      <c r="L37" s="27"/>
      <c r="M37" s="68"/>
      <c r="N37" s="69"/>
      <c r="O37" s="72">
        <f t="shared" si="1"/>
        <v>0</v>
      </c>
      <c r="P37" s="72">
        <f t="shared" si="2"/>
        <v>0</v>
      </c>
      <c r="Q37" s="73">
        <f t="shared" si="18"/>
        <v>50</v>
      </c>
      <c r="R37" s="73">
        <f t="shared" si="19"/>
        <v>350</v>
      </c>
      <c r="S37" s="74">
        <f t="shared" si="14"/>
        <v>0</v>
      </c>
      <c r="T37" s="74">
        <f t="shared" si="15"/>
        <v>0</v>
      </c>
    </row>
    <row r="38" spans="2:20" x14ac:dyDescent="0.25">
      <c r="B38" s="26"/>
      <c r="C38" s="50">
        <f t="shared" si="4"/>
        <v>0</v>
      </c>
      <c r="D38" s="64">
        <f t="shared" si="0"/>
        <v>52</v>
      </c>
      <c r="E38" s="71" t="str">
        <f t="shared" si="5"/>
        <v/>
      </c>
      <c r="F38" s="89"/>
      <c r="G38" s="27"/>
      <c r="H38" s="27"/>
      <c r="I38" s="27"/>
      <c r="J38" s="27"/>
      <c r="K38" s="27"/>
      <c r="L38" s="27"/>
      <c r="M38" s="68"/>
      <c r="N38" s="69"/>
      <c r="O38" s="72">
        <f t="shared" si="1"/>
        <v>0</v>
      </c>
      <c r="P38" s="72">
        <f t="shared" si="2"/>
        <v>0</v>
      </c>
      <c r="Q38" s="73">
        <f t="shared" si="18"/>
        <v>50</v>
      </c>
      <c r="R38" s="73">
        <f t="shared" si="19"/>
        <v>350</v>
      </c>
      <c r="S38" s="74">
        <f t="shared" si="14"/>
        <v>0</v>
      </c>
      <c r="T38" s="74">
        <f t="shared" si="15"/>
        <v>0</v>
      </c>
    </row>
    <row r="39" spans="2:20" x14ac:dyDescent="0.25">
      <c r="B39" s="26"/>
      <c r="C39" s="50">
        <f t="shared" si="4"/>
        <v>0</v>
      </c>
      <c r="D39" s="64">
        <f t="shared" si="0"/>
        <v>52</v>
      </c>
      <c r="E39" s="71" t="str">
        <f t="shared" si="5"/>
        <v/>
      </c>
      <c r="F39" s="89"/>
      <c r="G39" s="27"/>
      <c r="H39" s="27"/>
      <c r="I39" s="27"/>
      <c r="J39" s="27"/>
      <c r="K39" s="27"/>
      <c r="L39" s="27"/>
      <c r="M39" s="68"/>
      <c r="N39" s="69"/>
      <c r="O39" s="72">
        <f t="shared" si="1"/>
        <v>0</v>
      </c>
      <c r="P39" s="72">
        <f t="shared" si="2"/>
        <v>0</v>
      </c>
      <c r="Q39" s="73">
        <f t="shared" si="18"/>
        <v>50</v>
      </c>
      <c r="R39" s="73">
        <f t="shared" si="19"/>
        <v>350</v>
      </c>
      <c r="S39" s="74">
        <f t="shared" si="14"/>
        <v>0</v>
      </c>
      <c r="T39" s="74">
        <f t="shared" si="15"/>
        <v>0</v>
      </c>
    </row>
    <row r="40" spans="2:20" x14ac:dyDescent="0.25">
      <c r="B40" s="26"/>
      <c r="C40" s="50">
        <f t="shared" si="4"/>
        <v>0</v>
      </c>
      <c r="D40" s="64">
        <f t="shared" si="0"/>
        <v>52</v>
      </c>
      <c r="E40" s="71" t="str">
        <f t="shared" si="5"/>
        <v/>
      </c>
      <c r="F40" s="89"/>
      <c r="G40" s="27"/>
      <c r="H40" s="27"/>
      <c r="I40" s="27"/>
      <c r="J40" s="27"/>
      <c r="K40" s="27"/>
      <c r="L40" s="27"/>
      <c r="M40" s="68"/>
      <c r="N40" s="69"/>
      <c r="O40" s="72">
        <f t="shared" si="1"/>
        <v>0</v>
      </c>
      <c r="P40" s="72">
        <f t="shared" si="2"/>
        <v>0</v>
      </c>
      <c r="Q40" s="73">
        <f t="shared" si="18"/>
        <v>50</v>
      </c>
      <c r="R40" s="73">
        <f t="shared" si="19"/>
        <v>350</v>
      </c>
      <c r="S40" s="74">
        <f t="shared" si="14"/>
        <v>0</v>
      </c>
      <c r="T40" s="74">
        <f t="shared" si="15"/>
        <v>0</v>
      </c>
    </row>
    <row r="41" spans="2:20" x14ac:dyDescent="0.25">
      <c r="B41" s="26"/>
      <c r="C41" s="50">
        <f t="shared" si="4"/>
        <v>0</v>
      </c>
      <c r="D41" s="64">
        <f t="shared" si="0"/>
        <v>52</v>
      </c>
      <c r="E41" s="71" t="str">
        <f t="shared" si="5"/>
        <v/>
      </c>
      <c r="F41" s="89"/>
      <c r="G41" s="27"/>
      <c r="H41" s="27"/>
      <c r="I41" s="27"/>
      <c r="J41" s="27"/>
      <c r="K41" s="27"/>
      <c r="L41" s="27"/>
      <c r="M41" s="68"/>
      <c r="N41" s="69"/>
      <c r="O41" s="72">
        <f t="shared" si="1"/>
        <v>0</v>
      </c>
      <c r="P41" s="72">
        <f t="shared" si="2"/>
        <v>0</v>
      </c>
      <c r="Q41" s="73">
        <f t="shared" si="18"/>
        <v>50</v>
      </c>
      <c r="R41" s="73">
        <f t="shared" si="19"/>
        <v>350</v>
      </c>
      <c r="S41" s="74">
        <f t="shared" si="14"/>
        <v>0</v>
      </c>
      <c r="T41" s="74">
        <f t="shared" si="15"/>
        <v>0</v>
      </c>
    </row>
    <row r="42" spans="2:20" x14ac:dyDescent="0.25">
      <c r="B42" s="26"/>
      <c r="C42" s="50">
        <f t="shared" si="4"/>
        <v>0</v>
      </c>
      <c r="D42" s="64">
        <f t="shared" si="0"/>
        <v>52</v>
      </c>
      <c r="E42" s="71" t="str">
        <f t="shared" si="5"/>
        <v/>
      </c>
      <c r="F42" s="89"/>
      <c r="G42" s="27"/>
      <c r="H42" s="27"/>
      <c r="I42" s="27"/>
      <c r="J42" s="27"/>
      <c r="K42" s="27"/>
      <c r="L42" s="27"/>
      <c r="M42" s="68"/>
      <c r="N42" s="69"/>
      <c r="O42" s="72">
        <f t="shared" si="1"/>
        <v>0</v>
      </c>
      <c r="P42" s="72">
        <f t="shared" si="2"/>
        <v>0</v>
      </c>
      <c r="Q42" s="73">
        <f t="shared" si="18"/>
        <v>50</v>
      </c>
      <c r="R42" s="73">
        <f t="shared" si="19"/>
        <v>350</v>
      </c>
      <c r="S42" s="74">
        <f t="shared" si="14"/>
        <v>0</v>
      </c>
      <c r="T42" s="74">
        <f t="shared" si="15"/>
        <v>0</v>
      </c>
    </row>
    <row r="43" spans="2:20" x14ac:dyDescent="0.25">
      <c r="B43" s="26"/>
      <c r="C43" s="50">
        <f t="shared" si="4"/>
        <v>0</v>
      </c>
      <c r="D43" s="64">
        <f t="shared" si="0"/>
        <v>52</v>
      </c>
      <c r="E43" s="71" t="str">
        <f t="shared" si="5"/>
        <v/>
      </c>
      <c r="F43" s="89"/>
      <c r="G43" s="27"/>
      <c r="H43" s="27"/>
      <c r="I43" s="27"/>
      <c r="J43" s="27"/>
      <c r="K43" s="27"/>
      <c r="L43" s="27"/>
      <c r="M43" s="68"/>
      <c r="N43" s="69"/>
      <c r="O43" s="72">
        <f t="shared" si="1"/>
        <v>0</v>
      </c>
      <c r="P43" s="72">
        <f t="shared" si="2"/>
        <v>0</v>
      </c>
      <c r="Q43" s="73">
        <f t="shared" si="18"/>
        <v>50</v>
      </c>
      <c r="R43" s="73">
        <f t="shared" si="19"/>
        <v>350</v>
      </c>
      <c r="S43" s="74">
        <f t="shared" si="14"/>
        <v>0</v>
      </c>
      <c r="T43" s="74">
        <f t="shared" si="15"/>
        <v>0</v>
      </c>
    </row>
    <row r="44" spans="2:20" x14ac:dyDescent="0.25">
      <c r="B44" s="26"/>
      <c r="C44" s="50">
        <f t="shared" si="4"/>
        <v>0</v>
      </c>
      <c r="D44" s="64">
        <f t="shared" si="0"/>
        <v>52</v>
      </c>
      <c r="E44" s="71" t="str">
        <f t="shared" si="5"/>
        <v/>
      </c>
      <c r="F44" s="89"/>
      <c r="G44" s="27"/>
      <c r="H44" s="27"/>
      <c r="I44" s="27"/>
      <c r="J44" s="27"/>
      <c r="K44" s="27"/>
      <c r="L44" s="27"/>
      <c r="M44" s="68"/>
      <c r="N44" s="69"/>
      <c r="O44" s="72">
        <f t="shared" si="1"/>
        <v>0</v>
      </c>
      <c r="P44" s="72">
        <f t="shared" si="2"/>
        <v>0</v>
      </c>
      <c r="Q44" s="73">
        <f t="shared" si="18"/>
        <v>50</v>
      </c>
      <c r="R44" s="73">
        <f t="shared" si="19"/>
        <v>350</v>
      </c>
      <c r="S44" s="74">
        <f t="shared" si="14"/>
        <v>0</v>
      </c>
      <c r="T44" s="74">
        <f t="shared" si="15"/>
        <v>0</v>
      </c>
    </row>
    <row r="45" spans="2:20" x14ac:dyDescent="0.25">
      <c r="B45" s="26"/>
      <c r="C45" s="50">
        <f t="shared" si="4"/>
        <v>0</v>
      </c>
      <c r="D45" s="64">
        <f t="shared" si="0"/>
        <v>52</v>
      </c>
      <c r="E45" s="71" t="str">
        <f t="shared" si="5"/>
        <v/>
      </c>
      <c r="F45" s="89"/>
      <c r="G45" s="27"/>
      <c r="H45" s="27"/>
      <c r="I45" s="27"/>
      <c r="J45" s="27"/>
      <c r="K45" s="27"/>
      <c r="L45" s="27"/>
      <c r="M45" s="68"/>
      <c r="N45" s="69"/>
      <c r="O45" s="72">
        <f t="shared" si="1"/>
        <v>0</v>
      </c>
      <c r="P45" s="72">
        <f t="shared" si="2"/>
        <v>0</v>
      </c>
      <c r="Q45" s="73">
        <f t="shared" si="18"/>
        <v>50</v>
      </c>
      <c r="R45" s="73">
        <f t="shared" si="19"/>
        <v>350</v>
      </c>
      <c r="S45" s="74">
        <f t="shared" si="14"/>
        <v>0</v>
      </c>
      <c r="T45" s="74">
        <f t="shared" si="15"/>
        <v>0</v>
      </c>
    </row>
    <row r="46" spans="2:20" x14ac:dyDescent="0.25">
      <c r="B46" s="26"/>
      <c r="C46" s="50">
        <f t="shared" si="4"/>
        <v>0</v>
      </c>
      <c r="D46" s="64">
        <f t="shared" si="0"/>
        <v>52</v>
      </c>
      <c r="E46" s="71" t="str">
        <f t="shared" si="5"/>
        <v/>
      </c>
      <c r="F46" s="89"/>
      <c r="G46" s="27"/>
      <c r="H46" s="27"/>
      <c r="I46" s="27"/>
      <c r="J46" s="27"/>
      <c r="K46" s="27"/>
      <c r="L46" s="27"/>
      <c r="M46" s="68"/>
      <c r="N46" s="69"/>
      <c r="O46" s="72">
        <f t="shared" si="1"/>
        <v>0</v>
      </c>
      <c r="P46" s="72">
        <f t="shared" si="2"/>
        <v>0</v>
      </c>
      <c r="Q46" s="73">
        <f t="shared" si="18"/>
        <v>50</v>
      </c>
      <c r="R46" s="73">
        <f t="shared" si="19"/>
        <v>350</v>
      </c>
      <c r="S46" s="74">
        <f t="shared" si="14"/>
        <v>0</v>
      </c>
      <c r="T46" s="74">
        <f t="shared" si="15"/>
        <v>0</v>
      </c>
    </row>
    <row r="47" spans="2:20" x14ac:dyDescent="0.25">
      <c r="B47" s="26"/>
      <c r="C47" s="50">
        <f t="shared" si="4"/>
        <v>0</v>
      </c>
      <c r="D47" s="64">
        <f t="shared" si="0"/>
        <v>52</v>
      </c>
      <c r="E47" s="71" t="str">
        <f t="shared" si="5"/>
        <v/>
      </c>
      <c r="F47" s="89"/>
      <c r="G47" s="27"/>
      <c r="H47" s="27"/>
      <c r="I47" s="27"/>
      <c r="J47" s="27"/>
      <c r="K47" s="27"/>
      <c r="L47" s="27"/>
      <c r="M47" s="68"/>
      <c r="N47" s="69"/>
      <c r="O47" s="72">
        <f t="shared" si="1"/>
        <v>0</v>
      </c>
      <c r="P47" s="72">
        <f t="shared" si="2"/>
        <v>0</v>
      </c>
      <c r="Q47" s="73">
        <f t="shared" si="18"/>
        <v>50</v>
      </c>
      <c r="R47" s="73">
        <f t="shared" si="19"/>
        <v>350</v>
      </c>
      <c r="S47" s="74">
        <f t="shared" si="14"/>
        <v>0</v>
      </c>
      <c r="T47" s="74">
        <f t="shared" si="15"/>
        <v>0</v>
      </c>
    </row>
    <row r="48" spans="2:20" x14ac:dyDescent="0.25">
      <c r="B48" s="26"/>
      <c r="C48" s="50">
        <f t="shared" si="4"/>
        <v>0</v>
      </c>
      <c r="D48" s="64">
        <f t="shared" si="0"/>
        <v>52</v>
      </c>
      <c r="E48" s="71" t="str">
        <f t="shared" si="5"/>
        <v/>
      </c>
      <c r="F48" s="89"/>
      <c r="G48" s="27"/>
      <c r="H48" s="27"/>
      <c r="I48" s="27"/>
      <c r="J48" s="27"/>
      <c r="K48" s="27"/>
      <c r="L48" s="27"/>
      <c r="M48" s="68"/>
      <c r="N48" s="69"/>
      <c r="O48" s="72">
        <f t="shared" si="1"/>
        <v>0</v>
      </c>
      <c r="P48" s="72">
        <f t="shared" si="2"/>
        <v>0</v>
      </c>
      <c r="Q48" s="73">
        <f t="shared" si="18"/>
        <v>50</v>
      </c>
      <c r="R48" s="73">
        <f t="shared" si="19"/>
        <v>350</v>
      </c>
      <c r="S48" s="74">
        <f t="shared" si="14"/>
        <v>0</v>
      </c>
      <c r="T48" s="74">
        <f t="shared" si="15"/>
        <v>0</v>
      </c>
    </row>
    <row r="49" spans="2:20" x14ac:dyDescent="0.25">
      <c r="B49" s="26"/>
      <c r="C49" s="50">
        <f t="shared" si="4"/>
        <v>0</v>
      </c>
      <c r="D49" s="64">
        <f t="shared" si="0"/>
        <v>52</v>
      </c>
      <c r="E49" s="71" t="str">
        <f t="shared" si="5"/>
        <v/>
      </c>
      <c r="F49" s="89"/>
      <c r="G49" s="27"/>
      <c r="H49" s="27"/>
      <c r="I49" s="27"/>
      <c r="J49" s="27"/>
      <c r="K49" s="27"/>
      <c r="L49" s="27"/>
      <c r="M49" s="68"/>
      <c r="N49" s="69"/>
      <c r="O49" s="72">
        <f t="shared" si="1"/>
        <v>0</v>
      </c>
      <c r="P49" s="72">
        <f t="shared" si="2"/>
        <v>0</v>
      </c>
      <c r="Q49" s="73">
        <f t="shared" si="18"/>
        <v>50</v>
      </c>
      <c r="R49" s="73">
        <f t="shared" si="19"/>
        <v>350</v>
      </c>
      <c r="S49" s="74">
        <f t="shared" si="14"/>
        <v>0</v>
      </c>
      <c r="T49" s="74">
        <f t="shared" si="15"/>
        <v>0</v>
      </c>
    </row>
    <row r="50" spans="2:20" x14ac:dyDescent="0.25">
      <c r="B50" s="26"/>
      <c r="C50" s="50">
        <f t="shared" si="4"/>
        <v>0</v>
      </c>
      <c r="D50" s="64">
        <f t="shared" si="0"/>
        <v>52</v>
      </c>
      <c r="E50" s="71" t="str">
        <f t="shared" si="5"/>
        <v/>
      </c>
      <c r="F50" s="89"/>
      <c r="G50" s="27"/>
      <c r="H50" s="27"/>
      <c r="I50" s="27"/>
      <c r="J50" s="27"/>
      <c r="K50" s="27"/>
      <c r="L50" s="27"/>
      <c r="M50" s="68"/>
      <c r="N50" s="69"/>
      <c r="O50" s="72">
        <f t="shared" si="1"/>
        <v>0</v>
      </c>
      <c r="P50" s="72">
        <f t="shared" si="2"/>
        <v>0</v>
      </c>
      <c r="Q50" s="73">
        <f t="shared" si="18"/>
        <v>50</v>
      </c>
      <c r="R50" s="73">
        <f t="shared" si="19"/>
        <v>350</v>
      </c>
      <c r="S50" s="74">
        <f t="shared" si="14"/>
        <v>0</v>
      </c>
      <c r="T50" s="74">
        <f t="shared" si="15"/>
        <v>0</v>
      </c>
    </row>
    <row r="51" spans="2:20" x14ac:dyDescent="0.25">
      <c r="B51" s="26"/>
      <c r="C51" s="50">
        <f t="shared" si="4"/>
        <v>0</v>
      </c>
      <c r="D51" s="64">
        <f t="shared" si="0"/>
        <v>52</v>
      </c>
      <c r="E51" s="71" t="str">
        <f t="shared" si="5"/>
        <v/>
      </c>
      <c r="F51" s="89"/>
      <c r="G51" s="27"/>
      <c r="H51" s="27"/>
      <c r="I51" s="27"/>
      <c r="J51" s="27"/>
      <c r="K51" s="27"/>
      <c r="L51" s="27"/>
      <c r="M51" s="68"/>
      <c r="N51" s="69"/>
      <c r="O51" s="72">
        <f t="shared" si="1"/>
        <v>0</v>
      </c>
      <c r="P51" s="72">
        <f t="shared" si="2"/>
        <v>0</v>
      </c>
      <c r="Q51" s="73">
        <f t="shared" si="18"/>
        <v>50</v>
      </c>
      <c r="R51" s="73">
        <f t="shared" si="19"/>
        <v>350</v>
      </c>
      <c r="S51" s="74">
        <f t="shared" si="14"/>
        <v>0</v>
      </c>
      <c r="T51" s="74">
        <f t="shared" si="15"/>
        <v>0</v>
      </c>
    </row>
    <row r="52" spans="2:20" x14ac:dyDescent="0.25">
      <c r="B52" s="26"/>
      <c r="C52" s="50">
        <f t="shared" si="4"/>
        <v>0</v>
      </c>
      <c r="D52" s="64">
        <f t="shared" si="0"/>
        <v>52</v>
      </c>
      <c r="E52" s="71" t="str">
        <f t="shared" si="5"/>
        <v/>
      </c>
      <c r="F52" s="89"/>
      <c r="G52" s="27"/>
      <c r="H52" s="27"/>
      <c r="I52" s="27"/>
      <c r="J52" s="27"/>
      <c r="K52" s="27"/>
      <c r="L52" s="27"/>
      <c r="M52" s="68"/>
      <c r="N52" s="69"/>
      <c r="O52" s="72">
        <f t="shared" si="1"/>
        <v>0</v>
      </c>
      <c r="P52" s="72">
        <f t="shared" si="2"/>
        <v>0</v>
      </c>
      <c r="Q52" s="73">
        <f t="shared" si="18"/>
        <v>50</v>
      </c>
      <c r="R52" s="73">
        <f t="shared" si="19"/>
        <v>350</v>
      </c>
      <c r="S52" s="74">
        <f t="shared" si="14"/>
        <v>0</v>
      </c>
      <c r="T52" s="74">
        <f t="shared" si="15"/>
        <v>0</v>
      </c>
    </row>
    <row r="53" spans="2:20" x14ac:dyDescent="0.25">
      <c r="B53" s="26"/>
      <c r="C53" s="50">
        <f t="shared" si="4"/>
        <v>0</v>
      </c>
      <c r="D53" s="64">
        <f t="shared" si="0"/>
        <v>52</v>
      </c>
      <c r="E53" s="71" t="str">
        <f t="shared" si="5"/>
        <v/>
      </c>
      <c r="F53" s="89"/>
      <c r="G53" s="27"/>
      <c r="H53" s="27"/>
      <c r="I53" s="27"/>
      <c r="J53" s="27"/>
      <c r="K53" s="27"/>
      <c r="L53" s="27"/>
      <c r="M53" s="68"/>
      <c r="N53" s="69"/>
      <c r="O53" s="72">
        <f t="shared" si="1"/>
        <v>0</v>
      </c>
      <c r="P53" s="72">
        <f t="shared" si="2"/>
        <v>0</v>
      </c>
      <c r="Q53" s="73">
        <f t="shared" si="18"/>
        <v>50</v>
      </c>
      <c r="R53" s="73">
        <f t="shared" si="19"/>
        <v>350</v>
      </c>
      <c r="S53" s="74">
        <f t="shared" si="14"/>
        <v>0</v>
      </c>
      <c r="T53" s="74">
        <f t="shared" si="15"/>
        <v>0</v>
      </c>
    </row>
    <row r="54" spans="2:20" x14ac:dyDescent="0.25">
      <c r="B54" s="26"/>
      <c r="C54" s="50">
        <f t="shared" si="4"/>
        <v>0</v>
      </c>
      <c r="D54" s="64">
        <f t="shared" si="0"/>
        <v>52</v>
      </c>
      <c r="E54" s="71" t="str">
        <f t="shared" si="5"/>
        <v/>
      </c>
      <c r="F54" s="89"/>
      <c r="G54" s="27"/>
      <c r="H54" s="27"/>
      <c r="I54" s="27"/>
      <c r="J54" s="27"/>
      <c r="K54" s="27"/>
      <c r="L54" s="27"/>
      <c r="M54" s="68"/>
      <c r="N54" s="69"/>
      <c r="O54" s="72">
        <f t="shared" si="1"/>
        <v>0</v>
      </c>
      <c r="P54" s="72">
        <f t="shared" si="2"/>
        <v>0</v>
      </c>
      <c r="Q54" s="73">
        <f t="shared" si="18"/>
        <v>50</v>
      </c>
      <c r="R54" s="73">
        <f t="shared" si="19"/>
        <v>350</v>
      </c>
      <c r="S54" s="74">
        <f t="shared" si="14"/>
        <v>0</v>
      </c>
      <c r="T54" s="74">
        <f t="shared" si="15"/>
        <v>0</v>
      </c>
    </row>
    <row r="55" spans="2:20" x14ac:dyDescent="0.25">
      <c r="B55" s="26"/>
      <c r="C55" s="50">
        <f t="shared" si="4"/>
        <v>0</v>
      </c>
      <c r="D55" s="64">
        <f t="shared" si="0"/>
        <v>52</v>
      </c>
      <c r="E55" s="71" t="str">
        <f t="shared" si="5"/>
        <v/>
      </c>
      <c r="F55" s="89"/>
      <c r="G55" s="27"/>
      <c r="H55" s="27"/>
      <c r="I55" s="27"/>
      <c r="J55" s="27"/>
      <c r="K55" s="27"/>
      <c r="L55" s="27"/>
      <c r="M55" s="68"/>
      <c r="N55" s="69"/>
      <c r="O55" s="72">
        <f t="shared" si="1"/>
        <v>0</v>
      </c>
      <c r="P55" s="72">
        <f t="shared" si="2"/>
        <v>0</v>
      </c>
      <c r="Q55" s="73">
        <f t="shared" si="18"/>
        <v>50</v>
      </c>
      <c r="R55" s="73">
        <f t="shared" si="19"/>
        <v>350</v>
      </c>
      <c r="S55" s="74">
        <f t="shared" si="14"/>
        <v>0</v>
      </c>
      <c r="T55" s="74">
        <f t="shared" si="15"/>
        <v>0</v>
      </c>
    </row>
    <row r="56" spans="2:20" x14ac:dyDescent="0.25">
      <c r="B56" s="26"/>
      <c r="C56" s="50">
        <f t="shared" si="4"/>
        <v>0</v>
      </c>
      <c r="D56" s="64">
        <f t="shared" si="0"/>
        <v>52</v>
      </c>
      <c r="E56" s="71" t="str">
        <f t="shared" si="5"/>
        <v/>
      </c>
      <c r="F56" s="89"/>
      <c r="G56" s="27"/>
      <c r="H56" s="27"/>
      <c r="I56" s="27"/>
      <c r="J56" s="27"/>
      <c r="K56" s="27"/>
      <c r="L56" s="27"/>
      <c r="M56" s="68"/>
      <c r="N56" s="69"/>
      <c r="O56" s="72">
        <f t="shared" si="1"/>
        <v>0</v>
      </c>
      <c r="P56" s="72">
        <f t="shared" si="2"/>
        <v>0</v>
      </c>
      <c r="Q56" s="73">
        <f t="shared" si="18"/>
        <v>50</v>
      </c>
      <c r="R56" s="73">
        <f t="shared" si="19"/>
        <v>350</v>
      </c>
      <c r="S56" s="74">
        <f t="shared" si="14"/>
        <v>0</v>
      </c>
      <c r="T56" s="74">
        <f t="shared" si="15"/>
        <v>0</v>
      </c>
    </row>
    <row r="57" spans="2:20" x14ac:dyDescent="0.25">
      <c r="B57" s="26"/>
      <c r="C57" s="50">
        <f t="shared" si="4"/>
        <v>0</v>
      </c>
      <c r="D57" s="64">
        <f t="shared" si="0"/>
        <v>52</v>
      </c>
      <c r="E57" s="71" t="str">
        <f t="shared" si="5"/>
        <v/>
      </c>
      <c r="F57" s="89"/>
      <c r="G57" s="27"/>
      <c r="H57" s="27"/>
      <c r="I57" s="27"/>
      <c r="J57" s="27"/>
      <c r="K57" s="27"/>
      <c r="L57" s="27"/>
      <c r="M57" s="68"/>
      <c r="N57" s="69"/>
      <c r="O57" s="72">
        <f t="shared" si="1"/>
        <v>0</v>
      </c>
      <c r="P57" s="72">
        <f t="shared" si="2"/>
        <v>0</v>
      </c>
      <c r="Q57" s="73">
        <f t="shared" si="18"/>
        <v>50</v>
      </c>
      <c r="R57" s="73">
        <f t="shared" si="19"/>
        <v>350</v>
      </c>
      <c r="S57" s="74">
        <f t="shared" si="14"/>
        <v>0</v>
      </c>
      <c r="T57" s="74">
        <f t="shared" si="15"/>
        <v>0</v>
      </c>
    </row>
    <row r="58" spans="2:20" x14ac:dyDescent="0.25">
      <c r="B58" s="26"/>
      <c r="C58" s="50">
        <f t="shared" si="4"/>
        <v>0</v>
      </c>
      <c r="D58" s="64">
        <f t="shared" si="0"/>
        <v>52</v>
      </c>
      <c r="E58" s="71" t="str">
        <f t="shared" si="5"/>
        <v/>
      </c>
      <c r="F58" s="89"/>
      <c r="G58" s="27"/>
      <c r="H58" s="27"/>
      <c r="I58" s="27"/>
      <c r="J58" s="27"/>
      <c r="K58" s="27"/>
      <c r="L58" s="27"/>
      <c r="M58" s="68"/>
      <c r="N58" s="69"/>
      <c r="O58" s="72">
        <f t="shared" si="1"/>
        <v>0</v>
      </c>
      <c r="P58" s="72">
        <f t="shared" si="2"/>
        <v>0</v>
      </c>
      <c r="Q58" s="73">
        <f t="shared" si="18"/>
        <v>50</v>
      </c>
      <c r="R58" s="73">
        <f t="shared" si="19"/>
        <v>350</v>
      </c>
      <c r="S58" s="74">
        <f t="shared" si="14"/>
        <v>0</v>
      </c>
      <c r="T58" s="74">
        <f t="shared" si="15"/>
        <v>0</v>
      </c>
    </row>
    <row r="59" spans="2:20" x14ac:dyDescent="0.25">
      <c r="B59" s="26"/>
      <c r="C59" s="50">
        <f t="shared" si="4"/>
        <v>0</v>
      </c>
      <c r="D59" s="64">
        <f t="shared" si="0"/>
        <v>52</v>
      </c>
      <c r="E59" s="71" t="str">
        <f t="shared" si="5"/>
        <v/>
      </c>
      <c r="F59" s="89"/>
      <c r="G59" s="27"/>
      <c r="H59" s="27"/>
      <c r="I59" s="27"/>
      <c r="J59" s="27"/>
      <c r="K59" s="27"/>
      <c r="L59" s="27"/>
      <c r="M59" s="68"/>
      <c r="N59" s="69"/>
      <c r="O59" s="72">
        <f t="shared" si="1"/>
        <v>0</v>
      </c>
      <c r="P59" s="72">
        <f t="shared" si="2"/>
        <v>0</v>
      </c>
      <c r="Q59" s="73">
        <f t="shared" si="18"/>
        <v>50</v>
      </c>
      <c r="R59" s="73">
        <f t="shared" si="19"/>
        <v>350</v>
      </c>
      <c r="S59" s="74">
        <f t="shared" si="14"/>
        <v>0</v>
      </c>
      <c r="T59" s="74">
        <f t="shared" si="15"/>
        <v>0</v>
      </c>
    </row>
    <row r="60" spans="2:20" x14ac:dyDescent="0.25">
      <c r="B60" s="26"/>
      <c r="C60" s="50">
        <f t="shared" si="4"/>
        <v>0</v>
      </c>
      <c r="D60" s="64">
        <f t="shared" si="0"/>
        <v>52</v>
      </c>
      <c r="E60" s="71" t="str">
        <f t="shared" si="5"/>
        <v/>
      </c>
      <c r="F60" s="89"/>
      <c r="G60" s="27"/>
      <c r="H60" s="27"/>
      <c r="I60" s="27"/>
      <c r="J60" s="27"/>
      <c r="K60" s="27"/>
      <c r="L60" s="27"/>
      <c r="M60" s="68"/>
      <c r="N60" s="69"/>
      <c r="O60" s="72">
        <f t="shared" si="1"/>
        <v>0</v>
      </c>
      <c r="P60" s="72">
        <f t="shared" si="2"/>
        <v>0</v>
      </c>
      <c r="Q60" s="73">
        <f t="shared" si="18"/>
        <v>50</v>
      </c>
      <c r="R60" s="73">
        <f t="shared" si="19"/>
        <v>350</v>
      </c>
      <c r="S60" s="74">
        <f t="shared" si="14"/>
        <v>0</v>
      </c>
      <c r="T60" s="74">
        <f t="shared" si="15"/>
        <v>0</v>
      </c>
    </row>
    <row r="61" spans="2:20" x14ac:dyDescent="0.25">
      <c r="B61" s="26"/>
      <c r="C61" s="50">
        <f t="shared" si="4"/>
        <v>0</v>
      </c>
      <c r="D61" s="64">
        <f t="shared" si="0"/>
        <v>52</v>
      </c>
      <c r="E61" s="71" t="str">
        <f t="shared" si="5"/>
        <v/>
      </c>
      <c r="F61" s="89"/>
      <c r="G61" s="27"/>
      <c r="H61" s="27"/>
      <c r="I61" s="27"/>
      <c r="J61" s="27"/>
      <c r="K61" s="27"/>
      <c r="L61" s="27"/>
      <c r="M61" s="68"/>
      <c r="N61" s="69"/>
      <c r="O61" s="72">
        <f t="shared" si="1"/>
        <v>0</v>
      </c>
      <c r="P61" s="72">
        <f t="shared" si="2"/>
        <v>0</v>
      </c>
      <c r="Q61" s="73">
        <f t="shared" si="18"/>
        <v>50</v>
      </c>
      <c r="R61" s="73">
        <f t="shared" si="19"/>
        <v>350</v>
      </c>
      <c r="S61" s="74">
        <f t="shared" si="14"/>
        <v>0</v>
      </c>
      <c r="T61" s="74">
        <f t="shared" si="15"/>
        <v>0</v>
      </c>
    </row>
    <row r="62" spans="2:20" x14ac:dyDescent="0.25">
      <c r="B62" s="26"/>
      <c r="C62" s="50">
        <f t="shared" si="4"/>
        <v>0</v>
      </c>
      <c r="D62" s="64">
        <f t="shared" si="0"/>
        <v>52</v>
      </c>
      <c r="E62" s="71" t="str">
        <f t="shared" si="5"/>
        <v/>
      </c>
      <c r="F62" s="89"/>
      <c r="G62" s="27"/>
      <c r="H62" s="27"/>
      <c r="I62" s="27"/>
      <c r="J62" s="27"/>
      <c r="K62" s="27"/>
      <c r="L62" s="27"/>
      <c r="M62" s="68"/>
      <c r="N62" s="69"/>
      <c r="O62" s="72">
        <f t="shared" si="1"/>
        <v>0</v>
      </c>
      <c r="P62" s="72">
        <f t="shared" si="2"/>
        <v>0</v>
      </c>
      <c r="Q62" s="73">
        <f t="shared" si="18"/>
        <v>50</v>
      </c>
      <c r="R62" s="73">
        <f t="shared" si="19"/>
        <v>350</v>
      </c>
      <c r="S62" s="74">
        <f t="shared" si="14"/>
        <v>0</v>
      </c>
      <c r="T62" s="74">
        <f t="shared" si="15"/>
        <v>0</v>
      </c>
    </row>
    <row r="63" spans="2:20" x14ac:dyDescent="0.25">
      <c r="B63" s="26"/>
      <c r="C63" s="50">
        <f t="shared" si="4"/>
        <v>0</v>
      </c>
      <c r="D63" s="64">
        <f t="shared" si="0"/>
        <v>52</v>
      </c>
      <c r="E63" s="71" t="str">
        <f t="shared" si="5"/>
        <v/>
      </c>
      <c r="F63" s="89"/>
      <c r="G63" s="27"/>
      <c r="H63" s="27"/>
      <c r="I63" s="27"/>
      <c r="J63" s="27"/>
      <c r="K63" s="27"/>
      <c r="L63" s="27"/>
      <c r="M63" s="68"/>
      <c r="N63" s="69"/>
      <c r="O63" s="72">
        <f t="shared" si="1"/>
        <v>0</v>
      </c>
      <c r="P63" s="72">
        <f t="shared" si="2"/>
        <v>0</v>
      </c>
      <c r="Q63" s="73">
        <f t="shared" si="18"/>
        <v>50</v>
      </c>
      <c r="R63" s="73">
        <f t="shared" si="19"/>
        <v>350</v>
      </c>
      <c r="S63" s="74">
        <f t="shared" si="14"/>
        <v>0</v>
      </c>
      <c r="T63" s="74">
        <f t="shared" si="15"/>
        <v>0</v>
      </c>
    </row>
    <row r="64" spans="2:20" x14ac:dyDescent="0.25">
      <c r="B64" s="26"/>
      <c r="C64" s="50">
        <f t="shared" si="4"/>
        <v>0</v>
      </c>
      <c r="D64" s="64">
        <f t="shared" si="0"/>
        <v>52</v>
      </c>
      <c r="E64" s="71" t="str">
        <f t="shared" si="5"/>
        <v/>
      </c>
      <c r="F64" s="89"/>
      <c r="G64" s="27"/>
      <c r="H64" s="27"/>
      <c r="I64" s="27"/>
      <c r="J64" s="27"/>
      <c r="K64" s="27"/>
      <c r="L64" s="27"/>
      <c r="M64" s="68"/>
      <c r="N64" s="69"/>
      <c r="O64" s="72">
        <f t="shared" si="1"/>
        <v>0</v>
      </c>
      <c r="P64" s="72">
        <f t="shared" si="2"/>
        <v>0</v>
      </c>
      <c r="Q64" s="73">
        <f t="shared" si="18"/>
        <v>50</v>
      </c>
      <c r="R64" s="73">
        <f t="shared" si="19"/>
        <v>350</v>
      </c>
      <c r="S64" s="74">
        <f t="shared" si="14"/>
        <v>0</v>
      </c>
      <c r="T64" s="74">
        <f t="shared" si="15"/>
        <v>0</v>
      </c>
    </row>
    <row r="65" spans="2:20" x14ac:dyDescent="0.25">
      <c r="B65" s="26"/>
      <c r="C65" s="50">
        <f t="shared" si="4"/>
        <v>0</v>
      </c>
      <c r="D65" s="64">
        <f t="shared" si="0"/>
        <v>52</v>
      </c>
      <c r="E65" s="71" t="str">
        <f t="shared" si="5"/>
        <v/>
      </c>
      <c r="F65" s="89"/>
      <c r="G65" s="27"/>
      <c r="H65" s="27"/>
      <c r="I65" s="27"/>
      <c r="J65" s="27"/>
      <c r="K65" s="27"/>
      <c r="L65" s="27"/>
      <c r="M65" s="68"/>
      <c r="N65" s="69"/>
      <c r="O65" s="72">
        <f t="shared" si="1"/>
        <v>0</v>
      </c>
      <c r="P65" s="72">
        <f t="shared" si="2"/>
        <v>0</v>
      </c>
      <c r="Q65" s="73">
        <f t="shared" si="18"/>
        <v>50</v>
      </c>
      <c r="R65" s="73">
        <f t="shared" si="19"/>
        <v>350</v>
      </c>
      <c r="S65" s="74">
        <f t="shared" si="14"/>
        <v>0</v>
      </c>
      <c r="T65" s="74">
        <f t="shared" si="15"/>
        <v>0</v>
      </c>
    </row>
    <row r="66" spans="2:20" x14ac:dyDescent="0.25">
      <c r="B66" s="26"/>
      <c r="C66" s="50">
        <f t="shared" si="4"/>
        <v>0</v>
      </c>
      <c r="D66" s="64">
        <f t="shared" si="0"/>
        <v>52</v>
      </c>
      <c r="E66" s="71" t="str">
        <f t="shared" si="5"/>
        <v/>
      </c>
      <c r="F66" s="89"/>
      <c r="G66" s="27"/>
      <c r="H66" s="27"/>
      <c r="I66" s="27"/>
      <c r="J66" s="27"/>
      <c r="K66" s="27"/>
      <c r="L66" s="27"/>
      <c r="M66" s="68"/>
      <c r="N66" s="69"/>
      <c r="O66" s="72">
        <f t="shared" si="1"/>
        <v>0</v>
      </c>
      <c r="P66" s="72">
        <f t="shared" si="2"/>
        <v>0</v>
      </c>
      <c r="Q66" s="73">
        <f t="shared" si="18"/>
        <v>50</v>
      </c>
      <c r="R66" s="73">
        <f t="shared" si="19"/>
        <v>350</v>
      </c>
      <c r="S66" s="74">
        <f t="shared" si="14"/>
        <v>0</v>
      </c>
      <c r="T66" s="74">
        <f t="shared" si="15"/>
        <v>0</v>
      </c>
    </row>
    <row r="67" spans="2:20" x14ac:dyDescent="0.25">
      <c r="B67" s="26"/>
      <c r="C67" s="50">
        <f t="shared" si="4"/>
        <v>0</v>
      </c>
      <c r="D67" s="64">
        <f t="shared" si="0"/>
        <v>52</v>
      </c>
      <c r="E67" s="71" t="str">
        <f t="shared" si="5"/>
        <v/>
      </c>
      <c r="F67" s="89"/>
      <c r="G67" s="27"/>
      <c r="H67" s="27"/>
      <c r="I67" s="27"/>
      <c r="J67" s="27"/>
      <c r="K67" s="27"/>
      <c r="L67" s="27"/>
      <c r="M67" s="68"/>
      <c r="N67" s="69"/>
      <c r="O67" s="72">
        <f t="shared" si="1"/>
        <v>0</v>
      </c>
      <c r="P67" s="72">
        <f t="shared" si="2"/>
        <v>0</v>
      </c>
      <c r="Q67" s="73">
        <f t="shared" si="18"/>
        <v>50</v>
      </c>
      <c r="R67" s="73">
        <f t="shared" si="19"/>
        <v>350</v>
      </c>
      <c r="S67" s="74">
        <f t="shared" si="14"/>
        <v>0</v>
      </c>
      <c r="T67" s="74">
        <f t="shared" si="15"/>
        <v>0</v>
      </c>
    </row>
    <row r="68" spans="2:20" x14ac:dyDescent="0.25">
      <c r="B68" s="26"/>
      <c r="C68" s="50">
        <f t="shared" si="4"/>
        <v>0</v>
      </c>
      <c r="D68" s="64">
        <f t="shared" si="0"/>
        <v>52</v>
      </c>
      <c r="E68" s="71" t="str">
        <f t="shared" si="5"/>
        <v/>
      </c>
      <c r="F68" s="89"/>
      <c r="G68" s="27"/>
      <c r="H68" s="27"/>
      <c r="I68" s="27"/>
      <c r="J68" s="27"/>
      <c r="K68" s="27"/>
      <c r="L68" s="27"/>
      <c r="M68" s="68"/>
      <c r="N68" s="69"/>
      <c r="O68" s="72">
        <f t="shared" si="1"/>
        <v>0</v>
      </c>
      <c r="P68" s="72">
        <f t="shared" si="2"/>
        <v>0</v>
      </c>
      <c r="Q68" s="73">
        <f t="shared" si="18"/>
        <v>50</v>
      </c>
      <c r="R68" s="73">
        <f t="shared" si="19"/>
        <v>350</v>
      </c>
      <c r="S68" s="74">
        <f t="shared" si="14"/>
        <v>0</v>
      </c>
      <c r="T68" s="74">
        <f t="shared" si="15"/>
        <v>0</v>
      </c>
    </row>
    <row r="69" spans="2:20" x14ac:dyDescent="0.25">
      <c r="B69" s="26"/>
      <c r="C69" s="50">
        <f t="shared" si="4"/>
        <v>0</v>
      </c>
      <c r="D69" s="64">
        <f t="shared" si="0"/>
        <v>52</v>
      </c>
      <c r="E69" s="71" t="str">
        <f t="shared" si="5"/>
        <v/>
      </c>
      <c r="F69" s="89"/>
      <c r="G69" s="27"/>
      <c r="H69" s="27"/>
      <c r="I69" s="27"/>
      <c r="J69" s="27"/>
      <c r="K69" s="27"/>
      <c r="L69" s="27"/>
      <c r="M69" s="68"/>
      <c r="N69" s="69"/>
      <c r="O69" s="72">
        <f t="shared" si="1"/>
        <v>0</v>
      </c>
      <c r="P69" s="72">
        <f t="shared" si="2"/>
        <v>0</v>
      </c>
      <c r="Q69" s="73">
        <f t="shared" si="18"/>
        <v>50</v>
      </c>
      <c r="R69" s="73">
        <f t="shared" si="19"/>
        <v>350</v>
      </c>
      <c r="S69" s="74">
        <f t="shared" si="14"/>
        <v>0</v>
      </c>
      <c r="T69" s="74">
        <f t="shared" si="15"/>
        <v>0</v>
      </c>
    </row>
    <row r="70" spans="2:20" x14ac:dyDescent="0.25">
      <c r="B70" s="26"/>
      <c r="C70" s="50">
        <f t="shared" si="4"/>
        <v>0</v>
      </c>
      <c r="D70" s="64">
        <f t="shared" si="0"/>
        <v>52</v>
      </c>
      <c r="E70" s="71" t="str">
        <f t="shared" si="5"/>
        <v/>
      </c>
      <c r="F70" s="89"/>
      <c r="G70" s="27"/>
      <c r="H70" s="27"/>
      <c r="I70" s="27"/>
      <c r="J70" s="27"/>
      <c r="K70" s="27"/>
      <c r="L70" s="27"/>
      <c r="M70" s="68"/>
      <c r="N70" s="69"/>
      <c r="O70" s="72">
        <f t="shared" si="1"/>
        <v>0</v>
      </c>
      <c r="P70" s="72">
        <f t="shared" si="2"/>
        <v>0</v>
      </c>
      <c r="Q70" s="73">
        <f t="shared" si="18"/>
        <v>50</v>
      </c>
      <c r="R70" s="73">
        <f t="shared" si="19"/>
        <v>350</v>
      </c>
      <c r="S70" s="74">
        <f t="shared" si="14"/>
        <v>0</v>
      </c>
      <c r="T70" s="74">
        <f t="shared" si="15"/>
        <v>0</v>
      </c>
    </row>
    <row r="71" spans="2:20" x14ac:dyDescent="0.25">
      <c r="B71" s="26"/>
      <c r="C71" s="50">
        <f t="shared" si="4"/>
        <v>0</v>
      </c>
      <c r="D71" s="64">
        <f t="shared" si="0"/>
        <v>52</v>
      </c>
      <c r="E71" s="71" t="str">
        <f t="shared" si="5"/>
        <v/>
      </c>
      <c r="F71" s="89"/>
      <c r="G71" s="27"/>
      <c r="H71" s="27"/>
      <c r="I71" s="27"/>
      <c r="J71" s="27"/>
      <c r="K71" s="27"/>
      <c r="L71" s="27"/>
      <c r="M71" s="68"/>
      <c r="N71" s="69"/>
      <c r="O71" s="72">
        <f t="shared" si="1"/>
        <v>0</v>
      </c>
      <c r="P71" s="72">
        <f t="shared" si="2"/>
        <v>0</v>
      </c>
      <c r="Q71" s="73">
        <f t="shared" si="18"/>
        <v>50</v>
      </c>
      <c r="R71" s="73">
        <f t="shared" si="19"/>
        <v>350</v>
      </c>
      <c r="S71" s="74">
        <f t="shared" si="14"/>
        <v>0</v>
      </c>
      <c r="T71" s="74">
        <f t="shared" si="15"/>
        <v>0</v>
      </c>
    </row>
    <row r="72" spans="2:20" x14ac:dyDescent="0.25">
      <c r="B72" s="26"/>
      <c r="C72" s="50">
        <f t="shared" si="4"/>
        <v>0</v>
      </c>
      <c r="D72" s="64">
        <f t="shared" si="0"/>
        <v>52</v>
      </c>
      <c r="E72" s="71" t="str">
        <f t="shared" si="5"/>
        <v/>
      </c>
      <c r="F72" s="89"/>
      <c r="G72" s="27"/>
      <c r="H72" s="27"/>
      <c r="I72" s="27"/>
      <c r="J72" s="27"/>
      <c r="K72" s="27"/>
      <c r="L72" s="27"/>
      <c r="M72" s="68"/>
      <c r="N72" s="69"/>
      <c r="O72" s="72">
        <f t="shared" si="1"/>
        <v>0</v>
      </c>
      <c r="P72" s="72">
        <f t="shared" si="2"/>
        <v>0</v>
      </c>
      <c r="Q72" s="73">
        <f t="shared" si="18"/>
        <v>50</v>
      </c>
      <c r="R72" s="73">
        <f t="shared" si="19"/>
        <v>350</v>
      </c>
      <c r="S72" s="74">
        <f t="shared" si="14"/>
        <v>0</v>
      </c>
      <c r="T72" s="74">
        <f t="shared" si="15"/>
        <v>0</v>
      </c>
    </row>
    <row r="73" spans="2:20" x14ac:dyDescent="0.25">
      <c r="B73" s="26"/>
      <c r="C73" s="50">
        <f t="shared" si="4"/>
        <v>0</v>
      </c>
      <c r="D73" s="64">
        <f t="shared" ref="D73:D136" si="27">INT(MOD(INT((B73-2)/7)+0.6,52+5/28))+1</f>
        <v>52</v>
      </c>
      <c r="E73" s="71" t="str">
        <f t="shared" si="5"/>
        <v/>
      </c>
      <c r="F73" s="89"/>
      <c r="G73" s="27"/>
      <c r="H73" s="27"/>
      <c r="I73" s="27"/>
      <c r="J73" s="27"/>
      <c r="K73" s="27"/>
      <c r="L73" s="27"/>
      <c r="M73" s="68"/>
      <c r="N73" s="69"/>
      <c r="O73" s="72">
        <f t="shared" ref="O73:O136" si="28">IF(L73="v",0,M73-N73)</f>
        <v>0</v>
      </c>
      <c r="P73" s="72">
        <f t="shared" ref="P73:P136" si="29">IF(L73="v",M73-N73,0)</f>
        <v>0</v>
      </c>
      <c r="Q73" s="73">
        <f t="shared" si="18"/>
        <v>50</v>
      </c>
      <c r="R73" s="73">
        <f t="shared" si="19"/>
        <v>350</v>
      </c>
      <c r="S73" s="74">
        <f t="shared" si="14"/>
        <v>0</v>
      </c>
      <c r="T73" s="74">
        <f t="shared" si="15"/>
        <v>0</v>
      </c>
    </row>
    <row r="74" spans="2:20" x14ac:dyDescent="0.25">
      <c r="B74" s="26"/>
      <c r="C74" s="50">
        <f t="shared" ref="C74:C137" si="30">IF(B74=0,0,(DATE(YEAR(B74),MONTH(B74),DAY(B74))))</f>
        <v>0</v>
      </c>
      <c r="D74" s="64">
        <f t="shared" si="27"/>
        <v>52</v>
      </c>
      <c r="E74" s="71" t="str">
        <f t="shared" ref="E74:E137" si="31">IF(C74=0,"",UPPER(TEXT(B74,"mmmm")))</f>
        <v/>
      </c>
      <c r="F74" s="89"/>
      <c r="G74" s="27"/>
      <c r="H74" s="27"/>
      <c r="I74" s="27"/>
      <c r="J74" s="27"/>
      <c r="K74" s="27"/>
      <c r="L74" s="27"/>
      <c r="M74" s="68"/>
      <c r="N74" s="69"/>
      <c r="O74" s="72">
        <f t="shared" si="28"/>
        <v>0</v>
      </c>
      <c r="P74" s="72">
        <f t="shared" si="29"/>
        <v>0</v>
      </c>
      <c r="Q74" s="73">
        <f t="shared" si="18"/>
        <v>50</v>
      </c>
      <c r="R74" s="73">
        <f t="shared" si="19"/>
        <v>350</v>
      </c>
      <c r="S74" s="74">
        <f t="shared" si="14"/>
        <v>0</v>
      </c>
      <c r="T74" s="74">
        <f t="shared" si="15"/>
        <v>0</v>
      </c>
    </row>
    <row r="75" spans="2:20" x14ac:dyDescent="0.25">
      <c r="B75" s="26"/>
      <c r="C75" s="50">
        <f t="shared" si="30"/>
        <v>0</v>
      </c>
      <c r="D75" s="64">
        <f t="shared" si="27"/>
        <v>52</v>
      </c>
      <c r="E75" s="71" t="str">
        <f t="shared" si="31"/>
        <v/>
      </c>
      <c r="F75" s="89"/>
      <c r="G75" s="27"/>
      <c r="H75" s="27"/>
      <c r="I75" s="27"/>
      <c r="J75" s="27"/>
      <c r="K75" s="27"/>
      <c r="L75" s="27"/>
      <c r="M75" s="68"/>
      <c r="N75" s="69"/>
      <c r="O75" s="72">
        <f t="shared" si="28"/>
        <v>0</v>
      </c>
      <c r="P75" s="72">
        <f t="shared" si="29"/>
        <v>0</v>
      </c>
      <c r="Q75" s="73">
        <f t="shared" si="18"/>
        <v>50</v>
      </c>
      <c r="R75" s="73">
        <f t="shared" si="19"/>
        <v>350</v>
      </c>
      <c r="S75" s="74">
        <f t="shared" si="14"/>
        <v>0</v>
      </c>
      <c r="T75" s="74">
        <f t="shared" si="15"/>
        <v>0</v>
      </c>
    </row>
    <row r="76" spans="2:20" x14ac:dyDescent="0.25">
      <c r="B76" s="26"/>
      <c r="C76" s="50">
        <f t="shared" si="30"/>
        <v>0</v>
      </c>
      <c r="D76" s="64">
        <f t="shared" si="27"/>
        <v>52</v>
      </c>
      <c r="E76" s="71" t="str">
        <f t="shared" si="31"/>
        <v/>
      </c>
      <c r="F76" s="89"/>
      <c r="G76" s="27"/>
      <c r="H76" s="27"/>
      <c r="I76" s="27"/>
      <c r="J76" s="27"/>
      <c r="K76" s="27"/>
      <c r="L76" s="27"/>
      <c r="M76" s="68"/>
      <c r="N76" s="69"/>
      <c r="O76" s="72">
        <f t="shared" si="28"/>
        <v>0</v>
      </c>
      <c r="P76" s="72">
        <f t="shared" si="29"/>
        <v>0</v>
      </c>
      <c r="Q76" s="73">
        <f t="shared" si="18"/>
        <v>50</v>
      </c>
      <c r="R76" s="73">
        <f t="shared" si="19"/>
        <v>350</v>
      </c>
      <c r="S76" s="74">
        <f t="shared" si="14"/>
        <v>0</v>
      </c>
      <c r="T76" s="74">
        <f t="shared" si="15"/>
        <v>0</v>
      </c>
    </row>
    <row r="77" spans="2:20" x14ac:dyDescent="0.25">
      <c r="B77" s="26"/>
      <c r="C77" s="50">
        <f t="shared" si="30"/>
        <v>0</v>
      </c>
      <c r="D77" s="64">
        <f t="shared" si="27"/>
        <v>52</v>
      </c>
      <c r="E77" s="71" t="str">
        <f t="shared" si="31"/>
        <v/>
      </c>
      <c r="F77" s="89"/>
      <c r="G77" s="27"/>
      <c r="H77" s="27"/>
      <c r="I77" s="27"/>
      <c r="J77" s="27"/>
      <c r="K77" s="27"/>
      <c r="L77" s="27"/>
      <c r="M77" s="68"/>
      <c r="N77" s="69"/>
      <c r="O77" s="72">
        <f t="shared" si="28"/>
        <v>0</v>
      </c>
      <c r="P77" s="72">
        <f t="shared" si="29"/>
        <v>0</v>
      </c>
      <c r="Q77" s="73">
        <f t="shared" si="18"/>
        <v>50</v>
      </c>
      <c r="R77" s="73">
        <f t="shared" si="19"/>
        <v>350</v>
      </c>
      <c r="S77" s="74">
        <f t="shared" si="14"/>
        <v>0</v>
      </c>
      <c r="T77" s="74">
        <f t="shared" si="15"/>
        <v>0</v>
      </c>
    </row>
    <row r="78" spans="2:20" x14ac:dyDescent="0.25">
      <c r="B78" s="26"/>
      <c r="C78" s="50">
        <f t="shared" si="30"/>
        <v>0</v>
      </c>
      <c r="D78" s="64">
        <f t="shared" si="27"/>
        <v>52</v>
      </c>
      <c r="E78" s="71" t="str">
        <f t="shared" si="31"/>
        <v/>
      </c>
      <c r="F78" s="89"/>
      <c r="G78" s="27"/>
      <c r="H78" s="27"/>
      <c r="I78" s="27"/>
      <c r="J78" s="27"/>
      <c r="K78" s="27"/>
      <c r="L78" s="27"/>
      <c r="M78" s="68"/>
      <c r="N78" s="69"/>
      <c r="O78" s="72">
        <f t="shared" si="28"/>
        <v>0</v>
      </c>
      <c r="P78" s="72">
        <f t="shared" si="29"/>
        <v>0</v>
      </c>
      <c r="Q78" s="73">
        <f t="shared" si="18"/>
        <v>50</v>
      </c>
      <c r="R78" s="73">
        <f t="shared" si="19"/>
        <v>350</v>
      </c>
      <c r="S78" s="74">
        <f t="shared" si="14"/>
        <v>0</v>
      </c>
      <c r="T78" s="74">
        <f t="shared" si="15"/>
        <v>0</v>
      </c>
    </row>
    <row r="79" spans="2:20" x14ac:dyDescent="0.25">
      <c r="B79" s="26"/>
      <c r="C79" s="50">
        <f t="shared" si="30"/>
        <v>0</v>
      </c>
      <c r="D79" s="64">
        <f t="shared" si="27"/>
        <v>52</v>
      </c>
      <c r="E79" s="71" t="str">
        <f t="shared" si="31"/>
        <v/>
      </c>
      <c r="F79" s="89"/>
      <c r="G79" s="27"/>
      <c r="H79" s="27"/>
      <c r="I79" s="27"/>
      <c r="J79" s="27"/>
      <c r="K79" s="27"/>
      <c r="L79" s="27"/>
      <c r="M79" s="68"/>
      <c r="N79" s="69"/>
      <c r="O79" s="72">
        <f t="shared" si="28"/>
        <v>0</v>
      </c>
      <c r="P79" s="72">
        <f t="shared" si="29"/>
        <v>0</v>
      </c>
      <c r="Q79" s="73">
        <f t="shared" si="18"/>
        <v>50</v>
      </c>
      <c r="R79" s="73">
        <f t="shared" si="19"/>
        <v>350</v>
      </c>
      <c r="S79" s="74">
        <f t="shared" si="14"/>
        <v>0</v>
      </c>
      <c r="T79" s="74">
        <f t="shared" si="15"/>
        <v>0</v>
      </c>
    </row>
    <row r="80" spans="2:20" x14ac:dyDescent="0.25">
      <c r="B80" s="26"/>
      <c r="C80" s="50">
        <f t="shared" si="30"/>
        <v>0</v>
      </c>
      <c r="D80" s="64">
        <f t="shared" si="27"/>
        <v>52</v>
      </c>
      <c r="E80" s="71" t="str">
        <f t="shared" si="31"/>
        <v/>
      </c>
      <c r="F80" s="89"/>
      <c r="G80" s="27"/>
      <c r="H80" s="27"/>
      <c r="I80" s="27"/>
      <c r="J80" s="27"/>
      <c r="K80" s="27"/>
      <c r="L80" s="27"/>
      <c r="M80" s="68"/>
      <c r="N80" s="69"/>
      <c r="O80" s="72">
        <f t="shared" si="28"/>
        <v>0</v>
      </c>
      <c r="P80" s="72">
        <f t="shared" si="29"/>
        <v>0</v>
      </c>
      <c r="Q80" s="73">
        <f t="shared" si="18"/>
        <v>50</v>
      </c>
      <c r="R80" s="73">
        <f t="shared" si="19"/>
        <v>350</v>
      </c>
      <c r="S80" s="74">
        <f t="shared" si="14"/>
        <v>0</v>
      </c>
      <c r="T80" s="74">
        <f t="shared" si="15"/>
        <v>0</v>
      </c>
    </row>
    <row r="81" spans="2:20" x14ac:dyDescent="0.25">
      <c r="B81" s="26"/>
      <c r="C81" s="50">
        <f t="shared" si="30"/>
        <v>0</v>
      </c>
      <c r="D81" s="64">
        <f t="shared" si="27"/>
        <v>52</v>
      </c>
      <c r="E81" s="71" t="str">
        <f t="shared" si="31"/>
        <v/>
      </c>
      <c r="F81" s="89"/>
      <c r="G81" s="27"/>
      <c r="H81" s="27"/>
      <c r="I81" s="27"/>
      <c r="J81" s="27"/>
      <c r="K81" s="27"/>
      <c r="L81" s="27"/>
      <c r="M81" s="68"/>
      <c r="N81" s="69"/>
      <c r="O81" s="72">
        <f t="shared" si="28"/>
        <v>0</v>
      </c>
      <c r="P81" s="72">
        <f t="shared" si="29"/>
        <v>0</v>
      </c>
      <c r="Q81" s="73">
        <f t="shared" si="18"/>
        <v>50</v>
      </c>
      <c r="R81" s="73">
        <f t="shared" si="19"/>
        <v>350</v>
      </c>
      <c r="S81" s="74">
        <f t="shared" si="14"/>
        <v>0</v>
      </c>
      <c r="T81" s="74">
        <f t="shared" si="15"/>
        <v>0</v>
      </c>
    </row>
    <row r="82" spans="2:20" x14ac:dyDescent="0.25">
      <c r="B82" s="26"/>
      <c r="C82" s="50">
        <f t="shared" si="30"/>
        <v>0</v>
      </c>
      <c r="D82" s="64">
        <f t="shared" si="27"/>
        <v>52</v>
      </c>
      <c r="E82" s="71" t="str">
        <f t="shared" si="31"/>
        <v/>
      </c>
      <c r="F82" s="89"/>
      <c r="G82" s="27"/>
      <c r="H82" s="27"/>
      <c r="I82" s="27"/>
      <c r="J82" s="27"/>
      <c r="K82" s="27"/>
      <c r="L82" s="27"/>
      <c r="M82" s="68"/>
      <c r="N82" s="69"/>
      <c r="O82" s="72">
        <f t="shared" si="28"/>
        <v>0</v>
      </c>
      <c r="P82" s="72">
        <f t="shared" si="29"/>
        <v>0</v>
      </c>
      <c r="Q82" s="73">
        <f t="shared" si="18"/>
        <v>50</v>
      </c>
      <c r="R82" s="73">
        <f t="shared" si="19"/>
        <v>350</v>
      </c>
      <c r="S82" s="74">
        <f t="shared" ref="S82:S145" si="32">IF(Q82=Q81,0,Q82)</f>
        <v>0</v>
      </c>
      <c r="T82" s="74">
        <f t="shared" ref="T82:T145" si="33">IF(R82=R81,0,R82)</f>
        <v>0</v>
      </c>
    </row>
    <row r="83" spans="2:20" x14ac:dyDescent="0.25">
      <c r="B83" s="26"/>
      <c r="C83" s="50">
        <f t="shared" si="30"/>
        <v>0</v>
      </c>
      <c r="D83" s="64">
        <f t="shared" si="27"/>
        <v>52</v>
      </c>
      <c r="E83" s="71" t="str">
        <f t="shared" si="31"/>
        <v/>
      </c>
      <c r="F83" s="89"/>
      <c r="G83" s="27"/>
      <c r="H83" s="27"/>
      <c r="I83" s="27"/>
      <c r="J83" s="27"/>
      <c r="K83" s="27"/>
      <c r="L83" s="27"/>
      <c r="M83" s="68"/>
      <c r="N83" s="69"/>
      <c r="O83" s="72">
        <f t="shared" si="28"/>
        <v>0</v>
      </c>
      <c r="P83" s="72">
        <f t="shared" si="29"/>
        <v>0</v>
      </c>
      <c r="Q83" s="73">
        <f t="shared" si="18"/>
        <v>50</v>
      </c>
      <c r="R83" s="73">
        <f t="shared" si="19"/>
        <v>350</v>
      </c>
      <c r="S83" s="74">
        <f t="shared" si="32"/>
        <v>0</v>
      </c>
      <c r="T83" s="74">
        <f t="shared" si="33"/>
        <v>0</v>
      </c>
    </row>
    <row r="84" spans="2:20" x14ac:dyDescent="0.25">
      <c r="B84" s="26"/>
      <c r="C84" s="50">
        <f t="shared" si="30"/>
        <v>0</v>
      </c>
      <c r="D84" s="64">
        <f t="shared" si="27"/>
        <v>52</v>
      </c>
      <c r="E84" s="71" t="str">
        <f t="shared" si="31"/>
        <v/>
      </c>
      <c r="F84" s="89"/>
      <c r="G84" s="27"/>
      <c r="H84" s="27"/>
      <c r="I84" s="27"/>
      <c r="J84" s="27"/>
      <c r="K84" s="27"/>
      <c r="L84" s="27"/>
      <c r="M84" s="68"/>
      <c r="N84" s="69"/>
      <c r="O84" s="72">
        <f t="shared" si="28"/>
        <v>0</v>
      </c>
      <c r="P84" s="72">
        <f t="shared" si="29"/>
        <v>0</v>
      </c>
      <c r="Q84" s="73">
        <f t="shared" ref="Q84:Q147" si="34">Q83+O84</f>
        <v>50</v>
      </c>
      <c r="R84" s="73">
        <f t="shared" ref="R84:R147" si="35">R83+P84</f>
        <v>350</v>
      </c>
      <c r="S84" s="74">
        <f t="shared" si="32"/>
        <v>0</v>
      </c>
      <c r="T84" s="74">
        <f t="shared" si="33"/>
        <v>0</v>
      </c>
    </row>
    <row r="85" spans="2:20" x14ac:dyDescent="0.25">
      <c r="B85" s="26"/>
      <c r="C85" s="50">
        <f t="shared" si="30"/>
        <v>0</v>
      </c>
      <c r="D85" s="64">
        <f t="shared" si="27"/>
        <v>52</v>
      </c>
      <c r="E85" s="71" t="str">
        <f t="shared" si="31"/>
        <v/>
      </c>
      <c r="F85" s="89"/>
      <c r="G85" s="27"/>
      <c r="H85" s="27"/>
      <c r="I85" s="27"/>
      <c r="J85" s="27"/>
      <c r="K85" s="27"/>
      <c r="L85" s="27"/>
      <c r="M85" s="68"/>
      <c r="N85" s="69"/>
      <c r="O85" s="72">
        <f t="shared" si="28"/>
        <v>0</v>
      </c>
      <c r="P85" s="72">
        <f t="shared" si="29"/>
        <v>0</v>
      </c>
      <c r="Q85" s="73">
        <f t="shared" si="34"/>
        <v>50</v>
      </c>
      <c r="R85" s="73">
        <f t="shared" si="35"/>
        <v>350</v>
      </c>
      <c r="S85" s="74">
        <f t="shared" si="32"/>
        <v>0</v>
      </c>
      <c r="T85" s="74">
        <f t="shared" si="33"/>
        <v>0</v>
      </c>
    </row>
    <row r="86" spans="2:20" x14ac:dyDescent="0.25">
      <c r="B86" s="26"/>
      <c r="C86" s="50">
        <f t="shared" si="30"/>
        <v>0</v>
      </c>
      <c r="D86" s="64">
        <f t="shared" si="27"/>
        <v>52</v>
      </c>
      <c r="E86" s="71" t="str">
        <f t="shared" si="31"/>
        <v/>
      </c>
      <c r="F86" s="89"/>
      <c r="G86" s="27"/>
      <c r="H86" s="27"/>
      <c r="I86" s="27"/>
      <c r="J86" s="27"/>
      <c r="K86" s="27"/>
      <c r="L86" s="27"/>
      <c r="M86" s="68"/>
      <c r="N86" s="69"/>
      <c r="O86" s="72">
        <f t="shared" si="28"/>
        <v>0</v>
      </c>
      <c r="P86" s="72">
        <f t="shared" si="29"/>
        <v>0</v>
      </c>
      <c r="Q86" s="73">
        <f t="shared" si="34"/>
        <v>50</v>
      </c>
      <c r="R86" s="73">
        <f t="shared" si="35"/>
        <v>350</v>
      </c>
      <c r="S86" s="74">
        <f t="shared" si="32"/>
        <v>0</v>
      </c>
      <c r="T86" s="74">
        <f t="shared" si="33"/>
        <v>0</v>
      </c>
    </row>
    <row r="87" spans="2:20" x14ac:dyDescent="0.25">
      <c r="B87" s="26"/>
      <c r="C87" s="50">
        <f t="shared" si="30"/>
        <v>0</v>
      </c>
      <c r="D87" s="64">
        <f t="shared" si="27"/>
        <v>52</v>
      </c>
      <c r="E87" s="71" t="str">
        <f t="shared" si="31"/>
        <v/>
      </c>
      <c r="F87" s="89"/>
      <c r="G87" s="27"/>
      <c r="H87" s="27"/>
      <c r="I87" s="27"/>
      <c r="J87" s="27"/>
      <c r="K87" s="27"/>
      <c r="L87" s="27"/>
      <c r="M87" s="68"/>
      <c r="N87" s="69"/>
      <c r="O87" s="72">
        <f t="shared" si="28"/>
        <v>0</v>
      </c>
      <c r="P87" s="72">
        <f t="shared" si="29"/>
        <v>0</v>
      </c>
      <c r="Q87" s="73">
        <f t="shared" si="34"/>
        <v>50</v>
      </c>
      <c r="R87" s="73">
        <f t="shared" si="35"/>
        <v>350</v>
      </c>
      <c r="S87" s="74">
        <f t="shared" si="32"/>
        <v>0</v>
      </c>
      <c r="T87" s="74">
        <f t="shared" si="33"/>
        <v>0</v>
      </c>
    </row>
    <row r="88" spans="2:20" x14ac:dyDescent="0.25">
      <c r="B88" s="26"/>
      <c r="C88" s="50">
        <f t="shared" si="30"/>
        <v>0</v>
      </c>
      <c r="D88" s="64">
        <f t="shared" si="27"/>
        <v>52</v>
      </c>
      <c r="E88" s="71" t="str">
        <f t="shared" si="31"/>
        <v/>
      </c>
      <c r="F88" s="89"/>
      <c r="G88" s="27"/>
      <c r="H88" s="27"/>
      <c r="I88" s="27"/>
      <c r="J88" s="27"/>
      <c r="K88" s="27"/>
      <c r="L88" s="27"/>
      <c r="M88" s="68"/>
      <c r="N88" s="69"/>
      <c r="O88" s="72">
        <f t="shared" si="28"/>
        <v>0</v>
      </c>
      <c r="P88" s="72">
        <f t="shared" si="29"/>
        <v>0</v>
      </c>
      <c r="Q88" s="73">
        <f t="shared" si="34"/>
        <v>50</v>
      </c>
      <c r="R88" s="73">
        <f t="shared" si="35"/>
        <v>350</v>
      </c>
      <c r="S88" s="74">
        <f t="shared" si="32"/>
        <v>0</v>
      </c>
      <c r="T88" s="74">
        <f t="shared" si="33"/>
        <v>0</v>
      </c>
    </row>
    <row r="89" spans="2:20" x14ac:dyDescent="0.25">
      <c r="B89" s="26"/>
      <c r="C89" s="50">
        <f t="shared" si="30"/>
        <v>0</v>
      </c>
      <c r="D89" s="64">
        <f t="shared" si="27"/>
        <v>52</v>
      </c>
      <c r="E89" s="71" t="str">
        <f t="shared" si="31"/>
        <v/>
      </c>
      <c r="F89" s="89"/>
      <c r="G89" s="27"/>
      <c r="H89" s="27"/>
      <c r="I89" s="27"/>
      <c r="J89" s="27"/>
      <c r="K89" s="27"/>
      <c r="L89" s="27"/>
      <c r="M89" s="68"/>
      <c r="N89" s="69"/>
      <c r="O89" s="72">
        <f t="shared" si="28"/>
        <v>0</v>
      </c>
      <c r="P89" s="72">
        <f t="shared" si="29"/>
        <v>0</v>
      </c>
      <c r="Q89" s="73">
        <f t="shared" si="34"/>
        <v>50</v>
      </c>
      <c r="R89" s="73">
        <f t="shared" si="35"/>
        <v>350</v>
      </c>
      <c r="S89" s="74">
        <f t="shared" si="32"/>
        <v>0</v>
      </c>
      <c r="T89" s="74">
        <f t="shared" si="33"/>
        <v>0</v>
      </c>
    </row>
    <row r="90" spans="2:20" x14ac:dyDescent="0.25">
      <c r="B90" s="26"/>
      <c r="C90" s="50">
        <f t="shared" si="30"/>
        <v>0</v>
      </c>
      <c r="D90" s="64">
        <f t="shared" si="27"/>
        <v>52</v>
      </c>
      <c r="E90" s="71" t="str">
        <f t="shared" si="31"/>
        <v/>
      </c>
      <c r="F90" s="89"/>
      <c r="G90" s="27"/>
      <c r="H90" s="27"/>
      <c r="I90" s="27"/>
      <c r="J90" s="27"/>
      <c r="K90" s="27"/>
      <c r="L90" s="27"/>
      <c r="M90" s="68"/>
      <c r="N90" s="69"/>
      <c r="O90" s="72">
        <f t="shared" si="28"/>
        <v>0</v>
      </c>
      <c r="P90" s="72">
        <f t="shared" si="29"/>
        <v>0</v>
      </c>
      <c r="Q90" s="73">
        <f t="shared" si="34"/>
        <v>50</v>
      </c>
      <c r="R90" s="73">
        <f t="shared" si="35"/>
        <v>350</v>
      </c>
      <c r="S90" s="74">
        <f t="shared" si="32"/>
        <v>0</v>
      </c>
      <c r="T90" s="74">
        <f t="shared" si="33"/>
        <v>0</v>
      </c>
    </row>
    <row r="91" spans="2:20" x14ac:dyDescent="0.25">
      <c r="B91" s="26"/>
      <c r="C91" s="50">
        <f t="shared" si="30"/>
        <v>0</v>
      </c>
      <c r="D91" s="64">
        <f t="shared" si="27"/>
        <v>52</v>
      </c>
      <c r="E91" s="71" t="str">
        <f t="shared" si="31"/>
        <v/>
      </c>
      <c r="F91" s="89"/>
      <c r="G91" s="27"/>
      <c r="H91" s="27"/>
      <c r="I91" s="27"/>
      <c r="J91" s="27"/>
      <c r="K91" s="27"/>
      <c r="L91" s="27"/>
      <c r="M91" s="68"/>
      <c r="N91" s="69"/>
      <c r="O91" s="72">
        <f t="shared" si="28"/>
        <v>0</v>
      </c>
      <c r="P91" s="72">
        <f t="shared" si="29"/>
        <v>0</v>
      </c>
      <c r="Q91" s="73">
        <f t="shared" si="34"/>
        <v>50</v>
      </c>
      <c r="R91" s="73">
        <f t="shared" si="35"/>
        <v>350</v>
      </c>
      <c r="S91" s="74">
        <f t="shared" si="32"/>
        <v>0</v>
      </c>
      <c r="T91" s="74">
        <f t="shared" si="33"/>
        <v>0</v>
      </c>
    </row>
    <row r="92" spans="2:20" x14ac:dyDescent="0.25">
      <c r="B92" s="26"/>
      <c r="C92" s="50">
        <f t="shared" si="30"/>
        <v>0</v>
      </c>
      <c r="D92" s="64">
        <f t="shared" si="27"/>
        <v>52</v>
      </c>
      <c r="E92" s="71" t="str">
        <f t="shared" si="31"/>
        <v/>
      </c>
      <c r="F92" s="89"/>
      <c r="G92" s="27"/>
      <c r="H92" s="27"/>
      <c r="I92" s="27"/>
      <c r="J92" s="27"/>
      <c r="K92" s="27"/>
      <c r="L92" s="27"/>
      <c r="M92" s="68"/>
      <c r="N92" s="69"/>
      <c r="O92" s="72">
        <f t="shared" si="28"/>
        <v>0</v>
      </c>
      <c r="P92" s="72">
        <f t="shared" si="29"/>
        <v>0</v>
      </c>
      <c r="Q92" s="73">
        <f t="shared" si="34"/>
        <v>50</v>
      </c>
      <c r="R92" s="73">
        <f t="shared" si="35"/>
        <v>350</v>
      </c>
      <c r="S92" s="74">
        <f t="shared" si="32"/>
        <v>0</v>
      </c>
      <c r="T92" s="74">
        <f t="shared" si="33"/>
        <v>0</v>
      </c>
    </row>
    <row r="93" spans="2:20" x14ac:dyDescent="0.25">
      <c r="B93" s="26"/>
      <c r="C93" s="50">
        <f t="shared" si="30"/>
        <v>0</v>
      </c>
      <c r="D93" s="64">
        <f t="shared" si="27"/>
        <v>52</v>
      </c>
      <c r="E93" s="71" t="str">
        <f t="shared" si="31"/>
        <v/>
      </c>
      <c r="F93" s="89"/>
      <c r="G93" s="27"/>
      <c r="H93" s="27"/>
      <c r="I93" s="27"/>
      <c r="J93" s="27"/>
      <c r="K93" s="27"/>
      <c r="L93" s="27"/>
      <c r="M93" s="68"/>
      <c r="N93" s="69"/>
      <c r="O93" s="72">
        <f t="shared" si="28"/>
        <v>0</v>
      </c>
      <c r="P93" s="72">
        <f t="shared" si="29"/>
        <v>0</v>
      </c>
      <c r="Q93" s="73">
        <f t="shared" si="34"/>
        <v>50</v>
      </c>
      <c r="R93" s="73">
        <f t="shared" si="35"/>
        <v>350</v>
      </c>
      <c r="S93" s="74">
        <f t="shared" si="32"/>
        <v>0</v>
      </c>
      <c r="T93" s="74">
        <f t="shared" si="33"/>
        <v>0</v>
      </c>
    </row>
    <row r="94" spans="2:20" x14ac:dyDescent="0.25">
      <c r="B94" s="26"/>
      <c r="C94" s="50">
        <f t="shared" si="30"/>
        <v>0</v>
      </c>
      <c r="D94" s="64">
        <f t="shared" si="27"/>
        <v>52</v>
      </c>
      <c r="E94" s="71" t="str">
        <f t="shared" si="31"/>
        <v/>
      </c>
      <c r="F94" s="89"/>
      <c r="G94" s="27"/>
      <c r="H94" s="27"/>
      <c r="I94" s="27"/>
      <c r="J94" s="27"/>
      <c r="K94" s="27"/>
      <c r="L94" s="27"/>
      <c r="M94" s="68"/>
      <c r="N94" s="69"/>
      <c r="O94" s="72">
        <f t="shared" si="28"/>
        <v>0</v>
      </c>
      <c r="P94" s="72">
        <f t="shared" si="29"/>
        <v>0</v>
      </c>
      <c r="Q94" s="73">
        <f t="shared" si="34"/>
        <v>50</v>
      </c>
      <c r="R94" s="73">
        <f t="shared" si="35"/>
        <v>350</v>
      </c>
      <c r="S94" s="74">
        <f t="shared" si="32"/>
        <v>0</v>
      </c>
      <c r="T94" s="74">
        <f t="shared" si="33"/>
        <v>0</v>
      </c>
    </row>
    <row r="95" spans="2:20" x14ac:dyDescent="0.25">
      <c r="B95" s="26"/>
      <c r="C95" s="50">
        <f t="shared" si="30"/>
        <v>0</v>
      </c>
      <c r="D95" s="64">
        <f t="shared" si="27"/>
        <v>52</v>
      </c>
      <c r="E95" s="71" t="str">
        <f t="shared" si="31"/>
        <v/>
      </c>
      <c r="F95" s="89"/>
      <c r="G95" s="27"/>
      <c r="H95" s="27"/>
      <c r="I95" s="27"/>
      <c r="J95" s="27"/>
      <c r="K95" s="27"/>
      <c r="L95" s="27"/>
      <c r="M95" s="68"/>
      <c r="N95" s="69"/>
      <c r="O95" s="72">
        <f t="shared" si="28"/>
        <v>0</v>
      </c>
      <c r="P95" s="72">
        <f t="shared" si="29"/>
        <v>0</v>
      </c>
      <c r="Q95" s="73">
        <f t="shared" si="34"/>
        <v>50</v>
      </c>
      <c r="R95" s="73">
        <f t="shared" si="35"/>
        <v>350</v>
      </c>
      <c r="S95" s="74">
        <f t="shared" si="32"/>
        <v>0</v>
      </c>
      <c r="T95" s="74">
        <f t="shared" si="33"/>
        <v>0</v>
      </c>
    </row>
    <row r="96" spans="2:20" x14ac:dyDescent="0.25">
      <c r="B96" s="26"/>
      <c r="C96" s="50">
        <f t="shared" si="30"/>
        <v>0</v>
      </c>
      <c r="D96" s="64">
        <f t="shared" si="27"/>
        <v>52</v>
      </c>
      <c r="E96" s="71" t="str">
        <f t="shared" si="31"/>
        <v/>
      </c>
      <c r="F96" s="89"/>
      <c r="G96" s="27"/>
      <c r="H96" s="27"/>
      <c r="I96" s="27"/>
      <c r="J96" s="27"/>
      <c r="K96" s="27"/>
      <c r="L96" s="27"/>
      <c r="M96" s="68"/>
      <c r="N96" s="69"/>
      <c r="O96" s="72">
        <f t="shared" si="28"/>
        <v>0</v>
      </c>
      <c r="P96" s="72">
        <f t="shared" si="29"/>
        <v>0</v>
      </c>
      <c r="Q96" s="73">
        <f t="shared" si="34"/>
        <v>50</v>
      </c>
      <c r="R96" s="73">
        <f t="shared" si="35"/>
        <v>350</v>
      </c>
      <c r="S96" s="74">
        <f t="shared" si="32"/>
        <v>0</v>
      </c>
      <c r="T96" s="74">
        <f t="shared" si="33"/>
        <v>0</v>
      </c>
    </row>
    <row r="97" spans="2:20" x14ac:dyDescent="0.25">
      <c r="B97" s="26"/>
      <c r="C97" s="50">
        <f t="shared" si="30"/>
        <v>0</v>
      </c>
      <c r="D97" s="64">
        <f t="shared" si="27"/>
        <v>52</v>
      </c>
      <c r="E97" s="71" t="str">
        <f t="shared" si="31"/>
        <v/>
      </c>
      <c r="F97" s="89"/>
      <c r="G97" s="27"/>
      <c r="H97" s="27"/>
      <c r="I97" s="27"/>
      <c r="J97" s="27"/>
      <c r="K97" s="27"/>
      <c r="L97" s="27"/>
      <c r="M97" s="68"/>
      <c r="N97" s="69"/>
      <c r="O97" s="72">
        <f t="shared" si="28"/>
        <v>0</v>
      </c>
      <c r="P97" s="72">
        <f t="shared" si="29"/>
        <v>0</v>
      </c>
      <c r="Q97" s="73">
        <f t="shared" si="34"/>
        <v>50</v>
      </c>
      <c r="R97" s="73">
        <f t="shared" si="35"/>
        <v>350</v>
      </c>
      <c r="S97" s="74">
        <f t="shared" si="32"/>
        <v>0</v>
      </c>
      <c r="T97" s="74">
        <f t="shared" si="33"/>
        <v>0</v>
      </c>
    </row>
    <row r="98" spans="2:20" x14ac:dyDescent="0.25">
      <c r="B98" s="26"/>
      <c r="C98" s="50">
        <f t="shared" si="30"/>
        <v>0</v>
      </c>
      <c r="D98" s="64">
        <f t="shared" si="27"/>
        <v>52</v>
      </c>
      <c r="E98" s="71" t="str">
        <f t="shared" si="31"/>
        <v/>
      </c>
      <c r="F98" s="89"/>
      <c r="G98" s="27"/>
      <c r="H98" s="27"/>
      <c r="I98" s="27"/>
      <c r="J98" s="27"/>
      <c r="K98" s="27"/>
      <c r="L98" s="27"/>
      <c r="M98" s="68"/>
      <c r="N98" s="69"/>
      <c r="O98" s="72">
        <f t="shared" si="28"/>
        <v>0</v>
      </c>
      <c r="P98" s="72">
        <f t="shared" si="29"/>
        <v>0</v>
      </c>
      <c r="Q98" s="73">
        <f t="shared" si="34"/>
        <v>50</v>
      </c>
      <c r="R98" s="73">
        <f t="shared" si="35"/>
        <v>350</v>
      </c>
      <c r="S98" s="74">
        <f t="shared" si="32"/>
        <v>0</v>
      </c>
      <c r="T98" s="74">
        <f t="shared" si="33"/>
        <v>0</v>
      </c>
    </row>
    <row r="99" spans="2:20" x14ac:dyDescent="0.25">
      <c r="B99" s="26"/>
      <c r="C99" s="50">
        <f t="shared" si="30"/>
        <v>0</v>
      </c>
      <c r="D99" s="64">
        <f t="shared" si="27"/>
        <v>52</v>
      </c>
      <c r="E99" s="71" t="str">
        <f t="shared" si="31"/>
        <v/>
      </c>
      <c r="F99" s="89"/>
      <c r="G99" s="27"/>
      <c r="H99" s="27"/>
      <c r="I99" s="27"/>
      <c r="J99" s="27"/>
      <c r="K99" s="27"/>
      <c r="L99" s="27"/>
      <c r="M99" s="68"/>
      <c r="N99" s="69"/>
      <c r="O99" s="72">
        <f t="shared" si="28"/>
        <v>0</v>
      </c>
      <c r="P99" s="72">
        <f t="shared" si="29"/>
        <v>0</v>
      </c>
      <c r="Q99" s="73">
        <f t="shared" si="34"/>
        <v>50</v>
      </c>
      <c r="R99" s="73">
        <f t="shared" si="35"/>
        <v>350</v>
      </c>
      <c r="S99" s="74">
        <f t="shared" si="32"/>
        <v>0</v>
      </c>
      <c r="T99" s="74">
        <f t="shared" si="33"/>
        <v>0</v>
      </c>
    </row>
    <row r="100" spans="2:20" x14ac:dyDescent="0.25">
      <c r="B100" s="26"/>
      <c r="C100" s="50">
        <f t="shared" si="30"/>
        <v>0</v>
      </c>
      <c r="D100" s="64">
        <f t="shared" si="27"/>
        <v>52</v>
      </c>
      <c r="E100" s="71" t="str">
        <f t="shared" si="31"/>
        <v/>
      </c>
      <c r="F100" s="89"/>
      <c r="G100" s="27"/>
      <c r="H100" s="27"/>
      <c r="I100" s="27"/>
      <c r="J100" s="27"/>
      <c r="K100" s="27"/>
      <c r="L100" s="27"/>
      <c r="M100" s="68"/>
      <c r="N100" s="69"/>
      <c r="O100" s="72">
        <f t="shared" si="28"/>
        <v>0</v>
      </c>
      <c r="P100" s="72">
        <f t="shared" si="29"/>
        <v>0</v>
      </c>
      <c r="Q100" s="73">
        <f t="shared" si="34"/>
        <v>50</v>
      </c>
      <c r="R100" s="73">
        <f t="shared" si="35"/>
        <v>350</v>
      </c>
      <c r="S100" s="74">
        <f t="shared" si="32"/>
        <v>0</v>
      </c>
      <c r="T100" s="74">
        <f t="shared" si="33"/>
        <v>0</v>
      </c>
    </row>
    <row r="101" spans="2:20" x14ac:dyDescent="0.25">
      <c r="B101" s="26"/>
      <c r="C101" s="50">
        <f t="shared" si="30"/>
        <v>0</v>
      </c>
      <c r="D101" s="64">
        <f t="shared" si="27"/>
        <v>52</v>
      </c>
      <c r="E101" s="71" t="str">
        <f t="shared" si="31"/>
        <v/>
      </c>
      <c r="F101" s="89"/>
      <c r="G101" s="27"/>
      <c r="H101" s="27"/>
      <c r="I101" s="27"/>
      <c r="J101" s="27"/>
      <c r="K101" s="27"/>
      <c r="L101" s="27"/>
      <c r="M101" s="68"/>
      <c r="N101" s="69"/>
      <c r="O101" s="72">
        <f t="shared" si="28"/>
        <v>0</v>
      </c>
      <c r="P101" s="72">
        <f t="shared" si="29"/>
        <v>0</v>
      </c>
      <c r="Q101" s="73">
        <f t="shared" si="34"/>
        <v>50</v>
      </c>
      <c r="R101" s="73">
        <f t="shared" si="35"/>
        <v>350</v>
      </c>
      <c r="S101" s="74">
        <f t="shared" si="32"/>
        <v>0</v>
      </c>
      <c r="T101" s="74">
        <f t="shared" si="33"/>
        <v>0</v>
      </c>
    </row>
    <row r="102" spans="2:20" x14ac:dyDescent="0.25">
      <c r="B102" s="26"/>
      <c r="C102" s="50">
        <f t="shared" si="30"/>
        <v>0</v>
      </c>
      <c r="D102" s="64">
        <f t="shared" si="27"/>
        <v>52</v>
      </c>
      <c r="E102" s="71" t="str">
        <f t="shared" si="31"/>
        <v/>
      </c>
      <c r="F102" s="89"/>
      <c r="G102" s="27"/>
      <c r="H102" s="27"/>
      <c r="I102" s="27"/>
      <c r="J102" s="27"/>
      <c r="K102" s="27"/>
      <c r="L102" s="27"/>
      <c r="M102" s="68"/>
      <c r="N102" s="69"/>
      <c r="O102" s="72">
        <f t="shared" si="28"/>
        <v>0</v>
      </c>
      <c r="P102" s="72">
        <f t="shared" si="29"/>
        <v>0</v>
      </c>
      <c r="Q102" s="73">
        <f t="shared" si="34"/>
        <v>50</v>
      </c>
      <c r="R102" s="73">
        <f t="shared" si="35"/>
        <v>350</v>
      </c>
      <c r="S102" s="74">
        <f t="shared" si="32"/>
        <v>0</v>
      </c>
      <c r="T102" s="74">
        <f t="shared" si="33"/>
        <v>0</v>
      </c>
    </row>
    <row r="103" spans="2:20" x14ac:dyDescent="0.25">
      <c r="B103" s="26"/>
      <c r="C103" s="50">
        <f t="shared" si="30"/>
        <v>0</v>
      </c>
      <c r="D103" s="64">
        <f t="shared" si="27"/>
        <v>52</v>
      </c>
      <c r="E103" s="71" t="str">
        <f t="shared" si="31"/>
        <v/>
      </c>
      <c r="F103" s="89"/>
      <c r="G103" s="27"/>
      <c r="H103" s="27"/>
      <c r="I103" s="27"/>
      <c r="J103" s="27"/>
      <c r="K103" s="27"/>
      <c r="L103" s="27"/>
      <c r="M103" s="68"/>
      <c r="N103" s="69"/>
      <c r="O103" s="72">
        <f t="shared" si="28"/>
        <v>0</v>
      </c>
      <c r="P103" s="72">
        <f t="shared" si="29"/>
        <v>0</v>
      </c>
      <c r="Q103" s="73">
        <f t="shared" si="34"/>
        <v>50</v>
      </c>
      <c r="R103" s="73">
        <f t="shared" si="35"/>
        <v>350</v>
      </c>
      <c r="S103" s="74">
        <f t="shared" si="32"/>
        <v>0</v>
      </c>
      <c r="T103" s="74">
        <f t="shared" si="33"/>
        <v>0</v>
      </c>
    </row>
    <row r="104" spans="2:20" x14ac:dyDescent="0.25">
      <c r="B104" s="26"/>
      <c r="C104" s="50">
        <f t="shared" si="30"/>
        <v>0</v>
      </c>
      <c r="D104" s="64">
        <f t="shared" si="27"/>
        <v>52</v>
      </c>
      <c r="E104" s="71" t="str">
        <f t="shared" si="31"/>
        <v/>
      </c>
      <c r="F104" s="89"/>
      <c r="G104" s="27"/>
      <c r="H104" s="27"/>
      <c r="I104" s="27"/>
      <c r="J104" s="27"/>
      <c r="K104" s="27"/>
      <c r="L104" s="27"/>
      <c r="M104" s="68"/>
      <c r="N104" s="69"/>
      <c r="O104" s="72">
        <f t="shared" si="28"/>
        <v>0</v>
      </c>
      <c r="P104" s="72">
        <f t="shared" si="29"/>
        <v>0</v>
      </c>
      <c r="Q104" s="73">
        <f t="shared" si="34"/>
        <v>50</v>
      </c>
      <c r="R104" s="73">
        <f t="shared" si="35"/>
        <v>350</v>
      </c>
      <c r="S104" s="74">
        <f t="shared" si="32"/>
        <v>0</v>
      </c>
      <c r="T104" s="74">
        <f t="shared" si="33"/>
        <v>0</v>
      </c>
    </row>
    <row r="105" spans="2:20" x14ac:dyDescent="0.25">
      <c r="B105" s="26"/>
      <c r="C105" s="50">
        <f t="shared" si="30"/>
        <v>0</v>
      </c>
      <c r="D105" s="64">
        <f t="shared" si="27"/>
        <v>52</v>
      </c>
      <c r="E105" s="71" t="str">
        <f t="shared" si="31"/>
        <v/>
      </c>
      <c r="F105" s="89"/>
      <c r="G105" s="27"/>
      <c r="H105" s="27"/>
      <c r="I105" s="27"/>
      <c r="J105" s="27"/>
      <c r="K105" s="27"/>
      <c r="L105" s="27"/>
      <c r="M105" s="68"/>
      <c r="N105" s="69"/>
      <c r="O105" s="72">
        <f t="shared" si="28"/>
        <v>0</v>
      </c>
      <c r="P105" s="72">
        <f t="shared" si="29"/>
        <v>0</v>
      </c>
      <c r="Q105" s="73">
        <f t="shared" si="34"/>
        <v>50</v>
      </c>
      <c r="R105" s="73">
        <f t="shared" si="35"/>
        <v>350</v>
      </c>
      <c r="S105" s="74">
        <f t="shared" si="32"/>
        <v>0</v>
      </c>
      <c r="T105" s="74">
        <f t="shared" si="33"/>
        <v>0</v>
      </c>
    </row>
    <row r="106" spans="2:20" x14ac:dyDescent="0.25">
      <c r="B106" s="26"/>
      <c r="C106" s="50">
        <f t="shared" si="30"/>
        <v>0</v>
      </c>
      <c r="D106" s="64">
        <f t="shared" si="27"/>
        <v>52</v>
      </c>
      <c r="E106" s="71" t="str">
        <f t="shared" si="31"/>
        <v/>
      </c>
      <c r="F106" s="89"/>
      <c r="G106" s="27"/>
      <c r="H106" s="27"/>
      <c r="I106" s="27"/>
      <c r="J106" s="27"/>
      <c r="K106" s="27"/>
      <c r="L106" s="27"/>
      <c r="M106" s="68"/>
      <c r="N106" s="69"/>
      <c r="O106" s="72">
        <f t="shared" si="28"/>
        <v>0</v>
      </c>
      <c r="P106" s="72">
        <f t="shared" si="29"/>
        <v>0</v>
      </c>
      <c r="Q106" s="73">
        <f t="shared" si="34"/>
        <v>50</v>
      </c>
      <c r="R106" s="73">
        <f t="shared" si="35"/>
        <v>350</v>
      </c>
      <c r="S106" s="74">
        <f t="shared" si="32"/>
        <v>0</v>
      </c>
      <c r="T106" s="74">
        <f t="shared" si="33"/>
        <v>0</v>
      </c>
    </row>
    <row r="107" spans="2:20" x14ac:dyDescent="0.25">
      <c r="B107" s="26"/>
      <c r="C107" s="50">
        <f t="shared" si="30"/>
        <v>0</v>
      </c>
      <c r="D107" s="64">
        <f t="shared" si="27"/>
        <v>52</v>
      </c>
      <c r="E107" s="71" t="str">
        <f t="shared" si="31"/>
        <v/>
      </c>
      <c r="F107" s="89"/>
      <c r="G107" s="27"/>
      <c r="H107" s="27"/>
      <c r="I107" s="27"/>
      <c r="J107" s="27"/>
      <c r="K107" s="27"/>
      <c r="L107" s="27"/>
      <c r="M107" s="68"/>
      <c r="N107" s="69"/>
      <c r="O107" s="72">
        <f t="shared" si="28"/>
        <v>0</v>
      </c>
      <c r="P107" s="72">
        <f t="shared" si="29"/>
        <v>0</v>
      </c>
      <c r="Q107" s="73">
        <f t="shared" si="34"/>
        <v>50</v>
      </c>
      <c r="R107" s="73">
        <f t="shared" si="35"/>
        <v>350</v>
      </c>
      <c r="S107" s="74">
        <f t="shared" si="32"/>
        <v>0</v>
      </c>
      <c r="T107" s="74">
        <f t="shared" si="33"/>
        <v>0</v>
      </c>
    </row>
    <row r="108" spans="2:20" x14ac:dyDescent="0.25">
      <c r="B108" s="26"/>
      <c r="C108" s="50">
        <f t="shared" si="30"/>
        <v>0</v>
      </c>
      <c r="D108" s="64">
        <f t="shared" si="27"/>
        <v>52</v>
      </c>
      <c r="E108" s="71" t="str">
        <f t="shared" si="31"/>
        <v/>
      </c>
      <c r="F108" s="89"/>
      <c r="G108" s="27"/>
      <c r="H108" s="27"/>
      <c r="I108" s="27"/>
      <c r="J108" s="27"/>
      <c r="K108" s="27"/>
      <c r="L108" s="27"/>
      <c r="M108" s="68"/>
      <c r="N108" s="69"/>
      <c r="O108" s="72">
        <f t="shared" si="28"/>
        <v>0</v>
      </c>
      <c r="P108" s="72">
        <f t="shared" si="29"/>
        <v>0</v>
      </c>
      <c r="Q108" s="73">
        <f t="shared" si="34"/>
        <v>50</v>
      </c>
      <c r="R108" s="73">
        <f t="shared" si="35"/>
        <v>350</v>
      </c>
      <c r="S108" s="74">
        <f t="shared" si="32"/>
        <v>0</v>
      </c>
      <c r="T108" s="74">
        <f t="shared" si="33"/>
        <v>0</v>
      </c>
    </row>
    <row r="109" spans="2:20" x14ac:dyDescent="0.25">
      <c r="B109" s="26"/>
      <c r="C109" s="50">
        <f t="shared" si="30"/>
        <v>0</v>
      </c>
      <c r="D109" s="64">
        <f t="shared" si="27"/>
        <v>52</v>
      </c>
      <c r="E109" s="71" t="str">
        <f t="shared" si="31"/>
        <v/>
      </c>
      <c r="F109" s="89"/>
      <c r="G109" s="27"/>
      <c r="H109" s="27"/>
      <c r="I109" s="27"/>
      <c r="J109" s="27"/>
      <c r="K109" s="27"/>
      <c r="L109" s="27"/>
      <c r="M109" s="68"/>
      <c r="N109" s="69"/>
      <c r="O109" s="72">
        <f t="shared" si="28"/>
        <v>0</v>
      </c>
      <c r="P109" s="72">
        <f t="shared" si="29"/>
        <v>0</v>
      </c>
      <c r="Q109" s="73">
        <f t="shared" si="34"/>
        <v>50</v>
      </c>
      <c r="R109" s="73">
        <f t="shared" si="35"/>
        <v>350</v>
      </c>
      <c r="S109" s="74">
        <f t="shared" si="32"/>
        <v>0</v>
      </c>
      <c r="T109" s="74">
        <f t="shared" si="33"/>
        <v>0</v>
      </c>
    </row>
    <row r="110" spans="2:20" x14ac:dyDescent="0.25">
      <c r="B110" s="26"/>
      <c r="C110" s="50">
        <f t="shared" si="30"/>
        <v>0</v>
      </c>
      <c r="D110" s="64">
        <f t="shared" si="27"/>
        <v>52</v>
      </c>
      <c r="E110" s="71" t="str">
        <f t="shared" si="31"/>
        <v/>
      </c>
      <c r="F110" s="89"/>
      <c r="G110" s="27"/>
      <c r="H110" s="27"/>
      <c r="I110" s="27"/>
      <c r="J110" s="27"/>
      <c r="K110" s="27"/>
      <c r="L110" s="27"/>
      <c r="M110" s="68"/>
      <c r="N110" s="69"/>
      <c r="O110" s="72">
        <f t="shared" si="28"/>
        <v>0</v>
      </c>
      <c r="P110" s="72">
        <f t="shared" si="29"/>
        <v>0</v>
      </c>
      <c r="Q110" s="73">
        <f t="shared" si="34"/>
        <v>50</v>
      </c>
      <c r="R110" s="73">
        <f t="shared" si="35"/>
        <v>350</v>
      </c>
      <c r="S110" s="74">
        <f t="shared" si="32"/>
        <v>0</v>
      </c>
      <c r="T110" s="74">
        <f t="shared" si="33"/>
        <v>0</v>
      </c>
    </row>
    <row r="111" spans="2:20" x14ac:dyDescent="0.25">
      <c r="B111" s="26"/>
      <c r="C111" s="50">
        <f t="shared" si="30"/>
        <v>0</v>
      </c>
      <c r="D111" s="64">
        <f t="shared" si="27"/>
        <v>52</v>
      </c>
      <c r="E111" s="71" t="str">
        <f t="shared" si="31"/>
        <v/>
      </c>
      <c r="F111" s="89"/>
      <c r="G111" s="27"/>
      <c r="H111" s="27"/>
      <c r="I111" s="27"/>
      <c r="J111" s="27"/>
      <c r="K111" s="27"/>
      <c r="L111" s="27"/>
      <c r="M111" s="68"/>
      <c r="N111" s="69"/>
      <c r="O111" s="72">
        <f t="shared" si="28"/>
        <v>0</v>
      </c>
      <c r="P111" s="72">
        <f t="shared" si="29"/>
        <v>0</v>
      </c>
      <c r="Q111" s="73">
        <f t="shared" si="34"/>
        <v>50</v>
      </c>
      <c r="R111" s="73">
        <f t="shared" si="35"/>
        <v>350</v>
      </c>
      <c r="S111" s="74">
        <f t="shared" si="32"/>
        <v>0</v>
      </c>
      <c r="T111" s="74">
        <f t="shared" si="33"/>
        <v>0</v>
      </c>
    </row>
    <row r="112" spans="2:20" x14ac:dyDescent="0.25">
      <c r="B112" s="26"/>
      <c r="C112" s="50">
        <f t="shared" si="30"/>
        <v>0</v>
      </c>
      <c r="D112" s="64">
        <f t="shared" si="27"/>
        <v>52</v>
      </c>
      <c r="E112" s="71" t="str">
        <f t="shared" si="31"/>
        <v/>
      </c>
      <c r="F112" s="89"/>
      <c r="G112" s="27"/>
      <c r="H112" s="27"/>
      <c r="I112" s="27"/>
      <c r="J112" s="27"/>
      <c r="K112" s="27"/>
      <c r="L112" s="27"/>
      <c r="M112" s="68"/>
      <c r="N112" s="69"/>
      <c r="O112" s="72">
        <f t="shared" si="28"/>
        <v>0</v>
      </c>
      <c r="P112" s="72">
        <f t="shared" si="29"/>
        <v>0</v>
      </c>
      <c r="Q112" s="73">
        <f t="shared" si="34"/>
        <v>50</v>
      </c>
      <c r="R112" s="73">
        <f t="shared" si="35"/>
        <v>350</v>
      </c>
      <c r="S112" s="74">
        <f t="shared" si="32"/>
        <v>0</v>
      </c>
      <c r="T112" s="74">
        <f t="shared" si="33"/>
        <v>0</v>
      </c>
    </row>
    <row r="113" spans="2:20" x14ac:dyDescent="0.25">
      <c r="B113" s="26"/>
      <c r="C113" s="50">
        <f t="shared" si="30"/>
        <v>0</v>
      </c>
      <c r="D113" s="64">
        <f t="shared" si="27"/>
        <v>52</v>
      </c>
      <c r="E113" s="71" t="str">
        <f t="shared" si="31"/>
        <v/>
      </c>
      <c r="F113" s="89"/>
      <c r="G113" s="27"/>
      <c r="H113" s="27"/>
      <c r="I113" s="27"/>
      <c r="J113" s="27"/>
      <c r="K113" s="27"/>
      <c r="L113" s="27"/>
      <c r="M113" s="68"/>
      <c r="N113" s="69"/>
      <c r="O113" s="72">
        <f t="shared" si="28"/>
        <v>0</v>
      </c>
      <c r="P113" s="72">
        <f t="shared" si="29"/>
        <v>0</v>
      </c>
      <c r="Q113" s="73">
        <f t="shared" si="34"/>
        <v>50</v>
      </c>
      <c r="R113" s="73">
        <f t="shared" si="35"/>
        <v>350</v>
      </c>
      <c r="S113" s="74">
        <f t="shared" si="32"/>
        <v>0</v>
      </c>
      <c r="T113" s="74">
        <f t="shared" si="33"/>
        <v>0</v>
      </c>
    </row>
    <row r="114" spans="2:20" x14ac:dyDescent="0.25">
      <c r="B114" s="26"/>
      <c r="C114" s="50">
        <f t="shared" si="30"/>
        <v>0</v>
      </c>
      <c r="D114" s="64">
        <f t="shared" si="27"/>
        <v>52</v>
      </c>
      <c r="E114" s="71" t="str">
        <f t="shared" si="31"/>
        <v/>
      </c>
      <c r="F114" s="89"/>
      <c r="G114" s="27"/>
      <c r="H114" s="27"/>
      <c r="I114" s="27"/>
      <c r="J114" s="27"/>
      <c r="K114" s="27"/>
      <c r="L114" s="27"/>
      <c r="M114" s="68"/>
      <c r="N114" s="69"/>
      <c r="O114" s="72">
        <f t="shared" si="28"/>
        <v>0</v>
      </c>
      <c r="P114" s="72">
        <f t="shared" si="29"/>
        <v>0</v>
      </c>
      <c r="Q114" s="73">
        <f t="shared" si="34"/>
        <v>50</v>
      </c>
      <c r="R114" s="73">
        <f t="shared" si="35"/>
        <v>350</v>
      </c>
      <c r="S114" s="74">
        <f t="shared" si="32"/>
        <v>0</v>
      </c>
      <c r="T114" s="74">
        <f t="shared" si="33"/>
        <v>0</v>
      </c>
    </row>
    <row r="115" spans="2:20" x14ac:dyDescent="0.25">
      <c r="B115" s="26"/>
      <c r="C115" s="50">
        <f t="shared" si="30"/>
        <v>0</v>
      </c>
      <c r="D115" s="64">
        <f t="shared" si="27"/>
        <v>52</v>
      </c>
      <c r="E115" s="71" t="str">
        <f t="shared" si="31"/>
        <v/>
      </c>
      <c r="F115" s="89"/>
      <c r="G115" s="27"/>
      <c r="H115" s="27"/>
      <c r="I115" s="27"/>
      <c r="J115" s="27"/>
      <c r="K115" s="27"/>
      <c r="L115" s="27"/>
      <c r="M115" s="68"/>
      <c r="N115" s="69"/>
      <c r="O115" s="72">
        <f t="shared" si="28"/>
        <v>0</v>
      </c>
      <c r="P115" s="72">
        <f t="shared" si="29"/>
        <v>0</v>
      </c>
      <c r="Q115" s="73">
        <f t="shared" si="34"/>
        <v>50</v>
      </c>
      <c r="R115" s="73">
        <f t="shared" si="35"/>
        <v>350</v>
      </c>
      <c r="S115" s="74">
        <f t="shared" si="32"/>
        <v>0</v>
      </c>
      <c r="T115" s="74">
        <f t="shared" si="33"/>
        <v>0</v>
      </c>
    </row>
    <row r="116" spans="2:20" x14ac:dyDescent="0.25">
      <c r="B116" s="26"/>
      <c r="C116" s="50">
        <f t="shared" si="30"/>
        <v>0</v>
      </c>
      <c r="D116" s="64">
        <f t="shared" si="27"/>
        <v>52</v>
      </c>
      <c r="E116" s="71" t="str">
        <f t="shared" si="31"/>
        <v/>
      </c>
      <c r="F116" s="89"/>
      <c r="G116" s="27"/>
      <c r="H116" s="27"/>
      <c r="I116" s="27"/>
      <c r="J116" s="27"/>
      <c r="K116" s="27"/>
      <c r="L116" s="27"/>
      <c r="M116" s="68"/>
      <c r="N116" s="69"/>
      <c r="O116" s="72">
        <f t="shared" si="28"/>
        <v>0</v>
      </c>
      <c r="P116" s="72">
        <f t="shared" si="29"/>
        <v>0</v>
      </c>
      <c r="Q116" s="73">
        <f t="shared" si="34"/>
        <v>50</v>
      </c>
      <c r="R116" s="73">
        <f t="shared" si="35"/>
        <v>350</v>
      </c>
      <c r="S116" s="74">
        <f t="shared" si="32"/>
        <v>0</v>
      </c>
      <c r="T116" s="74">
        <f t="shared" si="33"/>
        <v>0</v>
      </c>
    </row>
    <row r="117" spans="2:20" x14ac:dyDescent="0.25">
      <c r="B117" s="26"/>
      <c r="C117" s="50">
        <f t="shared" si="30"/>
        <v>0</v>
      </c>
      <c r="D117" s="64">
        <f t="shared" si="27"/>
        <v>52</v>
      </c>
      <c r="E117" s="71" t="str">
        <f t="shared" si="31"/>
        <v/>
      </c>
      <c r="F117" s="89"/>
      <c r="G117" s="27"/>
      <c r="H117" s="27"/>
      <c r="I117" s="27"/>
      <c r="J117" s="27"/>
      <c r="K117" s="27"/>
      <c r="L117" s="27"/>
      <c r="M117" s="68"/>
      <c r="N117" s="69"/>
      <c r="O117" s="72">
        <f t="shared" si="28"/>
        <v>0</v>
      </c>
      <c r="P117" s="72">
        <f t="shared" si="29"/>
        <v>0</v>
      </c>
      <c r="Q117" s="73">
        <f t="shared" si="34"/>
        <v>50</v>
      </c>
      <c r="R117" s="73">
        <f t="shared" si="35"/>
        <v>350</v>
      </c>
      <c r="S117" s="74">
        <f t="shared" si="32"/>
        <v>0</v>
      </c>
      <c r="T117" s="74">
        <f t="shared" si="33"/>
        <v>0</v>
      </c>
    </row>
    <row r="118" spans="2:20" x14ac:dyDescent="0.25">
      <c r="B118" s="26"/>
      <c r="C118" s="50">
        <f t="shared" si="30"/>
        <v>0</v>
      </c>
      <c r="D118" s="64">
        <f t="shared" si="27"/>
        <v>52</v>
      </c>
      <c r="E118" s="71" t="str">
        <f t="shared" si="31"/>
        <v/>
      </c>
      <c r="F118" s="89"/>
      <c r="G118" s="27"/>
      <c r="H118" s="27"/>
      <c r="I118" s="27"/>
      <c r="J118" s="27"/>
      <c r="K118" s="27"/>
      <c r="L118" s="27"/>
      <c r="M118" s="68"/>
      <c r="N118" s="69"/>
      <c r="O118" s="72">
        <f t="shared" si="28"/>
        <v>0</v>
      </c>
      <c r="P118" s="72">
        <f t="shared" si="29"/>
        <v>0</v>
      </c>
      <c r="Q118" s="73">
        <f t="shared" si="34"/>
        <v>50</v>
      </c>
      <c r="R118" s="73">
        <f t="shared" si="35"/>
        <v>350</v>
      </c>
      <c r="S118" s="74">
        <f t="shared" si="32"/>
        <v>0</v>
      </c>
      <c r="T118" s="74">
        <f t="shared" si="33"/>
        <v>0</v>
      </c>
    </row>
    <row r="119" spans="2:20" x14ac:dyDescent="0.25">
      <c r="B119" s="26"/>
      <c r="C119" s="50">
        <f t="shared" si="30"/>
        <v>0</v>
      </c>
      <c r="D119" s="64">
        <f t="shared" si="27"/>
        <v>52</v>
      </c>
      <c r="E119" s="71" t="str">
        <f t="shared" si="31"/>
        <v/>
      </c>
      <c r="F119" s="89"/>
      <c r="G119" s="27"/>
      <c r="H119" s="27"/>
      <c r="I119" s="27"/>
      <c r="J119" s="27"/>
      <c r="K119" s="27"/>
      <c r="L119" s="27"/>
      <c r="M119" s="68"/>
      <c r="N119" s="69"/>
      <c r="O119" s="72">
        <f t="shared" si="28"/>
        <v>0</v>
      </c>
      <c r="P119" s="72">
        <f t="shared" si="29"/>
        <v>0</v>
      </c>
      <c r="Q119" s="73">
        <f t="shared" si="34"/>
        <v>50</v>
      </c>
      <c r="R119" s="73">
        <f t="shared" si="35"/>
        <v>350</v>
      </c>
      <c r="S119" s="74">
        <f t="shared" si="32"/>
        <v>0</v>
      </c>
      <c r="T119" s="74">
        <f t="shared" si="33"/>
        <v>0</v>
      </c>
    </row>
    <row r="120" spans="2:20" x14ac:dyDescent="0.25">
      <c r="B120" s="26"/>
      <c r="C120" s="50">
        <f t="shared" si="30"/>
        <v>0</v>
      </c>
      <c r="D120" s="64">
        <f t="shared" si="27"/>
        <v>52</v>
      </c>
      <c r="E120" s="71" t="str">
        <f t="shared" si="31"/>
        <v/>
      </c>
      <c r="F120" s="89"/>
      <c r="G120" s="27"/>
      <c r="H120" s="27"/>
      <c r="I120" s="27"/>
      <c r="J120" s="27"/>
      <c r="K120" s="27"/>
      <c r="L120" s="27"/>
      <c r="M120" s="68"/>
      <c r="N120" s="69"/>
      <c r="O120" s="72">
        <f t="shared" si="28"/>
        <v>0</v>
      </c>
      <c r="P120" s="72">
        <f t="shared" si="29"/>
        <v>0</v>
      </c>
      <c r="Q120" s="73">
        <f t="shared" si="34"/>
        <v>50</v>
      </c>
      <c r="R120" s="73">
        <f t="shared" si="35"/>
        <v>350</v>
      </c>
      <c r="S120" s="74">
        <f t="shared" si="32"/>
        <v>0</v>
      </c>
      <c r="T120" s="74">
        <f t="shared" si="33"/>
        <v>0</v>
      </c>
    </row>
    <row r="121" spans="2:20" x14ac:dyDescent="0.25">
      <c r="B121" s="26"/>
      <c r="C121" s="50">
        <f t="shared" si="30"/>
        <v>0</v>
      </c>
      <c r="D121" s="64">
        <f t="shared" si="27"/>
        <v>52</v>
      </c>
      <c r="E121" s="71" t="str">
        <f t="shared" si="31"/>
        <v/>
      </c>
      <c r="F121" s="89"/>
      <c r="G121" s="27"/>
      <c r="H121" s="27"/>
      <c r="I121" s="27"/>
      <c r="J121" s="27"/>
      <c r="K121" s="27"/>
      <c r="L121" s="27"/>
      <c r="M121" s="68"/>
      <c r="N121" s="69"/>
      <c r="O121" s="72">
        <f t="shared" si="28"/>
        <v>0</v>
      </c>
      <c r="P121" s="72">
        <f t="shared" si="29"/>
        <v>0</v>
      </c>
      <c r="Q121" s="73">
        <f t="shared" si="34"/>
        <v>50</v>
      </c>
      <c r="R121" s="73">
        <f t="shared" si="35"/>
        <v>350</v>
      </c>
      <c r="S121" s="74">
        <f t="shared" si="32"/>
        <v>0</v>
      </c>
      <c r="T121" s="74">
        <f t="shared" si="33"/>
        <v>0</v>
      </c>
    </row>
    <row r="122" spans="2:20" x14ac:dyDescent="0.25">
      <c r="B122" s="26"/>
      <c r="C122" s="50">
        <f t="shared" si="30"/>
        <v>0</v>
      </c>
      <c r="D122" s="64">
        <f t="shared" si="27"/>
        <v>52</v>
      </c>
      <c r="E122" s="71" t="str">
        <f t="shared" si="31"/>
        <v/>
      </c>
      <c r="F122" s="89"/>
      <c r="G122" s="27"/>
      <c r="H122" s="27"/>
      <c r="I122" s="27"/>
      <c r="J122" s="27"/>
      <c r="K122" s="27"/>
      <c r="L122" s="27"/>
      <c r="M122" s="68"/>
      <c r="N122" s="69"/>
      <c r="O122" s="72">
        <f t="shared" si="28"/>
        <v>0</v>
      </c>
      <c r="P122" s="72">
        <f t="shared" si="29"/>
        <v>0</v>
      </c>
      <c r="Q122" s="73">
        <f t="shared" si="34"/>
        <v>50</v>
      </c>
      <c r="R122" s="73">
        <f t="shared" si="35"/>
        <v>350</v>
      </c>
      <c r="S122" s="74">
        <f t="shared" si="32"/>
        <v>0</v>
      </c>
      <c r="T122" s="74">
        <f t="shared" si="33"/>
        <v>0</v>
      </c>
    </row>
    <row r="123" spans="2:20" x14ac:dyDescent="0.25">
      <c r="B123" s="26"/>
      <c r="C123" s="50">
        <f t="shared" si="30"/>
        <v>0</v>
      </c>
      <c r="D123" s="64">
        <f t="shared" si="27"/>
        <v>52</v>
      </c>
      <c r="E123" s="71" t="str">
        <f t="shared" si="31"/>
        <v/>
      </c>
      <c r="F123" s="89"/>
      <c r="G123" s="27"/>
      <c r="H123" s="27"/>
      <c r="I123" s="27"/>
      <c r="J123" s="27"/>
      <c r="K123" s="27"/>
      <c r="L123" s="27"/>
      <c r="M123" s="68"/>
      <c r="N123" s="69"/>
      <c r="O123" s="72">
        <f t="shared" si="28"/>
        <v>0</v>
      </c>
      <c r="P123" s="72">
        <f t="shared" si="29"/>
        <v>0</v>
      </c>
      <c r="Q123" s="73">
        <f t="shared" si="34"/>
        <v>50</v>
      </c>
      <c r="R123" s="73">
        <f t="shared" si="35"/>
        <v>350</v>
      </c>
      <c r="S123" s="74">
        <f t="shared" si="32"/>
        <v>0</v>
      </c>
      <c r="T123" s="74">
        <f t="shared" si="33"/>
        <v>0</v>
      </c>
    </row>
    <row r="124" spans="2:20" x14ac:dyDescent="0.25">
      <c r="B124" s="26"/>
      <c r="C124" s="50">
        <f t="shared" si="30"/>
        <v>0</v>
      </c>
      <c r="D124" s="64">
        <f t="shared" si="27"/>
        <v>52</v>
      </c>
      <c r="E124" s="71" t="str">
        <f t="shared" si="31"/>
        <v/>
      </c>
      <c r="F124" s="89"/>
      <c r="G124" s="27"/>
      <c r="H124" s="27"/>
      <c r="I124" s="27"/>
      <c r="J124" s="27"/>
      <c r="K124" s="27"/>
      <c r="L124" s="27"/>
      <c r="M124" s="68"/>
      <c r="N124" s="69"/>
      <c r="O124" s="72">
        <f t="shared" si="28"/>
        <v>0</v>
      </c>
      <c r="P124" s="72">
        <f t="shared" si="29"/>
        <v>0</v>
      </c>
      <c r="Q124" s="73">
        <f t="shared" si="34"/>
        <v>50</v>
      </c>
      <c r="R124" s="73">
        <f t="shared" si="35"/>
        <v>350</v>
      </c>
      <c r="S124" s="74">
        <f t="shared" si="32"/>
        <v>0</v>
      </c>
      <c r="T124" s="74">
        <f t="shared" si="33"/>
        <v>0</v>
      </c>
    </row>
    <row r="125" spans="2:20" x14ac:dyDescent="0.25">
      <c r="B125" s="26"/>
      <c r="C125" s="50">
        <f t="shared" si="30"/>
        <v>0</v>
      </c>
      <c r="D125" s="64">
        <f t="shared" si="27"/>
        <v>52</v>
      </c>
      <c r="E125" s="71" t="str">
        <f t="shared" si="31"/>
        <v/>
      </c>
      <c r="F125" s="89"/>
      <c r="G125" s="27"/>
      <c r="H125" s="27"/>
      <c r="I125" s="27"/>
      <c r="J125" s="27"/>
      <c r="K125" s="27"/>
      <c r="L125" s="27"/>
      <c r="M125" s="68"/>
      <c r="N125" s="69"/>
      <c r="O125" s="72">
        <f t="shared" si="28"/>
        <v>0</v>
      </c>
      <c r="P125" s="72">
        <f t="shared" si="29"/>
        <v>0</v>
      </c>
      <c r="Q125" s="73">
        <f t="shared" si="34"/>
        <v>50</v>
      </c>
      <c r="R125" s="73">
        <f t="shared" si="35"/>
        <v>350</v>
      </c>
      <c r="S125" s="74">
        <f t="shared" si="32"/>
        <v>0</v>
      </c>
      <c r="T125" s="74">
        <f t="shared" si="33"/>
        <v>0</v>
      </c>
    </row>
    <row r="126" spans="2:20" x14ac:dyDescent="0.25">
      <c r="B126" s="26"/>
      <c r="C126" s="50">
        <f t="shared" si="30"/>
        <v>0</v>
      </c>
      <c r="D126" s="64">
        <f t="shared" si="27"/>
        <v>52</v>
      </c>
      <c r="E126" s="71" t="str">
        <f t="shared" si="31"/>
        <v/>
      </c>
      <c r="F126" s="89"/>
      <c r="G126" s="27"/>
      <c r="H126" s="27"/>
      <c r="I126" s="27"/>
      <c r="J126" s="27"/>
      <c r="K126" s="27"/>
      <c r="L126" s="27"/>
      <c r="M126" s="68"/>
      <c r="N126" s="69"/>
      <c r="O126" s="72">
        <f t="shared" si="28"/>
        <v>0</v>
      </c>
      <c r="P126" s="72">
        <f t="shared" si="29"/>
        <v>0</v>
      </c>
      <c r="Q126" s="73">
        <f t="shared" si="34"/>
        <v>50</v>
      </c>
      <c r="R126" s="73">
        <f t="shared" si="35"/>
        <v>350</v>
      </c>
      <c r="S126" s="74">
        <f t="shared" si="32"/>
        <v>0</v>
      </c>
      <c r="T126" s="74">
        <f t="shared" si="33"/>
        <v>0</v>
      </c>
    </row>
    <row r="127" spans="2:20" x14ac:dyDescent="0.25">
      <c r="B127" s="26"/>
      <c r="C127" s="50">
        <f t="shared" si="30"/>
        <v>0</v>
      </c>
      <c r="D127" s="64">
        <f t="shared" si="27"/>
        <v>52</v>
      </c>
      <c r="E127" s="71" t="str">
        <f t="shared" si="31"/>
        <v/>
      </c>
      <c r="F127" s="89"/>
      <c r="G127" s="27"/>
      <c r="H127" s="27"/>
      <c r="I127" s="27"/>
      <c r="J127" s="27"/>
      <c r="K127" s="27"/>
      <c r="L127" s="27"/>
      <c r="M127" s="68"/>
      <c r="N127" s="69"/>
      <c r="O127" s="72">
        <f t="shared" si="28"/>
        <v>0</v>
      </c>
      <c r="P127" s="72">
        <f t="shared" si="29"/>
        <v>0</v>
      </c>
      <c r="Q127" s="73">
        <f t="shared" si="34"/>
        <v>50</v>
      </c>
      <c r="R127" s="73">
        <f t="shared" si="35"/>
        <v>350</v>
      </c>
      <c r="S127" s="74">
        <f t="shared" si="32"/>
        <v>0</v>
      </c>
      <c r="T127" s="74">
        <f t="shared" si="33"/>
        <v>0</v>
      </c>
    </row>
    <row r="128" spans="2:20" x14ac:dyDescent="0.25">
      <c r="B128" s="26"/>
      <c r="C128" s="50">
        <f t="shared" si="30"/>
        <v>0</v>
      </c>
      <c r="D128" s="64">
        <f t="shared" si="27"/>
        <v>52</v>
      </c>
      <c r="E128" s="71" t="str">
        <f t="shared" si="31"/>
        <v/>
      </c>
      <c r="F128" s="89"/>
      <c r="G128" s="27"/>
      <c r="H128" s="27"/>
      <c r="I128" s="27"/>
      <c r="J128" s="27"/>
      <c r="K128" s="27"/>
      <c r="L128" s="27"/>
      <c r="M128" s="68"/>
      <c r="N128" s="69"/>
      <c r="O128" s="72">
        <f t="shared" si="28"/>
        <v>0</v>
      </c>
      <c r="P128" s="72">
        <f t="shared" si="29"/>
        <v>0</v>
      </c>
      <c r="Q128" s="73">
        <f t="shared" si="34"/>
        <v>50</v>
      </c>
      <c r="R128" s="73">
        <f t="shared" si="35"/>
        <v>350</v>
      </c>
      <c r="S128" s="74">
        <f t="shared" si="32"/>
        <v>0</v>
      </c>
      <c r="T128" s="74">
        <f t="shared" si="33"/>
        <v>0</v>
      </c>
    </row>
    <row r="129" spans="2:20" x14ac:dyDescent="0.25">
      <c r="B129" s="26"/>
      <c r="C129" s="50">
        <f t="shared" si="30"/>
        <v>0</v>
      </c>
      <c r="D129" s="64">
        <f t="shared" si="27"/>
        <v>52</v>
      </c>
      <c r="E129" s="71" t="str">
        <f t="shared" si="31"/>
        <v/>
      </c>
      <c r="F129" s="89"/>
      <c r="G129" s="27"/>
      <c r="H129" s="27"/>
      <c r="I129" s="27"/>
      <c r="J129" s="27"/>
      <c r="K129" s="27"/>
      <c r="L129" s="27"/>
      <c r="M129" s="68"/>
      <c r="N129" s="69"/>
      <c r="O129" s="72">
        <f t="shared" si="28"/>
        <v>0</v>
      </c>
      <c r="P129" s="72">
        <f t="shared" si="29"/>
        <v>0</v>
      </c>
      <c r="Q129" s="73">
        <f t="shared" si="34"/>
        <v>50</v>
      </c>
      <c r="R129" s="73">
        <f t="shared" si="35"/>
        <v>350</v>
      </c>
      <c r="S129" s="74">
        <f t="shared" si="32"/>
        <v>0</v>
      </c>
      <c r="T129" s="74">
        <f t="shared" si="33"/>
        <v>0</v>
      </c>
    </row>
    <row r="130" spans="2:20" x14ac:dyDescent="0.25">
      <c r="B130" s="26"/>
      <c r="C130" s="50">
        <f t="shared" si="30"/>
        <v>0</v>
      </c>
      <c r="D130" s="64">
        <f t="shared" si="27"/>
        <v>52</v>
      </c>
      <c r="E130" s="71" t="str">
        <f t="shared" si="31"/>
        <v/>
      </c>
      <c r="F130" s="89"/>
      <c r="G130" s="27"/>
      <c r="H130" s="27"/>
      <c r="I130" s="27"/>
      <c r="J130" s="27"/>
      <c r="K130" s="27"/>
      <c r="L130" s="27"/>
      <c r="M130" s="68"/>
      <c r="N130" s="69"/>
      <c r="O130" s="72">
        <f t="shared" si="28"/>
        <v>0</v>
      </c>
      <c r="P130" s="72">
        <f t="shared" si="29"/>
        <v>0</v>
      </c>
      <c r="Q130" s="73">
        <f t="shared" si="34"/>
        <v>50</v>
      </c>
      <c r="R130" s="73">
        <f t="shared" si="35"/>
        <v>350</v>
      </c>
      <c r="S130" s="74">
        <f t="shared" si="32"/>
        <v>0</v>
      </c>
      <c r="T130" s="74">
        <f t="shared" si="33"/>
        <v>0</v>
      </c>
    </row>
    <row r="131" spans="2:20" x14ac:dyDescent="0.25">
      <c r="B131" s="26"/>
      <c r="C131" s="50">
        <f t="shared" si="30"/>
        <v>0</v>
      </c>
      <c r="D131" s="64">
        <f t="shared" si="27"/>
        <v>52</v>
      </c>
      <c r="E131" s="71" t="str">
        <f t="shared" si="31"/>
        <v/>
      </c>
      <c r="F131" s="89"/>
      <c r="G131" s="27"/>
      <c r="H131" s="27"/>
      <c r="I131" s="27"/>
      <c r="J131" s="27"/>
      <c r="K131" s="27"/>
      <c r="L131" s="27"/>
      <c r="M131" s="68"/>
      <c r="N131" s="69"/>
      <c r="O131" s="72">
        <f t="shared" si="28"/>
        <v>0</v>
      </c>
      <c r="P131" s="72">
        <f t="shared" si="29"/>
        <v>0</v>
      </c>
      <c r="Q131" s="73">
        <f t="shared" si="34"/>
        <v>50</v>
      </c>
      <c r="R131" s="73">
        <f t="shared" si="35"/>
        <v>350</v>
      </c>
      <c r="S131" s="74">
        <f t="shared" si="32"/>
        <v>0</v>
      </c>
      <c r="T131" s="74">
        <f t="shared" si="33"/>
        <v>0</v>
      </c>
    </row>
    <row r="132" spans="2:20" x14ac:dyDescent="0.25">
      <c r="B132" s="26"/>
      <c r="C132" s="50">
        <f t="shared" si="30"/>
        <v>0</v>
      </c>
      <c r="D132" s="64">
        <f t="shared" si="27"/>
        <v>52</v>
      </c>
      <c r="E132" s="71" t="str">
        <f t="shared" si="31"/>
        <v/>
      </c>
      <c r="F132" s="89"/>
      <c r="G132" s="27"/>
      <c r="H132" s="27"/>
      <c r="I132" s="27"/>
      <c r="J132" s="27"/>
      <c r="K132" s="27"/>
      <c r="L132" s="27"/>
      <c r="M132" s="68"/>
      <c r="N132" s="69"/>
      <c r="O132" s="72">
        <f t="shared" si="28"/>
        <v>0</v>
      </c>
      <c r="P132" s="72">
        <f t="shared" si="29"/>
        <v>0</v>
      </c>
      <c r="Q132" s="73">
        <f t="shared" si="34"/>
        <v>50</v>
      </c>
      <c r="R132" s="73">
        <f t="shared" si="35"/>
        <v>350</v>
      </c>
      <c r="S132" s="74">
        <f t="shared" si="32"/>
        <v>0</v>
      </c>
      <c r="T132" s="74">
        <f t="shared" si="33"/>
        <v>0</v>
      </c>
    </row>
    <row r="133" spans="2:20" x14ac:dyDescent="0.25">
      <c r="B133" s="26"/>
      <c r="C133" s="50">
        <f t="shared" si="30"/>
        <v>0</v>
      </c>
      <c r="D133" s="64">
        <f t="shared" si="27"/>
        <v>52</v>
      </c>
      <c r="E133" s="71" t="str">
        <f t="shared" si="31"/>
        <v/>
      </c>
      <c r="F133" s="89"/>
      <c r="G133" s="27"/>
      <c r="H133" s="27"/>
      <c r="I133" s="27"/>
      <c r="J133" s="27"/>
      <c r="K133" s="27"/>
      <c r="L133" s="27"/>
      <c r="M133" s="68"/>
      <c r="N133" s="69"/>
      <c r="O133" s="72">
        <f t="shared" si="28"/>
        <v>0</v>
      </c>
      <c r="P133" s="72">
        <f t="shared" si="29"/>
        <v>0</v>
      </c>
      <c r="Q133" s="73">
        <f t="shared" si="34"/>
        <v>50</v>
      </c>
      <c r="R133" s="73">
        <f t="shared" si="35"/>
        <v>350</v>
      </c>
      <c r="S133" s="74">
        <f t="shared" si="32"/>
        <v>0</v>
      </c>
      <c r="T133" s="74">
        <f t="shared" si="33"/>
        <v>0</v>
      </c>
    </row>
    <row r="134" spans="2:20" x14ac:dyDescent="0.25">
      <c r="B134" s="26"/>
      <c r="C134" s="50">
        <f t="shared" si="30"/>
        <v>0</v>
      </c>
      <c r="D134" s="64">
        <f t="shared" si="27"/>
        <v>52</v>
      </c>
      <c r="E134" s="71" t="str">
        <f t="shared" si="31"/>
        <v/>
      </c>
      <c r="F134" s="89"/>
      <c r="G134" s="27"/>
      <c r="H134" s="27"/>
      <c r="I134" s="27"/>
      <c r="J134" s="27"/>
      <c r="K134" s="27"/>
      <c r="L134" s="27"/>
      <c r="M134" s="68"/>
      <c r="N134" s="69"/>
      <c r="O134" s="72">
        <f t="shared" si="28"/>
        <v>0</v>
      </c>
      <c r="P134" s="72">
        <f t="shared" si="29"/>
        <v>0</v>
      </c>
      <c r="Q134" s="73">
        <f t="shared" si="34"/>
        <v>50</v>
      </c>
      <c r="R134" s="73">
        <f t="shared" si="35"/>
        <v>350</v>
      </c>
      <c r="S134" s="74">
        <f t="shared" si="32"/>
        <v>0</v>
      </c>
      <c r="T134" s="74">
        <f t="shared" si="33"/>
        <v>0</v>
      </c>
    </row>
    <row r="135" spans="2:20" x14ac:dyDescent="0.25">
      <c r="B135" s="26"/>
      <c r="C135" s="50">
        <f t="shared" si="30"/>
        <v>0</v>
      </c>
      <c r="D135" s="64">
        <f t="shared" si="27"/>
        <v>52</v>
      </c>
      <c r="E135" s="71" t="str">
        <f t="shared" si="31"/>
        <v/>
      </c>
      <c r="F135" s="89"/>
      <c r="G135" s="27"/>
      <c r="H135" s="27"/>
      <c r="I135" s="27"/>
      <c r="J135" s="27"/>
      <c r="K135" s="27"/>
      <c r="L135" s="27"/>
      <c r="M135" s="68"/>
      <c r="N135" s="69"/>
      <c r="O135" s="72">
        <f t="shared" si="28"/>
        <v>0</v>
      </c>
      <c r="P135" s="72">
        <f t="shared" si="29"/>
        <v>0</v>
      </c>
      <c r="Q135" s="73">
        <f t="shared" si="34"/>
        <v>50</v>
      </c>
      <c r="R135" s="73">
        <f t="shared" si="35"/>
        <v>350</v>
      </c>
      <c r="S135" s="74">
        <f t="shared" si="32"/>
        <v>0</v>
      </c>
      <c r="T135" s="74">
        <f t="shared" si="33"/>
        <v>0</v>
      </c>
    </row>
    <row r="136" spans="2:20" x14ac:dyDescent="0.25">
      <c r="B136" s="26"/>
      <c r="C136" s="50">
        <f t="shared" si="30"/>
        <v>0</v>
      </c>
      <c r="D136" s="64">
        <f t="shared" si="27"/>
        <v>52</v>
      </c>
      <c r="E136" s="71" t="str">
        <f t="shared" si="31"/>
        <v/>
      </c>
      <c r="F136" s="89"/>
      <c r="G136" s="27"/>
      <c r="H136" s="27"/>
      <c r="I136" s="27"/>
      <c r="J136" s="27"/>
      <c r="K136" s="27"/>
      <c r="L136" s="27"/>
      <c r="M136" s="68"/>
      <c r="N136" s="69"/>
      <c r="O136" s="72">
        <f t="shared" si="28"/>
        <v>0</v>
      </c>
      <c r="P136" s="72">
        <f t="shared" si="29"/>
        <v>0</v>
      </c>
      <c r="Q136" s="73">
        <f t="shared" si="34"/>
        <v>50</v>
      </c>
      <c r="R136" s="73">
        <f t="shared" si="35"/>
        <v>350</v>
      </c>
      <c r="S136" s="74">
        <f t="shared" si="32"/>
        <v>0</v>
      </c>
      <c r="T136" s="74">
        <f t="shared" si="33"/>
        <v>0</v>
      </c>
    </row>
    <row r="137" spans="2:20" x14ac:dyDescent="0.25">
      <c r="B137" s="26"/>
      <c r="C137" s="50">
        <f t="shared" si="30"/>
        <v>0</v>
      </c>
      <c r="D137" s="64">
        <f t="shared" ref="D137:D200" si="36">INT(MOD(INT((B137-2)/7)+0.6,52+5/28))+1</f>
        <v>52</v>
      </c>
      <c r="E137" s="71" t="str">
        <f t="shared" si="31"/>
        <v/>
      </c>
      <c r="F137" s="89"/>
      <c r="G137" s="27"/>
      <c r="H137" s="27"/>
      <c r="I137" s="27"/>
      <c r="J137" s="27"/>
      <c r="K137" s="27"/>
      <c r="L137" s="27"/>
      <c r="M137" s="68"/>
      <c r="N137" s="69"/>
      <c r="O137" s="72">
        <f t="shared" ref="O137:O200" si="37">IF(L137="v",0,M137-N137)</f>
        <v>0</v>
      </c>
      <c r="P137" s="72">
        <f t="shared" ref="P137:P200" si="38">IF(L137="v",M137-N137,0)</f>
        <v>0</v>
      </c>
      <c r="Q137" s="73">
        <f t="shared" si="34"/>
        <v>50</v>
      </c>
      <c r="R137" s="73">
        <f t="shared" si="35"/>
        <v>350</v>
      </c>
      <c r="S137" s="74">
        <f t="shared" si="32"/>
        <v>0</v>
      </c>
      <c r="T137" s="74">
        <f t="shared" si="33"/>
        <v>0</v>
      </c>
    </row>
    <row r="138" spans="2:20" x14ac:dyDescent="0.25">
      <c r="B138" s="26"/>
      <c r="C138" s="50">
        <f t="shared" ref="C138:C201" si="39">IF(B138=0,0,(DATE(YEAR(B138),MONTH(B138),DAY(B138))))</f>
        <v>0</v>
      </c>
      <c r="D138" s="64">
        <f t="shared" si="36"/>
        <v>52</v>
      </c>
      <c r="E138" s="71" t="str">
        <f t="shared" ref="E138:E201" si="40">IF(C138=0,"",UPPER(TEXT(B138,"mmmm")))</f>
        <v/>
      </c>
      <c r="F138" s="89"/>
      <c r="G138" s="27"/>
      <c r="H138" s="27"/>
      <c r="I138" s="27"/>
      <c r="J138" s="27"/>
      <c r="K138" s="27"/>
      <c r="L138" s="27"/>
      <c r="M138" s="68"/>
      <c r="N138" s="69"/>
      <c r="O138" s="72">
        <f t="shared" si="37"/>
        <v>0</v>
      </c>
      <c r="P138" s="72">
        <f t="shared" si="38"/>
        <v>0</v>
      </c>
      <c r="Q138" s="73">
        <f t="shared" si="34"/>
        <v>50</v>
      </c>
      <c r="R138" s="73">
        <f t="shared" si="35"/>
        <v>350</v>
      </c>
      <c r="S138" s="74">
        <f t="shared" si="32"/>
        <v>0</v>
      </c>
      <c r="T138" s="74">
        <f t="shared" si="33"/>
        <v>0</v>
      </c>
    </row>
    <row r="139" spans="2:20" x14ac:dyDescent="0.25">
      <c r="B139" s="26"/>
      <c r="C139" s="50">
        <f t="shared" si="39"/>
        <v>0</v>
      </c>
      <c r="D139" s="64">
        <f t="shared" si="36"/>
        <v>52</v>
      </c>
      <c r="E139" s="71" t="str">
        <f t="shared" si="40"/>
        <v/>
      </c>
      <c r="F139" s="89"/>
      <c r="G139" s="27"/>
      <c r="H139" s="27"/>
      <c r="I139" s="27"/>
      <c r="J139" s="27"/>
      <c r="K139" s="27"/>
      <c r="L139" s="27"/>
      <c r="M139" s="68"/>
      <c r="N139" s="69"/>
      <c r="O139" s="72">
        <f t="shared" si="37"/>
        <v>0</v>
      </c>
      <c r="P139" s="72">
        <f t="shared" si="38"/>
        <v>0</v>
      </c>
      <c r="Q139" s="73">
        <f t="shared" si="34"/>
        <v>50</v>
      </c>
      <c r="R139" s="73">
        <f t="shared" si="35"/>
        <v>350</v>
      </c>
      <c r="S139" s="74">
        <f t="shared" si="32"/>
        <v>0</v>
      </c>
      <c r="T139" s="74">
        <f t="shared" si="33"/>
        <v>0</v>
      </c>
    </row>
    <row r="140" spans="2:20" x14ac:dyDescent="0.25">
      <c r="B140" s="26"/>
      <c r="C140" s="50">
        <f t="shared" si="39"/>
        <v>0</v>
      </c>
      <c r="D140" s="64">
        <f t="shared" si="36"/>
        <v>52</v>
      </c>
      <c r="E140" s="71" t="str">
        <f t="shared" si="40"/>
        <v/>
      </c>
      <c r="F140" s="89"/>
      <c r="G140" s="27"/>
      <c r="H140" s="27"/>
      <c r="I140" s="27"/>
      <c r="J140" s="27"/>
      <c r="K140" s="27"/>
      <c r="L140" s="27"/>
      <c r="M140" s="68"/>
      <c r="N140" s="69"/>
      <c r="O140" s="72">
        <f t="shared" si="37"/>
        <v>0</v>
      </c>
      <c r="P140" s="72">
        <f t="shared" si="38"/>
        <v>0</v>
      </c>
      <c r="Q140" s="73">
        <f t="shared" si="34"/>
        <v>50</v>
      </c>
      <c r="R140" s="73">
        <f t="shared" si="35"/>
        <v>350</v>
      </c>
      <c r="S140" s="74">
        <f t="shared" si="32"/>
        <v>0</v>
      </c>
      <c r="T140" s="74">
        <f t="shared" si="33"/>
        <v>0</v>
      </c>
    </row>
    <row r="141" spans="2:20" x14ac:dyDescent="0.25">
      <c r="B141" s="26"/>
      <c r="C141" s="50">
        <f t="shared" si="39"/>
        <v>0</v>
      </c>
      <c r="D141" s="64">
        <f t="shared" si="36"/>
        <v>52</v>
      </c>
      <c r="E141" s="71" t="str">
        <f t="shared" si="40"/>
        <v/>
      </c>
      <c r="F141" s="89"/>
      <c r="G141" s="27"/>
      <c r="H141" s="27"/>
      <c r="I141" s="27"/>
      <c r="J141" s="27"/>
      <c r="K141" s="27"/>
      <c r="L141" s="27"/>
      <c r="M141" s="68"/>
      <c r="N141" s="69"/>
      <c r="O141" s="72">
        <f t="shared" si="37"/>
        <v>0</v>
      </c>
      <c r="P141" s="72">
        <f t="shared" si="38"/>
        <v>0</v>
      </c>
      <c r="Q141" s="73">
        <f t="shared" si="34"/>
        <v>50</v>
      </c>
      <c r="R141" s="73">
        <f t="shared" si="35"/>
        <v>350</v>
      </c>
      <c r="S141" s="74">
        <f t="shared" si="32"/>
        <v>0</v>
      </c>
      <c r="T141" s="74">
        <f t="shared" si="33"/>
        <v>0</v>
      </c>
    </row>
    <row r="142" spans="2:20" x14ac:dyDescent="0.25">
      <c r="B142" s="26"/>
      <c r="C142" s="50">
        <f t="shared" si="39"/>
        <v>0</v>
      </c>
      <c r="D142" s="64">
        <f t="shared" si="36"/>
        <v>52</v>
      </c>
      <c r="E142" s="71" t="str">
        <f t="shared" si="40"/>
        <v/>
      </c>
      <c r="F142" s="89"/>
      <c r="G142" s="27"/>
      <c r="H142" s="27"/>
      <c r="I142" s="27"/>
      <c r="J142" s="27"/>
      <c r="K142" s="27"/>
      <c r="L142" s="27"/>
      <c r="M142" s="68"/>
      <c r="N142" s="69"/>
      <c r="O142" s="72">
        <f t="shared" si="37"/>
        <v>0</v>
      </c>
      <c r="P142" s="72">
        <f t="shared" si="38"/>
        <v>0</v>
      </c>
      <c r="Q142" s="73">
        <f t="shared" si="34"/>
        <v>50</v>
      </c>
      <c r="R142" s="73">
        <f t="shared" si="35"/>
        <v>350</v>
      </c>
      <c r="S142" s="74">
        <f t="shared" si="32"/>
        <v>0</v>
      </c>
      <c r="T142" s="74">
        <f t="shared" si="33"/>
        <v>0</v>
      </c>
    </row>
    <row r="143" spans="2:20" x14ac:dyDescent="0.25">
      <c r="B143" s="26"/>
      <c r="C143" s="50">
        <f t="shared" si="39"/>
        <v>0</v>
      </c>
      <c r="D143" s="64">
        <f t="shared" si="36"/>
        <v>52</v>
      </c>
      <c r="E143" s="71" t="str">
        <f t="shared" si="40"/>
        <v/>
      </c>
      <c r="F143" s="89"/>
      <c r="G143" s="27"/>
      <c r="H143" s="27"/>
      <c r="I143" s="27"/>
      <c r="J143" s="27"/>
      <c r="K143" s="27"/>
      <c r="L143" s="27"/>
      <c r="M143" s="68"/>
      <c r="N143" s="69"/>
      <c r="O143" s="72">
        <f t="shared" si="37"/>
        <v>0</v>
      </c>
      <c r="P143" s="72">
        <f t="shared" si="38"/>
        <v>0</v>
      </c>
      <c r="Q143" s="73">
        <f t="shared" si="34"/>
        <v>50</v>
      </c>
      <c r="R143" s="73">
        <f t="shared" si="35"/>
        <v>350</v>
      </c>
      <c r="S143" s="74">
        <f t="shared" si="32"/>
        <v>0</v>
      </c>
      <c r="T143" s="74">
        <f t="shared" si="33"/>
        <v>0</v>
      </c>
    </row>
    <row r="144" spans="2:20" x14ac:dyDescent="0.25">
      <c r="B144" s="26"/>
      <c r="C144" s="50">
        <f t="shared" si="39"/>
        <v>0</v>
      </c>
      <c r="D144" s="64">
        <f t="shared" si="36"/>
        <v>52</v>
      </c>
      <c r="E144" s="71" t="str">
        <f t="shared" si="40"/>
        <v/>
      </c>
      <c r="F144" s="89"/>
      <c r="G144" s="27"/>
      <c r="H144" s="27"/>
      <c r="I144" s="27"/>
      <c r="J144" s="27"/>
      <c r="K144" s="27"/>
      <c r="L144" s="27"/>
      <c r="M144" s="68"/>
      <c r="N144" s="69"/>
      <c r="O144" s="72">
        <f t="shared" si="37"/>
        <v>0</v>
      </c>
      <c r="P144" s="72">
        <f t="shared" si="38"/>
        <v>0</v>
      </c>
      <c r="Q144" s="73">
        <f t="shared" si="34"/>
        <v>50</v>
      </c>
      <c r="R144" s="73">
        <f t="shared" si="35"/>
        <v>350</v>
      </c>
      <c r="S144" s="74">
        <f t="shared" si="32"/>
        <v>0</v>
      </c>
      <c r="T144" s="74">
        <f t="shared" si="33"/>
        <v>0</v>
      </c>
    </row>
    <row r="145" spans="2:20" x14ac:dyDescent="0.25">
      <c r="B145" s="26"/>
      <c r="C145" s="50">
        <f t="shared" si="39"/>
        <v>0</v>
      </c>
      <c r="D145" s="64">
        <f t="shared" si="36"/>
        <v>52</v>
      </c>
      <c r="E145" s="71" t="str">
        <f t="shared" si="40"/>
        <v/>
      </c>
      <c r="F145" s="89"/>
      <c r="G145" s="27"/>
      <c r="H145" s="27"/>
      <c r="I145" s="27"/>
      <c r="J145" s="27"/>
      <c r="K145" s="27"/>
      <c r="L145" s="27"/>
      <c r="M145" s="68"/>
      <c r="N145" s="69"/>
      <c r="O145" s="72">
        <f t="shared" si="37"/>
        <v>0</v>
      </c>
      <c r="P145" s="72">
        <f t="shared" si="38"/>
        <v>0</v>
      </c>
      <c r="Q145" s="73">
        <f t="shared" si="34"/>
        <v>50</v>
      </c>
      <c r="R145" s="73">
        <f t="shared" si="35"/>
        <v>350</v>
      </c>
      <c r="S145" s="74">
        <f t="shared" si="32"/>
        <v>0</v>
      </c>
      <c r="T145" s="74">
        <f t="shared" si="33"/>
        <v>0</v>
      </c>
    </row>
    <row r="146" spans="2:20" x14ac:dyDescent="0.25">
      <c r="B146" s="26"/>
      <c r="C146" s="50">
        <f t="shared" si="39"/>
        <v>0</v>
      </c>
      <c r="D146" s="64">
        <f t="shared" si="36"/>
        <v>52</v>
      </c>
      <c r="E146" s="71" t="str">
        <f t="shared" si="40"/>
        <v/>
      </c>
      <c r="F146" s="89"/>
      <c r="G146" s="27"/>
      <c r="H146" s="27"/>
      <c r="I146" s="27"/>
      <c r="J146" s="27"/>
      <c r="K146" s="27"/>
      <c r="L146" s="27"/>
      <c r="M146" s="68"/>
      <c r="N146" s="69"/>
      <c r="O146" s="72">
        <f t="shared" si="37"/>
        <v>0</v>
      </c>
      <c r="P146" s="72">
        <f t="shared" si="38"/>
        <v>0</v>
      </c>
      <c r="Q146" s="73">
        <f t="shared" si="34"/>
        <v>50</v>
      </c>
      <c r="R146" s="73">
        <f t="shared" si="35"/>
        <v>350</v>
      </c>
      <c r="S146" s="74">
        <f t="shared" ref="S146:S209" si="41">IF(Q146=Q145,0,Q146)</f>
        <v>0</v>
      </c>
      <c r="T146" s="74">
        <f t="shared" ref="T146:T209" si="42">IF(R146=R145,0,R146)</f>
        <v>0</v>
      </c>
    </row>
    <row r="147" spans="2:20" x14ac:dyDescent="0.25">
      <c r="B147" s="26"/>
      <c r="C147" s="50">
        <f t="shared" si="39"/>
        <v>0</v>
      </c>
      <c r="D147" s="64">
        <f t="shared" si="36"/>
        <v>52</v>
      </c>
      <c r="E147" s="71" t="str">
        <f t="shared" si="40"/>
        <v/>
      </c>
      <c r="F147" s="89"/>
      <c r="G147" s="27"/>
      <c r="H147" s="27"/>
      <c r="I147" s="27"/>
      <c r="J147" s="27"/>
      <c r="K147" s="27"/>
      <c r="L147" s="27"/>
      <c r="M147" s="68"/>
      <c r="N147" s="69"/>
      <c r="O147" s="72">
        <f t="shared" si="37"/>
        <v>0</v>
      </c>
      <c r="P147" s="72">
        <f t="shared" si="38"/>
        <v>0</v>
      </c>
      <c r="Q147" s="73">
        <f t="shared" si="34"/>
        <v>50</v>
      </c>
      <c r="R147" s="73">
        <f t="shared" si="35"/>
        <v>350</v>
      </c>
      <c r="S147" s="74">
        <f t="shared" si="41"/>
        <v>0</v>
      </c>
      <c r="T147" s="74">
        <f t="shared" si="42"/>
        <v>0</v>
      </c>
    </row>
    <row r="148" spans="2:20" x14ac:dyDescent="0.25">
      <c r="B148" s="26"/>
      <c r="C148" s="50">
        <f t="shared" si="39"/>
        <v>0</v>
      </c>
      <c r="D148" s="64">
        <f t="shared" si="36"/>
        <v>52</v>
      </c>
      <c r="E148" s="71" t="str">
        <f t="shared" si="40"/>
        <v/>
      </c>
      <c r="F148" s="89"/>
      <c r="G148" s="27"/>
      <c r="H148" s="27"/>
      <c r="I148" s="27"/>
      <c r="J148" s="27"/>
      <c r="K148" s="27"/>
      <c r="L148" s="27"/>
      <c r="M148" s="68"/>
      <c r="N148" s="69"/>
      <c r="O148" s="72">
        <f t="shared" si="37"/>
        <v>0</v>
      </c>
      <c r="P148" s="72">
        <f t="shared" si="38"/>
        <v>0</v>
      </c>
      <c r="Q148" s="73">
        <f t="shared" ref="Q148:Q211" si="43">Q147+O148</f>
        <v>50</v>
      </c>
      <c r="R148" s="73">
        <f t="shared" ref="R148:R211" si="44">R147+P148</f>
        <v>350</v>
      </c>
      <c r="S148" s="74">
        <f t="shared" si="41"/>
        <v>0</v>
      </c>
      <c r="T148" s="74">
        <f t="shared" si="42"/>
        <v>0</v>
      </c>
    </row>
    <row r="149" spans="2:20" x14ac:dyDescent="0.25">
      <c r="B149" s="26"/>
      <c r="C149" s="50">
        <f t="shared" si="39"/>
        <v>0</v>
      </c>
      <c r="D149" s="64">
        <f t="shared" si="36"/>
        <v>52</v>
      </c>
      <c r="E149" s="71" t="str">
        <f t="shared" si="40"/>
        <v/>
      </c>
      <c r="F149" s="89"/>
      <c r="G149" s="27"/>
      <c r="H149" s="27"/>
      <c r="I149" s="27"/>
      <c r="J149" s="27"/>
      <c r="K149" s="27"/>
      <c r="L149" s="27"/>
      <c r="M149" s="68"/>
      <c r="N149" s="69"/>
      <c r="O149" s="72">
        <f t="shared" si="37"/>
        <v>0</v>
      </c>
      <c r="P149" s="72">
        <f t="shared" si="38"/>
        <v>0</v>
      </c>
      <c r="Q149" s="73">
        <f t="shared" si="43"/>
        <v>50</v>
      </c>
      <c r="R149" s="73">
        <f t="shared" si="44"/>
        <v>350</v>
      </c>
      <c r="S149" s="74">
        <f t="shared" si="41"/>
        <v>0</v>
      </c>
      <c r="T149" s="74">
        <f t="shared" si="42"/>
        <v>0</v>
      </c>
    </row>
    <row r="150" spans="2:20" x14ac:dyDescent="0.25">
      <c r="B150" s="26"/>
      <c r="C150" s="50">
        <f t="shared" si="39"/>
        <v>0</v>
      </c>
      <c r="D150" s="64">
        <f t="shared" si="36"/>
        <v>52</v>
      </c>
      <c r="E150" s="71" t="str">
        <f t="shared" si="40"/>
        <v/>
      </c>
      <c r="F150" s="89"/>
      <c r="G150" s="27"/>
      <c r="H150" s="27"/>
      <c r="I150" s="27"/>
      <c r="J150" s="27"/>
      <c r="K150" s="27"/>
      <c r="L150" s="27"/>
      <c r="M150" s="68"/>
      <c r="N150" s="69"/>
      <c r="O150" s="72">
        <f t="shared" si="37"/>
        <v>0</v>
      </c>
      <c r="P150" s="72">
        <f t="shared" si="38"/>
        <v>0</v>
      </c>
      <c r="Q150" s="73">
        <f t="shared" si="43"/>
        <v>50</v>
      </c>
      <c r="R150" s="73">
        <f t="shared" si="44"/>
        <v>350</v>
      </c>
      <c r="S150" s="74">
        <f t="shared" si="41"/>
        <v>0</v>
      </c>
      <c r="T150" s="74">
        <f t="shared" si="42"/>
        <v>0</v>
      </c>
    </row>
    <row r="151" spans="2:20" x14ac:dyDescent="0.25">
      <c r="B151" s="26"/>
      <c r="C151" s="50">
        <f t="shared" si="39"/>
        <v>0</v>
      </c>
      <c r="D151" s="64">
        <f t="shared" si="36"/>
        <v>52</v>
      </c>
      <c r="E151" s="71" t="str">
        <f t="shared" si="40"/>
        <v/>
      </c>
      <c r="F151" s="89"/>
      <c r="G151" s="27"/>
      <c r="H151" s="27"/>
      <c r="I151" s="27"/>
      <c r="J151" s="27"/>
      <c r="K151" s="27"/>
      <c r="L151" s="27"/>
      <c r="M151" s="68"/>
      <c r="N151" s="69"/>
      <c r="O151" s="72">
        <f t="shared" si="37"/>
        <v>0</v>
      </c>
      <c r="P151" s="72">
        <f t="shared" si="38"/>
        <v>0</v>
      </c>
      <c r="Q151" s="73">
        <f t="shared" si="43"/>
        <v>50</v>
      </c>
      <c r="R151" s="73">
        <f t="shared" si="44"/>
        <v>350</v>
      </c>
      <c r="S151" s="74">
        <f t="shared" si="41"/>
        <v>0</v>
      </c>
      <c r="T151" s="74">
        <f t="shared" si="42"/>
        <v>0</v>
      </c>
    </row>
    <row r="152" spans="2:20" x14ac:dyDescent="0.25">
      <c r="B152" s="26"/>
      <c r="C152" s="50">
        <f t="shared" si="39"/>
        <v>0</v>
      </c>
      <c r="D152" s="64">
        <f t="shared" si="36"/>
        <v>52</v>
      </c>
      <c r="E152" s="71" t="str">
        <f t="shared" si="40"/>
        <v/>
      </c>
      <c r="F152" s="89"/>
      <c r="G152" s="27"/>
      <c r="H152" s="27"/>
      <c r="I152" s="27"/>
      <c r="J152" s="27"/>
      <c r="K152" s="27"/>
      <c r="L152" s="27"/>
      <c r="M152" s="68"/>
      <c r="N152" s="69"/>
      <c r="O152" s="72">
        <f t="shared" si="37"/>
        <v>0</v>
      </c>
      <c r="P152" s="72">
        <f t="shared" si="38"/>
        <v>0</v>
      </c>
      <c r="Q152" s="73">
        <f t="shared" si="43"/>
        <v>50</v>
      </c>
      <c r="R152" s="73">
        <f t="shared" si="44"/>
        <v>350</v>
      </c>
      <c r="S152" s="74">
        <f t="shared" si="41"/>
        <v>0</v>
      </c>
      <c r="T152" s="74">
        <f t="shared" si="42"/>
        <v>0</v>
      </c>
    </row>
    <row r="153" spans="2:20" x14ac:dyDescent="0.25">
      <c r="B153" s="26"/>
      <c r="C153" s="50">
        <f t="shared" si="39"/>
        <v>0</v>
      </c>
      <c r="D153" s="64">
        <f t="shared" si="36"/>
        <v>52</v>
      </c>
      <c r="E153" s="71" t="str">
        <f t="shared" si="40"/>
        <v/>
      </c>
      <c r="F153" s="89"/>
      <c r="G153" s="27"/>
      <c r="H153" s="27"/>
      <c r="I153" s="27"/>
      <c r="J153" s="27"/>
      <c r="K153" s="27"/>
      <c r="L153" s="27"/>
      <c r="M153" s="68"/>
      <c r="N153" s="69"/>
      <c r="O153" s="72">
        <f t="shared" si="37"/>
        <v>0</v>
      </c>
      <c r="P153" s="72">
        <f t="shared" si="38"/>
        <v>0</v>
      </c>
      <c r="Q153" s="73">
        <f t="shared" si="43"/>
        <v>50</v>
      </c>
      <c r="R153" s="73">
        <f t="shared" si="44"/>
        <v>350</v>
      </c>
      <c r="S153" s="74">
        <f t="shared" si="41"/>
        <v>0</v>
      </c>
      <c r="T153" s="74">
        <f t="shared" si="42"/>
        <v>0</v>
      </c>
    </row>
    <row r="154" spans="2:20" x14ac:dyDescent="0.25">
      <c r="B154" s="26"/>
      <c r="C154" s="50">
        <f t="shared" si="39"/>
        <v>0</v>
      </c>
      <c r="D154" s="64">
        <f t="shared" si="36"/>
        <v>52</v>
      </c>
      <c r="E154" s="71" t="str">
        <f t="shared" si="40"/>
        <v/>
      </c>
      <c r="F154" s="89"/>
      <c r="G154" s="27"/>
      <c r="H154" s="27"/>
      <c r="I154" s="27"/>
      <c r="J154" s="27"/>
      <c r="K154" s="27"/>
      <c r="L154" s="27"/>
      <c r="M154" s="68"/>
      <c r="N154" s="69"/>
      <c r="O154" s="72">
        <f t="shared" si="37"/>
        <v>0</v>
      </c>
      <c r="P154" s="72">
        <f t="shared" si="38"/>
        <v>0</v>
      </c>
      <c r="Q154" s="73">
        <f t="shared" si="43"/>
        <v>50</v>
      </c>
      <c r="R154" s="73">
        <f t="shared" si="44"/>
        <v>350</v>
      </c>
      <c r="S154" s="74">
        <f t="shared" si="41"/>
        <v>0</v>
      </c>
      <c r="T154" s="74">
        <f t="shared" si="42"/>
        <v>0</v>
      </c>
    </row>
    <row r="155" spans="2:20" x14ac:dyDescent="0.25">
      <c r="B155" s="26"/>
      <c r="C155" s="50">
        <f t="shared" si="39"/>
        <v>0</v>
      </c>
      <c r="D155" s="64">
        <f t="shared" si="36"/>
        <v>52</v>
      </c>
      <c r="E155" s="71" t="str">
        <f t="shared" si="40"/>
        <v/>
      </c>
      <c r="F155" s="89"/>
      <c r="G155" s="27"/>
      <c r="H155" s="27"/>
      <c r="I155" s="27"/>
      <c r="J155" s="27"/>
      <c r="K155" s="27"/>
      <c r="L155" s="27"/>
      <c r="M155" s="68"/>
      <c r="N155" s="69"/>
      <c r="O155" s="72">
        <f t="shared" si="37"/>
        <v>0</v>
      </c>
      <c r="P155" s="72">
        <f t="shared" si="38"/>
        <v>0</v>
      </c>
      <c r="Q155" s="73">
        <f t="shared" si="43"/>
        <v>50</v>
      </c>
      <c r="R155" s="73">
        <f t="shared" si="44"/>
        <v>350</v>
      </c>
      <c r="S155" s="74">
        <f t="shared" si="41"/>
        <v>0</v>
      </c>
      <c r="T155" s="74">
        <f t="shared" si="42"/>
        <v>0</v>
      </c>
    </row>
    <row r="156" spans="2:20" x14ac:dyDescent="0.25">
      <c r="B156" s="26"/>
      <c r="C156" s="50">
        <f t="shared" si="39"/>
        <v>0</v>
      </c>
      <c r="D156" s="64">
        <f t="shared" si="36"/>
        <v>52</v>
      </c>
      <c r="E156" s="71" t="str">
        <f t="shared" si="40"/>
        <v/>
      </c>
      <c r="F156" s="89"/>
      <c r="G156" s="27"/>
      <c r="H156" s="27"/>
      <c r="I156" s="27"/>
      <c r="J156" s="27"/>
      <c r="K156" s="27"/>
      <c r="L156" s="27"/>
      <c r="M156" s="68"/>
      <c r="N156" s="69"/>
      <c r="O156" s="72">
        <f t="shared" si="37"/>
        <v>0</v>
      </c>
      <c r="P156" s="72">
        <f t="shared" si="38"/>
        <v>0</v>
      </c>
      <c r="Q156" s="73">
        <f t="shared" si="43"/>
        <v>50</v>
      </c>
      <c r="R156" s="73">
        <f t="shared" si="44"/>
        <v>350</v>
      </c>
      <c r="S156" s="74">
        <f t="shared" si="41"/>
        <v>0</v>
      </c>
      <c r="T156" s="74">
        <f t="shared" si="42"/>
        <v>0</v>
      </c>
    </row>
    <row r="157" spans="2:20" x14ac:dyDescent="0.25">
      <c r="B157" s="26"/>
      <c r="C157" s="50">
        <f t="shared" si="39"/>
        <v>0</v>
      </c>
      <c r="D157" s="64">
        <f t="shared" si="36"/>
        <v>52</v>
      </c>
      <c r="E157" s="71" t="str">
        <f t="shared" si="40"/>
        <v/>
      </c>
      <c r="F157" s="89"/>
      <c r="G157" s="27"/>
      <c r="H157" s="27"/>
      <c r="I157" s="27"/>
      <c r="J157" s="27"/>
      <c r="K157" s="27"/>
      <c r="L157" s="27"/>
      <c r="M157" s="68"/>
      <c r="N157" s="69"/>
      <c r="O157" s="72">
        <f t="shared" si="37"/>
        <v>0</v>
      </c>
      <c r="P157" s="72">
        <f t="shared" si="38"/>
        <v>0</v>
      </c>
      <c r="Q157" s="73">
        <f t="shared" si="43"/>
        <v>50</v>
      </c>
      <c r="R157" s="73">
        <f t="shared" si="44"/>
        <v>350</v>
      </c>
      <c r="S157" s="74">
        <f t="shared" si="41"/>
        <v>0</v>
      </c>
      <c r="T157" s="74">
        <f t="shared" si="42"/>
        <v>0</v>
      </c>
    </row>
    <row r="158" spans="2:20" x14ac:dyDescent="0.25">
      <c r="B158" s="26"/>
      <c r="C158" s="50">
        <f t="shared" si="39"/>
        <v>0</v>
      </c>
      <c r="D158" s="64">
        <f t="shared" si="36"/>
        <v>52</v>
      </c>
      <c r="E158" s="71" t="str">
        <f t="shared" si="40"/>
        <v/>
      </c>
      <c r="F158" s="89"/>
      <c r="G158" s="27"/>
      <c r="H158" s="27"/>
      <c r="I158" s="27"/>
      <c r="J158" s="27"/>
      <c r="K158" s="27"/>
      <c r="L158" s="27"/>
      <c r="M158" s="68"/>
      <c r="N158" s="69"/>
      <c r="O158" s="72">
        <f t="shared" si="37"/>
        <v>0</v>
      </c>
      <c r="P158" s="72">
        <f t="shared" si="38"/>
        <v>0</v>
      </c>
      <c r="Q158" s="73">
        <f t="shared" si="43"/>
        <v>50</v>
      </c>
      <c r="R158" s="73">
        <f t="shared" si="44"/>
        <v>350</v>
      </c>
      <c r="S158" s="74">
        <f t="shared" si="41"/>
        <v>0</v>
      </c>
      <c r="T158" s="74">
        <f t="shared" si="42"/>
        <v>0</v>
      </c>
    </row>
    <row r="159" spans="2:20" x14ac:dyDescent="0.25">
      <c r="B159" s="26"/>
      <c r="C159" s="50">
        <f t="shared" si="39"/>
        <v>0</v>
      </c>
      <c r="D159" s="64">
        <f t="shared" si="36"/>
        <v>52</v>
      </c>
      <c r="E159" s="71" t="str">
        <f t="shared" si="40"/>
        <v/>
      </c>
      <c r="F159" s="89"/>
      <c r="G159" s="27"/>
      <c r="H159" s="27"/>
      <c r="I159" s="27"/>
      <c r="J159" s="27"/>
      <c r="K159" s="27"/>
      <c r="L159" s="27"/>
      <c r="M159" s="68"/>
      <c r="N159" s="69"/>
      <c r="O159" s="72">
        <f t="shared" si="37"/>
        <v>0</v>
      </c>
      <c r="P159" s="72">
        <f t="shared" si="38"/>
        <v>0</v>
      </c>
      <c r="Q159" s="73">
        <f t="shared" si="43"/>
        <v>50</v>
      </c>
      <c r="R159" s="73">
        <f t="shared" si="44"/>
        <v>350</v>
      </c>
      <c r="S159" s="74">
        <f t="shared" si="41"/>
        <v>0</v>
      </c>
      <c r="T159" s="74">
        <f t="shared" si="42"/>
        <v>0</v>
      </c>
    </row>
    <row r="160" spans="2:20" x14ac:dyDescent="0.25">
      <c r="B160" s="26"/>
      <c r="C160" s="50">
        <f t="shared" si="39"/>
        <v>0</v>
      </c>
      <c r="D160" s="64">
        <f t="shared" si="36"/>
        <v>52</v>
      </c>
      <c r="E160" s="71" t="str">
        <f t="shared" si="40"/>
        <v/>
      </c>
      <c r="F160" s="89"/>
      <c r="G160" s="27"/>
      <c r="H160" s="27"/>
      <c r="I160" s="27"/>
      <c r="J160" s="27"/>
      <c r="K160" s="27"/>
      <c r="L160" s="27"/>
      <c r="M160" s="68"/>
      <c r="N160" s="69"/>
      <c r="O160" s="72">
        <f t="shared" si="37"/>
        <v>0</v>
      </c>
      <c r="P160" s="72">
        <f t="shared" si="38"/>
        <v>0</v>
      </c>
      <c r="Q160" s="73">
        <f t="shared" si="43"/>
        <v>50</v>
      </c>
      <c r="R160" s="73">
        <f t="shared" si="44"/>
        <v>350</v>
      </c>
      <c r="S160" s="74">
        <f t="shared" si="41"/>
        <v>0</v>
      </c>
      <c r="T160" s="74">
        <f t="shared" si="42"/>
        <v>0</v>
      </c>
    </row>
    <row r="161" spans="2:20" x14ac:dyDescent="0.25">
      <c r="B161" s="26"/>
      <c r="C161" s="50">
        <f t="shared" si="39"/>
        <v>0</v>
      </c>
      <c r="D161" s="64">
        <f t="shared" si="36"/>
        <v>52</v>
      </c>
      <c r="E161" s="71" t="str">
        <f t="shared" si="40"/>
        <v/>
      </c>
      <c r="F161" s="89"/>
      <c r="G161" s="27"/>
      <c r="H161" s="27"/>
      <c r="I161" s="27"/>
      <c r="J161" s="27"/>
      <c r="K161" s="27"/>
      <c r="L161" s="27"/>
      <c r="M161" s="68"/>
      <c r="N161" s="69"/>
      <c r="O161" s="72">
        <f t="shared" si="37"/>
        <v>0</v>
      </c>
      <c r="P161" s="72">
        <f t="shared" si="38"/>
        <v>0</v>
      </c>
      <c r="Q161" s="73">
        <f t="shared" si="43"/>
        <v>50</v>
      </c>
      <c r="R161" s="73">
        <f t="shared" si="44"/>
        <v>350</v>
      </c>
      <c r="S161" s="74">
        <f t="shared" si="41"/>
        <v>0</v>
      </c>
      <c r="T161" s="74">
        <f t="shared" si="42"/>
        <v>0</v>
      </c>
    </row>
    <row r="162" spans="2:20" x14ac:dyDescent="0.25">
      <c r="B162" s="26"/>
      <c r="C162" s="50">
        <f t="shared" si="39"/>
        <v>0</v>
      </c>
      <c r="D162" s="64">
        <f t="shared" si="36"/>
        <v>52</v>
      </c>
      <c r="E162" s="71" t="str">
        <f t="shared" si="40"/>
        <v/>
      </c>
      <c r="F162" s="89"/>
      <c r="G162" s="27"/>
      <c r="H162" s="27"/>
      <c r="I162" s="27"/>
      <c r="J162" s="27"/>
      <c r="K162" s="27"/>
      <c r="L162" s="27"/>
      <c r="M162" s="68"/>
      <c r="N162" s="69"/>
      <c r="O162" s="72">
        <f t="shared" si="37"/>
        <v>0</v>
      </c>
      <c r="P162" s="72">
        <f t="shared" si="38"/>
        <v>0</v>
      </c>
      <c r="Q162" s="73">
        <f t="shared" si="43"/>
        <v>50</v>
      </c>
      <c r="R162" s="73">
        <f t="shared" si="44"/>
        <v>350</v>
      </c>
      <c r="S162" s="74">
        <f t="shared" si="41"/>
        <v>0</v>
      </c>
      <c r="T162" s="74">
        <f t="shared" si="42"/>
        <v>0</v>
      </c>
    </row>
    <row r="163" spans="2:20" x14ac:dyDescent="0.25">
      <c r="B163" s="26"/>
      <c r="C163" s="50">
        <f t="shared" si="39"/>
        <v>0</v>
      </c>
      <c r="D163" s="64">
        <f t="shared" si="36"/>
        <v>52</v>
      </c>
      <c r="E163" s="71" t="str">
        <f t="shared" si="40"/>
        <v/>
      </c>
      <c r="F163" s="89"/>
      <c r="G163" s="27"/>
      <c r="H163" s="27"/>
      <c r="I163" s="27"/>
      <c r="J163" s="27"/>
      <c r="K163" s="27"/>
      <c r="L163" s="27"/>
      <c r="M163" s="68"/>
      <c r="N163" s="69"/>
      <c r="O163" s="72">
        <f t="shared" si="37"/>
        <v>0</v>
      </c>
      <c r="P163" s="72">
        <f t="shared" si="38"/>
        <v>0</v>
      </c>
      <c r="Q163" s="73">
        <f t="shared" si="43"/>
        <v>50</v>
      </c>
      <c r="R163" s="73">
        <f t="shared" si="44"/>
        <v>350</v>
      </c>
      <c r="S163" s="74">
        <f t="shared" si="41"/>
        <v>0</v>
      </c>
      <c r="T163" s="74">
        <f t="shared" si="42"/>
        <v>0</v>
      </c>
    </row>
    <row r="164" spans="2:20" x14ac:dyDescent="0.25">
      <c r="B164" s="26"/>
      <c r="C164" s="50">
        <f t="shared" si="39"/>
        <v>0</v>
      </c>
      <c r="D164" s="64">
        <f t="shared" si="36"/>
        <v>52</v>
      </c>
      <c r="E164" s="71" t="str">
        <f t="shared" si="40"/>
        <v/>
      </c>
      <c r="F164" s="89"/>
      <c r="G164" s="27"/>
      <c r="H164" s="27"/>
      <c r="I164" s="27"/>
      <c r="J164" s="27"/>
      <c r="K164" s="27"/>
      <c r="L164" s="27"/>
      <c r="M164" s="68"/>
      <c r="N164" s="69"/>
      <c r="O164" s="72">
        <f t="shared" si="37"/>
        <v>0</v>
      </c>
      <c r="P164" s="72">
        <f t="shared" si="38"/>
        <v>0</v>
      </c>
      <c r="Q164" s="73">
        <f t="shared" si="43"/>
        <v>50</v>
      </c>
      <c r="R164" s="73">
        <f t="shared" si="44"/>
        <v>350</v>
      </c>
      <c r="S164" s="74">
        <f t="shared" si="41"/>
        <v>0</v>
      </c>
      <c r="T164" s="74">
        <f t="shared" si="42"/>
        <v>0</v>
      </c>
    </row>
    <row r="165" spans="2:20" x14ac:dyDescent="0.25">
      <c r="B165" s="26"/>
      <c r="C165" s="50">
        <f t="shared" si="39"/>
        <v>0</v>
      </c>
      <c r="D165" s="64">
        <f t="shared" si="36"/>
        <v>52</v>
      </c>
      <c r="E165" s="71" t="str">
        <f t="shared" si="40"/>
        <v/>
      </c>
      <c r="F165" s="89"/>
      <c r="G165" s="27"/>
      <c r="H165" s="27"/>
      <c r="I165" s="27"/>
      <c r="J165" s="27"/>
      <c r="K165" s="27"/>
      <c r="L165" s="27"/>
      <c r="M165" s="68"/>
      <c r="N165" s="69"/>
      <c r="O165" s="72">
        <f t="shared" si="37"/>
        <v>0</v>
      </c>
      <c r="P165" s="72">
        <f t="shared" si="38"/>
        <v>0</v>
      </c>
      <c r="Q165" s="73">
        <f t="shared" si="43"/>
        <v>50</v>
      </c>
      <c r="R165" s="73">
        <f t="shared" si="44"/>
        <v>350</v>
      </c>
      <c r="S165" s="74">
        <f t="shared" si="41"/>
        <v>0</v>
      </c>
      <c r="T165" s="74">
        <f t="shared" si="42"/>
        <v>0</v>
      </c>
    </row>
    <row r="166" spans="2:20" x14ac:dyDescent="0.25">
      <c r="B166" s="26"/>
      <c r="C166" s="50">
        <f t="shared" si="39"/>
        <v>0</v>
      </c>
      <c r="D166" s="64">
        <f t="shared" si="36"/>
        <v>52</v>
      </c>
      <c r="E166" s="71" t="str">
        <f t="shared" si="40"/>
        <v/>
      </c>
      <c r="F166" s="89"/>
      <c r="G166" s="27"/>
      <c r="H166" s="27"/>
      <c r="I166" s="27"/>
      <c r="J166" s="27"/>
      <c r="K166" s="27"/>
      <c r="L166" s="27"/>
      <c r="M166" s="68"/>
      <c r="N166" s="69"/>
      <c r="O166" s="72">
        <f t="shared" si="37"/>
        <v>0</v>
      </c>
      <c r="P166" s="72">
        <f t="shared" si="38"/>
        <v>0</v>
      </c>
      <c r="Q166" s="73">
        <f t="shared" si="43"/>
        <v>50</v>
      </c>
      <c r="R166" s="73">
        <f t="shared" si="44"/>
        <v>350</v>
      </c>
      <c r="S166" s="74">
        <f t="shared" si="41"/>
        <v>0</v>
      </c>
      <c r="T166" s="74">
        <f t="shared" si="42"/>
        <v>0</v>
      </c>
    </row>
    <row r="167" spans="2:20" x14ac:dyDescent="0.25">
      <c r="B167" s="26"/>
      <c r="C167" s="50">
        <f t="shared" si="39"/>
        <v>0</v>
      </c>
      <c r="D167" s="64">
        <f t="shared" si="36"/>
        <v>52</v>
      </c>
      <c r="E167" s="71" t="str">
        <f t="shared" si="40"/>
        <v/>
      </c>
      <c r="F167" s="89"/>
      <c r="G167" s="27"/>
      <c r="H167" s="27"/>
      <c r="I167" s="27"/>
      <c r="J167" s="27"/>
      <c r="K167" s="27"/>
      <c r="L167" s="27"/>
      <c r="M167" s="68"/>
      <c r="N167" s="69"/>
      <c r="O167" s="72">
        <f t="shared" si="37"/>
        <v>0</v>
      </c>
      <c r="P167" s="72">
        <f t="shared" si="38"/>
        <v>0</v>
      </c>
      <c r="Q167" s="73">
        <f t="shared" si="43"/>
        <v>50</v>
      </c>
      <c r="R167" s="73">
        <f t="shared" si="44"/>
        <v>350</v>
      </c>
      <c r="S167" s="74">
        <f t="shared" si="41"/>
        <v>0</v>
      </c>
      <c r="T167" s="74">
        <f t="shared" si="42"/>
        <v>0</v>
      </c>
    </row>
    <row r="168" spans="2:20" x14ac:dyDescent="0.25">
      <c r="B168" s="26"/>
      <c r="C168" s="50">
        <f t="shared" si="39"/>
        <v>0</v>
      </c>
      <c r="D168" s="64">
        <f t="shared" si="36"/>
        <v>52</v>
      </c>
      <c r="E168" s="71" t="str">
        <f t="shared" si="40"/>
        <v/>
      </c>
      <c r="F168" s="89"/>
      <c r="G168" s="27"/>
      <c r="H168" s="27"/>
      <c r="I168" s="27"/>
      <c r="J168" s="27"/>
      <c r="K168" s="27"/>
      <c r="L168" s="27"/>
      <c r="M168" s="68"/>
      <c r="N168" s="69"/>
      <c r="O168" s="72">
        <f t="shared" si="37"/>
        <v>0</v>
      </c>
      <c r="P168" s="72">
        <f t="shared" si="38"/>
        <v>0</v>
      </c>
      <c r="Q168" s="73">
        <f t="shared" si="43"/>
        <v>50</v>
      </c>
      <c r="R168" s="73">
        <f t="shared" si="44"/>
        <v>350</v>
      </c>
      <c r="S168" s="74">
        <f t="shared" si="41"/>
        <v>0</v>
      </c>
      <c r="T168" s="74">
        <f t="shared" si="42"/>
        <v>0</v>
      </c>
    </row>
    <row r="169" spans="2:20" x14ac:dyDescent="0.25">
      <c r="B169" s="26"/>
      <c r="C169" s="50">
        <f t="shared" si="39"/>
        <v>0</v>
      </c>
      <c r="D169" s="64">
        <f t="shared" si="36"/>
        <v>52</v>
      </c>
      <c r="E169" s="71" t="str">
        <f t="shared" si="40"/>
        <v/>
      </c>
      <c r="F169" s="89"/>
      <c r="G169" s="27"/>
      <c r="H169" s="27"/>
      <c r="I169" s="27"/>
      <c r="J169" s="27"/>
      <c r="K169" s="27"/>
      <c r="L169" s="27"/>
      <c r="M169" s="68"/>
      <c r="N169" s="69"/>
      <c r="O169" s="72">
        <f t="shared" si="37"/>
        <v>0</v>
      </c>
      <c r="P169" s="72">
        <f t="shared" si="38"/>
        <v>0</v>
      </c>
      <c r="Q169" s="73">
        <f t="shared" si="43"/>
        <v>50</v>
      </c>
      <c r="R169" s="73">
        <f t="shared" si="44"/>
        <v>350</v>
      </c>
      <c r="S169" s="74">
        <f t="shared" si="41"/>
        <v>0</v>
      </c>
      <c r="T169" s="74">
        <f t="shared" si="42"/>
        <v>0</v>
      </c>
    </row>
    <row r="170" spans="2:20" x14ac:dyDescent="0.25">
      <c r="B170" s="26"/>
      <c r="C170" s="50">
        <f t="shared" si="39"/>
        <v>0</v>
      </c>
      <c r="D170" s="64">
        <f t="shared" si="36"/>
        <v>52</v>
      </c>
      <c r="E170" s="71" t="str">
        <f t="shared" si="40"/>
        <v/>
      </c>
      <c r="F170" s="89"/>
      <c r="G170" s="27"/>
      <c r="H170" s="27"/>
      <c r="I170" s="27"/>
      <c r="J170" s="27"/>
      <c r="K170" s="27"/>
      <c r="L170" s="27"/>
      <c r="M170" s="68"/>
      <c r="N170" s="69"/>
      <c r="O170" s="72">
        <f t="shared" si="37"/>
        <v>0</v>
      </c>
      <c r="P170" s="72">
        <f t="shared" si="38"/>
        <v>0</v>
      </c>
      <c r="Q170" s="73">
        <f t="shared" si="43"/>
        <v>50</v>
      </c>
      <c r="R170" s="73">
        <f t="shared" si="44"/>
        <v>350</v>
      </c>
      <c r="S170" s="74">
        <f t="shared" si="41"/>
        <v>0</v>
      </c>
      <c r="T170" s="74">
        <f t="shared" si="42"/>
        <v>0</v>
      </c>
    </row>
    <row r="171" spans="2:20" x14ac:dyDescent="0.25">
      <c r="B171" s="26"/>
      <c r="C171" s="50">
        <f t="shared" si="39"/>
        <v>0</v>
      </c>
      <c r="D171" s="64">
        <f t="shared" si="36"/>
        <v>52</v>
      </c>
      <c r="E171" s="71" t="str">
        <f t="shared" si="40"/>
        <v/>
      </c>
      <c r="F171" s="89"/>
      <c r="G171" s="27"/>
      <c r="H171" s="27"/>
      <c r="I171" s="27"/>
      <c r="J171" s="27"/>
      <c r="K171" s="27"/>
      <c r="L171" s="27"/>
      <c r="M171" s="68"/>
      <c r="N171" s="69"/>
      <c r="O171" s="72">
        <f t="shared" si="37"/>
        <v>0</v>
      </c>
      <c r="P171" s="72">
        <f t="shared" si="38"/>
        <v>0</v>
      </c>
      <c r="Q171" s="73">
        <f t="shared" si="43"/>
        <v>50</v>
      </c>
      <c r="R171" s="73">
        <f t="shared" si="44"/>
        <v>350</v>
      </c>
      <c r="S171" s="74">
        <f t="shared" si="41"/>
        <v>0</v>
      </c>
      <c r="T171" s="74">
        <f t="shared" si="42"/>
        <v>0</v>
      </c>
    </row>
    <row r="172" spans="2:20" x14ac:dyDescent="0.25">
      <c r="B172" s="26"/>
      <c r="C172" s="50">
        <f t="shared" si="39"/>
        <v>0</v>
      </c>
      <c r="D172" s="64">
        <f t="shared" si="36"/>
        <v>52</v>
      </c>
      <c r="E172" s="71" t="str">
        <f t="shared" si="40"/>
        <v/>
      </c>
      <c r="F172" s="89"/>
      <c r="G172" s="27"/>
      <c r="H172" s="27"/>
      <c r="I172" s="27"/>
      <c r="J172" s="27"/>
      <c r="K172" s="27"/>
      <c r="L172" s="27"/>
      <c r="M172" s="68"/>
      <c r="N172" s="69"/>
      <c r="O172" s="72">
        <f t="shared" si="37"/>
        <v>0</v>
      </c>
      <c r="P172" s="72">
        <f t="shared" si="38"/>
        <v>0</v>
      </c>
      <c r="Q172" s="73">
        <f t="shared" si="43"/>
        <v>50</v>
      </c>
      <c r="R172" s="73">
        <f t="shared" si="44"/>
        <v>350</v>
      </c>
      <c r="S172" s="74">
        <f t="shared" si="41"/>
        <v>0</v>
      </c>
      <c r="T172" s="74">
        <f t="shared" si="42"/>
        <v>0</v>
      </c>
    </row>
    <row r="173" spans="2:20" x14ac:dyDescent="0.25">
      <c r="B173" s="26"/>
      <c r="C173" s="50">
        <f t="shared" si="39"/>
        <v>0</v>
      </c>
      <c r="D173" s="64">
        <f t="shared" si="36"/>
        <v>52</v>
      </c>
      <c r="E173" s="71" t="str">
        <f t="shared" si="40"/>
        <v/>
      </c>
      <c r="F173" s="89"/>
      <c r="G173" s="27"/>
      <c r="H173" s="27"/>
      <c r="I173" s="27"/>
      <c r="J173" s="27"/>
      <c r="K173" s="27"/>
      <c r="L173" s="27"/>
      <c r="M173" s="68"/>
      <c r="N173" s="69"/>
      <c r="O173" s="72">
        <f t="shared" si="37"/>
        <v>0</v>
      </c>
      <c r="P173" s="72">
        <f t="shared" si="38"/>
        <v>0</v>
      </c>
      <c r="Q173" s="73">
        <f t="shared" si="43"/>
        <v>50</v>
      </c>
      <c r="R173" s="73">
        <f t="shared" si="44"/>
        <v>350</v>
      </c>
      <c r="S173" s="74">
        <f t="shared" si="41"/>
        <v>0</v>
      </c>
      <c r="T173" s="74">
        <f t="shared" si="42"/>
        <v>0</v>
      </c>
    </row>
    <row r="174" spans="2:20" x14ac:dyDescent="0.25">
      <c r="B174" s="26"/>
      <c r="C174" s="50">
        <f t="shared" si="39"/>
        <v>0</v>
      </c>
      <c r="D174" s="64">
        <f t="shared" si="36"/>
        <v>52</v>
      </c>
      <c r="E174" s="71" t="str">
        <f t="shared" si="40"/>
        <v/>
      </c>
      <c r="F174" s="89"/>
      <c r="G174" s="27"/>
      <c r="H174" s="27"/>
      <c r="I174" s="27"/>
      <c r="J174" s="27"/>
      <c r="K174" s="27"/>
      <c r="L174" s="27"/>
      <c r="M174" s="68"/>
      <c r="N174" s="69"/>
      <c r="O174" s="72">
        <f t="shared" si="37"/>
        <v>0</v>
      </c>
      <c r="P174" s="72">
        <f t="shared" si="38"/>
        <v>0</v>
      </c>
      <c r="Q174" s="73">
        <f t="shared" si="43"/>
        <v>50</v>
      </c>
      <c r="R174" s="73">
        <f t="shared" si="44"/>
        <v>350</v>
      </c>
      <c r="S174" s="74">
        <f t="shared" si="41"/>
        <v>0</v>
      </c>
      <c r="T174" s="74">
        <f t="shared" si="42"/>
        <v>0</v>
      </c>
    </row>
    <row r="175" spans="2:20" x14ac:dyDescent="0.25">
      <c r="B175" s="26"/>
      <c r="C175" s="50">
        <f t="shared" si="39"/>
        <v>0</v>
      </c>
      <c r="D175" s="64">
        <f t="shared" si="36"/>
        <v>52</v>
      </c>
      <c r="E175" s="71" t="str">
        <f t="shared" si="40"/>
        <v/>
      </c>
      <c r="F175" s="89"/>
      <c r="G175" s="27"/>
      <c r="H175" s="27"/>
      <c r="I175" s="27"/>
      <c r="J175" s="27"/>
      <c r="K175" s="27"/>
      <c r="L175" s="27"/>
      <c r="M175" s="68"/>
      <c r="N175" s="69"/>
      <c r="O175" s="72">
        <f t="shared" si="37"/>
        <v>0</v>
      </c>
      <c r="P175" s="72">
        <f t="shared" si="38"/>
        <v>0</v>
      </c>
      <c r="Q175" s="73">
        <f t="shared" si="43"/>
        <v>50</v>
      </c>
      <c r="R175" s="73">
        <f t="shared" si="44"/>
        <v>350</v>
      </c>
      <c r="S175" s="74">
        <f t="shared" si="41"/>
        <v>0</v>
      </c>
      <c r="T175" s="74">
        <f t="shared" si="42"/>
        <v>0</v>
      </c>
    </row>
    <row r="176" spans="2:20" x14ac:dyDescent="0.25">
      <c r="B176" s="26"/>
      <c r="C176" s="50">
        <f t="shared" si="39"/>
        <v>0</v>
      </c>
      <c r="D176" s="64">
        <f t="shared" si="36"/>
        <v>52</v>
      </c>
      <c r="E176" s="71" t="str">
        <f t="shared" si="40"/>
        <v/>
      </c>
      <c r="F176" s="89"/>
      <c r="G176" s="27"/>
      <c r="H176" s="27"/>
      <c r="I176" s="27"/>
      <c r="J176" s="27"/>
      <c r="K176" s="27"/>
      <c r="L176" s="27"/>
      <c r="M176" s="68"/>
      <c r="N176" s="69"/>
      <c r="O176" s="72">
        <f t="shared" si="37"/>
        <v>0</v>
      </c>
      <c r="P176" s="72">
        <f t="shared" si="38"/>
        <v>0</v>
      </c>
      <c r="Q176" s="73">
        <f t="shared" si="43"/>
        <v>50</v>
      </c>
      <c r="R176" s="73">
        <f t="shared" si="44"/>
        <v>350</v>
      </c>
      <c r="S176" s="74">
        <f t="shared" si="41"/>
        <v>0</v>
      </c>
      <c r="T176" s="74">
        <f t="shared" si="42"/>
        <v>0</v>
      </c>
    </row>
    <row r="177" spans="2:20" x14ac:dyDescent="0.25">
      <c r="B177" s="26"/>
      <c r="C177" s="50">
        <f t="shared" si="39"/>
        <v>0</v>
      </c>
      <c r="D177" s="64">
        <f t="shared" si="36"/>
        <v>52</v>
      </c>
      <c r="E177" s="71" t="str">
        <f t="shared" si="40"/>
        <v/>
      </c>
      <c r="F177" s="89"/>
      <c r="G177" s="27"/>
      <c r="H177" s="27"/>
      <c r="I177" s="27"/>
      <c r="J177" s="27"/>
      <c r="K177" s="27"/>
      <c r="L177" s="27"/>
      <c r="M177" s="68"/>
      <c r="N177" s="69"/>
      <c r="O177" s="72">
        <f t="shared" si="37"/>
        <v>0</v>
      </c>
      <c r="P177" s="72">
        <f t="shared" si="38"/>
        <v>0</v>
      </c>
      <c r="Q177" s="73">
        <f t="shared" si="43"/>
        <v>50</v>
      </c>
      <c r="R177" s="73">
        <f t="shared" si="44"/>
        <v>350</v>
      </c>
      <c r="S177" s="74">
        <f t="shared" si="41"/>
        <v>0</v>
      </c>
      <c r="T177" s="74">
        <f t="shared" si="42"/>
        <v>0</v>
      </c>
    </row>
    <row r="178" spans="2:20" x14ac:dyDescent="0.25">
      <c r="B178" s="26"/>
      <c r="C178" s="50">
        <f t="shared" si="39"/>
        <v>0</v>
      </c>
      <c r="D178" s="64">
        <f t="shared" si="36"/>
        <v>52</v>
      </c>
      <c r="E178" s="71" t="str">
        <f t="shared" si="40"/>
        <v/>
      </c>
      <c r="F178" s="89"/>
      <c r="G178" s="27"/>
      <c r="H178" s="27"/>
      <c r="I178" s="27"/>
      <c r="J178" s="27"/>
      <c r="K178" s="27"/>
      <c r="L178" s="27"/>
      <c r="M178" s="68"/>
      <c r="N178" s="69"/>
      <c r="O178" s="72">
        <f t="shared" si="37"/>
        <v>0</v>
      </c>
      <c r="P178" s="72">
        <f t="shared" si="38"/>
        <v>0</v>
      </c>
      <c r="Q178" s="73">
        <f t="shared" si="43"/>
        <v>50</v>
      </c>
      <c r="R178" s="73">
        <f t="shared" si="44"/>
        <v>350</v>
      </c>
      <c r="S178" s="74">
        <f t="shared" si="41"/>
        <v>0</v>
      </c>
      <c r="T178" s="74">
        <f t="shared" si="42"/>
        <v>0</v>
      </c>
    </row>
    <row r="179" spans="2:20" x14ac:dyDescent="0.25">
      <c r="B179" s="26"/>
      <c r="C179" s="50">
        <f t="shared" si="39"/>
        <v>0</v>
      </c>
      <c r="D179" s="64">
        <f t="shared" si="36"/>
        <v>52</v>
      </c>
      <c r="E179" s="71" t="str">
        <f t="shared" si="40"/>
        <v/>
      </c>
      <c r="F179" s="89"/>
      <c r="G179" s="27"/>
      <c r="H179" s="27"/>
      <c r="I179" s="27"/>
      <c r="J179" s="27"/>
      <c r="K179" s="27"/>
      <c r="L179" s="27"/>
      <c r="M179" s="68"/>
      <c r="N179" s="69"/>
      <c r="O179" s="72">
        <f t="shared" si="37"/>
        <v>0</v>
      </c>
      <c r="P179" s="72">
        <f t="shared" si="38"/>
        <v>0</v>
      </c>
      <c r="Q179" s="73">
        <f t="shared" si="43"/>
        <v>50</v>
      </c>
      <c r="R179" s="73">
        <f t="shared" si="44"/>
        <v>350</v>
      </c>
      <c r="S179" s="74">
        <f t="shared" si="41"/>
        <v>0</v>
      </c>
      <c r="T179" s="74">
        <f t="shared" si="42"/>
        <v>0</v>
      </c>
    </row>
    <row r="180" spans="2:20" x14ac:dyDescent="0.25">
      <c r="B180" s="26"/>
      <c r="C180" s="50">
        <f t="shared" si="39"/>
        <v>0</v>
      </c>
      <c r="D180" s="64">
        <f t="shared" si="36"/>
        <v>52</v>
      </c>
      <c r="E180" s="71" t="str">
        <f t="shared" si="40"/>
        <v/>
      </c>
      <c r="F180" s="89"/>
      <c r="G180" s="27"/>
      <c r="H180" s="27"/>
      <c r="I180" s="27"/>
      <c r="J180" s="27"/>
      <c r="K180" s="27"/>
      <c r="L180" s="27"/>
      <c r="M180" s="68"/>
      <c r="N180" s="69"/>
      <c r="O180" s="72">
        <f t="shared" si="37"/>
        <v>0</v>
      </c>
      <c r="P180" s="72">
        <f t="shared" si="38"/>
        <v>0</v>
      </c>
      <c r="Q180" s="73">
        <f t="shared" si="43"/>
        <v>50</v>
      </c>
      <c r="R180" s="73">
        <f t="shared" si="44"/>
        <v>350</v>
      </c>
      <c r="S180" s="74">
        <f t="shared" si="41"/>
        <v>0</v>
      </c>
      <c r="T180" s="74">
        <f t="shared" si="42"/>
        <v>0</v>
      </c>
    </row>
    <row r="181" spans="2:20" x14ac:dyDescent="0.25">
      <c r="B181" s="26"/>
      <c r="C181" s="50">
        <f t="shared" si="39"/>
        <v>0</v>
      </c>
      <c r="D181" s="64">
        <f t="shared" si="36"/>
        <v>52</v>
      </c>
      <c r="E181" s="71" t="str">
        <f t="shared" si="40"/>
        <v/>
      </c>
      <c r="F181" s="89"/>
      <c r="G181" s="27"/>
      <c r="H181" s="27"/>
      <c r="I181" s="27"/>
      <c r="J181" s="27"/>
      <c r="K181" s="27"/>
      <c r="L181" s="27"/>
      <c r="M181" s="68"/>
      <c r="N181" s="69"/>
      <c r="O181" s="72">
        <f t="shared" si="37"/>
        <v>0</v>
      </c>
      <c r="P181" s="72">
        <f t="shared" si="38"/>
        <v>0</v>
      </c>
      <c r="Q181" s="73">
        <f t="shared" si="43"/>
        <v>50</v>
      </c>
      <c r="R181" s="73">
        <f t="shared" si="44"/>
        <v>350</v>
      </c>
      <c r="S181" s="74">
        <f t="shared" si="41"/>
        <v>0</v>
      </c>
      <c r="T181" s="74">
        <f t="shared" si="42"/>
        <v>0</v>
      </c>
    </row>
    <row r="182" spans="2:20" x14ac:dyDescent="0.25">
      <c r="B182" s="26"/>
      <c r="C182" s="50">
        <f t="shared" si="39"/>
        <v>0</v>
      </c>
      <c r="D182" s="64">
        <f t="shared" si="36"/>
        <v>52</v>
      </c>
      <c r="E182" s="71" t="str">
        <f t="shared" si="40"/>
        <v/>
      </c>
      <c r="F182" s="89"/>
      <c r="G182" s="27"/>
      <c r="H182" s="27"/>
      <c r="I182" s="27"/>
      <c r="J182" s="27"/>
      <c r="K182" s="27"/>
      <c r="L182" s="27"/>
      <c r="M182" s="68"/>
      <c r="N182" s="69"/>
      <c r="O182" s="72">
        <f t="shared" si="37"/>
        <v>0</v>
      </c>
      <c r="P182" s="72">
        <f t="shared" si="38"/>
        <v>0</v>
      </c>
      <c r="Q182" s="73">
        <f t="shared" si="43"/>
        <v>50</v>
      </c>
      <c r="R182" s="73">
        <f t="shared" si="44"/>
        <v>350</v>
      </c>
      <c r="S182" s="74">
        <f t="shared" si="41"/>
        <v>0</v>
      </c>
      <c r="T182" s="74">
        <f t="shared" si="42"/>
        <v>0</v>
      </c>
    </row>
    <row r="183" spans="2:20" x14ac:dyDescent="0.25">
      <c r="B183" s="26"/>
      <c r="C183" s="50">
        <f t="shared" si="39"/>
        <v>0</v>
      </c>
      <c r="D183" s="64">
        <f t="shared" si="36"/>
        <v>52</v>
      </c>
      <c r="E183" s="71" t="str">
        <f t="shared" si="40"/>
        <v/>
      </c>
      <c r="F183" s="89"/>
      <c r="G183" s="27"/>
      <c r="H183" s="27"/>
      <c r="I183" s="27"/>
      <c r="J183" s="27"/>
      <c r="K183" s="27"/>
      <c r="L183" s="27"/>
      <c r="M183" s="68"/>
      <c r="N183" s="69"/>
      <c r="O183" s="72">
        <f t="shared" si="37"/>
        <v>0</v>
      </c>
      <c r="P183" s="72">
        <f t="shared" si="38"/>
        <v>0</v>
      </c>
      <c r="Q183" s="73">
        <f t="shared" si="43"/>
        <v>50</v>
      </c>
      <c r="R183" s="73">
        <f t="shared" si="44"/>
        <v>350</v>
      </c>
      <c r="S183" s="74">
        <f t="shared" si="41"/>
        <v>0</v>
      </c>
      <c r="T183" s="74">
        <f t="shared" si="42"/>
        <v>0</v>
      </c>
    </row>
    <row r="184" spans="2:20" x14ac:dyDescent="0.25">
      <c r="B184" s="26"/>
      <c r="C184" s="50">
        <f t="shared" si="39"/>
        <v>0</v>
      </c>
      <c r="D184" s="64">
        <f t="shared" si="36"/>
        <v>52</v>
      </c>
      <c r="E184" s="71" t="str">
        <f t="shared" si="40"/>
        <v/>
      </c>
      <c r="F184" s="89"/>
      <c r="G184" s="27"/>
      <c r="H184" s="27"/>
      <c r="I184" s="27"/>
      <c r="J184" s="27"/>
      <c r="K184" s="27"/>
      <c r="L184" s="27"/>
      <c r="M184" s="68"/>
      <c r="N184" s="69"/>
      <c r="O184" s="72">
        <f t="shared" si="37"/>
        <v>0</v>
      </c>
      <c r="P184" s="72">
        <f t="shared" si="38"/>
        <v>0</v>
      </c>
      <c r="Q184" s="73">
        <f t="shared" si="43"/>
        <v>50</v>
      </c>
      <c r="R184" s="73">
        <f t="shared" si="44"/>
        <v>350</v>
      </c>
      <c r="S184" s="74">
        <f t="shared" si="41"/>
        <v>0</v>
      </c>
      <c r="T184" s="74">
        <f t="shared" si="42"/>
        <v>0</v>
      </c>
    </row>
    <row r="185" spans="2:20" x14ac:dyDescent="0.25">
      <c r="B185" s="26"/>
      <c r="C185" s="50">
        <f t="shared" si="39"/>
        <v>0</v>
      </c>
      <c r="D185" s="64">
        <f t="shared" si="36"/>
        <v>52</v>
      </c>
      <c r="E185" s="71" t="str">
        <f t="shared" si="40"/>
        <v/>
      </c>
      <c r="F185" s="89"/>
      <c r="G185" s="27"/>
      <c r="H185" s="27"/>
      <c r="I185" s="27"/>
      <c r="J185" s="27"/>
      <c r="K185" s="27"/>
      <c r="L185" s="27"/>
      <c r="M185" s="68"/>
      <c r="N185" s="69"/>
      <c r="O185" s="72">
        <f t="shared" si="37"/>
        <v>0</v>
      </c>
      <c r="P185" s="72">
        <f t="shared" si="38"/>
        <v>0</v>
      </c>
      <c r="Q185" s="73">
        <f t="shared" si="43"/>
        <v>50</v>
      </c>
      <c r="R185" s="73">
        <f t="shared" si="44"/>
        <v>350</v>
      </c>
      <c r="S185" s="74">
        <f t="shared" si="41"/>
        <v>0</v>
      </c>
      <c r="T185" s="74">
        <f t="shared" si="42"/>
        <v>0</v>
      </c>
    </row>
    <row r="186" spans="2:20" x14ac:dyDescent="0.25">
      <c r="B186" s="26"/>
      <c r="C186" s="50">
        <f t="shared" si="39"/>
        <v>0</v>
      </c>
      <c r="D186" s="64">
        <f t="shared" si="36"/>
        <v>52</v>
      </c>
      <c r="E186" s="71" t="str">
        <f t="shared" si="40"/>
        <v/>
      </c>
      <c r="F186" s="89"/>
      <c r="G186" s="27"/>
      <c r="H186" s="27"/>
      <c r="I186" s="27"/>
      <c r="J186" s="27"/>
      <c r="K186" s="27"/>
      <c r="L186" s="27"/>
      <c r="M186" s="68"/>
      <c r="N186" s="69"/>
      <c r="O186" s="72">
        <f t="shared" si="37"/>
        <v>0</v>
      </c>
      <c r="P186" s="72">
        <f t="shared" si="38"/>
        <v>0</v>
      </c>
      <c r="Q186" s="73">
        <f t="shared" si="43"/>
        <v>50</v>
      </c>
      <c r="R186" s="73">
        <f t="shared" si="44"/>
        <v>350</v>
      </c>
      <c r="S186" s="74">
        <f t="shared" si="41"/>
        <v>0</v>
      </c>
      <c r="T186" s="74">
        <f t="shared" si="42"/>
        <v>0</v>
      </c>
    </row>
    <row r="187" spans="2:20" x14ac:dyDescent="0.25">
      <c r="B187" s="26"/>
      <c r="C187" s="50">
        <f t="shared" si="39"/>
        <v>0</v>
      </c>
      <c r="D187" s="64">
        <f t="shared" si="36"/>
        <v>52</v>
      </c>
      <c r="E187" s="71" t="str">
        <f t="shared" si="40"/>
        <v/>
      </c>
      <c r="F187" s="89"/>
      <c r="G187" s="27"/>
      <c r="H187" s="27"/>
      <c r="I187" s="27"/>
      <c r="J187" s="27"/>
      <c r="K187" s="27"/>
      <c r="L187" s="27"/>
      <c r="M187" s="68"/>
      <c r="N187" s="69"/>
      <c r="O187" s="72">
        <f t="shared" si="37"/>
        <v>0</v>
      </c>
      <c r="P187" s="72">
        <f t="shared" si="38"/>
        <v>0</v>
      </c>
      <c r="Q187" s="73">
        <f t="shared" si="43"/>
        <v>50</v>
      </c>
      <c r="R187" s="73">
        <f t="shared" si="44"/>
        <v>350</v>
      </c>
      <c r="S187" s="74">
        <f t="shared" si="41"/>
        <v>0</v>
      </c>
      <c r="T187" s="74">
        <f t="shared" si="42"/>
        <v>0</v>
      </c>
    </row>
    <row r="188" spans="2:20" x14ac:dyDescent="0.25">
      <c r="B188" s="26"/>
      <c r="C188" s="50">
        <f t="shared" si="39"/>
        <v>0</v>
      </c>
      <c r="D188" s="64">
        <f t="shared" si="36"/>
        <v>52</v>
      </c>
      <c r="E188" s="71" t="str">
        <f t="shared" si="40"/>
        <v/>
      </c>
      <c r="F188" s="89"/>
      <c r="G188" s="27"/>
      <c r="H188" s="27"/>
      <c r="I188" s="27"/>
      <c r="J188" s="27"/>
      <c r="K188" s="27"/>
      <c r="L188" s="27"/>
      <c r="M188" s="68"/>
      <c r="N188" s="69"/>
      <c r="O188" s="72">
        <f t="shared" si="37"/>
        <v>0</v>
      </c>
      <c r="P188" s="72">
        <f t="shared" si="38"/>
        <v>0</v>
      </c>
      <c r="Q188" s="73">
        <f t="shared" si="43"/>
        <v>50</v>
      </c>
      <c r="R188" s="73">
        <f t="shared" si="44"/>
        <v>350</v>
      </c>
      <c r="S188" s="74">
        <f t="shared" si="41"/>
        <v>0</v>
      </c>
      <c r="T188" s="74">
        <f t="shared" si="42"/>
        <v>0</v>
      </c>
    </row>
    <row r="189" spans="2:20" x14ac:dyDescent="0.25">
      <c r="B189" s="26"/>
      <c r="C189" s="50">
        <f t="shared" si="39"/>
        <v>0</v>
      </c>
      <c r="D189" s="64">
        <f t="shared" si="36"/>
        <v>52</v>
      </c>
      <c r="E189" s="71" t="str">
        <f t="shared" si="40"/>
        <v/>
      </c>
      <c r="F189" s="89"/>
      <c r="G189" s="27"/>
      <c r="H189" s="27"/>
      <c r="I189" s="27"/>
      <c r="J189" s="27"/>
      <c r="K189" s="27"/>
      <c r="L189" s="27"/>
      <c r="M189" s="68"/>
      <c r="N189" s="69"/>
      <c r="O189" s="72">
        <f t="shared" si="37"/>
        <v>0</v>
      </c>
      <c r="P189" s="72">
        <f t="shared" si="38"/>
        <v>0</v>
      </c>
      <c r="Q189" s="73">
        <f t="shared" si="43"/>
        <v>50</v>
      </c>
      <c r="R189" s="73">
        <f t="shared" si="44"/>
        <v>350</v>
      </c>
      <c r="S189" s="74">
        <f t="shared" si="41"/>
        <v>0</v>
      </c>
      <c r="T189" s="74">
        <f t="shared" si="42"/>
        <v>0</v>
      </c>
    </row>
    <row r="190" spans="2:20" x14ac:dyDescent="0.25">
      <c r="B190" s="26"/>
      <c r="C190" s="50">
        <f t="shared" si="39"/>
        <v>0</v>
      </c>
      <c r="D190" s="64">
        <f t="shared" si="36"/>
        <v>52</v>
      </c>
      <c r="E190" s="71" t="str">
        <f t="shared" si="40"/>
        <v/>
      </c>
      <c r="F190" s="89"/>
      <c r="G190" s="27"/>
      <c r="H190" s="27"/>
      <c r="I190" s="27"/>
      <c r="J190" s="27"/>
      <c r="K190" s="27"/>
      <c r="L190" s="27"/>
      <c r="M190" s="68"/>
      <c r="N190" s="69"/>
      <c r="O190" s="72">
        <f t="shared" si="37"/>
        <v>0</v>
      </c>
      <c r="P190" s="72">
        <f t="shared" si="38"/>
        <v>0</v>
      </c>
      <c r="Q190" s="73">
        <f t="shared" si="43"/>
        <v>50</v>
      </c>
      <c r="R190" s="73">
        <f t="shared" si="44"/>
        <v>350</v>
      </c>
      <c r="S190" s="74">
        <f t="shared" si="41"/>
        <v>0</v>
      </c>
      <c r="T190" s="74">
        <f t="shared" si="42"/>
        <v>0</v>
      </c>
    </row>
    <row r="191" spans="2:20" x14ac:dyDescent="0.25">
      <c r="B191" s="26"/>
      <c r="C191" s="50">
        <f t="shared" si="39"/>
        <v>0</v>
      </c>
      <c r="D191" s="64">
        <f t="shared" si="36"/>
        <v>52</v>
      </c>
      <c r="E191" s="71" t="str">
        <f t="shared" si="40"/>
        <v/>
      </c>
      <c r="F191" s="89"/>
      <c r="G191" s="27"/>
      <c r="H191" s="27"/>
      <c r="I191" s="27"/>
      <c r="J191" s="27"/>
      <c r="K191" s="27"/>
      <c r="L191" s="27"/>
      <c r="M191" s="68"/>
      <c r="N191" s="69"/>
      <c r="O191" s="72">
        <f t="shared" si="37"/>
        <v>0</v>
      </c>
      <c r="P191" s="72">
        <f t="shared" si="38"/>
        <v>0</v>
      </c>
      <c r="Q191" s="73">
        <f t="shared" si="43"/>
        <v>50</v>
      </c>
      <c r="R191" s="73">
        <f t="shared" si="44"/>
        <v>350</v>
      </c>
      <c r="S191" s="74">
        <f t="shared" si="41"/>
        <v>0</v>
      </c>
      <c r="T191" s="74">
        <f t="shared" si="42"/>
        <v>0</v>
      </c>
    </row>
    <row r="192" spans="2:20" x14ac:dyDescent="0.25">
      <c r="B192" s="26"/>
      <c r="C192" s="50">
        <f t="shared" si="39"/>
        <v>0</v>
      </c>
      <c r="D192" s="64">
        <f t="shared" si="36"/>
        <v>52</v>
      </c>
      <c r="E192" s="71" t="str">
        <f t="shared" si="40"/>
        <v/>
      </c>
      <c r="F192" s="89"/>
      <c r="G192" s="27"/>
      <c r="H192" s="27"/>
      <c r="I192" s="27"/>
      <c r="J192" s="27"/>
      <c r="K192" s="27"/>
      <c r="L192" s="27"/>
      <c r="M192" s="68"/>
      <c r="N192" s="69"/>
      <c r="O192" s="72">
        <f t="shared" si="37"/>
        <v>0</v>
      </c>
      <c r="P192" s="72">
        <f t="shared" si="38"/>
        <v>0</v>
      </c>
      <c r="Q192" s="73">
        <f t="shared" si="43"/>
        <v>50</v>
      </c>
      <c r="R192" s="73">
        <f t="shared" si="44"/>
        <v>350</v>
      </c>
      <c r="S192" s="74">
        <f t="shared" si="41"/>
        <v>0</v>
      </c>
      <c r="T192" s="74">
        <f t="shared" si="42"/>
        <v>0</v>
      </c>
    </row>
    <row r="193" spans="2:20" x14ac:dyDescent="0.25">
      <c r="B193" s="26"/>
      <c r="C193" s="50">
        <f t="shared" si="39"/>
        <v>0</v>
      </c>
      <c r="D193" s="64">
        <f t="shared" si="36"/>
        <v>52</v>
      </c>
      <c r="E193" s="71" t="str">
        <f t="shared" si="40"/>
        <v/>
      </c>
      <c r="F193" s="89"/>
      <c r="G193" s="27"/>
      <c r="H193" s="27"/>
      <c r="I193" s="27"/>
      <c r="J193" s="27"/>
      <c r="K193" s="27"/>
      <c r="L193" s="27"/>
      <c r="M193" s="68"/>
      <c r="N193" s="69"/>
      <c r="O193" s="72">
        <f t="shared" si="37"/>
        <v>0</v>
      </c>
      <c r="P193" s="72">
        <f t="shared" si="38"/>
        <v>0</v>
      </c>
      <c r="Q193" s="73">
        <f t="shared" si="43"/>
        <v>50</v>
      </c>
      <c r="R193" s="73">
        <f t="shared" si="44"/>
        <v>350</v>
      </c>
      <c r="S193" s="74">
        <f t="shared" si="41"/>
        <v>0</v>
      </c>
      <c r="T193" s="74">
        <f t="shared" si="42"/>
        <v>0</v>
      </c>
    </row>
    <row r="194" spans="2:20" x14ac:dyDescent="0.25">
      <c r="B194" s="26"/>
      <c r="C194" s="50">
        <f t="shared" si="39"/>
        <v>0</v>
      </c>
      <c r="D194" s="64">
        <f t="shared" si="36"/>
        <v>52</v>
      </c>
      <c r="E194" s="71" t="str">
        <f t="shared" si="40"/>
        <v/>
      </c>
      <c r="F194" s="89"/>
      <c r="G194" s="27"/>
      <c r="H194" s="27"/>
      <c r="I194" s="27"/>
      <c r="J194" s="27"/>
      <c r="K194" s="27"/>
      <c r="L194" s="27"/>
      <c r="M194" s="68"/>
      <c r="N194" s="69"/>
      <c r="O194" s="72">
        <f t="shared" si="37"/>
        <v>0</v>
      </c>
      <c r="P194" s="72">
        <f t="shared" si="38"/>
        <v>0</v>
      </c>
      <c r="Q194" s="73">
        <f t="shared" si="43"/>
        <v>50</v>
      </c>
      <c r="R194" s="73">
        <f t="shared" si="44"/>
        <v>350</v>
      </c>
      <c r="S194" s="74">
        <f t="shared" si="41"/>
        <v>0</v>
      </c>
      <c r="T194" s="74">
        <f t="shared" si="42"/>
        <v>0</v>
      </c>
    </row>
    <row r="195" spans="2:20" x14ac:dyDescent="0.25">
      <c r="B195" s="26"/>
      <c r="C195" s="50">
        <f t="shared" si="39"/>
        <v>0</v>
      </c>
      <c r="D195" s="64">
        <f t="shared" si="36"/>
        <v>52</v>
      </c>
      <c r="E195" s="71" t="str">
        <f t="shared" si="40"/>
        <v/>
      </c>
      <c r="F195" s="89"/>
      <c r="G195" s="27"/>
      <c r="H195" s="27"/>
      <c r="I195" s="27"/>
      <c r="J195" s="27"/>
      <c r="K195" s="27"/>
      <c r="L195" s="27"/>
      <c r="M195" s="68"/>
      <c r="N195" s="69"/>
      <c r="O195" s="72">
        <f t="shared" si="37"/>
        <v>0</v>
      </c>
      <c r="P195" s="72">
        <f t="shared" si="38"/>
        <v>0</v>
      </c>
      <c r="Q195" s="73">
        <f t="shared" si="43"/>
        <v>50</v>
      </c>
      <c r="R195" s="73">
        <f t="shared" si="44"/>
        <v>350</v>
      </c>
      <c r="S195" s="74">
        <f t="shared" si="41"/>
        <v>0</v>
      </c>
      <c r="T195" s="74">
        <f t="shared" si="42"/>
        <v>0</v>
      </c>
    </row>
    <row r="196" spans="2:20" x14ac:dyDescent="0.25">
      <c r="B196" s="26"/>
      <c r="C196" s="50">
        <f t="shared" si="39"/>
        <v>0</v>
      </c>
      <c r="D196" s="64">
        <f t="shared" si="36"/>
        <v>52</v>
      </c>
      <c r="E196" s="71" t="str">
        <f t="shared" si="40"/>
        <v/>
      </c>
      <c r="F196" s="89"/>
      <c r="G196" s="27"/>
      <c r="H196" s="27"/>
      <c r="I196" s="27"/>
      <c r="J196" s="27"/>
      <c r="K196" s="27"/>
      <c r="L196" s="27"/>
      <c r="M196" s="68"/>
      <c r="N196" s="69"/>
      <c r="O196" s="72">
        <f t="shared" si="37"/>
        <v>0</v>
      </c>
      <c r="P196" s="72">
        <f t="shared" si="38"/>
        <v>0</v>
      </c>
      <c r="Q196" s="73">
        <f t="shared" si="43"/>
        <v>50</v>
      </c>
      <c r="R196" s="73">
        <f t="shared" si="44"/>
        <v>350</v>
      </c>
      <c r="S196" s="74">
        <f t="shared" si="41"/>
        <v>0</v>
      </c>
      <c r="T196" s="74">
        <f t="shared" si="42"/>
        <v>0</v>
      </c>
    </row>
    <row r="197" spans="2:20" x14ac:dyDescent="0.25">
      <c r="B197" s="26"/>
      <c r="C197" s="50">
        <f t="shared" si="39"/>
        <v>0</v>
      </c>
      <c r="D197" s="64">
        <f t="shared" si="36"/>
        <v>52</v>
      </c>
      <c r="E197" s="71" t="str">
        <f t="shared" si="40"/>
        <v/>
      </c>
      <c r="F197" s="89"/>
      <c r="G197" s="27"/>
      <c r="H197" s="27"/>
      <c r="I197" s="27"/>
      <c r="J197" s="27"/>
      <c r="K197" s="27"/>
      <c r="L197" s="27"/>
      <c r="M197" s="68"/>
      <c r="N197" s="69"/>
      <c r="O197" s="72">
        <f t="shared" si="37"/>
        <v>0</v>
      </c>
      <c r="P197" s="72">
        <f t="shared" si="38"/>
        <v>0</v>
      </c>
      <c r="Q197" s="73">
        <f t="shared" si="43"/>
        <v>50</v>
      </c>
      <c r="R197" s="73">
        <f t="shared" si="44"/>
        <v>350</v>
      </c>
      <c r="S197" s="74">
        <f t="shared" si="41"/>
        <v>0</v>
      </c>
      <c r="T197" s="74">
        <f t="shared" si="42"/>
        <v>0</v>
      </c>
    </row>
    <row r="198" spans="2:20" x14ac:dyDescent="0.25">
      <c r="B198" s="26"/>
      <c r="C198" s="50">
        <f t="shared" si="39"/>
        <v>0</v>
      </c>
      <c r="D198" s="64">
        <f t="shared" si="36"/>
        <v>52</v>
      </c>
      <c r="E198" s="71" t="str">
        <f t="shared" si="40"/>
        <v/>
      </c>
      <c r="F198" s="89"/>
      <c r="G198" s="27"/>
      <c r="H198" s="27"/>
      <c r="I198" s="27"/>
      <c r="J198" s="27"/>
      <c r="K198" s="27"/>
      <c r="L198" s="27"/>
      <c r="M198" s="68"/>
      <c r="N198" s="69"/>
      <c r="O198" s="72">
        <f t="shared" si="37"/>
        <v>0</v>
      </c>
      <c r="P198" s="72">
        <f t="shared" si="38"/>
        <v>0</v>
      </c>
      <c r="Q198" s="73">
        <f t="shared" si="43"/>
        <v>50</v>
      </c>
      <c r="R198" s="73">
        <f t="shared" si="44"/>
        <v>350</v>
      </c>
      <c r="S198" s="74">
        <f t="shared" si="41"/>
        <v>0</v>
      </c>
      <c r="T198" s="74">
        <f t="shared" si="42"/>
        <v>0</v>
      </c>
    </row>
    <row r="199" spans="2:20" x14ac:dyDescent="0.25">
      <c r="B199" s="26"/>
      <c r="C199" s="50">
        <f t="shared" si="39"/>
        <v>0</v>
      </c>
      <c r="D199" s="64">
        <f t="shared" si="36"/>
        <v>52</v>
      </c>
      <c r="E199" s="71" t="str">
        <f t="shared" si="40"/>
        <v/>
      </c>
      <c r="F199" s="89"/>
      <c r="G199" s="27"/>
      <c r="H199" s="27"/>
      <c r="I199" s="27"/>
      <c r="J199" s="27"/>
      <c r="K199" s="27"/>
      <c r="L199" s="27"/>
      <c r="M199" s="68"/>
      <c r="N199" s="69"/>
      <c r="O199" s="72">
        <f t="shared" si="37"/>
        <v>0</v>
      </c>
      <c r="P199" s="72">
        <f t="shared" si="38"/>
        <v>0</v>
      </c>
      <c r="Q199" s="73">
        <f t="shared" si="43"/>
        <v>50</v>
      </c>
      <c r="R199" s="73">
        <f t="shared" si="44"/>
        <v>350</v>
      </c>
      <c r="S199" s="74">
        <f t="shared" si="41"/>
        <v>0</v>
      </c>
      <c r="T199" s="74">
        <f t="shared" si="42"/>
        <v>0</v>
      </c>
    </row>
    <row r="200" spans="2:20" x14ac:dyDescent="0.25">
      <c r="B200" s="26"/>
      <c r="C200" s="50">
        <f t="shared" si="39"/>
        <v>0</v>
      </c>
      <c r="D200" s="64">
        <f t="shared" si="36"/>
        <v>52</v>
      </c>
      <c r="E200" s="71" t="str">
        <f t="shared" si="40"/>
        <v/>
      </c>
      <c r="F200" s="89"/>
      <c r="G200" s="27"/>
      <c r="H200" s="27"/>
      <c r="I200" s="27"/>
      <c r="J200" s="27"/>
      <c r="K200" s="27"/>
      <c r="L200" s="27"/>
      <c r="M200" s="68"/>
      <c r="N200" s="69"/>
      <c r="O200" s="72">
        <f t="shared" si="37"/>
        <v>0</v>
      </c>
      <c r="P200" s="72">
        <f t="shared" si="38"/>
        <v>0</v>
      </c>
      <c r="Q200" s="73">
        <f t="shared" si="43"/>
        <v>50</v>
      </c>
      <c r="R200" s="73">
        <f t="shared" si="44"/>
        <v>350</v>
      </c>
      <c r="S200" s="74">
        <f t="shared" si="41"/>
        <v>0</v>
      </c>
      <c r="T200" s="74">
        <f t="shared" si="42"/>
        <v>0</v>
      </c>
    </row>
    <row r="201" spans="2:20" x14ac:dyDescent="0.25">
      <c r="B201" s="26"/>
      <c r="C201" s="50">
        <f t="shared" si="39"/>
        <v>0</v>
      </c>
      <c r="D201" s="64">
        <f t="shared" ref="D201:D264" si="45">INT(MOD(INT((B201-2)/7)+0.6,52+5/28))+1</f>
        <v>52</v>
      </c>
      <c r="E201" s="71" t="str">
        <f t="shared" si="40"/>
        <v/>
      </c>
      <c r="F201" s="89"/>
      <c r="G201" s="27"/>
      <c r="H201" s="27"/>
      <c r="I201" s="27"/>
      <c r="J201" s="27"/>
      <c r="K201" s="27"/>
      <c r="L201" s="27"/>
      <c r="M201" s="68"/>
      <c r="N201" s="69"/>
      <c r="O201" s="72">
        <f t="shared" ref="O201:O264" si="46">IF(L201="v",0,M201-N201)</f>
        <v>0</v>
      </c>
      <c r="P201" s="72">
        <f t="shared" ref="P201:P264" si="47">IF(L201="v",M201-N201,0)</f>
        <v>0</v>
      </c>
      <c r="Q201" s="73">
        <f t="shared" si="43"/>
        <v>50</v>
      </c>
      <c r="R201" s="73">
        <f t="shared" si="44"/>
        <v>350</v>
      </c>
      <c r="S201" s="74">
        <f t="shared" si="41"/>
        <v>0</v>
      </c>
      <c r="T201" s="74">
        <f t="shared" si="42"/>
        <v>0</v>
      </c>
    </row>
    <row r="202" spans="2:20" x14ac:dyDescent="0.25">
      <c r="B202" s="26"/>
      <c r="C202" s="50">
        <f t="shared" ref="C202:C265" si="48">IF(B202=0,0,(DATE(YEAR(B202),MONTH(B202),DAY(B202))))</f>
        <v>0</v>
      </c>
      <c r="D202" s="64">
        <f t="shared" si="45"/>
        <v>52</v>
      </c>
      <c r="E202" s="71" t="str">
        <f t="shared" ref="E202:E265" si="49">IF(C202=0,"",UPPER(TEXT(B202,"mmmm")))</f>
        <v/>
      </c>
      <c r="F202" s="89"/>
      <c r="G202" s="27"/>
      <c r="H202" s="27"/>
      <c r="I202" s="27"/>
      <c r="J202" s="27"/>
      <c r="K202" s="27"/>
      <c r="L202" s="27"/>
      <c r="M202" s="68"/>
      <c r="N202" s="69"/>
      <c r="O202" s="72">
        <f t="shared" si="46"/>
        <v>0</v>
      </c>
      <c r="P202" s="72">
        <f t="shared" si="47"/>
        <v>0</v>
      </c>
      <c r="Q202" s="73">
        <f t="shared" si="43"/>
        <v>50</v>
      </c>
      <c r="R202" s="73">
        <f t="shared" si="44"/>
        <v>350</v>
      </c>
      <c r="S202" s="74">
        <f t="shared" si="41"/>
        <v>0</v>
      </c>
      <c r="T202" s="74">
        <f t="shared" si="42"/>
        <v>0</v>
      </c>
    </row>
    <row r="203" spans="2:20" x14ac:dyDescent="0.25">
      <c r="B203" s="26"/>
      <c r="C203" s="50">
        <f t="shared" si="48"/>
        <v>0</v>
      </c>
      <c r="D203" s="64">
        <f t="shared" si="45"/>
        <v>52</v>
      </c>
      <c r="E203" s="71" t="str">
        <f t="shared" si="49"/>
        <v/>
      </c>
      <c r="F203" s="89"/>
      <c r="G203" s="27"/>
      <c r="H203" s="27"/>
      <c r="I203" s="27"/>
      <c r="J203" s="27"/>
      <c r="K203" s="27"/>
      <c r="L203" s="27"/>
      <c r="M203" s="68"/>
      <c r="N203" s="69"/>
      <c r="O203" s="72">
        <f t="shared" si="46"/>
        <v>0</v>
      </c>
      <c r="P203" s="72">
        <f t="shared" si="47"/>
        <v>0</v>
      </c>
      <c r="Q203" s="73">
        <f t="shared" si="43"/>
        <v>50</v>
      </c>
      <c r="R203" s="73">
        <f t="shared" si="44"/>
        <v>350</v>
      </c>
      <c r="S203" s="74">
        <f t="shared" si="41"/>
        <v>0</v>
      </c>
      <c r="T203" s="74">
        <f t="shared" si="42"/>
        <v>0</v>
      </c>
    </row>
    <row r="204" spans="2:20" x14ac:dyDescent="0.25">
      <c r="B204" s="26"/>
      <c r="C204" s="50">
        <f t="shared" si="48"/>
        <v>0</v>
      </c>
      <c r="D204" s="64">
        <f t="shared" si="45"/>
        <v>52</v>
      </c>
      <c r="E204" s="71" t="str">
        <f t="shared" si="49"/>
        <v/>
      </c>
      <c r="F204" s="89"/>
      <c r="G204" s="27"/>
      <c r="H204" s="27"/>
      <c r="I204" s="27"/>
      <c r="J204" s="27"/>
      <c r="K204" s="27"/>
      <c r="L204" s="27"/>
      <c r="M204" s="68"/>
      <c r="N204" s="69"/>
      <c r="O204" s="72">
        <f t="shared" si="46"/>
        <v>0</v>
      </c>
      <c r="P204" s="72">
        <f t="shared" si="47"/>
        <v>0</v>
      </c>
      <c r="Q204" s="73">
        <f t="shared" si="43"/>
        <v>50</v>
      </c>
      <c r="R204" s="73">
        <f t="shared" si="44"/>
        <v>350</v>
      </c>
      <c r="S204" s="74">
        <f t="shared" si="41"/>
        <v>0</v>
      </c>
      <c r="T204" s="74">
        <f t="shared" si="42"/>
        <v>0</v>
      </c>
    </row>
    <row r="205" spans="2:20" x14ac:dyDescent="0.25">
      <c r="B205" s="26"/>
      <c r="C205" s="50">
        <f t="shared" si="48"/>
        <v>0</v>
      </c>
      <c r="D205" s="64">
        <f t="shared" si="45"/>
        <v>52</v>
      </c>
      <c r="E205" s="71" t="str">
        <f t="shared" si="49"/>
        <v/>
      </c>
      <c r="F205" s="89"/>
      <c r="G205" s="27"/>
      <c r="H205" s="27"/>
      <c r="I205" s="27"/>
      <c r="J205" s="27"/>
      <c r="K205" s="27"/>
      <c r="L205" s="27"/>
      <c r="M205" s="68"/>
      <c r="N205" s="69"/>
      <c r="O205" s="72">
        <f t="shared" si="46"/>
        <v>0</v>
      </c>
      <c r="P205" s="72">
        <f t="shared" si="47"/>
        <v>0</v>
      </c>
      <c r="Q205" s="73">
        <f t="shared" si="43"/>
        <v>50</v>
      </c>
      <c r="R205" s="73">
        <f t="shared" si="44"/>
        <v>350</v>
      </c>
      <c r="S205" s="74">
        <f t="shared" si="41"/>
        <v>0</v>
      </c>
      <c r="T205" s="74">
        <f t="shared" si="42"/>
        <v>0</v>
      </c>
    </row>
    <row r="206" spans="2:20" x14ac:dyDescent="0.25">
      <c r="B206" s="26"/>
      <c r="C206" s="50">
        <f t="shared" si="48"/>
        <v>0</v>
      </c>
      <c r="D206" s="64">
        <f t="shared" si="45"/>
        <v>52</v>
      </c>
      <c r="E206" s="71" t="str">
        <f t="shared" si="49"/>
        <v/>
      </c>
      <c r="F206" s="89"/>
      <c r="G206" s="27"/>
      <c r="H206" s="27"/>
      <c r="I206" s="27"/>
      <c r="J206" s="27"/>
      <c r="K206" s="27"/>
      <c r="L206" s="27"/>
      <c r="M206" s="68"/>
      <c r="N206" s="69"/>
      <c r="O206" s="72">
        <f t="shared" si="46"/>
        <v>0</v>
      </c>
      <c r="P206" s="72">
        <f t="shared" si="47"/>
        <v>0</v>
      </c>
      <c r="Q206" s="73">
        <f t="shared" si="43"/>
        <v>50</v>
      </c>
      <c r="R206" s="73">
        <f t="shared" si="44"/>
        <v>350</v>
      </c>
      <c r="S206" s="74">
        <f t="shared" si="41"/>
        <v>0</v>
      </c>
      <c r="T206" s="74">
        <f t="shared" si="42"/>
        <v>0</v>
      </c>
    </row>
    <row r="207" spans="2:20" x14ac:dyDescent="0.25">
      <c r="B207" s="26"/>
      <c r="C207" s="50">
        <f t="shared" si="48"/>
        <v>0</v>
      </c>
      <c r="D207" s="64">
        <f t="shared" si="45"/>
        <v>52</v>
      </c>
      <c r="E207" s="71" t="str">
        <f t="shared" si="49"/>
        <v/>
      </c>
      <c r="F207" s="89"/>
      <c r="G207" s="27"/>
      <c r="H207" s="27"/>
      <c r="I207" s="27"/>
      <c r="J207" s="27"/>
      <c r="K207" s="27"/>
      <c r="L207" s="27"/>
      <c r="M207" s="68"/>
      <c r="N207" s="69"/>
      <c r="O207" s="72">
        <f t="shared" si="46"/>
        <v>0</v>
      </c>
      <c r="P207" s="72">
        <f t="shared" si="47"/>
        <v>0</v>
      </c>
      <c r="Q207" s="73">
        <f t="shared" si="43"/>
        <v>50</v>
      </c>
      <c r="R207" s="73">
        <f t="shared" si="44"/>
        <v>350</v>
      </c>
      <c r="S207" s="74">
        <f t="shared" si="41"/>
        <v>0</v>
      </c>
      <c r="T207" s="74">
        <f t="shared" si="42"/>
        <v>0</v>
      </c>
    </row>
    <row r="208" spans="2:20" x14ac:dyDescent="0.25">
      <c r="B208" s="26"/>
      <c r="C208" s="50">
        <f t="shared" si="48"/>
        <v>0</v>
      </c>
      <c r="D208" s="64">
        <f t="shared" si="45"/>
        <v>52</v>
      </c>
      <c r="E208" s="71" t="str">
        <f t="shared" si="49"/>
        <v/>
      </c>
      <c r="F208" s="89"/>
      <c r="G208" s="27"/>
      <c r="H208" s="27"/>
      <c r="I208" s="27"/>
      <c r="J208" s="27"/>
      <c r="K208" s="27"/>
      <c r="L208" s="27"/>
      <c r="M208" s="68"/>
      <c r="N208" s="69"/>
      <c r="O208" s="72">
        <f t="shared" si="46"/>
        <v>0</v>
      </c>
      <c r="P208" s="72">
        <f t="shared" si="47"/>
        <v>0</v>
      </c>
      <c r="Q208" s="73">
        <f t="shared" si="43"/>
        <v>50</v>
      </c>
      <c r="R208" s="73">
        <f t="shared" si="44"/>
        <v>350</v>
      </c>
      <c r="S208" s="74">
        <f t="shared" si="41"/>
        <v>0</v>
      </c>
      <c r="T208" s="74">
        <f t="shared" si="42"/>
        <v>0</v>
      </c>
    </row>
    <row r="209" spans="2:20" x14ac:dyDescent="0.25">
      <c r="B209" s="26"/>
      <c r="C209" s="50">
        <f t="shared" si="48"/>
        <v>0</v>
      </c>
      <c r="D209" s="64">
        <f t="shared" si="45"/>
        <v>52</v>
      </c>
      <c r="E209" s="71" t="str">
        <f t="shared" si="49"/>
        <v/>
      </c>
      <c r="F209" s="89"/>
      <c r="G209" s="27"/>
      <c r="H209" s="27"/>
      <c r="I209" s="27"/>
      <c r="J209" s="27"/>
      <c r="K209" s="27"/>
      <c r="L209" s="27"/>
      <c r="M209" s="68"/>
      <c r="N209" s="69"/>
      <c r="O209" s="72">
        <f t="shared" si="46"/>
        <v>0</v>
      </c>
      <c r="P209" s="72">
        <f t="shared" si="47"/>
        <v>0</v>
      </c>
      <c r="Q209" s="73">
        <f t="shared" si="43"/>
        <v>50</v>
      </c>
      <c r="R209" s="73">
        <f t="shared" si="44"/>
        <v>350</v>
      </c>
      <c r="S209" s="74">
        <f t="shared" si="41"/>
        <v>0</v>
      </c>
      <c r="T209" s="74">
        <f t="shared" si="42"/>
        <v>0</v>
      </c>
    </row>
    <row r="210" spans="2:20" x14ac:dyDescent="0.25">
      <c r="B210" s="26"/>
      <c r="C210" s="50">
        <f t="shared" si="48"/>
        <v>0</v>
      </c>
      <c r="D210" s="64">
        <f t="shared" si="45"/>
        <v>52</v>
      </c>
      <c r="E210" s="71" t="str">
        <f t="shared" si="49"/>
        <v/>
      </c>
      <c r="F210" s="89"/>
      <c r="G210" s="27"/>
      <c r="H210" s="27"/>
      <c r="I210" s="27"/>
      <c r="J210" s="27"/>
      <c r="K210" s="27"/>
      <c r="L210" s="27"/>
      <c r="M210" s="68"/>
      <c r="N210" s="69"/>
      <c r="O210" s="72">
        <f t="shared" si="46"/>
        <v>0</v>
      </c>
      <c r="P210" s="72">
        <f t="shared" si="47"/>
        <v>0</v>
      </c>
      <c r="Q210" s="73">
        <f t="shared" si="43"/>
        <v>50</v>
      </c>
      <c r="R210" s="73">
        <f t="shared" si="44"/>
        <v>350</v>
      </c>
      <c r="S210" s="74">
        <f t="shared" ref="S210:S273" si="50">IF(Q210=Q209,0,Q210)</f>
        <v>0</v>
      </c>
      <c r="T210" s="74">
        <f t="shared" ref="T210:T273" si="51">IF(R210=R209,0,R210)</f>
        <v>0</v>
      </c>
    </row>
    <row r="211" spans="2:20" x14ac:dyDescent="0.25">
      <c r="B211" s="26"/>
      <c r="C211" s="50">
        <f t="shared" si="48"/>
        <v>0</v>
      </c>
      <c r="D211" s="64">
        <f t="shared" si="45"/>
        <v>52</v>
      </c>
      <c r="E211" s="71" t="str">
        <f t="shared" si="49"/>
        <v/>
      </c>
      <c r="F211" s="89"/>
      <c r="G211" s="27"/>
      <c r="H211" s="27"/>
      <c r="I211" s="27"/>
      <c r="J211" s="27"/>
      <c r="K211" s="27"/>
      <c r="L211" s="27"/>
      <c r="M211" s="68"/>
      <c r="N211" s="69"/>
      <c r="O211" s="72">
        <f t="shared" si="46"/>
        <v>0</v>
      </c>
      <c r="P211" s="72">
        <f t="shared" si="47"/>
        <v>0</v>
      </c>
      <c r="Q211" s="73">
        <f t="shared" si="43"/>
        <v>50</v>
      </c>
      <c r="R211" s="73">
        <f t="shared" si="44"/>
        <v>350</v>
      </c>
      <c r="S211" s="74">
        <f t="shared" si="50"/>
        <v>0</v>
      </c>
      <c r="T211" s="74">
        <f t="shared" si="51"/>
        <v>0</v>
      </c>
    </row>
    <row r="212" spans="2:20" x14ac:dyDescent="0.25">
      <c r="B212" s="26"/>
      <c r="C212" s="50">
        <f t="shared" si="48"/>
        <v>0</v>
      </c>
      <c r="D212" s="64">
        <f t="shared" si="45"/>
        <v>52</v>
      </c>
      <c r="E212" s="71" t="str">
        <f t="shared" si="49"/>
        <v/>
      </c>
      <c r="F212" s="89"/>
      <c r="G212" s="27"/>
      <c r="H212" s="27"/>
      <c r="I212" s="27"/>
      <c r="J212" s="27"/>
      <c r="K212" s="27"/>
      <c r="L212" s="27"/>
      <c r="M212" s="68"/>
      <c r="N212" s="69"/>
      <c r="O212" s="72">
        <f t="shared" si="46"/>
        <v>0</v>
      </c>
      <c r="P212" s="72">
        <f t="shared" si="47"/>
        <v>0</v>
      </c>
      <c r="Q212" s="73">
        <f t="shared" ref="Q212:Q275" si="52">Q211+O212</f>
        <v>50</v>
      </c>
      <c r="R212" s="73">
        <f t="shared" ref="R212:R275" si="53">R211+P212</f>
        <v>350</v>
      </c>
      <c r="S212" s="74">
        <f t="shared" si="50"/>
        <v>0</v>
      </c>
      <c r="T212" s="74">
        <f t="shared" si="51"/>
        <v>0</v>
      </c>
    </row>
    <row r="213" spans="2:20" x14ac:dyDescent="0.25">
      <c r="B213" s="26"/>
      <c r="C213" s="50">
        <f t="shared" si="48"/>
        <v>0</v>
      </c>
      <c r="D213" s="64">
        <f t="shared" si="45"/>
        <v>52</v>
      </c>
      <c r="E213" s="71" t="str">
        <f t="shared" si="49"/>
        <v/>
      </c>
      <c r="F213" s="89"/>
      <c r="G213" s="27"/>
      <c r="H213" s="27"/>
      <c r="I213" s="27"/>
      <c r="J213" s="27"/>
      <c r="K213" s="27"/>
      <c r="L213" s="27"/>
      <c r="M213" s="68"/>
      <c r="N213" s="69"/>
      <c r="O213" s="72">
        <f t="shared" si="46"/>
        <v>0</v>
      </c>
      <c r="P213" s="72">
        <f t="shared" si="47"/>
        <v>0</v>
      </c>
      <c r="Q213" s="73">
        <f t="shared" si="52"/>
        <v>50</v>
      </c>
      <c r="R213" s="73">
        <f t="shared" si="53"/>
        <v>350</v>
      </c>
      <c r="S213" s="74">
        <f t="shared" si="50"/>
        <v>0</v>
      </c>
      <c r="T213" s="74">
        <f t="shared" si="51"/>
        <v>0</v>
      </c>
    </row>
    <row r="214" spans="2:20" x14ac:dyDescent="0.25">
      <c r="B214" s="26"/>
      <c r="C214" s="50">
        <f t="shared" si="48"/>
        <v>0</v>
      </c>
      <c r="D214" s="64">
        <f t="shared" si="45"/>
        <v>52</v>
      </c>
      <c r="E214" s="71" t="str">
        <f t="shared" si="49"/>
        <v/>
      </c>
      <c r="F214" s="89"/>
      <c r="G214" s="27"/>
      <c r="H214" s="27"/>
      <c r="I214" s="27"/>
      <c r="J214" s="27"/>
      <c r="K214" s="27"/>
      <c r="L214" s="27"/>
      <c r="M214" s="68"/>
      <c r="N214" s="69"/>
      <c r="O214" s="72">
        <f t="shared" si="46"/>
        <v>0</v>
      </c>
      <c r="P214" s="72">
        <f t="shared" si="47"/>
        <v>0</v>
      </c>
      <c r="Q214" s="73">
        <f t="shared" si="52"/>
        <v>50</v>
      </c>
      <c r="R214" s="73">
        <f t="shared" si="53"/>
        <v>350</v>
      </c>
      <c r="S214" s="74">
        <f t="shared" si="50"/>
        <v>0</v>
      </c>
      <c r="T214" s="74">
        <f t="shared" si="51"/>
        <v>0</v>
      </c>
    </row>
    <row r="215" spans="2:20" x14ac:dyDescent="0.25">
      <c r="B215" s="26"/>
      <c r="C215" s="50">
        <f t="shared" si="48"/>
        <v>0</v>
      </c>
      <c r="D215" s="64">
        <f t="shared" si="45"/>
        <v>52</v>
      </c>
      <c r="E215" s="71" t="str">
        <f t="shared" si="49"/>
        <v/>
      </c>
      <c r="F215" s="89"/>
      <c r="G215" s="27"/>
      <c r="H215" s="27"/>
      <c r="I215" s="27"/>
      <c r="J215" s="27"/>
      <c r="K215" s="27"/>
      <c r="L215" s="27"/>
      <c r="M215" s="68"/>
      <c r="N215" s="69"/>
      <c r="O215" s="72">
        <f t="shared" si="46"/>
        <v>0</v>
      </c>
      <c r="P215" s="72">
        <f t="shared" si="47"/>
        <v>0</v>
      </c>
      <c r="Q215" s="73">
        <f t="shared" si="52"/>
        <v>50</v>
      </c>
      <c r="R215" s="73">
        <f t="shared" si="53"/>
        <v>350</v>
      </c>
      <c r="S215" s="74">
        <f t="shared" si="50"/>
        <v>0</v>
      </c>
      <c r="T215" s="74">
        <f t="shared" si="51"/>
        <v>0</v>
      </c>
    </row>
    <row r="216" spans="2:20" x14ac:dyDescent="0.25">
      <c r="B216" s="26"/>
      <c r="C216" s="50">
        <f t="shared" si="48"/>
        <v>0</v>
      </c>
      <c r="D216" s="64">
        <f t="shared" si="45"/>
        <v>52</v>
      </c>
      <c r="E216" s="71" t="str">
        <f t="shared" si="49"/>
        <v/>
      </c>
      <c r="F216" s="89"/>
      <c r="G216" s="27"/>
      <c r="H216" s="27"/>
      <c r="I216" s="27"/>
      <c r="J216" s="27"/>
      <c r="K216" s="27"/>
      <c r="L216" s="27"/>
      <c r="M216" s="68"/>
      <c r="N216" s="69"/>
      <c r="O216" s="72">
        <f t="shared" si="46"/>
        <v>0</v>
      </c>
      <c r="P216" s="72">
        <f t="shared" si="47"/>
        <v>0</v>
      </c>
      <c r="Q216" s="73">
        <f t="shared" si="52"/>
        <v>50</v>
      </c>
      <c r="R216" s="73">
        <f t="shared" si="53"/>
        <v>350</v>
      </c>
      <c r="S216" s="74">
        <f t="shared" si="50"/>
        <v>0</v>
      </c>
      <c r="T216" s="74">
        <f t="shared" si="51"/>
        <v>0</v>
      </c>
    </row>
    <row r="217" spans="2:20" x14ac:dyDescent="0.25">
      <c r="B217" s="26"/>
      <c r="C217" s="50">
        <f t="shared" si="48"/>
        <v>0</v>
      </c>
      <c r="D217" s="64">
        <f t="shared" si="45"/>
        <v>52</v>
      </c>
      <c r="E217" s="71" t="str">
        <f t="shared" si="49"/>
        <v/>
      </c>
      <c r="F217" s="89"/>
      <c r="G217" s="27"/>
      <c r="H217" s="27"/>
      <c r="I217" s="27"/>
      <c r="J217" s="27"/>
      <c r="K217" s="27"/>
      <c r="L217" s="27"/>
      <c r="M217" s="68"/>
      <c r="N217" s="69"/>
      <c r="O217" s="72">
        <f t="shared" si="46"/>
        <v>0</v>
      </c>
      <c r="P217" s="72">
        <f t="shared" si="47"/>
        <v>0</v>
      </c>
      <c r="Q217" s="73">
        <f t="shared" si="52"/>
        <v>50</v>
      </c>
      <c r="R217" s="73">
        <f t="shared" si="53"/>
        <v>350</v>
      </c>
      <c r="S217" s="74">
        <f t="shared" si="50"/>
        <v>0</v>
      </c>
      <c r="T217" s="74">
        <f t="shared" si="51"/>
        <v>0</v>
      </c>
    </row>
    <row r="218" spans="2:20" x14ac:dyDescent="0.25">
      <c r="B218" s="26"/>
      <c r="C218" s="50">
        <f t="shared" si="48"/>
        <v>0</v>
      </c>
      <c r="D218" s="64">
        <f t="shared" si="45"/>
        <v>52</v>
      </c>
      <c r="E218" s="71" t="str">
        <f t="shared" si="49"/>
        <v/>
      </c>
      <c r="F218" s="89"/>
      <c r="G218" s="27"/>
      <c r="H218" s="27"/>
      <c r="I218" s="27"/>
      <c r="J218" s="27"/>
      <c r="K218" s="27"/>
      <c r="L218" s="27"/>
      <c r="M218" s="68"/>
      <c r="N218" s="69"/>
      <c r="O218" s="72">
        <f t="shared" si="46"/>
        <v>0</v>
      </c>
      <c r="P218" s="72">
        <f t="shared" si="47"/>
        <v>0</v>
      </c>
      <c r="Q218" s="73">
        <f t="shared" si="52"/>
        <v>50</v>
      </c>
      <c r="R218" s="73">
        <f t="shared" si="53"/>
        <v>350</v>
      </c>
      <c r="S218" s="74">
        <f t="shared" si="50"/>
        <v>0</v>
      </c>
      <c r="T218" s="74">
        <f t="shared" si="51"/>
        <v>0</v>
      </c>
    </row>
    <row r="219" spans="2:20" x14ac:dyDescent="0.25">
      <c r="B219" s="26"/>
      <c r="C219" s="50">
        <f t="shared" si="48"/>
        <v>0</v>
      </c>
      <c r="D219" s="64">
        <f t="shared" si="45"/>
        <v>52</v>
      </c>
      <c r="E219" s="71" t="str">
        <f t="shared" si="49"/>
        <v/>
      </c>
      <c r="F219" s="89"/>
      <c r="G219" s="27"/>
      <c r="H219" s="27"/>
      <c r="I219" s="27"/>
      <c r="J219" s="27"/>
      <c r="K219" s="27"/>
      <c r="L219" s="27"/>
      <c r="M219" s="68"/>
      <c r="N219" s="69"/>
      <c r="O219" s="72">
        <f t="shared" si="46"/>
        <v>0</v>
      </c>
      <c r="P219" s="72">
        <f t="shared" si="47"/>
        <v>0</v>
      </c>
      <c r="Q219" s="73">
        <f t="shared" si="52"/>
        <v>50</v>
      </c>
      <c r="R219" s="73">
        <f t="shared" si="53"/>
        <v>350</v>
      </c>
      <c r="S219" s="74">
        <f t="shared" si="50"/>
        <v>0</v>
      </c>
      <c r="T219" s="74">
        <f t="shared" si="51"/>
        <v>0</v>
      </c>
    </row>
    <row r="220" spans="2:20" x14ac:dyDescent="0.25">
      <c r="B220" s="26"/>
      <c r="C220" s="50">
        <f t="shared" si="48"/>
        <v>0</v>
      </c>
      <c r="D220" s="64">
        <f t="shared" si="45"/>
        <v>52</v>
      </c>
      <c r="E220" s="71" t="str">
        <f t="shared" si="49"/>
        <v/>
      </c>
      <c r="F220" s="89"/>
      <c r="G220" s="27"/>
      <c r="H220" s="27"/>
      <c r="I220" s="27"/>
      <c r="J220" s="27"/>
      <c r="K220" s="27"/>
      <c r="L220" s="27"/>
      <c r="M220" s="68"/>
      <c r="N220" s="69"/>
      <c r="O220" s="72">
        <f t="shared" si="46"/>
        <v>0</v>
      </c>
      <c r="P220" s="72">
        <f t="shared" si="47"/>
        <v>0</v>
      </c>
      <c r="Q220" s="73">
        <f t="shared" si="52"/>
        <v>50</v>
      </c>
      <c r="R220" s="73">
        <f t="shared" si="53"/>
        <v>350</v>
      </c>
      <c r="S220" s="74">
        <f t="shared" si="50"/>
        <v>0</v>
      </c>
      <c r="T220" s="74">
        <f t="shared" si="51"/>
        <v>0</v>
      </c>
    </row>
    <row r="221" spans="2:20" x14ac:dyDescent="0.25">
      <c r="B221" s="26"/>
      <c r="C221" s="50">
        <f t="shared" si="48"/>
        <v>0</v>
      </c>
      <c r="D221" s="64">
        <f t="shared" si="45"/>
        <v>52</v>
      </c>
      <c r="E221" s="71" t="str">
        <f t="shared" si="49"/>
        <v/>
      </c>
      <c r="F221" s="89"/>
      <c r="G221" s="27"/>
      <c r="H221" s="27"/>
      <c r="I221" s="27"/>
      <c r="J221" s="27"/>
      <c r="K221" s="27"/>
      <c r="L221" s="27"/>
      <c r="M221" s="68"/>
      <c r="N221" s="69"/>
      <c r="O221" s="72">
        <f t="shared" si="46"/>
        <v>0</v>
      </c>
      <c r="P221" s="72">
        <f t="shared" si="47"/>
        <v>0</v>
      </c>
      <c r="Q221" s="73">
        <f t="shared" si="52"/>
        <v>50</v>
      </c>
      <c r="R221" s="73">
        <f t="shared" si="53"/>
        <v>350</v>
      </c>
      <c r="S221" s="74">
        <f t="shared" si="50"/>
        <v>0</v>
      </c>
      <c r="T221" s="74">
        <f t="shared" si="51"/>
        <v>0</v>
      </c>
    </row>
    <row r="222" spans="2:20" x14ac:dyDescent="0.25">
      <c r="B222" s="26"/>
      <c r="C222" s="50">
        <f t="shared" si="48"/>
        <v>0</v>
      </c>
      <c r="D222" s="64">
        <f t="shared" si="45"/>
        <v>52</v>
      </c>
      <c r="E222" s="71" t="str">
        <f t="shared" si="49"/>
        <v/>
      </c>
      <c r="F222" s="89"/>
      <c r="G222" s="27"/>
      <c r="H222" s="27"/>
      <c r="I222" s="27"/>
      <c r="J222" s="27"/>
      <c r="K222" s="27"/>
      <c r="L222" s="27"/>
      <c r="M222" s="68"/>
      <c r="N222" s="69"/>
      <c r="O222" s="72">
        <f t="shared" si="46"/>
        <v>0</v>
      </c>
      <c r="P222" s="72">
        <f t="shared" si="47"/>
        <v>0</v>
      </c>
      <c r="Q222" s="73">
        <f t="shared" si="52"/>
        <v>50</v>
      </c>
      <c r="R222" s="73">
        <f t="shared" si="53"/>
        <v>350</v>
      </c>
      <c r="S222" s="74">
        <f t="shared" si="50"/>
        <v>0</v>
      </c>
      <c r="T222" s="74">
        <f t="shared" si="51"/>
        <v>0</v>
      </c>
    </row>
    <row r="223" spans="2:20" x14ac:dyDescent="0.25">
      <c r="B223" s="26"/>
      <c r="C223" s="50">
        <f t="shared" si="48"/>
        <v>0</v>
      </c>
      <c r="D223" s="64">
        <f t="shared" si="45"/>
        <v>52</v>
      </c>
      <c r="E223" s="71" t="str">
        <f t="shared" si="49"/>
        <v/>
      </c>
      <c r="F223" s="89"/>
      <c r="G223" s="27"/>
      <c r="H223" s="27"/>
      <c r="I223" s="27"/>
      <c r="J223" s="27"/>
      <c r="K223" s="27"/>
      <c r="L223" s="27"/>
      <c r="M223" s="68"/>
      <c r="N223" s="69"/>
      <c r="O223" s="72">
        <f t="shared" si="46"/>
        <v>0</v>
      </c>
      <c r="P223" s="72">
        <f t="shared" si="47"/>
        <v>0</v>
      </c>
      <c r="Q223" s="73">
        <f t="shared" si="52"/>
        <v>50</v>
      </c>
      <c r="R223" s="73">
        <f t="shared" si="53"/>
        <v>350</v>
      </c>
      <c r="S223" s="74">
        <f t="shared" si="50"/>
        <v>0</v>
      </c>
      <c r="T223" s="74">
        <f t="shared" si="51"/>
        <v>0</v>
      </c>
    </row>
    <row r="224" spans="2:20" x14ac:dyDescent="0.25">
      <c r="B224" s="26"/>
      <c r="C224" s="50">
        <f t="shared" si="48"/>
        <v>0</v>
      </c>
      <c r="D224" s="64">
        <f t="shared" si="45"/>
        <v>52</v>
      </c>
      <c r="E224" s="71" t="str">
        <f t="shared" si="49"/>
        <v/>
      </c>
      <c r="F224" s="89"/>
      <c r="G224" s="27"/>
      <c r="H224" s="27"/>
      <c r="I224" s="27"/>
      <c r="J224" s="27"/>
      <c r="K224" s="27"/>
      <c r="L224" s="27"/>
      <c r="M224" s="68"/>
      <c r="N224" s="69"/>
      <c r="O224" s="72">
        <f t="shared" si="46"/>
        <v>0</v>
      </c>
      <c r="P224" s="72">
        <f t="shared" si="47"/>
        <v>0</v>
      </c>
      <c r="Q224" s="73">
        <f t="shared" si="52"/>
        <v>50</v>
      </c>
      <c r="R224" s="73">
        <f t="shared" si="53"/>
        <v>350</v>
      </c>
      <c r="S224" s="74">
        <f t="shared" si="50"/>
        <v>0</v>
      </c>
      <c r="T224" s="74">
        <f t="shared" si="51"/>
        <v>0</v>
      </c>
    </row>
    <row r="225" spans="2:20" x14ac:dyDescent="0.25">
      <c r="B225" s="26"/>
      <c r="C225" s="50">
        <f t="shared" si="48"/>
        <v>0</v>
      </c>
      <c r="D225" s="64">
        <f t="shared" si="45"/>
        <v>52</v>
      </c>
      <c r="E225" s="71" t="str">
        <f t="shared" si="49"/>
        <v/>
      </c>
      <c r="F225" s="89"/>
      <c r="G225" s="27"/>
      <c r="H225" s="27"/>
      <c r="I225" s="27"/>
      <c r="J225" s="27"/>
      <c r="K225" s="27"/>
      <c r="L225" s="27"/>
      <c r="M225" s="68"/>
      <c r="N225" s="69"/>
      <c r="O225" s="72">
        <f t="shared" si="46"/>
        <v>0</v>
      </c>
      <c r="P225" s="72">
        <f t="shared" si="47"/>
        <v>0</v>
      </c>
      <c r="Q225" s="73">
        <f t="shared" si="52"/>
        <v>50</v>
      </c>
      <c r="R225" s="73">
        <f t="shared" si="53"/>
        <v>350</v>
      </c>
      <c r="S225" s="74">
        <f t="shared" si="50"/>
        <v>0</v>
      </c>
      <c r="T225" s="74">
        <f t="shared" si="51"/>
        <v>0</v>
      </c>
    </row>
    <row r="226" spans="2:20" x14ac:dyDescent="0.25">
      <c r="B226" s="26"/>
      <c r="C226" s="50">
        <f t="shared" si="48"/>
        <v>0</v>
      </c>
      <c r="D226" s="64">
        <f t="shared" si="45"/>
        <v>52</v>
      </c>
      <c r="E226" s="71" t="str">
        <f t="shared" si="49"/>
        <v/>
      </c>
      <c r="F226" s="89"/>
      <c r="G226" s="27"/>
      <c r="H226" s="27"/>
      <c r="I226" s="27"/>
      <c r="J226" s="27"/>
      <c r="K226" s="27"/>
      <c r="L226" s="27"/>
      <c r="M226" s="68"/>
      <c r="N226" s="69"/>
      <c r="O226" s="72">
        <f t="shared" si="46"/>
        <v>0</v>
      </c>
      <c r="P226" s="72">
        <f t="shared" si="47"/>
        <v>0</v>
      </c>
      <c r="Q226" s="73">
        <f t="shared" si="52"/>
        <v>50</v>
      </c>
      <c r="R226" s="73">
        <f t="shared" si="53"/>
        <v>350</v>
      </c>
      <c r="S226" s="74">
        <f t="shared" si="50"/>
        <v>0</v>
      </c>
      <c r="T226" s="74">
        <f t="shared" si="51"/>
        <v>0</v>
      </c>
    </row>
    <row r="227" spans="2:20" x14ac:dyDescent="0.25">
      <c r="B227" s="26"/>
      <c r="C227" s="50">
        <f t="shared" si="48"/>
        <v>0</v>
      </c>
      <c r="D227" s="64">
        <f t="shared" si="45"/>
        <v>52</v>
      </c>
      <c r="E227" s="71" t="str">
        <f t="shared" si="49"/>
        <v/>
      </c>
      <c r="F227" s="89"/>
      <c r="G227" s="27"/>
      <c r="H227" s="27"/>
      <c r="I227" s="27"/>
      <c r="J227" s="27"/>
      <c r="K227" s="27"/>
      <c r="L227" s="27"/>
      <c r="M227" s="68"/>
      <c r="N227" s="69"/>
      <c r="O227" s="72">
        <f t="shared" si="46"/>
        <v>0</v>
      </c>
      <c r="P227" s="72">
        <f t="shared" si="47"/>
        <v>0</v>
      </c>
      <c r="Q227" s="73">
        <f t="shared" si="52"/>
        <v>50</v>
      </c>
      <c r="R227" s="73">
        <f t="shared" si="53"/>
        <v>350</v>
      </c>
      <c r="S227" s="74">
        <f t="shared" si="50"/>
        <v>0</v>
      </c>
      <c r="T227" s="74">
        <f t="shared" si="51"/>
        <v>0</v>
      </c>
    </row>
    <row r="228" spans="2:20" x14ac:dyDescent="0.25">
      <c r="B228" s="26"/>
      <c r="C228" s="50">
        <f t="shared" si="48"/>
        <v>0</v>
      </c>
      <c r="D228" s="64">
        <f t="shared" si="45"/>
        <v>52</v>
      </c>
      <c r="E228" s="71" t="str">
        <f t="shared" si="49"/>
        <v/>
      </c>
      <c r="F228" s="89"/>
      <c r="G228" s="27"/>
      <c r="H228" s="27"/>
      <c r="I228" s="27"/>
      <c r="J228" s="27"/>
      <c r="K228" s="27"/>
      <c r="L228" s="27"/>
      <c r="M228" s="68"/>
      <c r="N228" s="69"/>
      <c r="O228" s="72">
        <f t="shared" si="46"/>
        <v>0</v>
      </c>
      <c r="P228" s="72">
        <f t="shared" si="47"/>
        <v>0</v>
      </c>
      <c r="Q228" s="73">
        <f t="shared" si="52"/>
        <v>50</v>
      </c>
      <c r="R228" s="73">
        <f t="shared" si="53"/>
        <v>350</v>
      </c>
      <c r="S228" s="74">
        <f t="shared" si="50"/>
        <v>0</v>
      </c>
      <c r="T228" s="74">
        <f t="shared" si="51"/>
        <v>0</v>
      </c>
    </row>
    <row r="229" spans="2:20" x14ac:dyDescent="0.25">
      <c r="B229" s="26"/>
      <c r="C229" s="50">
        <f t="shared" si="48"/>
        <v>0</v>
      </c>
      <c r="D229" s="64">
        <f t="shared" si="45"/>
        <v>52</v>
      </c>
      <c r="E229" s="71" t="str">
        <f t="shared" si="49"/>
        <v/>
      </c>
      <c r="F229" s="89"/>
      <c r="G229" s="27"/>
      <c r="H229" s="27"/>
      <c r="I229" s="27"/>
      <c r="J229" s="27"/>
      <c r="K229" s="27"/>
      <c r="L229" s="27"/>
      <c r="M229" s="68"/>
      <c r="N229" s="69"/>
      <c r="O229" s="72">
        <f t="shared" si="46"/>
        <v>0</v>
      </c>
      <c r="P229" s="72">
        <f t="shared" si="47"/>
        <v>0</v>
      </c>
      <c r="Q229" s="73">
        <f t="shared" si="52"/>
        <v>50</v>
      </c>
      <c r="R229" s="73">
        <f t="shared" si="53"/>
        <v>350</v>
      </c>
      <c r="S229" s="74">
        <f t="shared" si="50"/>
        <v>0</v>
      </c>
      <c r="T229" s="74">
        <f t="shared" si="51"/>
        <v>0</v>
      </c>
    </row>
    <row r="230" spans="2:20" x14ac:dyDescent="0.25">
      <c r="B230" s="26"/>
      <c r="C230" s="50">
        <f t="shared" si="48"/>
        <v>0</v>
      </c>
      <c r="D230" s="64">
        <f t="shared" si="45"/>
        <v>52</v>
      </c>
      <c r="E230" s="71" t="str">
        <f t="shared" si="49"/>
        <v/>
      </c>
      <c r="F230" s="89"/>
      <c r="G230" s="27"/>
      <c r="H230" s="27"/>
      <c r="I230" s="27"/>
      <c r="J230" s="27"/>
      <c r="K230" s="27"/>
      <c r="L230" s="27"/>
      <c r="M230" s="68"/>
      <c r="N230" s="69"/>
      <c r="O230" s="72">
        <f t="shared" si="46"/>
        <v>0</v>
      </c>
      <c r="P230" s="72">
        <f t="shared" si="47"/>
        <v>0</v>
      </c>
      <c r="Q230" s="73">
        <f t="shared" si="52"/>
        <v>50</v>
      </c>
      <c r="R230" s="73">
        <f t="shared" si="53"/>
        <v>350</v>
      </c>
      <c r="S230" s="74">
        <f t="shared" si="50"/>
        <v>0</v>
      </c>
      <c r="T230" s="74">
        <f t="shared" si="51"/>
        <v>0</v>
      </c>
    </row>
    <row r="231" spans="2:20" x14ac:dyDescent="0.25">
      <c r="B231" s="26"/>
      <c r="C231" s="50">
        <f t="shared" si="48"/>
        <v>0</v>
      </c>
      <c r="D231" s="64">
        <f t="shared" si="45"/>
        <v>52</v>
      </c>
      <c r="E231" s="71" t="str">
        <f t="shared" si="49"/>
        <v/>
      </c>
      <c r="F231" s="89"/>
      <c r="G231" s="27"/>
      <c r="H231" s="27"/>
      <c r="I231" s="27"/>
      <c r="J231" s="27"/>
      <c r="K231" s="27"/>
      <c r="L231" s="27"/>
      <c r="M231" s="68"/>
      <c r="N231" s="69"/>
      <c r="O231" s="72">
        <f t="shared" si="46"/>
        <v>0</v>
      </c>
      <c r="P231" s="72">
        <f t="shared" si="47"/>
        <v>0</v>
      </c>
      <c r="Q231" s="73">
        <f t="shared" si="52"/>
        <v>50</v>
      </c>
      <c r="R231" s="73">
        <f t="shared" si="53"/>
        <v>350</v>
      </c>
      <c r="S231" s="74">
        <f t="shared" si="50"/>
        <v>0</v>
      </c>
      <c r="T231" s="74">
        <f t="shared" si="51"/>
        <v>0</v>
      </c>
    </row>
    <row r="232" spans="2:20" x14ac:dyDescent="0.25">
      <c r="B232" s="26"/>
      <c r="C232" s="50">
        <f t="shared" si="48"/>
        <v>0</v>
      </c>
      <c r="D232" s="64">
        <f t="shared" si="45"/>
        <v>52</v>
      </c>
      <c r="E232" s="71" t="str">
        <f t="shared" si="49"/>
        <v/>
      </c>
      <c r="F232" s="89"/>
      <c r="G232" s="27"/>
      <c r="H232" s="27"/>
      <c r="I232" s="27"/>
      <c r="J232" s="27"/>
      <c r="K232" s="27"/>
      <c r="L232" s="27"/>
      <c r="M232" s="68"/>
      <c r="N232" s="69"/>
      <c r="O232" s="72">
        <f t="shared" si="46"/>
        <v>0</v>
      </c>
      <c r="P232" s="72">
        <f t="shared" si="47"/>
        <v>0</v>
      </c>
      <c r="Q232" s="73">
        <f t="shared" si="52"/>
        <v>50</v>
      </c>
      <c r="R232" s="73">
        <f t="shared" si="53"/>
        <v>350</v>
      </c>
      <c r="S232" s="74">
        <f t="shared" si="50"/>
        <v>0</v>
      </c>
      <c r="T232" s="74">
        <f t="shared" si="51"/>
        <v>0</v>
      </c>
    </row>
    <row r="233" spans="2:20" x14ac:dyDescent="0.25">
      <c r="B233" s="26"/>
      <c r="C233" s="50">
        <f t="shared" si="48"/>
        <v>0</v>
      </c>
      <c r="D233" s="64">
        <f t="shared" si="45"/>
        <v>52</v>
      </c>
      <c r="E233" s="71" t="str">
        <f t="shared" si="49"/>
        <v/>
      </c>
      <c r="F233" s="89"/>
      <c r="G233" s="27"/>
      <c r="H233" s="27"/>
      <c r="I233" s="27"/>
      <c r="J233" s="27"/>
      <c r="K233" s="27"/>
      <c r="L233" s="27"/>
      <c r="M233" s="68"/>
      <c r="N233" s="69"/>
      <c r="O233" s="72">
        <f t="shared" si="46"/>
        <v>0</v>
      </c>
      <c r="P233" s="72">
        <f t="shared" si="47"/>
        <v>0</v>
      </c>
      <c r="Q233" s="73">
        <f t="shared" si="52"/>
        <v>50</v>
      </c>
      <c r="R233" s="73">
        <f t="shared" si="53"/>
        <v>350</v>
      </c>
      <c r="S233" s="74">
        <f t="shared" si="50"/>
        <v>0</v>
      </c>
      <c r="T233" s="74">
        <f t="shared" si="51"/>
        <v>0</v>
      </c>
    </row>
    <row r="234" spans="2:20" x14ac:dyDescent="0.25">
      <c r="B234" s="26"/>
      <c r="C234" s="50">
        <f t="shared" si="48"/>
        <v>0</v>
      </c>
      <c r="D234" s="64">
        <f t="shared" si="45"/>
        <v>52</v>
      </c>
      <c r="E234" s="71" t="str">
        <f t="shared" si="49"/>
        <v/>
      </c>
      <c r="F234" s="89"/>
      <c r="G234" s="27"/>
      <c r="H234" s="27"/>
      <c r="I234" s="27"/>
      <c r="J234" s="27"/>
      <c r="K234" s="27"/>
      <c r="L234" s="27"/>
      <c r="M234" s="68"/>
      <c r="N234" s="69"/>
      <c r="O234" s="72">
        <f t="shared" si="46"/>
        <v>0</v>
      </c>
      <c r="P234" s="72">
        <f t="shared" si="47"/>
        <v>0</v>
      </c>
      <c r="Q234" s="73">
        <f t="shared" si="52"/>
        <v>50</v>
      </c>
      <c r="R234" s="73">
        <f t="shared" si="53"/>
        <v>350</v>
      </c>
      <c r="S234" s="74">
        <f t="shared" si="50"/>
        <v>0</v>
      </c>
      <c r="T234" s="74">
        <f t="shared" si="51"/>
        <v>0</v>
      </c>
    </row>
    <row r="235" spans="2:20" x14ac:dyDescent="0.25">
      <c r="B235" s="26"/>
      <c r="C235" s="50">
        <f t="shared" si="48"/>
        <v>0</v>
      </c>
      <c r="D235" s="64">
        <f t="shared" si="45"/>
        <v>52</v>
      </c>
      <c r="E235" s="71" t="str">
        <f t="shared" si="49"/>
        <v/>
      </c>
      <c r="F235" s="89"/>
      <c r="G235" s="27"/>
      <c r="H235" s="27"/>
      <c r="I235" s="27"/>
      <c r="J235" s="27"/>
      <c r="K235" s="27"/>
      <c r="L235" s="27"/>
      <c r="M235" s="68"/>
      <c r="N235" s="69"/>
      <c r="O235" s="72">
        <f t="shared" si="46"/>
        <v>0</v>
      </c>
      <c r="P235" s="72">
        <f t="shared" si="47"/>
        <v>0</v>
      </c>
      <c r="Q235" s="73">
        <f t="shared" si="52"/>
        <v>50</v>
      </c>
      <c r="R235" s="73">
        <f t="shared" si="53"/>
        <v>350</v>
      </c>
      <c r="S235" s="74">
        <f t="shared" si="50"/>
        <v>0</v>
      </c>
      <c r="T235" s="74">
        <f t="shared" si="51"/>
        <v>0</v>
      </c>
    </row>
    <row r="236" spans="2:20" x14ac:dyDescent="0.25">
      <c r="B236" s="26"/>
      <c r="C236" s="50">
        <f t="shared" si="48"/>
        <v>0</v>
      </c>
      <c r="D236" s="64">
        <f t="shared" si="45"/>
        <v>52</v>
      </c>
      <c r="E236" s="71" t="str">
        <f t="shared" si="49"/>
        <v/>
      </c>
      <c r="F236" s="89"/>
      <c r="G236" s="27"/>
      <c r="H236" s="27"/>
      <c r="I236" s="27"/>
      <c r="J236" s="27"/>
      <c r="K236" s="27"/>
      <c r="L236" s="27"/>
      <c r="M236" s="68"/>
      <c r="N236" s="69"/>
      <c r="O236" s="72">
        <f t="shared" si="46"/>
        <v>0</v>
      </c>
      <c r="P236" s="72">
        <f t="shared" si="47"/>
        <v>0</v>
      </c>
      <c r="Q236" s="73">
        <f t="shared" si="52"/>
        <v>50</v>
      </c>
      <c r="R236" s="73">
        <f t="shared" si="53"/>
        <v>350</v>
      </c>
      <c r="S236" s="74">
        <f t="shared" si="50"/>
        <v>0</v>
      </c>
      <c r="T236" s="74">
        <f t="shared" si="51"/>
        <v>0</v>
      </c>
    </row>
    <row r="237" spans="2:20" x14ac:dyDescent="0.25">
      <c r="B237" s="26"/>
      <c r="C237" s="50">
        <f t="shared" si="48"/>
        <v>0</v>
      </c>
      <c r="D237" s="64">
        <f t="shared" si="45"/>
        <v>52</v>
      </c>
      <c r="E237" s="71" t="str">
        <f t="shared" si="49"/>
        <v/>
      </c>
      <c r="F237" s="89"/>
      <c r="G237" s="27"/>
      <c r="H237" s="27"/>
      <c r="I237" s="27"/>
      <c r="J237" s="27"/>
      <c r="K237" s="27"/>
      <c r="L237" s="27"/>
      <c r="M237" s="68"/>
      <c r="N237" s="69"/>
      <c r="O237" s="72">
        <f t="shared" si="46"/>
        <v>0</v>
      </c>
      <c r="P237" s="72">
        <f t="shared" si="47"/>
        <v>0</v>
      </c>
      <c r="Q237" s="73">
        <f t="shared" si="52"/>
        <v>50</v>
      </c>
      <c r="R237" s="73">
        <f t="shared" si="53"/>
        <v>350</v>
      </c>
      <c r="S237" s="74">
        <f t="shared" si="50"/>
        <v>0</v>
      </c>
      <c r="T237" s="74">
        <f t="shared" si="51"/>
        <v>0</v>
      </c>
    </row>
    <row r="238" spans="2:20" x14ac:dyDescent="0.25">
      <c r="B238" s="26"/>
      <c r="C238" s="50">
        <f t="shared" si="48"/>
        <v>0</v>
      </c>
      <c r="D238" s="64">
        <f t="shared" si="45"/>
        <v>52</v>
      </c>
      <c r="E238" s="71" t="str">
        <f t="shared" si="49"/>
        <v/>
      </c>
      <c r="F238" s="89"/>
      <c r="G238" s="27"/>
      <c r="H238" s="27"/>
      <c r="I238" s="27"/>
      <c r="J238" s="27"/>
      <c r="K238" s="27"/>
      <c r="L238" s="27"/>
      <c r="M238" s="68"/>
      <c r="N238" s="69"/>
      <c r="O238" s="72">
        <f t="shared" si="46"/>
        <v>0</v>
      </c>
      <c r="P238" s="72">
        <f t="shared" si="47"/>
        <v>0</v>
      </c>
      <c r="Q238" s="73">
        <f t="shared" si="52"/>
        <v>50</v>
      </c>
      <c r="R238" s="73">
        <f t="shared" si="53"/>
        <v>350</v>
      </c>
      <c r="S238" s="74">
        <f t="shared" si="50"/>
        <v>0</v>
      </c>
      <c r="T238" s="74">
        <f t="shared" si="51"/>
        <v>0</v>
      </c>
    </row>
    <row r="239" spans="2:20" x14ac:dyDescent="0.25">
      <c r="B239" s="26"/>
      <c r="C239" s="50">
        <f t="shared" si="48"/>
        <v>0</v>
      </c>
      <c r="D239" s="64">
        <f t="shared" si="45"/>
        <v>52</v>
      </c>
      <c r="E239" s="71" t="str">
        <f t="shared" si="49"/>
        <v/>
      </c>
      <c r="F239" s="89"/>
      <c r="G239" s="27"/>
      <c r="H239" s="27"/>
      <c r="I239" s="27"/>
      <c r="J239" s="27"/>
      <c r="K239" s="27"/>
      <c r="L239" s="27"/>
      <c r="M239" s="68"/>
      <c r="N239" s="69"/>
      <c r="O239" s="72">
        <f t="shared" si="46"/>
        <v>0</v>
      </c>
      <c r="P239" s="72">
        <f t="shared" si="47"/>
        <v>0</v>
      </c>
      <c r="Q239" s="73">
        <f t="shared" si="52"/>
        <v>50</v>
      </c>
      <c r="R239" s="73">
        <f t="shared" si="53"/>
        <v>350</v>
      </c>
      <c r="S239" s="74">
        <f t="shared" si="50"/>
        <v>0</v>
      </c>
      <c r="T239" s="74">
        <f t="shared" si="51"/>
        <v>0</v>
      </c>
    </row>
    <row r="240" spans="2:20" x14ac:dyDescent="0.25">
      <c r="B240" s="26"/>
      <c r="C240" s="50">
        <f t="shared" si="48"/>
        <v>0</v>
      </c>
      <c r="D240" s="64">
        <f t="shared" si="45"/>
        <v>52</v>
      </c>
      <c r="E240" s="71" t="str">
        <f t="shared" si="49"/>
        <v/>
      </c>
      <c r="F240" s="89"/>
      <c r="G240" s="27"/>
      <c r="H240" s="27"/>
      <c r="I240" s="27"/>
      <c r="J240" s="27"/>
      <c r="K240" s="27"/>
      <c r="L240" s="27"/>
      <c r="M240" s="68"/>
      <c r="N240" s="69"/>
      <c r="O240" s="72">
        <f t="shared" si="46"/>
        <v>0</v>
      </c>
      <c r="P240" s="72">
        <f t="shared" si="47"/>
        <v>0</v>
      </c>
      <c r="Q240" s="73">
        <f t="shared" si="52"/>
        <v>50</v>
      </c>
      <c r="R240" s="73">
        <f t="shared" si="53"/>
        <v>350</v>
      </c>
      <c r="S240" s="74">
        <f t="shared" si="50"/>
        <v>0</v>
      </c>
      <c r="T240" s="74">
        <f t="shared" si="51"/>
        <v>0</v>
      </c>
    </row>
    <row r="241" spans="2:20" x14ac:dyDescent="0.25">
      <c r="B241" s="26"/>
      <c r="C241" s="50">
        <f t="shared" si="48"/>
        <v>0</v>
      </c>
      <c r="D241" s="64">
        <f t="shared" si="45"/>
        <v>52</v>
      </c>
      <c r="E241" s="71" t="str">
        <f t="shared" si="49"/>
        <v/>
      </c>
      <c r="F241" s="89"/>
      <c r="G241" s="27"/>
      <c r="H241" s="27"/>
      <c r="I241" s="27"/>
      <c r="J241" s="27"/>
      <c r="K241" s="27"/>
      <c r="L241" s="27"/>
      <c r="M241" s="68"/>
      <c r="N241" s="69"/>
      <c r="O241" s="72">
        <f t="shared" si="46"/>
        <v>0</v>
      </c>
      <c r="P241" s="72">
        <f t="shared" si="47"/>
        <v>0</v>
      </c>
      <c r="Q241" s="73">
        <f t="shared" si="52"/>
        <v>50</v>
      </c>
      <c r="R241" s="73">
        <f t="shared" si="53"/>
        <v>350</v>
      </c>
      <c r="S241" s="74">
        <f t="shared" si="50"/>
        <v>0</v>
      </c>
      <c r="T241" s="74">
        <f t="shared" si="51"/>
        <v>0</v>
      </c>
    </row>
    <row r="242" spans="2:20" x14ac:dyDescent="0.25">
      <c r="B242" s="26"/>
      <c r="C242" s="50">
        <f t="shared" si="48"/>
        <v>0</v>
      </c>
      <c r="D242" s="64">
        <f t="shared" si="45"/>
        <v>52</v>
      </c>
      <c r="E242" s="71" t="str">
        <f t="shared" si="49"/>
        <v/>
      </c>
      <c r="F242" s="89"/>
      <c r="G242" s="27"/>
      <c r="H242" s="27"/>
      <c r="I242" s="27"/>
      <c r="J242" s="27"/>
      <c r="K242" s="27"/>
      <c r="L242" s="27"/>
      <c r="M242" s="68"/>
      <c r="N242" s="69"/>
      <c r="O242" s="72">
        <f t="shared" si="46"/>
        <v>0</v>
      </c>
      <c r="P242" s="72">
        <f t="shared" si="47"/>
        <v>0</v>
      </c>
      <c r="Q242" s="73">
        <f t="shared" si="52"/>
        <v>50</v>
      </c>
      <c r="R242" s="73">
        <f t="shared" si="53"/>
        <v>350</v>
      </c>
      <c r="S242" s="74">
        <f t="shared" si="50"/>
        <v>0</v>
      </c>
      <c r="T242" s="74">
        <f t="shared" si="51"/>
        <v>0</v>
      </c>
    </row>
    <row r="243" spans="2:20" x14ac:dyDescent="0.25">
      <c r="B243" s="26"/>
      <c r="C243" s="50">
        <f t="shared" si="48"/>
        <v>0</v>
      </c>
      <c r="D243" s="64">
        <f t="shared" si="45"/>
        <v>52</v>
      </c>
      <c r="E243" s="71" t="str">
        <f t="shared" si="49"/>
        <v/>
      </c>
      <c r="F243" s="89"/>
      <c r="G243" s="27"/>
      <c r="H243" s="27"/>
      <c r="I243" s="27"/>
      <c r="J243" s="27"/>
      <c r="K243" s="27"/>
      <c r="L243" s="27"/>
      <c r="M243" s="68"/>
      <c r="N243" s="69"/>
      <c r="O243" s="72">
        <f t="shared" si="46"/>
        <v>0</v>
      </c>
      <c r="P243" s="72">
        <f t="shared" si="47"/>
        <v>0</v>
      </c>
      <c r="Q243" s="73">
        <f t="shared" si="52"/>
        <v>50</v>
      </c>
      <c r="R243" s="73">
        <f t="shared" si="53"/>
        <v>350</v>
      </c>
      <c r="S243" s="74">
        <f t="shared" si="50"/>
        <v>0</v>
      </c>
      <c r="T243" s="74">
        <f t="shared" si="51"/>
        <v>0</v>
      </c>
    </row>
    <row r="244" spans="2:20" x14ac:dyDescent="0.25">
      <c r="B244" s="26"/>
      <c r="C244" s="50">
        <f t="shared" si="48"/>
        <v>0</v>
      </c>
      <c r="D244" s="64">
        <f t="shared" si="45"/>
        <v>52</v>
      </c>
      <c r="E244" s="71" t="str">
        <f t="shared" si="49"/>
        <v/>
      </c>
      <c r="F244" s="89"/>
      <c r="G244" s="27"/>
      <c r="H244" s="27"/>
      <c r="I244" s="27"/>
      <c r="J244" s="27"/>
      <c r="K244" s="27"/>
      <c r="L244" s="27"/>
      <c r="M244" s="68"/>
      <c r="N244" s="69"/>
      <c r="O244" s="72">
        <f t="shared" si="46"/>
        <v>0</v>
      </c>
      <c r="P244" s="72">
        <f t="shared" si="47"/>
        <v>0</v>
      </c>
      <c r="Q244" s="73">
        <f t="shared" si="52"/>
        <v>50</v>
      </c>
      <c r="R244" s="73">
        <f t="shared" si="53"/>
        <v>350</v>
      </c>
      <c r="S244" s="74">
        <f t="shared" si="50"/>
        <v>0</v>
      </c>
      <c r="T244" s="74">
        <f t="shared" si="51"/>
        <v>0</v>
      </c>
    </row>
    <row r="245" spans="2:20" x14ac:dyDescent="0.25">
      <c r="B245" s="26"/>
      <c r="C245" s="50">
        <f t="shared" si="48"/>
        <v>0</v>
      </c>
      <c r="D245" s="64">
        <f t="shared" si="45"/>
        <v>52</v>
      </c>
      <c r="E245" s="71" t="str">
        <f t="shared" si="49"/>
        <v/>
      </c>
      <c r="F245" s="89"/>
      <c r="G245" s="27"/>
      <c r="H245" s="27"/>
      <c r="I245" s="27"/>
      <c r="J245" s="27"/>
      <c r="K245" s="27"/>
      <c r="L245" s="27"/>
      <c r="M245" s="68"/>
      <c r="N245" s="69"/>
      <c r="O245" s="72">
        <f t="shared" si="46"/>
        <v>0</v>
      </c>
      <c r="P245" s="72">
        <f t="shared" si="47"/>
        <v>0</v>
      </c>
      <c r="Q245" s="73">
        <f t="shared" si="52"/>
        <v>50</v>
      </c>
      <c r="R245" s="73">
        <f t="shared" si="53"/>
        <v>350</v>
      </c>
      <c r="S245" s="74">
        <f t="shared" si="50"/>
        <v>0</v>
      </c>
      <c r="T245" s="74">
        <f t="shared" si="51"/>
        <v>0</v>
      </c>
    </row>
    <row r="246" spans="2:20" x14ac:dyDescent="0.25">
      <c r="B246" s="26"/>
      <c r="C246" s="50">
        <f t="shared" si="48"/>
        <v>0</v>
      </c>
      <c r="D246" s="64">
        <f t="shared" si="45"/>
        <v>52</v>
      </c>
      <c r="E246" s="71" t="str">
        <f t="shared" si="49"/>
        <v/>
      </c>
      <c r="F246" s="89"/>
      <c r="G246" s="27"/>
      <c r="H246" s="27"/>
      <c r="I246" s="27"/>
      <c r="J246" s="27"/>
      <c r="K246" s="27"/>
      <c r="L246" s="27"/>
      <c r="M246" s="68"/>
      <c r="N246" s="69"/>
      <c r="O246" s="72">
        <f t="shared" si="46"/>
        <v>0</v>
      </c>
      <c r="P246" s="72">
        <f t="shared" si="47"/>
        <v>0</v>
      </c>
      <c r="Q246" s="73">
        <f t="shared" si="52"/>
        <v>50</v>
      </c>
      <c r="R246" s="73">
        <f t="shared" si="53"/>
        <v>350</v>
      </c>
      <c r="S246" s="74">
        <f t="shared" si="50"/>
        <v>0</v>
      </c>
      <c r="T246" s="74">
        <f t="shared" si="51"/>
        <v>0</v>
      </c>
    </row>
    <row r="247" spans="2:20" x14ac:dyDescent="0.25">
      <c r="B247" s="26"/>
      <c r="C247" s="50">
        <f t="shared" si="48"/>
        <v>0</v>
      </c>
      <c r="D247" s="64">
        <f t="shared" si="45"/>
        <v>52</v>
      </c>
      <c r="E247" s="71" t="str">
        <f t="shared" si="49"/>
        <v/>
      </c>
      <c r="F247" s="89"/>
      <c r="G247" s="27"/>
      <c r="H247" s="27"/>
      <c r="I247" s="27"/>
      <c r="J247" s="27"/>
      <c r="K247" s="27"/>
      <c r="L247" s="27"/>
      <c r="M247" s="68"/>
      <c r="N247" s="69"/>
      <c r="O247" s="72">
        <f t="shared" si="46"/>
        <v>0</v>
      </c>
      <c r="P247" s="72">
        <f t="shared" si="47"/>
        <v>0</v>
      </c>
      <c r="Q247" s="73">
        <f t="shared" si="52"/>
        <v>50</v>
      </c>
      <c r="R247" s="73">
        <f t="shared" si="53"/>
        <v>350</v>
      </c>
      <c r="S247" s="74">
        <f t="shared" si="50"/>
        <v>0</v>
      </c>
      <c r="T247" s="74">
        <f t="shared" si="51"/>
        <v>0</v>
      </c>
    </row>
    <row r="248" spans="2:20" x14ac:dyDescent="0.25">
      <c r="B248" s="26"/>
      <c r="C248" s="50">
        <f t="shared" si="48"/>
        <v>0</v>
      </c>
      <c r="D248" s="64">
        <f t="shared" si="45"/>
        <v>52</v>
      </c>
      <c r="E248" s="71" t="str">
        <f t="shared" si="49"/>
        <v/>
      </c>
      <c r="F248" s="89"/>
      <c r="G248" s="27"/>
      <c r="H248" s="27"/>
      <c r="I248" s="27"/>
      <c r="J248" s="27"/>
      <c r="K248" s="27"/>
      <c r="L248" s="27"/>
      <c r="M248" s="68"/>
      <c r="N248" s="69"/>
      <c r="O248" s="72">
        <f t="shared" si="46"/>
        <v>0</v>
      </c>
      <c r="P248" s="72">
        <f t="shared" si="47"/>
        <v>0</v>
      </c>
      <c r="Q248" s="73">
        <f t="shared" si="52"/>
        <v>50</v>
      </c>
      <c r="R248" s="73">
        <f t="shared" si="53"/>
        <v>350</v>
      </c>
      <c r="S248" s="74">
        <f t="shared" si="50"/>
        <v>0</v>
      </c>
      <c r="T248" s="74">
        <f t="shared" si="51"/>
        <v>0</v>
      </c>
    </row>
    <row r="249" spans="2:20" x14ac:dyDescent="0.25">
      <c r="B249" s="26"/>
      <c r="C249" s="50">
        <f t="shared" si="48"/>
        <v>0</v>
      </c>
      <c r="D249" s="64">
        <f t="shared" si="45"/>
        <v>52</v>
      </c>
      <c r="E249" s="71" t="str">
        <f t="shared" si="49"/>
        <v/>
      </c>
      <c r="F249" s="89"/>
      <c r="G249" s="27"/>
      <c r="H249" s="27"/>
      <c r="I249" s="27"/>
      <c r="J249" s="27"/>
      <c r="K249" s="27"/>
      <c r="L249" s="27"/>
      <c r="M249" s="68"/>
      <c r="N249" s="69"/>
      <c r="O249" s="72">
        <f t="shared" si="46"/>
        <v>0</v>
      </c>
      <c r="P249" s="72">
        <f t="shared" si="47"/>
        <v>0</v>
      </c>
      <c r="Q249" s="73">
        <f t="shared" si="52"/>
        <v>50</v>
      </c>
      <c r="R249" s="73">
        <f t="shared" si="53"/>
        <v>350</v>
      </c>
      <c r="S249" s="74">
        <f t="shared" si="50"/>
        <v>0</v>
      </c>
      <c r="T249" s="74">
        <f t="shared" si="51"/>
        <v>0</v>
      </c>
    </row>
    <row r="250" spans="2:20" x14ac:dyDescent="0.25">
      <c r="B250" s="26"/>
      <c r="C250" s="50">
        <f t="shared" si="48"/>
        <v>0</v>
      </c>
      <c r="D250" s="64">
        <f t="shared" si="45"/>
        <v>52</v>
      </c>
      <c r="E250" s="71" t="str">
        <f t="shared" si="49"/>
        <v/>
      </c>
      <c r="F250" s="89"/>
      <c r="G250" s="27"/>
      <c r="H250" s="27"/>
      <c r="I250" s="27"/>
      <c r="J250" s="27"/>
      <c r="K250" s="27"/>
      <c r="L250" s="27"/>
      <c r="M250" s="68"/>
      <c r="N250" s="69"/>
      <c r="O250" s="72">
        <f t="shared" si="46"/>
        <v>0</v>
      </c>
      <c r="P250" s="72">
        <f t="shared" si="47"/>
        <v>0</v>
      </c>
      <c r="Q250" s="73">
        <f t="shared" si="52"/>
        <v>50</v>
      </c>
      <c r="R250" s="73">
        <f t="shared" si="53"/>
        <v>350</v>
      </c>
      <c r="S250" s="74">
        <f t="shared" si="50"/>
        <v>0</v>
      </c>
      <c r="T250" s="74">
        <f t="shared" si="51"/>
        <v>0</v>
      </c>
    </row>
    <row r="251" spans="2:20" x14ac:dyDescent="0.25">
      <c r="B251" s="26"/>
      <c r="C251" s="50">
        <f t="shared" si="48"/>
        <v>0</v>
      </c>
      <c r="D251" s="64">
        <f t="shared" si="45"/>
        <v>52</v>
      </c>
      <c r="E251" s="71" t="str">
        <f t="shared" si="49"/>
        <v/>
      </c>
      <c r="F251" s="89"/>
      <c r="G251" s="27"/>
      <c r="H251" s="27"/>
      <c r="I251" s="27"/>
      <c r="J251" s="27"/>
      <c r="K251" s="27"/>
      <c r="L251" s="27"/>
      <c r="M251" s="68"/>
      <c r="N251" s="69"/>
      <c r="O251" s="72">
        <f t="shared" si="46"/>
        <v>0</v>
      </c>
      <c r="P251" s="72">
        <f t="shared" si="47"/>
        <v>0</v>
      </c>
      <c r="Q251" s="73">
        <f t="shared" si="52"/>
        <v>50</v>
      </c>
      <c r="R251" s="73">
        <f t="shared" si="53"/>
        <v>350</v>
      </c>
      <c r="S251" s="74">
        <f t="shared" si="50"/>
        <v>0</v>
      </c>
      <c r="T251" s="74">
        <f t="shared" si="51"/>
        <v>0</v>
      </c>
    </row>
    <row r="252" spans="2:20" x14ac:dyDescent="0.25">
      <c r="B252" s="26"/>
      <c r="C252" s="50">
        <f t="shared" si="48"/>
        <v>0</v>
      </c>
      <c r="D252" s="64">
        <f t="shared" si="45"/>
        <v>52</v>
      </c>
      <c r="E252" s="71" t="str">
        <f t="shared" si="49"/>
        <v/>
      </c>
      <c r="F252" s="89"/>
      <c r="G252" s="27"/>
      <c r="H252" s="27"/>
      <c r="I252" s="27"/>
      <c r="J252" s="27"/>
      <c r="K252" s="27"/>
      <c r="L252" s="27"/>
      <c r="M252" s="68"/>
      <c r="N252" s="69"/>
      <c r="O252" s="72">
        <f t="shared" si="46"/>
        <v>0</v>
      </c>
      <c r="P252" s="72">
        <f t="shared" si="47"/>
        <v>0</v>
      </c>
      <c r="Q252" s="73">
        <f t="shared" si="52"/>
        <v>50</v>
      </c>
      <c r="R252" s="73">
        <f t="shared" si="53"/>
        <v>350</v>
      </c>
      <c r="S252" s="74">
        <f t="shared" si="50"/>
        <v>0</v>
      </c>
      <c r="T252" s="74">
        <f t="shared" si="51"/>
        <v>0</v>
      </c>
    </row>
    <row r="253" spans="2:20" x14ac:dyDescent="0.25">
      <c r="B253" s="26"/>
      <c r="C253" s="50">
        <f t="shared" si="48"/>
        <v>0</v>
      </c>
      <c r="D253" s="64">
        <f t="shared" si="45"/>
        <v>52</v>
      </c>
      <c r="E253" s="71" t="str">
        <f t="shared" si="49"/>
        <v/>
      </c>
      <c r="F253" s="89"/>
      <c r="G253" s="27"/>
      <c r="H253" s="27"/>
      <c r="I253" s="27"/>
      <c r="J253" s="27"/>
      <c r="K253" s="27"/>
      <c r="L253" s="27"/>
      <c r="M253" s="68"/>
      <c r="N253" s="69"/>
      <c r="O253" s="72">
        <f t="shared" si="46"/>
        <v>0</v>
      </c>
      <c r="P253" s="72">
        <f t="shared" si="47"/>
        <v>0</v>
      </c>
      <c r="Q253" s="73">
        <f t="shared" si="52"/>
        <v>50</v>
      </c>
      <c r="R253" s="73">
        <f t="shared" si="53"/>
        <v>350</v>
      </c>
      <c r="S253" s="74">
        <f t="shared" si="50"/>
        <v>0</v>
      </c>
      <c r="T253" s="74">
        <f t="shared" si="51"/>
        <v>0</v>
      </c>
    </row>
    <row r="254" spans="2:20" x14ac:dyDescent="0.25">
      <c r="B254" s="26"/>
      <c r="C254" s="50">
        <f t="shared" si="48"/>
        <v>0</v>
      </c>
      <c r="D254" s="64">
        <f t="shared" si="45"/>
        <v>52</v>
      </c>
      <c r="E254" s="71" t="str">
        <f t="shared" si="49"/>
        <v/>
      </c>
      <c r="F254" s="89"/>
      <c r="G254" s="27"/>
      <c r="H254" s="27"/>
      <c r="I254" s="27"/>
      <c r="J254" s="27"/>
      <c r="K254" s="27"/>
      <c r="L254" s="27"/>
      <c r="M254" s="68"/>
      <c r="N254" s="69"/>
      <c r="O254" s="72">
        <f t="shared" si="46"/>
        <v>0</v>
      </c>
      <c r="P254" s="72">
        <f t="shared" si="47"/>
        <v>0</v>
      </c>
      <c r="Q254" s="73">
        <f t="shared" si="52"/>
        <v>50</v>
      </c>
      <c r="R254" s="73">
        <f t="shared" si="53"/>
        <v>350</v>
      </c>
      <c r="S254" s="74">
        <f t="shared" si="50"/>
        <v>0</v>
      </c>
      <c r="T254" s="74">
        <f t="shared" si="51"/>
        <v>0</v>
      </c>
    </row>
    <row r="255" spans="2:20" x14ac:dyDescent="0.25">
      <c r="B255" s="26"/>
      <c r="C255" s="50">
        <f t="shared" si="48"/>
        <v>0</v>
      </c>
      <c r="D255" s="64">
        <f t="shared" si="45"/>
        <v>52</v>
      </c>
      <c r="E255" s="71" t="str">
        <f t="shared" si="49"/>
        <v/>
      </c>
      <c r="F255" s="89"/>
      <c r="G255" s="27"/>
      <c r="H255" s="27"/>
      <c r="I255" s="27"/>
      <c r="J255" s="27"/>
      <c r="K255" s="27"/>
      <c r="L255" s="27"/>
      <c r="M255" s="68"/>
      <c r="N255" s="69"/>
      <c r="O255" s="72">
        <f t="shared" si="46"/>
        <v>0</v>
      </c>
      <c r="P255" s="72">
        <f t="shared" si="47"/>
        <v>0</v>
      </c>
      <c r="Q255" s="73">
        <f t="shared" si="52"/>
        <v>50</v>
      </c>
      <c r="R255" s="73">
        <f t="shared" si="53"/>
        <v>350</v>
      </c>
      <c r="S255" s="74">
        <f t="shared" si="50"/>
        <v>0</v>
      </c>
      <c r="T255" s="74">
        <f t="shared" si="51"/>
        <v>0</v>
      </c>
    </row>
    <row r="256" spans="2:20" x14ac:dyDescent="0.25">
      <c r="B256" s="26"/>
      <c r="C256" s="50">
        <f t="shared" si="48"/>
        <v>0</v>
      </c>
      <c r="D256" s="64">
        <f t="shared" si="45"/>
        <v>52</v>
      </c>
      <c r="E256" s="71" t="str">
        <f t="shared" si="49"/>
        <v/>
      </c>
      <c r="F256" s="89"/>
      <c r="G256" s="27"/>
      <c r="H256" s="27"/>
      <c r="I256" s="27"/>
      <c r="J256" s="27"/>
      <c r="K256" s="27"/>
      <c r="L256" s="27"/>
      <c r="M256" s="68"/>
      <c r="N256" s="69"/>
      <c r="O256" s="72">
        <f t="shared" si="46"/>
        <v>0</v>
      </c>
      <c r="P256" s="72">
        <f t="shared" si="47"/>
        <v>0</v>
      </c>
      <c r="Q256" s="73">
        <f t="shared" si="52"/>
        <v>50</v>
      </c>
      <c r="R256" s="73">
        <f t="shared" si="53"/>
        <v>350</v>
      </c>
      <c r="S256" s="74">
        <f t="shared" si="50"/>
        <v>0</v>
      </c>
      <c r="T256" s="74">
        <f t="shared" si="51"/>
        <v>0</v>
      </c>
    </row>
    <row r="257" spans="2:20" x14ac:dyDescent="0.25">
      <c r="B257" s="26"/>
      <c r="C257" s="50">
        <f t="shared" si="48"/>
        <v>0</v>
      </c>
      <c r="D257" s="64">
        <f t="shared" si="45"/>
        <v>52</v>
      </c>
      <c r="E257" s="71" t="str">
        <f t="shared" si="49"/>
        <v/>
      </c>
      <c r="F257" s="89"/>
      <c r="G257" s="27"/>
      <c r="H257" s="27"/>
      <c r="I257" s="27"/>
      <c r="J257" s="27"/>
      <c r="K257" s="27"/>
      <c r="L257" s="27"/>
      <c r="M257" s="68"/>
      <c r="N257" s="69"/>
      <c r="O257" s="72">
        <f t="shared" si="46"/>
        <v>0</v>
      </c>
      <c r="P257" s="72">
        <f t="shared" si="47"/>
        <v>0</v>
      </c>
      <c r="Q257" s="73">
        <f t="shared" si="52"/>
        <v>50</v>
      </c>
      <c r="R257" s="73">
        <f t="shared" si="53"/>
        <v>350</v>
      </c>
      <c r="S257" s="74">
        <f t="shared" si="50"/>
        <v>0</v>
      </c>
      <c r="T257" s="74">
        <f t="shared" si="51"/>
        <v>0</v>
      </c>
    </row>
    <row r="258" spans="2:20" x14ac:dyDescent="0.25">
      <c r="B258" s="26"/>
      <c r="C258" s="50">
        <f t="shared" si="48"/>
        <v>0</v>
      </c>
      <c r="D258" s="64">
        <f t="shared" si="45"/>
        <v>52</v>
      </c>
      <c r="E258" s="71" t="str">
        <f t="shared" si="49"/>
        <v/>
      </c>
      <c r="F258" s="89"/>
      <c r="G258" s="27"/>
      <c r="H258" s="27"/>
      <c r="I258" s="27"/>
      <c r="J258" s="27"/>
      <c r="K258" s="27"/>
      <c r="L258" s="27"/>
      <c r="M258" s="68"/>
      <c r="N258" s="69"/>
      <c r="O258" s="72">
        <f t="shared" si="46"/>
        <v>0</v>
      </c>
      <c r="P258" s="72">
        <f t="shared" si="47"/>
        <v>0</v>
      </c>
      <c r="Q258" s="73">
        <f t="shared" si="52"/>
        <v>50</v>
      </c>
      <c r="R258" s="73">
        <f t="shared" si="53"/>
        <v>350</v>
      </c>
      <c r="S258" s="74">
        <f t="shared" si="50"/>
        <v>0</v>
      </c>
      <c r="T258" s="74">
        <f t="shared" si="51"/>
        <v>0</v>
      </c>
    </row>
    <row r="259" spans="2:20" x14ac:dyDescent="0.25">
      <c r="B259" s="26"/>
      <c r="C259" s="50">
        <f t="shared" si="48"/>
        <v>0</v>
      </c>
      <c r="D259" s="64">
        <f t="shared" si="45"/>
        <v>52</v>
      </c>
      <c r="E259" s="71" t="str">
        <f t="shared" si="49"/>
        <v/>
      </c>
      <c r="F259" s="89"/>
      <c r="G259" s="27"/>
      <c r="H259" s="27"/>
      <c r="I259" s="27"/>
      <c r="J259" s="27"/>
      <c r="K259" s="27"/>
      <c r="L259" s="27"/>
      <c r="M259" s="68"/>
      <c r="N259" s="69"/>
      <c r="O259" s="72">
        <f t="shared" si="46"/>
        <v>0</v>
      </c>
      <c r="P259" s="72">
        <f t="shared" si="47"/>
        <v>0</v>
      </c>
      <c r="Q259" s="73">
        <f t="shared" si="52"/>
        <v>50</v>
      </c>
      <c r="R259" s="73">
        <f t="shared" si="53"/>
        <v>350</v>
      </c>
      <c r="S259" s="74">
        <f t="shared" si="50"/>
        <v>0</v>
      </c>
      <c r="T259" s="74">
        <f t="shared" si="51"/>
        <v>0</v>
      </c>
    </row>
    <row r="260" spans="2:20" x14ac:dyDescent="0.25">
      <c r="B260" s="26"/>
      <c r="C260" s="50">
        <f t="shared" si="48"/>
        <v>0</v>
      </c>
      <c r="D260" s="64">
        <f t="shared" si="45"/>
        <v>52</v>
      </c>
      <c r="E260" s="71" t="str">
        <f t="shared" si="49"/>
        <v/>
      </c>
      <c r="F260" s="89"/>
      <c r="G260" s="27"/>
      <c r="H260" s="27"/>
      <c r="I260" s="27"/>
      <c r="J260" s="27"/>
      <c r="K260" s="27"/>
      <c r="L260" s="27"/>
      <c r="M260" s="68"/>
      <c r="N260" s="69"/>
      <c r="O260" s="72">
        <f t="shared" si="46"/>
        <v>0</v>
      </c>
      <c r="P260" s="72">
        <f t="shared" si="47"/>
        <v>0</v>
      </c>
      <c r="Q260" s="73">
        <f t="shared" si="52"/>
        <v>50</v>
      </c>
      <c r="R260" s="73">
        <f t="shared" si="53"/>
        <v>350</v>
      </c>
      <c r="S260" s="74">
        <f t="shared" si="50"/>
        <v>0</v>
      </c>
      <c r="T260" s="74">
        <f t="shared" si="51"/>
        <v>0</v>
      </c>
    </row>
    <row r="261" spans="2:20" x14ac:dyDescent="0.25">
      <c r="B261" s="26"/>
      <c r="C261" s="50">
        <f t="shared" si="48"/>
        <v>0</v>
      </c>
      <c r="D261" s="64">
        <f t="shared" si="45"/>
        <v>52</v>
      </c>
      <c r="E261" s="71" t="str">
        <f t="shared" si="49"/>
        <v/>
      </c>
      <c r="F261" s="89"/>
      <c r="G261" s="27"/>
      <c r="H261" s="27"/>
      <c r="I261" s="27"/>
      <c r="J261" s="27"/>
      <c r="K261" s="27"/>
      <c r="L261" s="27"/>
      <c r="M261" s="68"/>
      <c r="N261" s="69"/>
      <c r="O261" s="72">
        <f t="shared" si="46"/>
        <v>0</v>
      </c>
      <c r="P261" s="72">
        <f t="shared" si="47"/>
        <v>0</v>
      </c>
      <c r="Q261" s="73">
        <f t="shared" si="52"/>
        <v>50</v>
      </c>
      <c r="R261" s="73">
        <f t="shared" si="53"/>
        <v>350</v>
      </c>
      <c r="S261" s="74">
        <f t="shared" si="50"/>
        <v>0</v>
      </c>
      <c r="T261" s="74">
        <f t="shared" si="51"/>
        <v>0</v>
      </c>
    </row>
    <row r="262" spans="2:20" x14ac:dyDescent="0.25">
      <c r="B262" s="26"/>
      <c r="C262" s="50">
        <f t="shared" si="48"/>
        <v>0</v>
      </c>
      <c r="D262" s="64">
        <f t="shared" si="45"/>
        <v>52</v>
      </c>
      <c r="E262" s="71" t="str">
        <f t="shared" si="49"/>
        <v/>
      </c>
      <c r="F262" s="89"/>
      <c r="G262" s="27"/>
      <c r="H262" s="27"/>
      <c r="I262" s="27"/>
      <c r="J262" s="27"/>
      <c r="K262" s="27"/>
      <c r="L262" s="27"/>
      <c r="M262" s="68"/>
      <c r="N262" s="69"/>
      <c r="O262" s="72">
        <f t="shared" si="46"/>
        <v>0</v>
      </c>
      <c r="P262" s="72">
        <f t="shared" si="47"/>
        <v>0</v>
      </c>
      <c r="Q262" s="73">
        <f t="shared" si="52"/>
        <v>50</v>
      </c>
      <c r="R262" s="73">
        <f t="shared" si="53"/>
        <v>350</v>
      </c>
      <c r="S262" s="74">
        <f t="shared" si="50"/>
        <v>0</v>
      </c>
      <c r="T262" s="74">
        <f t="shared" si="51"/>
        <v>0</v>
      </c>
    </row>
    <row r="263" spans="2:20" x14ac:dyDescent="0.25">
      <c r="B263" s="26"/>
      <c r="C263" s="50">
        <f t="shared" si="48"/>
        <v>0</v>
      </c>
      <c r="D263" s="64">
        <f t="shared" si="45"/>
        <v>52</v>
      </c>
      <c r="E263" s="71" t="str">
        <f t="shared" si="49"/>
        <v/>
      </c>
      <c r="F263" s="89"/>
      <c r="G263" s="27"/>
      <c r="H263" s="27"/>
      <c r="I263" s="27"/>
      <c r="J263" s="27"/>
      <c r="K263" s="27"/>
      <c r="L263" s="27"/>
      <c r="M263" s="68"/>
      <c r="N263" s="69"/>
      <c r="O263" s="72">
        <f t="shared" si="46"/>
        <v>0</v>
      </c>
      <c r="P263" s="72">
        <f t="shared" si="47"/>
        <v>0</v>
      </c>
      <c r="Q263" s="73">
        <f t="shared" si="52"/>
        <v>50</v>
      </c>
      <c r="R263" s="73">
        <f t="shared" si="53"/>
        <v>350</v>
      </c>
      <c r="S263" s="74">
        <f t="shared" si="50"/>
        <v>0</v>
      </c>
      <c r="T263" s="74">
        <f t="shared" si="51"/>
        <v>0</v>
      </c>
    </row>
    <row r="264" spans="2:20" x14ac:dyDescent="0.25">
      <c r="B264" s="26"/>
      <c r="C264" s="50">
        <f t="shared" si="48"/>
        <v>0</v>
      </c>
      <c r="D264" s="64">
        <f t="shared" si="45"/>
        <v>52</v>
      </c>
      <c r="E264" s="71" t="str">
        <f t="shared" si="49"/>
        <v/>
      </c>
      <c r="F264" s="89"/>
      <c r="G264" s="27"/>
      <c r="H264" s="27"/>
      <c r="I264" s="27"/>
      <c r="J264" s="27"/>
      <c r="K264" s="27"/>
      <c r="L264" s="27"/>
      <c r="M264" s="68"/>
      <c r="N264" s="69"/>
      <c r="O264" s="72">
        <f t="shared" si="46"/>
        <v>0</v>
      </c>
      <c r="P264" s="72">
        <f t="shared" si="47"/>
        <v>0</v>
      </c>
      <c r="Q264" s="73">
        <f t="shared" si="52"/>
        <v>50</v>
      </c>
      <c r="R264" s="73">
        <f t="shared" si="53"/>
        <v>350</v>
      </c>
      <c r="S264" s="74">
        <f t="shared" si="50"/>
        <v>0</v>
      </c>
      <c r="T264" s="74">
        <f t="shared" si="51"/>
        <v>0</v>
      </c>
    </row>
    <row r="265" spans="2:20" x14ac:dyDescent="0.25">
      <c r="B265" s="26"/>
      <c r="C265" s="50">
        <f t="shared" si="48"/>
        <v>0</v>
      </c>
      <c r="D265" s="64">
        <f t="shared" ref="D265:D328" si="54">INT(MOD(INT((B265-2)/7)+0.6,52+5/28))+1</f>
        <v>52</v>
      </c>
      <c r="E265" s="71" t="str">
        <f t="shared" si="49"/>
        <v/>
      </c>
      <c r="F265" s="89"/>
      <c r="G265" s="27"/>
      <c r="H265" s="27"/>
      <c r="I265" s="27"/>
      <c r="J265" s="27"/>
      <c r="K265" s="27"/>
      <c r="L265" s="27"/>
      <c r="M265" s="68"/>
      <c r="N265" s="69"/>
      <c r="O265" s="72">
        <f t="shared" ref="O265:O328" si="55">IF(L265="v",0,M265-N265)</f>
        <v>0</v>
      </c>
      <c r="P265" s="72">
        <f t="shared" ref="P265:P328" si="56">IF(L265="v",M265-N265,0)</f>
        <v>0</v>
      </c>
      <c r="Q265" s="73">
        <f t="shared" si="52"/>
        <v>50</v>
      </c>
      <c r="R265" s="73">
        <f t="shared" si="53"/>
        <v>350</v>
      </c>
      <c r="S265" s="74">
        <f t="shared" si="50"/>
        <v>0</v>
      </c>
      <c r="T265" s="74">
        <f t="shared" si="51"/>
        <v>0</v>
      </c>
    </row>
    <row r="266" spans="2:20" x14ac:dyDescent="0.25">
      <c r="B266" s="26"/>
      <c r="C266" s="50">
        <f t="shared" ref="C266:C329" si="57">IF(B266=0,0,(DATE(YEAR(B266),MONTH(B266),DAY(B266))))</f>
        <v>0</v>
      </c>
      <c r="D266" s="64">
        <f t="shared" si="54"/>
        <v>52</v>
      </c>
      <c r="E266" s="71" t="str">
        <f t="shared" ref="E266:E329" si="58">IF(C266=0,"",UPPER(TEXT(B266,"mmmm")))</f>
        <v/>
      </c>
      <c r="F266" s="89"/>
      <c r="G266" s="27"/>
      <c r="H266" s="27"/>
      <c r="I266" s="27"/>
      <c r="J266" s="27"/>
      <c r="K266" s="27"/>
      <c r="L266" s="27"/>
      <c r="M266" s="68"/>
      <c r="N266" s="69"/>
      <c r="O266" s="72">
        <f t="shared" si="55"/>
        <v>0</v>
      </c>
      <c r="P266" s="72">
        <f t="shared" si="56"/>
        <v>0</v>
      </c>
      <c r="Q266" s="73">
        <f t="shared" si="52"/>
        <v>50</v>
      </c>
      <c r="R266" s="73">
        <f t="shared" si="53"/>
        <v>350</v>
      </c>
      <c r="S266" s="74">
        <f t="shared" si="50"/>
        <v>0</v>
      </c>
      <c r="T266" s="74">
        <f t="shared" si="51"/>
        <v>0</v>
      </c>
    </row>
    <row r="267" spans="2:20" x14ac:dyDescent="0.25">
      <c r="B267" s="26"/>
      <c r="C267" s="50">
        <f t="shared" si="57"/>
        <v>0</v>
      </c>
      <c r="D267" s="64">
        <f t="shared" si="54"/>
        <v>52</v>
      </c>
      <c r="E267" s="71" t="str">
        <f t="shared" si="58"/>
        <v/>
      </c>
      <c r="F267" s="89"/>
      <c r="G267" s="27"/>
      <c r="H267" s="27"/>
      <c r="I267" s="27"/>
      <c r="J267" s="27"/>
      <c r="K267" s="27"/>
      <c r="L267" s="27"/>
      <c r="M267" s="68"/>
      <c r="N267" s="69"/>
      <c r="O267" s="72">
        <f t="shared" si="55"/>
        <v>0</v>
      </c>
      <c r="P267" s="72">
        <f t="shared" si="56"/>
        <v>0</v>
      </c>
      <c r="Q267" s="73">
        <f t="shared" si="52"/>
        <v>50</v>
      </c>
      <c r="R267" s="73">
        <f t="shared" si="53"/>
        <v>350</v>
      </c>
      <c r="S267" s="74">
        <f t="shared" si="50"/>
        <v>0</v>
      </c>
      <c r="T267" s="74">
        <f t="shared" si="51"/>
        <v>0</v>
      </c>
    </row>
    <row r="268" spans="2:20" x14ac:dyDescent="0.25">
      <c r="B268" s="26"/>
      <c r="C268" s="50">
        <f t="shared" si="57"/>
        <v>0</v>
      </c>
      <c r="D268" s="64">
        <f t="shared" si="54"/>
        <v>52</v>
      </c>
      <c r="E268" s="71" t="str">
        <f t="shared" si="58"/>
        <v/>
      </c>
      <c r="F268" s="89"/>
      <c r="G268" s="27"/>
      <c r="H268" s="27"/>
      <c r="I268" s="27"/>
      <c r="J268" s="27"/>
      <c r="K268" s="27"/>
      <c r="L268" s="27"/>
      <c r="M268" s="68"/>
      <c r="N268" s="69"/>
      <c r="O268" s="72">
        <f t="shared" si="55"/>
        <v>0</v>
      </c>
      <c r="P268" s="72">
        <f t="shared" si="56"/>
        <v>0</v>
      </c>
      <c r="Q268" s="73">
        <f t="shared" si="52"/>
        <v>50</v>
      </c>
      <c r="R268" s="73">
        <f t="shared" si="53"/>
        <v>350</v>
      </c>
      <c r="S268" s="74">
        <f t="shared" si="50"/>
        <v>0</v>
      </c>
      <c r="T268" s="74">
        <f t="shared" si="51"/>
        <v>0</v>
      </c>
    </row>
    <row r="269" spans="2:20" x14ac:dyDescent="0.25">
      <c r="B269" s="26"/>
      <c r="C269" s="50">
        <f t="shared" si="57"/>
        <v>0</v>
      </c>
      <c r="D269" s="64">
        <f t="shared" si="54"/>
        <v>52</v>
      </c>
      <c r="E269" s="71" t="str">
        <f t="shared" si="58"/>
        <v/>
      </c>
      <c r="F269" s="89"/>
      <c r="G269" s="27"/>
      <c r="H269" s="27"/>
      <c r="I269" s="27"/>
      <c r="J269" s="27"/>
      <c r="K269" s="27"/>
      <c r="L269" s="27"/>
      <c r="M269" s="68"/>
      <c r="N269" s="69"/>
      <c r="O269" s="72">
        <f t="shared" si="55"/>
        <v>0</v>
      </c>
      <c r="P269" s="72">
        <f t="shared" si="56"/>
        <v>0</v>
      </c>
      <c r="Q269" s="73">
        <f t="shared" si="52"/>
        <v>50</v>
      </c>
      <c r="R269" s="73">
        <f t="shared" si="53"/>
        <v>350</v>
      </c>
      <c r="S269" s="74">
        <f t="shared" si="50"/>
        <v>0</v>
      </c>
      <c r="T269" s="74">
        <f t="shared" si="51"/>
        <v>0</v>
      </c>
    </row>
    <row r="270" spans="2:20" x14ac:dyDescent="0.25">
      <c r="B270" s="26"/>
      <c r="C270" s="50">
        <f t="shared" si="57"/>
        <v>0</v>
      </c>
      <c r="D270" s="64">
        <f t="shared" si="54"/>
        <v>52</v>
      </c>
      <c r="E270" s="71" t="str">
        <f t="shared" si="58"/>
        <v/>
      </c>
      <c r="F270" s="89"/>
      <c r="G270" s="27"/>
      <c r="H270" s="27"/>
      <c r="I270" s="27"/>
      <c r="J270" s="27"/>
      <c r="K270" s="27"/>
      <c r="L270" s="27"/>
      <c r="M270" s="68"/>
      <c r="N270" s="69"/>
      <c r="O270" s="72">
        <f t="shared" si="55"/>
        <v>0</v>
      </c>
      <c r="P270" s="72">
        <f t="shared" si="56"/>
        <v>0</v>
      </c>
      <c r="Q270" s="73">
        <f t="shared" si="52"/>
        <v>50</v>
      </c>
      <c r="R270" s="73">
        <f t="shared" si="53"/>
        <v>350</v>
      </c>
      <c r="S270" s="74">
        <f t="shared" si="50"/>
        <v>0</v>
      </c>
      <c r="T270" s="74">
        <f t="shared" si="51"/>
        <v>0</v>
      </c>
    </row>
    <row r="271" spans="2:20" x14ac:dyDescent="0.25">
      <c r="B271" s="26"/>
      <c r="C271" s="50">
        <f t="shared" si="57"/>
        <v>0</v>
      </c>
      <c r="D271" s="64">
        <f t="shared" si="54"/>
        <v>52</v>
      </c>
      <c r="E271" s="71" t="str">
        <f t="shared" si="58"/>
        <v/>
      </c>
      <c r="F271" s="89"/>
      <c r="G271" s="27"/>
      <c r="H271" s="27"/>
      <c r="I271" s="27"/>
      <c r="J271" s="27"/>
      <c r="K271" s="27"/>
      <c r="L271" s="27"/>
      <c r="M271" s="68"/>
      <c r="N271" s="69"/>
      <c r="O271" s="72">
        <f t="shared" si="55"/>
        <v>0</v>
      </c>
      <c r="P271" s="72">
        <f t="shared" si="56"/>
        <v>0</v>
      </c>
      <c r="Q271" s="73">
        <f t="shared" si="52"/>
        <v>50</v>
      </c>
      <c r="R271" s="73">
        <f t="shared" si="53"/>
        <v>350</v>
      </c>
      <c r="S271" s="74">
        <f t="shared" si="50"/>
        <v>0</v>
      </c>
      <c r="T271" s="74">
        <f t="shared" si="51"/>
        <v>0</v>
      </c>
    </row>
    <row r="272" spans="2:20" x14ac:dyDescent="0.25">
      <c r="B272" s="26"/>
      <c r="C272" s="50">
        <f t="shared" si="57"/>
        <v>0</v>
      </c>
      <c r="D272" s="64">
        <f t="shared" si="54"/>
        <v>52</v>
      </c>
      <c r="E272" s="71" t="str">
        <f t="shared" si="58"/>
        <v/>
      </c>
      <c r="F272" s="89"/>
      <c r="G272" s="27"/>
      <c r="H272" s="27"/>
      <c r="I272" s="27"/>
      <c r="J272" s="27"/>
      <c r="K272" s="27"/>
      <c r="L272" s="27"/>
      <c r="M272" s="68"/>
      <c r="N272" s="69"/>
      <c r="O272" s="72">
        <f t="shared" si="55"/>
        <v>0</v>
      </c>
      <c r="P272" s="72">
        <f t="shared" si="56"/>
        <v>0</v>
      </c>
      <c r="Q272" s="73">
        <f t="shared" si="52"/>
        <v>50</v>
      </c>
      <c r="R272" s="73">
        <f t="shared" si="53"/>
        <v>350</v>
      </c>
      <c r="S272" s="74">
        <f t="shared" si="50"/>
        <v>0</v>
      </c>
      <c r="T272" s="74">
        <f t="shared" si="51"/>
        <v>0</v>
      </c>
    </row>
    <row r="273" spans="2:20" x14ac:dyDescent="0.25">
      <c r="B273" s="26"/>
      <c r="C273" s="50">
        <f t="shared" si="57"/>
        <v>0</v>
      </c>
      <c r="D273" s="64">
        <f t="shared" si="54"/>
        <v>52</v>
      </c>
      <c r="E273" s="71" t="str">
        <f t="shared" si="58"/>
        <v/>
      </c>
      <c r="F273" s="89"/>
      <c r="G273" s="27"/>
      <c r="H273" s="27"/>
      <c r="I273" s="27"/>
      <c r="J273" s="27"/>
      <c r="K273" s="27"/>
      <c r="L273" s="27"/>
      <c r="M273" s="68"/>
      <c r="N273" s="69"/>
      <c r="O273" s="72">
        <f t="shared" si="55"/>
        <v>0</v>
      </c>
      <c r="P273" s="72">
        <f t="shared" si="56"/>
        <v>0</v>
      </c>
      <c r="Q273" s="73">
        <f t="shared" si="52"/>
        <v>50</v>
      </c>
      <c r="R273" s="73">
        <f t="shared" si="53"/>
        <v>350</v>
      </c>
      <c r="S273" s="74">
        <f t="shared" si="50"/>
        <v>0</v>
      </c>
      <c r="T273" s="74">
        <f t="shared" si="51"/>
        <v>0</v>
      </c>
    </row>
    <row r="274" spans="2:20" x14ac:dyDescent="0.25">
      <c r="B274" s="26"/>
      <c r="C274" s="50">
        <f t="shared" si="57"/>
        <v>0</v>
      </c>
      <c r="D274" s="64">
        <f t="shared" si="54"/>
        <v>52</v>
      </c>
      <c r="E274" s="71" t="str">
        <f t="shared" si="58"/>
        <v/>
      </c>
      <c r="F274" s="89"/>
      <c r="G274" s="27"/>
      <c r="H274" s="27"/>
      <c r="I274" s="27"/>
      <c r="J274" s="27"/>
      <c r="K274" s="27"/>
      <c r="L274" s="27"/>
      <c r="M274" s="68"/>
      <c r="N274" s="69"/>
      <c r="O274" s="72">
        <f t="shared" si="55"/>
        <v>0</v>
      </c>
      <c r="P274" s="72">
        <f t="shared" si="56"/>
        <v>0</v>
      </c>
      <c r="Q274" s="73">
        <f t="shared" si="52"/>
        <v>50</v>
      </c>
      <c r="R274" s="73">
        <f t="shared" si="53"/>
        <v>350</v>
      </c>
      <c r="S274" s="74">
        <f t="shared" ref="S274:S337" si="59">IF(Q274=Q273,0,Q274)</f>
        <v>0</v>
      </c>
      <c r="T274" s="74">
        <f t="shared" ref="T274:T337" si="60">IF(R274=R273,0,R274)</f>
        <v>0</v>
      </c>
    </row>
    <row r="275" spans="2:20" x14ac:dyDescent="0.25">
      <c r="B275" s="26"/>
      <c r="C275" s="50">
        <f t="shared" si="57"/>
        <v>0</v>
      </c>
      <c r="D275" s="64">
        <f t="shared" si="54"/>
        <v>52</v>
      </c>
      <c r="E275" s="71" t="str">
        <f t="shared" si="58"/>
        <v/>
      </c>
      <c r="F275" s="89"/>
      <c r="G275" s="27"/>
      <c r="H275" s="27"/>
      <c r="I275" s="27"/>
      <c r="J275" s="27"/>
      <c r="K275" s="27"/>
      <c r="L275" s="27"/>
      <c r="M275" s="68"/>
      <c r="N275" s="69"/>
      <c r="O275" s="72">
        <f t="shared" si="55"/>
        <v>0</v>
      </c>
      <c r="P275" s="72">
        <f t="shared" si="56"/>
        <v>0</v>
      </c>
      <c r="Q275" s="73">
        <f t="shared" si="52"/>
        <v>50</v>
      </c>
      <c r="R275" s="73">
        <f t="shared" si="53"/>
        <v>350</v>
      </c>
      <c r="S275" s="74">
        <f t="shared" si="59"/>
        <v>0</v>
      </c>
      <c r="T275" s="74">
        <f t="shared" si="60"/>
        <v>0</v>
      </c>
    </row>
    <row r="276" spans="2:20" x14ac:dyDescent="0.25">
      <c r="B276" s="26"/>
      <c r="C276" s="50">
        <f t="shared" si="57"/>
        <v>0</v>
      </c>
      <c r="D276" s="64">
        <f t="shared" si="54"/>
        <v>52</v>
      </c>
      <c r="E276" s="71" t="str">
        <f t="shared" si="58"/>
        <v/>
      </c>
      <c r="F276" s="89"/>
      <c r="G276" s="27"/>
      <c r="H276" s="27"/>
      <c r="I276" s="27"/>
      <c r="J276" s="27"/>
      <c r="K276" s="27"/>
      <c r="L276" s="27"/>
      <c r="M276" s="68"/>
      <c r="N276" s="69"/>
      <c r="O276" s="72">
        <f t="shared" si="55"/>
        <v>0</v>
      </c>
      <c r="P276" s="72">
        <f t="shared" si="56"/>
        <v>0</v>
      </c>
      <c r="Q276" s="73">
        <f t="shared" ref="Q276:Q339" si="61">Q275+O276</f>
        <v>50</v>
      </c>
      <c r="R276" s="73">
        <f t="shared" ref="R276:R339" si="62">R275+P276</f>
        <v>350</v>
      </c>
      <c r="S276" s="74">
        <f t="shared" si="59"/>
        <v>0</v>
      </c>
      <c r="T276" s="74">
        <f t="shared" si="60"/>
        <v>0</v>
      </c>
    </row>
    <row r="277" spans="2:20" x14ac:dyDescent="0.25">
      <c r="B277" s="26"/>
      <c r="C277" s="50">
        <f t="shared" si="57"/>
        <v>0</v>
      </c>
      <c r="D277" s="64">
        <f t="shared" si="54"/>
        <v>52</v>
      </c>
      <c r="E277" s="71" t="str">
        <f t="shared" si="58"/>
        <v/>
      </c>
      <c r="F277" s="89"/>
      <c r="G277" s="27"/>
      <c r="H277" s="27"/>
      <c r="I277" s="27"/>
      <c r="J277" s="27"/>
      <c r="K277" s="27"/>
      <c r="L277" s="27"/>
      <c r="M277" s="68"/>
      <c r="N277" s="69"/>
      <c r="O277" s="72">
        <f t="shared" si="55"/>
        <v>0</v>
      </c>
      <c r="P277" s="72">
        <f t="shared" si="56"/>
        <v>0</v>
      </c>
      <c r="Q277" s="73">
        <f t="shared" si="61"/>
        <v>50</v>
      </c>
      <c r="R277" s="73">
        <f t="shared" si="62"/>
        <v>350</v>
      </c>
      <c r="S277" s="74">
        <f t="shared" si="59"/>
        <v>0</v>
      </c>
      <c r="T277" s="74">
        <f t="shared" si="60"/>
        <v>0</v>
      </c>
    </row>
    <row r="278" spans="2:20" x14ac:dyDescent="0.25">
      <c r="B278" s="26"/>
      <c r="C278" s="50">
        <f t="shared" si="57"/>
        <v>0</v>
      </c>
      <c r="D278" s="64">
        <f t="shared" si="54"/>
        <v>52</v>
      </c>
      <c r="E278" s="71" t="str">
        <f t="shared" si="58"/>
        <v/>
      </c>
      <c r="F278" s="89"/>
      <c r="G278" s="27"/>
      <c r="H278" s="27"/>
      <c r="I278" s="27"/>
      <c r="J278" s="27"/>
      <c r="K278" s="27"/>
      <c r="L278" s="27"/>
      <c r="M278" s="68"/>
      <c r="N278" s="69"/>
      <c r="O278" s="72">
        <f t="shared" si="55"/>
        <v>0</v>
      </c>
      <c r="P278" s="72">
        <f t="shared" si="56"/>
        <v>0</v>
      </c>
      <c r="Q278" s="73">
        <f t="shared" si="61"/>
        <v>50</v>
      </c>
      <c r="R278" s="73">
        <f t="shared" si="62"/>
        <v>350</v>
      </c>
      <c r="S278" s="74">
        <f t="shared" si="59"/>
        <v>0</v>
      </c>
      <c r="T278" s="74">
        <f t="shared" si="60"/>
        <v>0</v>
      </c>
    </row>
    <row r="279" spans="2:20" x14ac:dyDescent="0.25">
      <c r="B279" s="26"/>
      <c r="C279" s="50">
        <f t="shared" si="57"/>
        <v>0</v>
      </c>
      <c r="D279" s="64">
        <f t="shared" si="54"/>
        <v>52</v>
      </c>
      <c r="E279" s="71" t="str">
        <f t="shared" si="58"/>
        <v/>
      </c>
      <c r="F279" s="89"/>
      <c r="G279" s="27"/>
      <c r="H279" s="27"/>
      <c r="I279" s="27"/>
      <c r="J279" s="27"/>
      <c r="K279" s="27"/>
      <c r="L279" s="27"/>
      <c r="M279" s="68"/>
      <c r="N279" s="69"/>
      <c r="O279" s="72">
        <f t="shared" si="55"/>
        <v>0</v>
      </c>
      <c r="P279" s="72">
        <f t="shared" si="56"/>
        <v>0</v>
      </c>
      <c r="Q279" s="73">
        <f t="shared" si="61"/>
        <v>50</v>
      </c>
      <c r="R279" s="73">
        <f t="shared" si="62"/>
        <v>350</v>
      </c>
      <c r="S279" s="74">
        <f t="shared" si="59"/>
        <v>0</v>
      </c>
      <c r="T279" s="74">
        <f t="shared" si="60"/>
        <v>0</v>
      </c>
    </row>
    <row r="280" spans="2:20" x14ac:dyDescent="0.25">
      <c r="B280" s="26"/>
      <c r="C280" s="50">
        <f t="shared" si="57"/>
        <v>0</v>
      </c>
      <c r="D280" s="64">
        <f t="shared" si="54"/>
        <v>52</v>
      </c>
      <c r="E280" s="71" t="str">
        <f t="shared" si="58"/>
        <v/>
      </c>
      <c r="F280" s="89"/>
      <c r="G280" s="27"/>
      <c r="H280" s="27"/>
      <c r="I280" s="27"/>
      <c r="J280" s="27"/>
      <c r="K280" s="27"/>
      <c r="L280" s="27"/>
      <c r="M280" s="68"/>
      <c r="N280" s="69"/>
      <c r="O280" s="72">
        <f t="shared" si="55"/>
        <v>0</v>
      </c>
      <c r="P280" s="72">
        <f t="shared" si="56"/>
        <v>0</v>
      </c>
      <c r="Q280" s="73">
        <f t="shared" si="61"/>
        <v>50</v>
      </c>
      <c r="R280" s="73">
        <f t="shared" si="62"/>
        <v>350</v>
      </c>
      <c r="S280" s="74">
        <f t="shared" si="59"/>
        <v>0</v>
      </c>
      <c r="T280" s="74">
        <f t="shared" si="60"/>
        <v>0</v>
      </c>
    </row>
    <row r="281" spans="2:20" x14ac:dyDescent="0.25">
      <c r="B281" s="26"/>
      <c r="C281" s="50">
        <f t="shared" si="57"/>
        <v>0</v>
      </c>
      <c r="D281" s="64">
        <f t="shared" si="54"/>
        <v>52</v>
      </c>
      <c r="E281" s="71" t="str">
        <f t="shared" si="58"/>
        <v/>
      </c>
      <c r="F281" s="89"/>
      <c r="G281" s="27"/>
      <c r="H281" s="27"/>
      <c r="I281" s="27"/>
      <c r="J281" s="27"/>
      <c r="K281" s="27"/>
      <c r="L281" s="27"/>
      <c r="M281" s="68"/>
      <c r="N281" s="69"/>
      <c r="O281" s="72">
        <f t="shared" si="55"/>
        <v>0</v>
      </c>
      <c r="P281" s="72">
        <f t="shared" si="56"/>
        <v>0</v>
      </c>
      <c r="Q281" s="73">
        <f t="shared" si="61"/>
        <v>50</v>
      </c>
      <c r="R281" s="73">
        <f t="shared" si="62"/>
        <v>350</v>
      </c>
      <c r="S281" s="74">
        <f t="shared" si="59"/>
        <v>0</v>
      </c>
      <c r="T281" s="74">
        <f t="shared" si="60"/>
        <v>0</v>
      </c>
    </row>
    <row r="282" spans="2:20" x14ac:dyDescent="0.25">
      <c r="B282" s="26"/>
      <c r="C282" s="50">
        <f t="shared" si="57"/>
        <v>0</v>
      </c>
      <c r="D282" s="64">
        <f t="shared" si="54"/>
        <v>52</v>
      </c>
      <c r="E282" s="71" t="str">
        <f t="shared" si="58"/>
        <v/>
      </c>
      <c r="F282" s="89"/>
      <c r="G282" s="27"/>
      <c r="H282" s="27"/>
      <c r="I282" s="27"/>
      <c r="J282" s="27"/>
      <c r="K282" s="27"/>
      <c r="L282" s="27"/>
      <c r="M282" s="68"/>
      <c r="N282" s="69"/>
      <c r="O282" s="72">
        <f t="shared" si="55"/>
        <v>0</v>
      </c>
      <c r="P282" s="72">
        <f t="shared" si="56"/>
        <v>0</v>
      </c>
      <c r="Q282" s="73">
        <f t="shared" si="61"/>
        <v>50</v>
      </c>
      <c r="R282" s="73">
        <f t="shared" si="62"/>
        <v>350</v>
      </c>
      <c r="S282" s="74">
        <f t="shared" si="59"/>
        <v>0</v>
      </c>
      <c r="T282" s="74">
        <f t="shared" si="60"/>
        <v>0</v>
      </c>
    </row>
    <row r="283" spans="2:20" x14ac:dyDescent="0.25">
      <c r="B283" s="26"/>
      <c r="C283" s="50">
        <f t="shared" si="57"/>
        <v>0</v>
      </c>
      <c r="D283" s="64">
        <f t="shared" si="54"/>
        <v>52</v>
      </c>
      <c r="E283" s="71" t="str">
        <f t="shared" si="58"/>
        <v/>
      </c>
      <c r="F283" s="89"/>
      <c r="G283" s="27"/>
      <c r="H283" s="27"/>
      <c r="I283" s="27"/>
      <c r="J283" s="27"/>
      <c r="K283" s="27"/>
      <c r="L283" s="27"/>
      <c r="M283" s="68"/>
      <c r="N283" s="69"/>
      <c r="O283" s="72">
        <f t="shared" si="55"/>
        <v>0</v>
      </c>
      <c r="P283" s="72">
        <f t="shared" si="56"/>
        <v>0</v>
      </c>
      <c r="Q283" s="73">
        <f t="shared" si="61"/>
        <v>50</v>
      </c>
      <c r="R283" s="73">
        <f t="shared" si="62"/>
        <v>350</v>
      </c>
      <c r="S283" s="74">
        <f t="shared" si="59"/>
        <v>0</v>
      </c>
      <c r="T283" s="74">
        <f t="shared" si="60"/>
        <v>0</v>
      </c>
    </row>
    <row r="284" spans="2:20" x14ac:dyDescent="0.25">
      <c r="B284" s="26"/>
      <c r="C284" s="50">
        <f t="shared" si="57"/>
        <v>0</v>
      </c>
      <c r="D284" s="64">
        <f t="shared" si="54"/>
        <v>52</v>
      </c>
      <c r="E284" s="71" t="str">
        <f t="shared" si="58"/>
        <v/>
      </c>
      <c r="F284" s="89"/>
      <c r="G284" s="27"/>
      <c r="H284" s="27"/>
      <c r="I284" s="27"/>
      <c r="J284" s="27"/>
      <c r="K284" s="27"/>
      <c r="L284" s="27"/>
      <c r="M284" s="68"/>
      <c r="N284" s="69"/>
      <c r="O284" s="72">
        <f t="shared" si="55"/>
        <v>0</v>
      </c>
      <c r="P284" s="72">
        <f t="shared" si="56"/>
        <v>0</v>
      </c>
      <c r="Q284" s="73">
        <f t="shared" si="61"/>
        <v>50</v>
      </c>
      <c r="R284" s="73">
        <f t="shared" si="62"/>
        <v>350</v>
      </c>
      <c r="S284" s="74">
        <f t="shared" si="59"/>
        <v>0</v>
      </c>
      <c r="T284" s="74">
        <f t="shared" si="60"/>
        <v>0</v>
      </c>
    </row>
    <row r="285" spans="2:20" x14ac:dyDescent="0.25">
      <c r="B285" s="26"/>
      <c r="C285" s="50">
        <f t="shared" si="57"/>
        <v>0</v>
      </c>
      <c r="D285" s="64">
        <f t="shared" si="54"/>
        <v>52</v>
      </c>
      <c r="E285" s="71" t="str">
        <f t="shared" si="58"/>
        <v/>
      </c>
      <c r="F285" s="89"/>
      <c r="G285" s="27"/>
      <c r="H285" s="27"/>
      <c r="I285" s="27"/>
      <c r="J285" s="27"/>
      <c r="K285" s="27"/>
      <c r="L285" s="27"/>
      <c r="M285" s="68"/>
      <c r="N285" s="69"/>
      <c r="O285" s="72">
        <f t="shared" si="55"/>
        <v>0</v>
      </c>
      <c r="P285" s="72">
        <f t="shared" si="56"/>
        <v>0</v>
      </c>
      <c r="Q285" s="73">
        <f t="shared" si="61"/>
        <v>50</v>
      </c>
      <c r="R285" s="73">
        <f t="shared" si="62"/>
        <v>350</v>
      </c>
      <c r="S285" s="74">
        <f t="shared" si="59"/>
        <v>0</v>
      </c>
      <c r="T285" s="74">
        <f t="shared" si="60"/>
        <v>0</v>
      </c>
    </row>
    <row r="286" spans="2:20" x14ac:dyDescent="0.25">
      <c r="B286" s="26"/>
      <c r="C286" s="50">
        <f t="shared" si="57"/>
        <v>0</v>
      </c>
      <c r="D286" s="64">
        <f t="shared" si="54"/>
        <v>52</v>
      </c>
      <c r="E286" s="71" t="str">
        <f t="shared" si="58"/>
        <v/>
      </c>
      <c r="F286" s="89"/>
      <c r="G286" s="27"/>
      <c r="H286" s="27"/>
      <c r="I286" s="27"/>
      <c r="J286" s="27"/>
      <c r="K286" s="27"/>
      <c r="L286" s="27"/>
      <c r="M286" s="68"/>
      <c r="N286" s="69"/>
      <c r="O286" s="72">
        <f t="shared" si="55"/>
        <v>0</v>
      </c>
      <c r="P286" s="72">
        <f t="shared" si="56"/>
        <v>0</v>
      </c>
      <c r="Q286" s="73">
        <f t="shared" si="61"/>
        <v>50</v>
      </c>
      <c r="R286" s="73">
        <f t="shared" si="62"/>
        <v>350</v>
      </c>
      <c r="S286" s="74">
        <f t="shared" si="59"/>
        <v>0</v>
      </c>
      <c r="T286" s="74">
        <f t="shared" si="60"/>
        <v>0</v>
      </c>
    </row>
    <row r="287" spans="2:20" x14ac:dyDescent="0.25">
      <c r="B287" s="26"/>
      <c r="C287" s="50">
        <f t="shared" si="57"/>
        <v>0</v>
      </c>
      <c r="D287" s="64">
        <f t="shared" si="54"/>
        <v>52</v>
      </c>
      <c r="E287" s="71" t="str">
        <f t="shared" si="58"/>
        <v/>
      </c>
      <c r="F287" s="89"/>
      <c r="G287" s="27"/>
      <c r="H287" s="27"/>
      <c r="I287" s="27"/>
      <c r="J287" s="27"/>
      <c r="K287" s="27"/>
      <c r="L287" s="27"/>
      <c r="M287" s="68"/>
      <c r="N287" s="69"/>
      <c r="O287" s="72">
        <f t="shared" si="55"/>
        <v>0</v>
      </c>
      <c r="P287" s="72">
        <f t="shared" si="56"/>
        <v>0</v>
      </c>
      <c r="Q287" s="73">
        <f t="shared" si="61"/>
        <v>50</v>
      </c>
      <c r="R287" s="73">
        <f t="shared" si="62"/>
        <v>350</v>
      </c>
      <c r="S287" s="74">
        <f t="shared" si="59"/>
        <v>0</v>
      </c>
      <c r="T287" s="74">
        <f t="shared" si="60"/>
        <v>0</v>
      </c>
    </row>
    <row r="288" spans="2:20" x14ac:dyDescent="0.25">
      <c r="B288" s="26"/>
      <c r="C288" s="50">
        <f t="shared" si="57"/>
        <v>0</v>
      </c>
      <c r="D288" s="64">
        <f t="shared" si="54"/>
        <v>52</v>
      </c>
      <c r="E288" s="71" t="str">
        <f t="shared" si="58"/>
        <v/>
      </c>
      <c r="F288" s="89"/>
      <c r="G288" s="27"/>
      <c r="H288" s="27"/>
      <c r="I288" s="27"/>
      <c r="J288" s="27"/>
      <c r="K288" s="27"/>
      <c r="L288" s="27"/>
      <c r="M288" s="68"/>
      <c r="N288" s="69"/>
      <c r="O288" s="72">
        <f t="shared" si="55"/>
        <v>0</v>
      </c>
      <c r="P288" s="72">
        <f t="shared" si="56"/>
        <v>0</v>
      </c>
      <c r="Q288" s="73">
        <f t="shared" si="61"/>
        <v>50</v>
      </c>
      <c r="R288" s="73">
        <f t="shared" si="62"/>
        <v>350</v>
      </c>
      <c r="S288" s="74">
        <f t="shared" si="59"/>
        <v>0</v>
      </c>
      <c r="T288" s="74">
        <f t="shared" si="60"/>
        <v>0</v>
      </c>
    </row>
    <row r="289" spans="2:20" x14ac:dyDescent="0.25">
      <c r="B289" s="26"/>
      <c r="C289" s="50">
        <f t="shared" si="57"/>
        <v>0</v>
      </c>
      <c r="D289" s="64">
        <f t="shared" si="54"/>
        <v>52</v>
      </c>
      <c r="E289" s="71" t="str">
        <f t="shared" si="58"/>
        <v/>
      </c>
      <c r="F289" s="89"/>
      <c r="G289" s="27"/>
      <c r="H289" s="27"/>
      <c r="I289" s="27"/>
      <c r="J289" s="27"/>
      <c r="K289" s="27"/>
      <c r="L289" s="27"/>
      <c r="M289" s="68"/>
      <c r="N289" s="69"/>
      <c r="O289" s="72">
        <f t="shared" si="55"/>
        <v>0</v>
      </c>
      <c r="P289" s="72">
        <f t="shared" si="56"/>
        <v>0</v>
      </c>
      <c r="Q289" s="73">
        <f t="shared" si="61"/>
        <v>50</v>
      </c>
      <c r="R289" s="73">
        <f t="shared" si="62"/>
        <v>350</v>
      </c>
      <c r="S289" s="74">
        <f t="shared" si="59"/>
        <v>0</v>
      </c>
      <c r="T289" s="74">
        <f t="shared" si="60"/>
        <v>0</v>
      </c>
    </row>
    <row r="290" spans="2:20" x14ac:dyDescent="0.25">
      <c r="B290" s="26"/>
      <c r="C290" s="50">
        <f t="shared" si="57"/>
        <v>0</v>
      </c>
      <c r="D290" s="64">
        <f t="shared" si="54"/>
        <v>52</v>
      </c>
      <c r="E290" s="71" t="str">
        <f t="shared" si="58"/>
        <v/>
      </c>
      <c r="F290" s="89"/>
      <c r="G290" s="27"/>
      <c r="H290" s="27"/>
      <c r="I290" s="27"/>
      <c r="J290" s="27"/>
      <c r="K290" s="27"/>
      <c r="L290" s="27"/>
      <c r="M290" s="68"/>
      <c r="N290" s="69"/>
      <c r="O290" s="72">
        <f t="shared" si="55"/>
        <v>0</v>
      </c>
      <c r="P290" s="72">
        <f t="shared" si="56"/>
        <v>0</v>
      </c>
      <c r="Q290" s="73">
        <f t="shared" si="61"/>
        <v>50</v>
      </c>
      <c r="R290" s="73">
        <f t="shared" si="62"/>
        <v>350</v>
      </c>
      <c r="S290" s="74">
        <f t="shared" si="59"/>
        <v>0</v>
      </c>
      <c r="T290" s="74">
        <f t="shared" si="60"/>
        <v>0</v>
      </c>
    </row>
    <row r="291" spans="2:20" x14ac:dyDescent="0.25">
      <c r="B291" s="26"/>
      <c r="C291" s="50">
        <f t="shared" si="57"/>
        <v>0</v>
      </c>
      <c r="D291" s="64">
        <f t="shared" si="54"/>
        <v>52</v>
      </c>
      <c r="E291" s="71" t="str">
        <f t="shared" si="58"/>
        <v/>
      </c>
      <c r="F291" s="89"/>
      <c r="G291" s="27"/>
      <c r="H291" s="27"/>
      <c r="I291" s="27"/>
      <c r="J291" s="27"/>
      <c r="K291" s="27"/>
      <c r="L291" s="27"/>
      <c r="M291" s="68"/>
      <c r="N291" s="69"/>
      <c r="O291" s="72">
        <f t="shared" si="55"/>
        <v>0</v>
      </c>
      <c r="P291" s="72">
        <f t="shared" si="56"/>
        <v>0</v>
      </c>
      <c r="Q291" s="73">
        <f t="shared" si="61"/>
        <v>50</v>
      </c>
      <c r="R291" s="73">
        <f t="shared" si="62"/>
        <v>350</v>
      </c>
      <c r="S291" s="74">
        <f t="shared" si="59"/>
        <v>0</v>
      </c>
      <c r="T291" s="74">
        <f t="shared" si="60"/>
        <v>0</v>
      </c>
    </row>
    <row r="292" spans="2:20" x14ac:dyDescent="0.25">
      <c r="B292" s="26"/>
      <c r="C292" s="50">
        <f t="shared" si="57"/>
        <v>0</v>
      </c>
      <c r="D292" s="64">
        <f t="shared" si="54"/>
        <v>52</v>
      </c>
      <c r="E292" s="71" t="str">
        <f t="shared" si="58"/>
        <v/>
      </c>
      <c r="F292" s="89"/>
      <c r="G292" s="27"/>
      <c r="H292" s="27"/>
      <c r="I292" s="27"/>
      <c r="J292" s="27"/>
      <c r="K292" s="27"/>
      <c r="L292" s="27"/>
      <c r="M292" s="68"/>
      <c r="N292" s="69"/>
      <c r="O292" s="72">
        <f t="shared" si="55"/>
        <v>0</v>
      </c>
      <c r="P292" s="72">
        <f t="shared" si="56"/>
        <v>0</v>
      </c>
      <c r="Q292" s="73">
        <f t="shared" si="61"/>
        <v>50</v>
      </c>
      <c r="R292" s="73">
        <f t="shared" si="62"/>
        <v>350</v>
      </c>
      <c r="S292" s="74">
        <f t="shared" si="59"/>
        <v>0</v>
      </c>
      <c r="T292" s="74">
        <f t="shared" si="60"/>
        <v>0</v>
      </c>
    </row>
    <row r="293" spans="2:20" x14ac:dyDescent="0.25">
      <c r="B293" s="26"/>
      <c r="C293" s="50">
        <f t="shared" si="57"/>
        <v>0</v>
      </c>
      <c r="D293" s="64">
        <f t="shared" si="54"/>
        <v>52</v>
      </c>
      <c r="E293" s="71" t="str">
        <f t="shared" si="58"/>
        <v/>
      </c>
      <c r="F293" s="89"/>
      <c r="G293" s="27"/>
      <c r="H293" s="27"/>
      <c r="I293" s="27"/>
      <c r="J293" s="27"/>
      <c r="K293" s="27"/>
      <c r="L293" s="27"/>
      <c r="M293" s="68"/>
      <c r="N293" s="69"/>
      <c r="O293" s="72">
        <f t="shared" si="55"/>
        <v>0</v>
      </c>
      <c r="P293" s="72">
        <f t="shared" si="56"/>
        <v>0</v>
      </c>
      <c r="Q293" s="73">
        <f t="shared" si="61"/>
        <v>50</v>
      </c>
      <c r="R293" s="73">
        <f t="shared" si="62"/>
        <v>350</v>
      </c>
      <c r="S293" s="74">
        <f t="shared" si="59"/>
        <v>0</v>
      </c>
      <c r="T293" s="74">
        <f t="shared" si="60"/>
        <v>0</v>
      </c>
    </row>
    <row r="294" spans="2:20" x14ac:dyDescent="0.25">
      <c r="B294" s="26"/>
      <c r="C294" s="50">
        <f t="shared" si="57"/>
        <v>0</v>
      </c>
      <c r="D294" s="64">
        <f t="shared" si="54"/>
        <v>52</v>
      </c>
      <c r="E294" s="71" t="str">
        <f t="shared" si="58"/>
        <v/>
      </c>
      <c r="F294" s="89"/>
      <c r="G294" s="27"/>
      <c r="H294" s="27"/>
      <c r="I294" s="27"/>
      <c r="J294" s="27"/>
      <c r="K294" s="27"/>
      <c r="L294" s="27"/>
      <c r="M294" s="68"/>
      <c r="N294" s="69"/>
      <c r="O294" s="72">
        <f t="shared" si="55"/>
        <v>0</v>
      </c>
      <c r="P294" s="72">
        <f t="shared" si="56"/>
        <v>0</v>
      </c>
      <c r="Q294" s="73">
        <f t="shared" si="61"/>
        <v>50</v>
      </c>
      <c r="R294" s="73">
        <f t="shared" si="62"/>
        <v>350</v>
      </c>
      <c r="S294" s="74">
        <f t="shared" si="59"/>
        <v>0</v>
      </c>
      <c r="T294" s="74">
        <f t="shared" si="60"/>
        <v>0</v>
      </c>
    </row>
    <row r="295" spans="2:20" x14ac:dyDescent="0.25">
      <c r="B295" s="26"/>
      <c r="C295" s="50">
        <f t="shared" si="57"/>
        <v>0</v>
      </c>
      <c r="D295" s="64">
        <f t="shared" si="54"/>
        <v>52</v>
      </c>
      <c r="E295" s="71" t="str">
        <f t="shared" si="58"/>
        <v/>
      </c>
      <c r="F295" s="89"/>
      <c r="G295" s="27"/>
      <c r="H295" s="27"/>
      <c r="I295" s="27"/>
      <c r="J295" s="27"/>
      <c r="K295" s="27"/>
      <c r="L295" s="27"/>
      <c r="M295" s="68"/>
      <c r="N295" s="69"/>
      <c r="O295" s="72">
        <f t="shared" si="55"/>
        <v>0</v>
      </c>
      <c r="P295" s="72">
        <f t="shared" si="56"/>
        <v>0</v>
      </c>
      <c r="Q295" s="73">
        <f t="shared" si="61"/>
        <v>50</v>
      </c>
      <c r="R295" s="73">
        <f t="shared" si="62"/>
        <v>350</v>
      </c>
      <c r="S295" s="74">
        <f t="shared" si="59"/>
        <v>0</v>
      </c>
      <c r="T295" s="74">
        <f t="shared" si="60"/>
        <v>0</v>
      </c>
    </row>
    <row r="296" spans="2:20" x14ac:dyDescent="0.25">
      <c r="B296" s="26"/>
      <c r="C296" s="50">
        <f t="shared" si="57"/>
        <v>0</v>
      </c>
      <c r="D296" s="64">
        <f t="shared" si="54"/>
        <v>52</v>
      </c>
      <c r="E296" s="71" t="str">
        <f t="shared" si="58"/>
        <v/>
      </c>
      <c r="F296" s="89"/>
      <c r="G296" s="27"/>
      <c r="H296" s="27"/>
      <c r="I296" s="27"/>
      <c r="J296" s="27"/>
      <c r="K296" s="27"/>
      <c r="L296" s="27"/>
      <c r="M296" s="68"/>
      <c r="N296" s="69"/>
      <c r="O296" s="72">
        <f t="shared" si="55"/>
        <v>0</v>
      </c>
      <c r="P296" s="72">
        <f t="shared" si="56"/>
        <v>0</v>
      </c>
      <c r="Q296" s="73">
        <f t="shared" si="61"/>
        <v>50</v>
      </c>
      <c r="R296" s="73">
        <f t="shared" si="62"/>
        <v>350</v>
      </c>
      <c r="S296" s="74">
        <f t="shared" si="59"/>
        <v>0</v>
      </c>
      <c r="T296" s="74">
        <f t="shared" si="60"/>
        <v>0</v>
      </c>
    </row>
    <row r="297" spans="2:20" x14ac:dyDescent="0.25">
      <c r="B297" s="26"/>
      <c r="C297" s="50">
        <f t="shared" si="57"/>
        <v>0</v>
      </c>
      <c r="D297" s="64">
        <f t="shared" si="54"/>
        <v>52</v>
      </c>
      <c r="E297" s="71" t="str">
        <f t="shared" si="58"/>
        <v/>
      </c>
      <c r="F297" s="89"/>
      <c r="G297" s="27"/>
      <c r="H297" s="27"/>
      <c r="I297" s="27"/>
      <c r="J297" s="27"/>
      <c r="K297" s="27"/>
      <c r="L297" s="27"/>
      <c r="M297" s="68"/>
      <c r="N297" s="69"/>
      <c r="O297" s="72">
        <f t="shared" si="55"/>
        <v>0</v>
      </c>
      <c r="P297" s="72">
        <f t="shared" si="56"/>
        <v>0</v>
      </c>
      <c r="Q297" s="73">
        <f t="shared" si="61"/>
        <v>50</v>
      </c>
      <c r="R297" s="73">
        <f t="shared" si="62"/>
        <v>350</v>
      </c>
      <c r="S297" s="74">
        <f t="shared" si="59"/>
        <v>0</v>
      </c>
      <c r="T297" s="74">
        <f t="shared" si="60"/>
        <v>0</v>
      </c>
    </row>
    <row r="298" spans="2:20" x14ac:dyDescent="0.25">
      <c r="B298" s="26"/>
      <c r="C298" s="50">
        <f t="shared" si="57"/>
        <v>0</v>
      </c>
      <c r="D298" s="64">
        <f t="shared" si="54"/>
        <v>52</v>
      </c>
      <c r="E298" s="71" t="str">
        <f t="shared" si="58"/>
        <v/>
      </c>
      <c r="F298" s="89"/>
      <c r="G298" s="27"/>
      <c r="H298" s="27"/>
      <c r="I298" s="27"/>
      <c r="J298" s="27"/>
      <c r="K298" s="27"/>
      <c r="L298" s="27"/>
      <c r="M298" s="68"/>
      <c r="N298" s="69"/>
      <c r="O298" s="72">
        <f t="shared" si="55"/>
        <v>0</v>
      </c>
      <c r="P298" s="72">
        <f t="shared" si="56"/>
        <v>0</v>
      </c>
      <c r="Q298" s="73">
        <f t="shared" si="61"/>
        <v>50</v>
      </c>
      <c r="R298" s="73">
        <f t="shared" si="62"/>
        <v>350</v>
      </c>
      <c r="S298" s="74">
        <f t="shared" si="59"/>
        <v>0</v>
      </c>
      <c r="T298" s="74">
        <f t="shared" si="60"/>
        <v>0</v>
      </c>
    </row>
    <row r="299" spans="2:20" x14ac:dyDescent="0.25">
      <c r="B299" s="26"/>
      <c r="C299" s="50">
        <f t="shared" si="57"/>
        <v>0</v>
      </c>
      <c r="D299" s="64">
        <f t="shared" si="54"/>
        <v>52</v>
      </c>
      <c r="E299" s="71" t="str">
        <f t="shared" si="58"/>
        <v/>
      </c>
      <c r="F299" s="89"/>
      <c r="G299" s="27"/>
      <c r="H299" s="27"/>
      <c r="I299" s="27"/>
      <c r="J299" s="27"/>
      <c r="K299" s="27"/>
      <c r="L299" s="27"/>
      <c r="M299" s="68"/>
      <c r="N299" s="69"/>
      <c r="O299" s="72">
        <f t="shared" si="55"/>
        <v>0</v>
      </c>
      <c r="P299" s="72">
        <f t="shared" si="56"/>
        <v>0</v>
      </c>
      <c r="Q299" s="73">
        <f t="shared" si="61"/>
        <v>50</v>
      </c>
      <c r="R299" s="73">
        <f t="shared" si="62"/>
        <v>350</v>
      </c>
      <c r="S299" s="74">
        <f t="shared" si="59"/>
        <v>0</v>
      </c>
      <c r="T299" s="74">
        <f t="shared" si="60"/>
        <v>0</v>
      </c>
    </row>
    <row r="300" spans="2:20" x14ac:dyDescent="0.25">
      <c r="B300" s="26"/>
      <c r="C300" s="50">
        <f t="shared" si="57"/>
        <v>0</v>
      </c>
      <c r="D300" s="64">
        <f t="shared" si="54"/>
        <v>52</v>
      </c>
      <c r="E300" s="71" t="str">
        <f t="shared" si="58"/>
        <v/>
      </c>
      <c r="F300" s="89"/>
      <c r="G300" s="27"/>
      <c r="H300" s="27"/>
      <c r="I300" s="27"/>
      <c r="J300" s="27"/>
      <c r="K300" s="27"/>
      <c r="L300" s="27"/>
      <c r="M300" s="68"/>
      <c r="N300" s="69"/>
      <c r="O300" s="72">
        <f t="shared" si="55"/>
        <v>0</v>
      </c>
      <c r="P300" s="72">
        <f t="shared" si="56"/>
        <v>0</v>
      </c>
      <c r="Q300" s="73">
        <f t="shared" si="61"/>
        <v>50</v>
      </c>
      <c r="R300" s="73">
        <f t="shared" si="62"/>
        <v>350</v>
      </c>
      <c r="S300" s="74">
        <f t="shared" si="59"/>
        <v>0</v>
      </c>
      <c r="T300" s="74">
        <f t="shared" si="60"/>
        <v>0</v>
      </c>
    </row>
    <row r="301" spans="2:20" x14ac:dyDescent="0.25">
      <c r="B301" s="26"/>
      <c r="C301" s="50">
        <f t="shared" si="57"/>
        <v>0</v>
      </c>
      <c r="D301" s="64">
        <f t="shared" si="54"/>
        <v>52</v>
      </c>
      <c r="E301" s="71" t="str">
        <f t="shared" si="58"/>
        <v/>
      </c>
      <c r="F301" s="89"/>
      <c r="G301" s="27"/>
      <c r="H301" s="27"/>
      <c r="I301" s="27"/>
      <c r="J301" s="27"/>
      <c r="K301" s="27"/>
      <c r="L301" s="27"/>
      <c r="M301" s="68"/>
      <c r="N301" s="69"/>
      <c r="O301" s="72">
        <f t="shared" si="55"/>
        <v>0</v>
      </c>
      <c r="P301" s="72">
        <f t="shared" si="56"/>
        <v>0</v>
      </c>
      <c r="Q301" s="73">
        <f t="shared" si="61"/>
        <v>50</v>
      </c>
      <c r="R301" s="73">
        <f t="shared" si="62"/>
        <v>350</v>
      </c>
      <c r="S301" s="74">
        <f t="shared" si="59"/>
        <v>0</v>
      </c>
      <c r="T301" s="74">
        <f t="shared" si="60"/>
        <v>0</v>
      </c>
    </row>
    <row r="302" spans="2:20" x14ac:dyDescent="0.25">
      <c r="B302" s="26"/>
      <c r="C302" s="50">
        <f t="shared" si="57"/>
        <v>0</v>
      </c>
      <c r="D302" s="64">
        <f t="shared" si="54"/>
        <v>52</v>
      </c>
      <c r="E302" s="71" t="str">
        <f t="shared" si="58"/>
        <v/>
      </c>
      <c r="F302" s="89"/>
      <c r="G302" s="27"/>
      <c r="H302" s="27"/>
      <c r="I302" s="27"/>
      <c r="J302" s="27"/>
      <c r="K302" s="27"/>
      <c r="L302" s="27"/>
      <c r="M302" s="68"/>
      <c r="N302" s="69"/>
      <c r="O302" s="72">
        <f t="shared" si="55"/>
        <v>0</v>
      </c>
      <c r="P302" s="72">
        <f t="shared" si="56"/>
        <v>0</v>
      </c>
      <c r="Q302" s="73">
        <f t="shared" si="61"/>
        <v>50</v>
      </c>
      <c r="R302" s="73">
        <f t="shared" si="62"/>
        <v>350</v>
      </c>
      <c r="S302" s="74">
        <f t="shared" si="59"/>
        <v>0</v>
      </c>
      <c r="T302" s="74">
        <f t="shared" si="60"/>
        <v>0</v>
      </c>
    </row>
    <row r="303" spans="2:20" x14ac:dyDescent="0.25">
      <c r="B303" s="26"/>
      <c r="C303" s="50">
        <f t="shared" si="57"/>
        <v>0</v>
      </c>
      <c r="D303" s="64">
        <f t="shared" si="54"/>
        <v>52</v>
      </c>
      <c r="E303" s="71" t="str">
        <f t="shared" si="58"/>
        <v/>
      </c>
      <c r="F303" s="89"/>
      <c r="G303" s="27"/>
      <c r="H303" s="27"/>
      <c r="I303" s="27"/>
      <c r="J303" s="27"/>
      <c r="K303" s="27"/>
      <c r="L303" s="27"/>
      <c r="M303" s="68"/>
      <c r="N303" s="69"/>
      <c r="O303" s="72">
        <f t="shared" si="55"/>
        <v>0</v>
      </c>
      <c r="P303" s="72">
        <f t="shared" si="56"/>
        <v>0</v>
      </c>
      <c r="Q303" s="73">
        <f t="shared" si="61"/>
        <v>50</v>
      </c>
      <c r="R303" s="73">
        <f t="shared" si="62"/>
        <v>350</v>
      </c>
      <c r="S303" s="74">
        <f t="shared" si="59"/>
        <v>0</v>
      </c>
      <c r="T303" s="74">
        <f t="shared" si="60"/>
        <v>0</v>
      </c>
    </row>
    <row r="304" spans="2:20" x14ac:dyDescent="0.25">
      <c r="B304" s="26"/>
      <c r="C304" s="50">
        <f t="shared" si="57"/>
        <v>0</v>
      </c>
      <c r="D304" s="64">
        <f t="shared" si="54"/>
        <v>52</v>
      </c>
      <c r="E304" s="71" t="str">
        <f t="shared" si="58"/>
        <v/>
      </c>
      <c r="F304" s="89"/>
      <c r="G304" s="27"/>
      <c r="H304" s="27"/>
      <c r="I304" s="27"/>
      <c r="J304" s="27"/>
      <c r="K304" s="27"/>
      <c r="L304" s="27"/>
      <c r="M304" s="68"/>
      <c r="N304" s="69"/>
      <c r="O304" s="72">
        <f t="shared" si="55"/>
        <v>0</v>
      </c>
      <c r="P304" s="72">
        <f t="shared" si="56"/>
        <v>0</v>
      </c>
      <c r="Q304" s="73">
        <f t="shared" si="61"/>
        <v>50</v>
      </c>
      <c r="R304" s="73">
        <f t="shared" si="62"/>
        <v>350</v>
      </c>
      <c r="S304" s="74">
        <f t="shared" si="59"/>
        <v>0</v>
      </c>
      <c r="T304" s="74">
        <f t="shared" si="60"/>
        <v>0</v>
      </c>
    </row>
    <row r="305" spans="2:20" x14ac:dyDescent="0.25">
      <c r="B305" s="26"/>
      <c r="C305" s="50">
        <f t="shared" si="57"/>
        <v>0</v>
      </c>
      <c r="D305" s="64">
        <f t="shared" si="54"/>
        <v>52</v>
      </c>
      <c r="E305" s="71" t="str">
        <f t="shared" si="58"/>
        <v/>
      </c>
      <c r="F305" s="89"/>
      <c r="G305" s="27"/>
      <c r="H305" s="27"/>
      <c r="I305" s="27"/>
      <c r="J305" s="27"/>
      <c r="K305" s="27"/>
      <c r="L305" s="27"/>
      <c r="M305" s="68"/>
      <c r="N305" s="69"/>
      <c r="O305" s="72">
        <f t="shared" si="55"/>
        <v>0</v>
      </c>
      <c r="P305" s="72">
        <f t="shared" si="56"/>
        <v>0</v>
      </c>
      <c r="Q305" s="73">
        <f t="shared" si="61"/>
        <v>50</v>
      </c>
      <c r="R305" s="73">
        <f t="shared" si="62"/>
        <v>350</v>
      </c>
      <c r="S305" s="74">
        <f t="shared" si="59"/>
        <v>0</v>
      </c>
      <c r="T305" s="74">
        <f t="shared" si="60"/>
        <v>0</v>
      </c>
    </row>
    <row r="306" spans="2:20" x14ac:dyDescent="0.25">
      <c r="B306" s="26"/>
      <c r="C306" s="50">
        <f t="shared" si="57"/>
        <v>0</v>
      </c>
      <c r="D306" s="64">
        <f t="shared" si="54"/>
        <v>52</v>
      </c>
      <c r="E306" s="71" t="str">
        <f t="shared" si="58"/>
        <v/>
      </c>
      <c r="F306" s="89"/>
      <c r="G306" s="27"/>
      <c r="H306" s="27"/>
      <c r="I306" s="27"/>
      <c r="J306" s="27"/>
      <c r="K306" s="27"/>
      <c r="L306" s="27"/>
      <c r="M306" s="68"/>
      <c r="N306" s="69"/>
      <c r="O306" s="72">
        <f t="shared" si="55"/>
        <v>0</v>
      </c>
      <c r="P306" s="72">
        <f t="shared" si="56"/>
        <v>0</v>
      </c>
      <c r="Q306" s="73">
        <f t="shared" si="61"/>
        <v>50</v>
      </c>
      <c r="R306" s="73">
        <f t="shared" si="62"/>
        <v>350</v>
      </c>
      <c r="S306" s="74">
        <f t="shared" si="59"/>
        <v>0</v>
      </c>
      <c r="T306" s="74">
        <f t="shared" si="60"/>
        <v>0</v>
      </c>
    </row>
    <row r="307" spans="2:20" x14ac:dyDescent="0.25">
      <c r="B307" s="26"/>
      <c r="C307" s="50">
        <f t="shared" si="57"/>
        <v>0</v>
      </c>
      <c r="D307" s="64">
        <f t="shared" si="54"/>
        <v>52</v>
      </c>
      <c r="E307" s="71" t="str">
        <f t="shared" si="58"/>
        <v/>
      </c>
      <c r="F307" s="89"/>
      <c r="G307" s="27"/>
      <c r="H307" s="27"/>
      <c r="I307" s="27"/>
      <c r="J307" s="27"/>
      <c r="K307" s="27"/>
      <c r="L307" s="27"/>
      <c r="M307" s="68"/>
      <c r="N307" s="69"/>
      <c r="O307" s="72">
        <f t="shared" si="55"/>
        <v>0</v>
      </c>
      <c r="P307" s="72">
        <f t="shared" si="56"/>
        <v>0</v>
      </c>
      <c r="Q307" s="73">
        <f t="shared" si="61"/>
        <v>50</v>
      </c>
      <c r="R307" s="73">
        <f t="shared" si="62"/>
        <v>350</v>
      </c>
      <c r="S307" s="74">
        <f t="shared" si="59"/>
        <v>0</v>
      </c>
      <c r="T307" s="74">
        <f t="shared" si="60"/>
        <v>0</v>
      </c>
    </row>
    <row r="308" spans="2:20" x14ac:dyDescent="0.25">
      <c r="B308" s="26"/>
      <c r="C308" s="50">
        <f t="shared" si="57"/>
        <v>0</v>
      </c>
      <c r="D308" s="64">
        <f t="shared" si="54"/>
        <v>52</v>
      </c>
      <c r="E308" s="71" t="str">
        <f t="shared" si="58"/>
        <v/>
      </c>
      <c r="F308" s="89"/>
      <c r="G308" s="27"/>
      <c r="H308" s="27"/>
      <c r="I308" s="27"/>
      <c r="J308" s="27"/>
      <c r="K308" s="27"/>
      <c r="L308" s="27"/>
      <c r="M308" s="68"/>
      <c r="N308" s="69"/>
      <c r="O308" s="72">
        <f t="shared" si="55"/>
        <v>0</v>
      </c>
      <c r="P308" s="72">
        <f t="shared" si="56"/>
        <v>0</v>
      </c>
      <c r="Q308" s="73">
        <f t="shared" si="61"/>
        <v>50</v>
      </c>
      <c r="R308" s="73">
        <f t="shared" si="62"/>
        <v>350</v>
      </c>
      <c r="S308" s="74">
        <f t="shared" si="59"/>
        <v>0</v>
      </c>
      <c r="T308" s="74">
        <f t="shared" si="60"/>
        <v>0</v>
      </c>
    </row>
    <row r="309" spans="2:20" x14ac:dyDescent="0.25">
      <c r="B309" s="26"/>
      <c r="C309" s="50">
        <f t="shared" si="57"/>
        <v>0</v>
      </c>
      <c r="D309" s="64">
        <f t="shared" si="54"/>
        <v>52</v>
      </c>
      <c r="E309" s="71" t="str">
        <f t="shared" si="58"/>
        <v/>
      </c>
      <c r="F309" s="89"/>
      <c r="G309" s="27"/>
      <c r="H309" s="27"/>
      <c r="I309" s="27"/>
      <c r="J309" s="27"/>
      <c r="K309" s="27"/>
      <c r="L309" s="27"/>
      <c r="M309" s="68"/>
      <c r="N309" s="69"/>
      <c r="O309" s="72">
        <f t="shared" si="55"/>
        <v>0</v>
      </c>
      <c r="P309" s="72">
        <f t="shared" si="56"/>
        <v>0</v>
      </c>
      <c r="Q309" s="73">
        <f t="shared" si="61"/>
        <v>50</v>
      </c>
      <c r="R309" s="73">
        <f t="shared" si="62"/>
        <v>350</v>
      </c>
      <c r="S309" s="74">
        <f t="shared" si="59"/>
        <v>0</v>
      </c>
      <c r="T309" s="74">
        <f t="shared" si="60"/>
        <v>0</v>
      </c>
    </row>
    <row r="310" spans="2:20" x14ac:dyDescent="0.25">
      <c r="B310" s="26"/>
      <c r="C310" s="50">
        <f t="shared" si="57"/>
        <v>0</v>
      </c>
      <c r="D310" s="64">
        <f t="shared" si="54"/>
        <v>52</v>
      </c>
      <c r="E310" s="71" t="str">
        <f t="shared" si="58"/>
        <v/>
      </c>
      <c r="F310" s="89"/>
      <c r="G310" s="27"/>
      <c r="H310" s="27"/>
      <c r="I310" s="27"/>
      <c r="J310" s="27"/>
      <c r="K310" s="27"/>
      <c r="L310" s="27"/>
      <c r="M310" s="68"/>
      <c r="N310" s="69"/>
      <c r="O310" s="72">
        <f t="shared" si="55"/>
        <v>0</v>
      </c>
      <c r="P310" s="72">
        <f t="shared" si="56"/>
        <v>0</v>
      </c>
      <c r="Q310" s="73">
        <f t="shared" si="61"/>
        <v>50</v>
      </c>
      <c r="R310" s="73">
        <f t="shared" si="62"/>
        <v>350</v>
      </c>
      <c r="S310" s="74">
        <f t="shared" si="59"/>
        <v>0</v>
      </c>
      <c r="T310" s="74">
        <f t="shared" si="60"/>
        <v>0</v>
      </c>
    </row>
    <row r="311" spans="2:20" x14ac:dyDescent="0.25">
      <c r="B311" s="26"/>
      <c r="C311" s="50">
        <f t="shared" si="57"/>
        <v>0</v>
      </c>
      <c r="D311" s="64">
        <f t="shared" si="54"/>
        <v>52</v>
      </c>
      <c r="E311" s="71" t="str">
        <f t="shared" si="58"/>
        <v/>
      </c>
      <c r="F311" s="89"/>
      <c r="G311" s="27"/>
      <c r="H311" s="27"/>
      <c r="I311" s="27"/>
      <c r="J311" s="27"/>
      <c r="K311" s="27"/>
      <c r="L311" s="27"/>
      <c r="M311" s="68"/>
      <c r="N311" s="69"/>
      <c r="O311" s="72">
        <f t="shared" si="55"/>
        <v>0</v>
      </c>
      <c r="P311" s="72">
        <f t="shared" si="56"/>
        <v>0</v>
      </c>
      <c r="Q311" s="73">
        <f t="shared" si="61"/>
        <v>50</v>
      </c>
      <c r="R311" s="73">
        <f t="shared" si="62"/>
        <v>350</v>
      </c>
      <c r="S311" s="74">
        <f t="shared" si="59"/>
        <v>0</v>
      </c>
      <c r="T311" s="74">
        <f t="shared" si="60"/>
        <v>0</v>
      </c>
    </row>
    <row r="312" spans="2:20" x14ac:dyDescent="0.25">
      <c r="B312" s="26"/>
      <c r="C312" s="50">
        <f t="shared" si="57"/>
        <v>0</v>
      </c>
      <c r="D312" s="64">
        <f t="shared" si="54"/>
        <v>52</v>
      </c>
      <c r="E312" s="71" t="str">
        <f t="shared" si="58"/>
        <v/>
      </c>
      <c r="F312" s="89"/>
      <c r="G312" s="27"/>
      <c r="H312" s="27"/>
      <c r="I312" s="27"/>
      <c r="J312" s="27"/>
      <c r="K312" s="27"/>
      <c r="L312" s="27"/>
      <c r="M312" s="68"/>
      <c r="N312" s="69"/>
      <c r="O312" s="72">
        <f t="shared" si="55"/>
        <v>0</v>
      </c>
      <c r="P312" s="72">
        <f t="shared" si="56"/>
        <v>0</v>
      </c>
      <c r="Q312" s="73">
        <f t="shared" si="61"/>
        <v>50</v>
      </c>
      <c r="R312" s="73">
        <f t="shared" si="62"/>
        <v>350</v>
      </c>
      <c r="S312" s="74">
        <f t="shared" si="59"/>
        <v>0</v>
      </c>
      <c r="T312" s="74">
        <f t="shared" si="60"/>
        <v>0</v>
      </c>
    </row>
    <row r="313" spans="2:20" x14ac:dyDescent="0.25">
      <c r="B313" s="26"/>
      <c r="C313" s="50">
        <f t="shared" si="57"/>
        <v>0</v>
      </c>
      <c r="D313" s="64">
        <f t="shared" si="54"/>
        <v>52</v>
      </c>
      <c r="E313" s="71" t="str">
        <f t="shared" si="58"/>
        <v/>
      </c>
      <c r="F313" s="89"/>
      <c r="G313" s="27"/>
      <c r="H313" s="27"/>
      <c r="I313" s="27"/>
      <c r="J313" s="27"/>
      <c r="K313" s="27"/>
      <c r="L313" s="27"/>
      <c r="M313" s="68"/>
      <c r="N313" s="69"/>
      <c r="O313" s="72">
        <f t="shared" si="55"/>
        <v>0</v>
      </c>
      <c r="P313" s="72">
        <f t="shared" si="56"/>
        <v>0</v>
      </c>
      <c r="Q313" s="73">
        <f t="shared" si="61"/>
        <v>50</v>
      </c>
      <c r="R313" s="73">
        <f t="shared" si="62"/>
        <v>350</v>
      </c>
      <c r="S313" s="74">
        <f t="shared" si="59"/>
        <v>0</v>
      </c>
      <c r="T313" s="74">
        <f t="shared" si="60"/>
        <v>0</v>
      </c>
    </row>
    <row r="314" spans="2:20" x14ac:dyDescent="0.25">
      <c r="B314" s="26"/>
      <c r="C314" s="50">
        <f t="shared" si="57"/>
        <v>0</v>
      </c>
      <c r="D314" s="64">
        <f t="shared" si="54"/>
        <v>52</v>
      </c>
      <c r="E314" s="71" t="str">
        <f t="shared" si="58"/>
        <v/>
      </c>
      <c r="F314" s="89"/>
      <c r="G314" s="27"/>
      <c r="H314" s="27"/>
      <c r="I314" s="27"/>
      <c r="J314" s="27"/>
      <c r="K314" s="27"/>
      <c r="L314" s="27"/>
      <c r="M314" s="68"/>
      <c r="N314" s="69"/>
      <c r="O314" s="72">
        <f t="shared" si="55"/>
        <v>0</v>
      </c>
      <c r="P314" s="72">
        <f t="shared" si="56"/>
        <v>0</v>
      </c>
      <c r="Q314" s="73">
        <f t="shared" si="61"/>
        <v>50</v>
      </c>
      <c r="R314" s="73">
        <f t="shared" si="62"/>
        <v>350</v>
      </c>
      <c r="S314" s="74">
        <f t="shared" si="59"/>
        <v>0</v>
      </c>
      <c r="T314" s="74">
        <f t="shared" si="60"/>
        <v>0</v>
      </c>
    </row>
    <row r="315" spans="2:20" x14ac:dyDescent="0.25">
      <c r="B315" s="26"/>
      <c r="C315" s="50">
        <f t="shared" si="57"/>
        <v>0</v>
      </c>
      <c r="D315" s="64">
        <f t="shared" si="54"/>
        <v>52</v>
      </c>
      <c r="E315" s="71" t="str">
        <f t="shared" si="58"/>
        <v/>
      </c>
      <c r="F315" s="89"/>
      <c r="G315" s="27"/>
      <c r="H315" s="27"/>
      <c r="I315" s="27"/>
      <c r="J315" s="27"/>
      <c r="K315" s="27"/>
      <c r="L315" s="27"/>
      <c r="M315" s="68"/>
      <c r="N315" s="69"/>
      <c r="O315" s="72">
        <f t="shared" si="55"/>
        <v>0</v>
      </c>
      <c r="P315" s="72">
        <f t="shared" si="56"/>
        <v>0</v>
      </c>
      <c r="Q315" s="73">
        <f t="shared" si="61"/>
        <v>50</v>
      </c>
      <c r="R315" s="73">
        <f t="shared" si="62"/>
        <v>350</v>
      </c>
      <c r="S315" s="74">
        <f t="shared" si="59"/>
        <v>0</v>
      </c>
      <c r="T315" s="74">
        <f t="shared" si="60"/>
        <v>0</v>
      </c>
    </row>
    <row r="316" spans="2:20" x14ac:dyDescent="0.25">
      <c r="B316" s="26"/>
      <c r="C316" s="50">
        <f t="shared" si="57"/>
        <v>0</v>
      </c>
      <c r="D316" s="64">
        <f t="shared" si="54"/>
        <v>52</v>
      </c>
      <c r="E316" s="71" t="str">
        <f t="shared" si="58"/>
        <v/>
      </c>
      <c r="F316" s="89"/>
      <c r="G316" s="27"/>
      <c r="H316" s="27"/>
      <c r="I316" s="27"/>
      <c r="J316" s="27"/>
      <c r="K316" s="27"/>
      <c r="L316" s="27"/>
      <c r="M316" s="68"/>
      <c r="N316" s="69"/>
      <c r="O316" s="72">
        <f t="shared" si="55"/>
        <v>0</v>
      </c>
      <c r="P316" s="72">
        <f t="shared" si="56"/>
        <v>0</v>
      </c>
      <c r="Q316" s="73">
        <f t="shared" si="61"/>
        <v>50</v>
      </c>
      <c r="R316" s="73">
        <f t="shared" si="62"/>
        <v>350</v>
      </c>
      <c r="S316" s="74">
        <f t="shared" si="59"/>
        <v>0</v>
      </c>
      <c r="T316" s="74">
        <f t="shared" si="60"/>
        <v>0</v>
      </c>
    </row>
    <row r="317" spans="2:20" x14ac:dyDescent="0.25">
      <c r="B317" s="26"/>
      <c r="C317" s="50">
        <f t="shared" si="57"/>
        <v>0</v>
      </c>
      <c r="D317" s="64">
        <f t="shared" si="54"/>
        <v>52</v>
      </c>
      <c r="E317" s="71" t="str">
        <f t="shared" si="58"/>
        <v/>
      </c>
      <c r="F317" s="89"/>
      <c r="G317" s="27"/>
      <c r="H317" s="27"/>
      <c r="I317" s="27"/>
      <c r="J317" s="27"/>
      <c r="K317" s="27"/>
      <c r="L317" s="27"/>
      <c r="M317" s="68"/>
      <c r="N317" s="69"/>
      <c r="O317" s="72">
        <f t="shared" si="55"/>
        <v>0</v>
      </c>
      <c r="P317" s="72">
        <f t="shared" si="56"/>
        <v>0</v>
      </c>
      <c r="Q317" s="73">
        <f t="shared" si="61"/>
        <v>50</v>
      </c>
      <c r="R317" s="73">
        <f t="shared" si="62"/>
        <v>350</v>
      </c>
      <c r="S317" s="74">
        <f t="shared" si="59"/>
        <v>0</v>
      </c>
      <c r="T317" s="74">
        <f t="shared" si="60"/>
        <v>0</v>
      </c>
    </row>
    <row r="318" spans="2:20" x14ac:dyDescent="0.25">
      <c r="B318" s="26"/>
      <c r="C318" s="50">
        <f t="shared" si="57"/>
        <v>0</v>
      </c>
      <c r="D318" s="64">
        <f t="shared" si="54"/>
        <v>52</v>
      </c>
      <c r="E318" s="71" t="str">
        <f t="shared" si="58"/>
        <v/>
      </c>
      <c r="F318" s="89"/>
      <c r="G318" s="27"/>
      <c r="H318" s="27"/>
      <c r="I318" s="27"/>
      <c r="J318" s="27"/>
      <c r="K318" s="27"/>
      <c r="L318" s="27"/>
      <c r="M318" s="68"/>
      <c r="N318" s="69"/>
      <c r="O318" s="72">
        <f t="shared" si="55"/>
        <v>0</v>
      </c>
      <c r="P318" s="72">
        <f t="shared" si="56"/>
        <v>0</v>
      </c>
      <c r="Q318" s="73">
        <f t="shared" si="61"/>
        <v>50</v>
      </c>
      <c r="R318" s="73">
        <f t="shared" si="62"/>
        <v>350</v>
      </c>
      <c r="S318" s="74">
        <f t="shared" si="59"/>
        <v>0</v>
      </c>
      <c r="T318" s="74">
        <f t="shared" si="60"/>
        <v>0</v>
      </c>
    </row>
    <row r="319" spans="2:20" x14ac:dyDescent="0.25">
      <c r="B319" s="26"/>
      <c r="C319" s="50">
        <f t="shared" si="57"/>
        <v>0</v>
      </c>
      <c r="D319" s="64">
        <f t="shared" si="54"/>
        <v>52</v>
      </c>
      <c r="E319" s="71" t="str">
        <f t="shared" si="58"/>
        <v/>
      </c>
      <c r="F319" s="89"/>
      <c r="G319" s="27"/>
      <c r="H319" s="27"/>
      <c r="I319" s="27"/>
      <c r="J319" s="27"/>
      <c r="K319" s="27"/>
      <c r="L319" s="27"/>
      <c r="M319" s="68"/>
      <c r="N319" s="69"/>
      <c r="O319" s="72">
        <f t="shared" si="55"/>
        <v>0</v>
      </c>
      <c r="P319" s="72">
        <f t="shared" si="56"/>
        <v>0</v>
      </c>
      <c r="Q319" s="73">
        <f t="shared" si="61"/>
        <v>50</v>
      </c>
      <c r="R319" s="73">
        <f t="shared" si="62"/>
        <v>350</v>
      </c>
      <c r="S319" s="74">
        <f t="shared" si="59"/>
        <v>0</v>
      </c>
      <c r="T319" s="74">
        <f t="shared" si="60"/>
        <v>0</v>
      </c>
    </row>
    <row r="320" spans="2:20" x14ac:dyDescent="0.25">
      <c r="B320" s="26"/>
      <c r="C320" s="50">
        <f t="shared" si="57"/>
        <v>0</v>
      </c>
      <c r="D320" s="64">
        <f t="shared" si="54"/>
        <v>52</v>
      </c>
      <c r="E320" s="71" t="str">
        <f t="shared" si="58"/>
        <v/>
      </c>
      <c r="F320" s="89"/>
      <c r="G320" s="27"/>
      <c r="H320" s="27"/>
      <c r="I320" s="27"/>
      <c r="J320" s="27"/>
      <c r="K320" s="27"/>
      <c r="L320" s="27"/>
      <c r="M320" s="68"/>
      <c r="N320" s="69"/>
      <c r="O320" s="72">
        <f t="shared" si="55"/>
        <v>0</v>
      </c>
      <c r="P320" s="72">
        <f t="shared" si="56"/>
        <v>0</v>
      </c>
      <c r="Q320" s="73">
        <f t="shared" si="61"/>
        <v>50</v>
      </c>
      <c r="R320" s="73">
        <f t="shared" si="62"/>
        <v>350</v>
      </c>
      <c r="S320" s="74">
        <f t="shared" si="59"/>
        <v>0</v>
      </c>
      <c r="T320" s="74">
        <f t="shared" si="60"/>
        <v>0</v>
      </c>
    </row>
    <row r="321" spans="2:20" x14ac:dyDescent="0.25">
      <c r="B321" s="26"/>
      <c r="C321" s="50">
        <f t="shared" si="57"/>
        <v>0</v>
      </c>
      <c r="D321" s="64">
        <f t="shared" si="54"/>
        <v>52</v>
      </c>
      <c r="E321" s="71" t="str">
        <f t="shared" si="58"/>
        <v/>
      </c>
      <c r="F321" s="89"/>
      <c r="G321" s="27"/>
      <c r="H321" s="27"/>
      <c r="I321" s="27"/>
      <c r="J321" s="27"/>
      <c r="K321" s="27"/>
      <c r="L321" s="27"/>
      <c r="M321" s="68"/>
      <c r="N321" s="69"/>
      <c r="O321" s="72">
        <f t="shared" si="55"/>
        <v>0</v>
      </c>
      <c r="P321" s="72">
        <f t="shared" si="56"/>
        <v>0</v>
      </c>
      <c r="Q321" s="73">
        <f t="shared" si="61"/>
        <v>50</v>
      </c>
      <c r="R321" s="73">
        <f t="shared" si="62"/>
        <v>350</v>
      </c>
      <c r="S321" s="74">
        <f t="shared" si="59"/>
        <v>0</v>
      </c>
      <c r="T321" s="74">
        <f t="shared" si="60"/>
        <v>0</v>
      </c>
    </row>
    <row r="322" spans="2:20" x14ac:dyDescent="0.25">
      <c r="B322" s="26"/>
      <c r="C322" s="50">
        <f t="shared" si="57"/>
        <v>0</v>
      </c>
      <c r="D322" s="64">
        <f t="shared" si="54"/>
        <v>52</v>
      </c>
      <c r="E322" s="71" t="str">
        <f t="shared" si="58"/>
        <v/>
      </c>
      <c r="F322" s="89"/>
      <c r="G322" s="27"/>
      <c r="H322" s="27"/>
      <c r="I322" s="27"/>
      <c r="J322" s="27"/>
      <c r="K322" s="27"/>
      <c r="L322" s="27"/>
      <c r="M322" s="68"/>
      <c r="N322" s="69"/>
      <c r="O322" s="72">
        <f t="shared" si="55"/>
        <v>0</v>
      </c>
      <c r="P322" s="72">
        <f t="shared" si="56"/>
        <v>0</v>
      </c>
      <c r="Q322" s="73">
        <f t="shared" si="61"/>
        <v>50</v>
      </c>
      <c r="R322" s="73">
        <f t="shared" si="62"/>
        <v>350</v>
      </c>
      <c r="S322" s="74">
        <f t="shared" si="59"/>
        <v>0</v>
      </c>
      <c r="T322" s="74">
        <f t="shared" si="60"/>
        <v>0</v>
      </c>
    </row>
    <row r="323" spans="2:20" x14ac:dyDescent="0.25">
      <c r="B323" s="26"/>
      <c r="C323" s="50">
        <f t="shared" si="57"/>
        <v>0</v>
      </c>
      <c r="D323" s="64">
        <f t="shared" si="54"/>
        <v>52</v>
      </c>
      <c r="E323" s="71" t="str">
        <f t="shared" si="58"/>
        <v/>
      </c>
      <c r="F323" s="89"/>
      <c r="G323" s="27"/>
      <c r="H323" s="27"/>
      <c r="I323" s="27"/>
      <c r="J323" s="27"/>
      <c r="K323" s="27"/>
      <c r="L323" s="27"/>
      <c r="M323" s="68"/>
      <c r="N323" s="69"/>
      <c r="O323" s="72">
        <f t="shared" si="55"/>
        <v>0</v>
      </c>
      <c r="P323" s="72">
        <f t="shared" si="56"/>
        <v>0</v>
      </c>
      <c r="Q323" s="73">
        <f t="shared" si="61"/>
        <v>50</v>
      </c>
      <c r="R323" s="73">
        <f t="shared" si="62"/>
        <v>350</v>
      </c>
      <c r="S323" s="74">
        <f t="shared" si="59"/>
        <v>0</v>
      </c>
      <c r="T323" s="74">
        <f t="shared" si="60"/>
        <v>0</v>
      </c>
    </row>
    <row r="324" spans="2:20" x14ac:dyDescent="0.25">
      <c r="B324" s="26"/>
      <c r="C324" s="50">
        <f t="shared" si="57"/>
        <v>0</v>
      </c>
      <c r="D324" s="64">
        <f t="shared" si="54"/>
        <v>52</v>
      </c>
      <c r="E324" s="71" t="str">
        <f t="shared" si="58"/>
        <v/>
      </c>
      <c r="F324" s="89"/>
      <c r="G324" s="27"/>
      <c r="H324" s="27"/>
      <c r="I324" s="27"/>
      <c r="J324" s="27"/>
      <c r="K324" s="27"/>
      <c r="L324" s="27"/>
      <c r="M324" s="68"/>
      <c r="N324" s="69"/>
      <c r="O324" s="72">
        <f t="shared" si="55"/>
        <v>0</v>
      </c>
      <c r="P324" s="72">
        <f t="shared" si="56"/>
        <v>0</v>
      </c>
      <c r="Q324" s="73">
        <f t="shared" si="61"/>
        <v>50</v>
      </c>
      <c r="R324" s="73">
        <f t="shared" si="62"/>
        <v>350</v>
      </c>
      <c r="S324" s="74">
        <f t="shared" si="59"/>
        <v>0</v>
      </c>
      <c r="T324" s="74">
        <f t="shared" si="60"/>
        <v>0</v>
      </c>
    </row>
    <row r="325" spans="2:20" x14ac:dyDescent="0.25">
      <c r="B325" s="26"/>
      <c r="C325" s="50">
        <f t="shared" si="57"/>
        <v>0</v>
      </c>
      <c r="D325" s="64">
        <f t="shared" si="54"/>
        <v>52</v>
      </c>
      <c r="E325" s="71" t="str">
        <f t="shared" si="58"/>
        <v/>
      </c>
      <c r="F325" s="89"/>
      <c r="G325" s="27"/>
      <c r="H325" s="27"/>
      <c r="I325" s="27"/>
      <c r="J325" s="27"/>
      <c r="K325" s="27"/>
      <c r="L325" s="27"/>
      <c r="M325" s="68"/>
      <c r="N325" s="69"/>
      <c r="O325" s="72">
        <f t="shared" si="55"/>
        <v>0</v>
      </c>
      <c r="P325" s="72">
        <f t="shared" si="56"/>
        <v>0</v>
      </c>
      <c r="Q325" s="73">
        <f t="shared" si="61"/>
        <v>50</v>
      </c>
      <c r="R325" s="73">
        <f t="shared" si="62"/>
        <v>350</v>
      </c>
      <c r="S325" s="74">
        <f t="shared" si="59"/>
        <v>0</v>
      </c>
      <c r="T325" s="74">
        <f t="shared" si="60"/>
        <v>0</v>
      </c>
    </row>
    <row r="326" spans="2:20" x14ac:dyDescent="0.25">
      <c r="B326" s="26"/>
      <c r="C326" s="50">
        <f t="shared" si="57"/>
        <v>0</v>
      </c>
      <c r="D326" s="64">
        <f t="shared" si="54"/>
        <v>52</v>
      </c>
      <c r="E326" s="71" t="str">
        <f t="shared" si="58"/>
        <v/>
      </c>
      <c r="F326" s="89"/>
      <c r="G326" s="27"/>
      <c r="H326" s="27"/>
      <c r="I326" s="27"/>
      <c r="J326" s="27"/>
      <c r="K326" s="27"/>
      <c r="L326" s="27"/>
      <c r="M326" s="68"/>
      <c r="N326" s="69"/>
      <c r="O326" s="72">
        <f t="shared" si="55"/>
        <v>0</v>
      </c>
      <c r="P326" s="72">
        <f t="shared" si="56"/>
        <v>0</v>
      </c>
      <c r="Q326" s="73">
        <f t="shared" si="61"/>
        <v>50</v>
      </c>
      <c r="R326" s="73">
        <f t="shared" si="62"/>
        <v>350</v>
      </c>
      <c r="S326" s="74">
        <f t="shared" si="59"/>
        <v>0</v>
      </c>
      <c r="T326" s="74">
        <f t="shared" si="60"/>
        <v>0</v>
      </c>
    </row>
    <row r="327" spans="2:20" x14ac:dyDescent="0.25">
      <c r="B327" s="26"/>
      <c r="C327" s="50">
        <f t="shared" si="57"/>
        <v>0</v>
      </c>
      <c r="D327" s="64">
        <f t="shared" si="54"/>
        <v>52</v>
      </c>
      <c r="E327" s="71" t="str">
        <f t="shared" si="58"/>
        <v/>
      </c>
      <c r="F327" s="89"/>
      <c r="G327" s="27"/>
      <c r="H327" s="27"/>
      <c r="I327" s="27"/>
      <c r="J327" s="27"/>
      <c r="K327" s="27"/>
      <c r="L327" s="27"/>
      <c r="M327" s="68"/>
      <c r="N327" s="69"/>
      <c r="O327" s="72">
        <f t="shared" si="55"/>
        <v>0</v>
      </c>
      <c r="P327" s="72">
        <f t="shared" si="56"/>
        <v>0</v>
      </c>
      <c r="Q327" s="73">
        <f t="shared" si="61"/>
        <v>50</v>
      </c>
      <c r="R327" s="73">
        <f t="shared" si="62"/>
        <v>350</v>
      </c>
      <c r="S327" s="74">
        <f t="shared" si="59"/>
        <v>0</v>
      </c>
      <c r="T327" s="74">
        <f t="shared" si="60"/>
        <v>0</v>
      </c>
    </row>
    <row r="328" spans="2:20" x14ac:dyDescent="0.25">
      <c r="B328" s="26"/>
      <c r="C328" s="50">
        <f t="shared" si="57"/>
        <v>0</v>
      </c>
      <c r="D328" s="64">
        <f t="shared" si="54"/>
        <v>52</v>
      </c>
      <c r="E328" s="71" t="str">
        <f t="shared" si="58"/>
        <v/>
      </c>
      <c r="F328" s="89"/>
      <c r="G328" s="27"/>
      <c r="H328" s="27"/>
      <c r="I328" s="27"/>
      <c r="J328" s="27"/>
      <c r="K328" s="27"/>
      <c r="L328" s="27"/>
      <c r="M328" s="68"/>
      <c r="N328" s="69"/>
      <c r="O328" s="72">
        <f t="shared" si="55"/>
        <v>0</v>
      </c>
      <c r="P328" s="72">
        <f t="shared" si="56"/>
        <v>0</v>
      </c>
      <c r="Q328" s="73">
        <f t="shared" si="61"/>
        <v>50</v>
      </c>
      <c r="R328" s="73">
        <f t="shared" si="62"/>
        <v>350</v>
      </c>
      <c r="S328" s="74">
        <f t="shared" si="59"/>
        <v>0</v>
      </c>
      <c r="T328" s="74">
        <f t="shared" si="60"/>
        <v>0</v>
      </c>
    </row>
    <row r="329" spans="2:20" x14ac:dyDescent="0.25">
      <c r="B329" s="26"/>
      <c r="C329" s="50">
        <f t="shared" si="57"/>
        <v>0</v>
      </c>
      <c r="D329" s="64">
        <f t="shared" ref="D329:D392" si="63">INT(MOD(INT((B329-2)/7)+0.6,52+5/28))+1</f>
        <v>52</v>
      </c>
      <c r="E329" s="71" t="str">
        <f t="shared" si="58"/>
        <v/>
      </c>
      <c r="F329" s="89"/>
      <c r="G329" s="27"/>
      <c r="H329" s="27"/>
      <c r="I329" s="27"/>
      <c r="J329" s="27"/>
      <c r="K329" s="27"/>
      <c r="L329" s="27"/>
      <c r="M329" s="68"/>
      <c r="N329" s="69"/>
      <c r="O329" s="72">
        <f t="shared" ref="O329:O392" si="64">IF(L329="v",0,M329-N329)</f>
        <v>0</v>
      </c>
      <c r="P329" s="72">
        <f t="shared" ref="P329:P392" si="65">IF(L329="v",M329-N329,0)</f>
        <v>0</v>
      </c>
      <c r="Q329" s="73">
        <f t="shared" si="61"/>
        <v>50</v>
      </c>
      <c r="R329" s="73">
        <f t="shared" si="62"/>
        <v>350</v>
      </c>
      <c r="S329" s="74">
        <f t="shared" si="59"/>
        <v>0</v>
      </c>
      <c r="T329" s="74">
        <f t="shared" si="60"/>
        <v>0</v>
      </c>
    </row>
    <row r="330" spans="2:20" x14ac:dyDescent="0.25">
      <c r="B330" s="26"/>
      <c r="C330" s="50">
        <f t="shared" ref="C330:C393" si="66">IF(B330=0,0,(DATE(YEAR(B330),MONTH(B330),DAY(B330))))</f>
        <v>0</v>
      </c>
      <c r="D330" s="64">
        <f t="shared" si="63"/>
        <v>52</v>
      </c>
      <c r="E330" s="71" t="str">
        <f t="shared" ref="E330:E393" si="67">IF(C330=0,"",UPPER(TEXT(B330,"mmmm")))</f>
        <v/>
      </c>
      <c r="F330" s="89"/>
      <c r="G330" s="27"/>
      <c r="H330" s="27"/>
      <c r="I330" s="27"/>
      <c r="J330" s="27"/>
      <c r="K330" s="27"/>
      <c r="L330" s="27"/>
      <c r="M330" s="68"/>
      <c r="N330" s="69"/>
      <c r="O330" s="72">
        <f t="shared" si="64"/>
        <v>0</v>
      </c>
      <c r="P330" s="72">
        <f t="shared" si="65"/>
        <v>0</v>
      </c>
      <c r="Q330" s="73">
        <f t="shared" si="61"/>
        <v>50</v>
      </c>
      <c r="R330" s="73">
        <f t="shared" si="62"/>
        <v>350</v>
      </c>
      <c r="S330" s="74">
        <f t="shared" si="59"/>
        <v>0</v>
      </c>
      <c r="T330" s="74">
        <f t="shared" si="60"/>
        <v>0</v>
      </c>
    </row>
    <row r="331" spans="2:20" x14ac:dyDescent="0.25">
      <c r="B331" s="26"/>
      <c r="C331" s="50">
        <f t="shared" si="66"/>
        <v>0</v>
      </c>
      <c r="D331" s="64">
        <f t="shared" si="63"/>
        <v>52</v>
      </c>
      <c r="E331" s="71" t="str">
        <f t="shared" si="67"/>
        <v/>
      </c>
      <c r="F331" s="89"/>
      <c r="G331" s="27"/>
      <c r="H331" s="27"/>
      <c r="I331" s="27"/>
      <c r="J331" s="27"/>
      <c r="K331" s="27"/>
      <c r="L331" s="27"/>
      <c r="M331" s="68"/>
      <c r="N331" s="69"/>
      <c r="O331" s="72">
        <f t="shared" si="64"/>
        <v>0</v>
      </c>
      <c r="P331" s="72">
        <f t="shared" si="65"/>
        <v>0</v>
      </c>
      <c r="Q331" s="73">
        <f t="shared" si="61"/>
        <v>50</v>
      </c>
      <c r="R331" s="73">
        <f t="shared" si="62"/>
        <v>350</v>
      </c>
      <c r="S331" s="74">
        <f t="shared" si="59"/>
        <v>0</v>
      </c>
      <c r="T331" s="74">
        <f t="shared" si="60"/>
        <v>0</v>
      </c>
    </row>
    <row r="332" spans="2:20" x14ac:dyDescent="0.25">
      <c r="B332" s="26"/>
      <c r="C332" s="50">
        <f t="shared" si="66"/>
        <v>0</v>
      </c>
      <c r="D332" s="64">
        <f t="shared" si="63"/>
        <v>52</v>
      </c>
      <c r="E332" s="71" t="str">
        <f t="shared" si="67"/>
        <v/>
      </c>
      <c r="F332" s="89"/>
      <c r="G332" s="27"/>
      <c r="H332" s="27"/>
      <c r="I332" s="27"/>
      <c r="J332" s="27"/>
      <c r="K332" s="27"/>
      <c r="L332" s="27"/>
      <c r="M332" s="68"/>
      <c r="N332" s="69"/>
      <c r="O332" s="72">
        <f t="shared" si="64"/>
        <v>0</v>
      </c>
      <c r="P332" s="72">
        <f t="shared" si="65"/>
        <v>0</v>
      </c>
      <c r="Q332" s="73">
        <f t="shared" si="61"/>
        <v>50</v>
      </c>
      <c r="R332" s="73">
        <f t="shared" si="62"/>
        <v>350</v>
      </c>
      <c r="S332" s="74">
        <f t="shared" si="59"/>
        <v>0</v>
      </c>
      <c r="T332" s="74">
        <f t="shared" si="60"/>
        <v>0</v>
      </c>
    </row>
    <row r="333" spans="2:20" x14ac:dyDescent="0.25">
      <c r="B333" s="26"/>
      <c r="C333" s="50">
        <f t="shared" si="66"/>
        <v>0</v>
      </c>
      <c r="D333" s="64">
        <f t="shared" si="63"/>
        <v>52</v>
      </c>
      <c r="E333" s="71" t="str">
        <f t="shared" si="67"/>
        <v/>
      </c>
      <c r="F333" s="89"/>
      <c r="G333" s="27"/>
      <c r="H333" s="27"/>
      <c r="I333" s="27"/>
      <c r="J333" s="27"/>
      <c r="K333" s="27"/>
      <c r="L333" s="27"/>
      <c r="M333" s="68"/>
      <c r="N333" s="69"/>
      <c r="O333" s="72">
        <f t="shared" si="64"/>
        <v>0</v>
      </c>
      <c r="P333" s="72">
        <f t="shared" si="65"/>
        <v>0</v>
      </c>
      <c r="Q333" s="73">
        <f t="shared" si="61"/>
        <v>50</v>
      </c>
      <c r="R333" s="73">
        <f t="shared" si="62"/>
        <v>350</v>
      </c>
      <c r="S333" s="74">
        <f t="shared" si="59"/>
        <v>0</v>
      </c>
      <c r="T333" s="74">
        <f t="shared" si="60"/>
        <v>0</v>
      </c>
    </row>
    <row r="334" spans="2:20" x14ac:dyDescent="0.25">
      <c r="B334" s="26"/>
      <c r="C334" s="50">
        <f t="shared" si="66"/>
        <v>0</v>
      </c>
      <c r="D334" s="64">
        <f t="shared" si="63"/>
        <v>52</v>
      </c>
      <c r="E334" s="71" t="str">
        <f t="shared" si="67"/>
        <v/>
      </c>
      <c r="F334" s="89"/>
      <c r="G334" s="27"/>
      <c r="H334" s="27"/>
      <c r="I334" s="27"/>
      <c r="J334" s="27"/>
      <c r="K334" s="27"/>
      <c r="L334" s="27"/>
      <c r="M334" s="68"/>
      <c r="N334" s="69"/>
      <c r="O334" s="72">
        <f t="shared" si="64"/>
        <v>0</v>
      </c>
      <c r="P334" s="72">
        <f t="shared" si="65"/>
        <v>0</v>
      </c>
      <c r="Q334" s="73">
        <f t="shared" si="61"/>
        <v>50</v>
      </c>
      <c r="R334" s="73">
        <f t="shared" si="62"/>
        <v>350</v>
      </c>
      <c r="S334" s="74">
        <f t="shared" si="59"/>
        <v>0</v>
      </c>
      <c r="T334" s="74">
        <f t="shared" si="60"/>
        <v>0</v>
      </c>
    </row>
    <row r="335" spans="2:20" x14ac:dyDescent="0.25">
      <c r="B335" s="26"/>
      <c r="C335" s="50">
        <f t="shared" si="66"/>
        <v>0</v>
      </c>
      <c r="D335" s="64">
        <f t="shared" si="63"/>
        <v>52</v>
      </c>
      <c r="E335" s="71" t="str">
        <f t="shared" si="67"/>
        <v/>
      </c>
      <c r="F335" s="89"/>
      <c r="G335" s="27"/>
      <c r="H335" s="27"/>
      <c r="I335" s="27"/>
      <c r="J335" s="27"/>
      <c r="K335" s="27"/>
      <c r="L335" s="27"/>
      <c r="M335" s="68"/>
      <c r="N335" s="69"/>
      <c r="O335" s="72">
        <f t="shared" si="64"/>
        <v>0</v>
      </c>
      <c r="P335" s="72">
        <f t="shared" si="65"/>
        <v>0</v>
      </c>
      <c r="Q335" s="73">
        <f t="shared" si="61"/>
        <v>50</v>
      </c>
      <c r="R335" s="73">
        <f t="shared" si="62"/>
        <v>350</v>
      </c>
      <c r="S335" s="74">
        <f t="shared" si="59"/>
        <v>0</v>
      </c>
      <c r="T335" s="74">
        <f t="shared" si="60"/>
        <v>0</v>
      </c>
    </row>
    <row r="336" spans="2:20" x14ac:dyDescent="0.25">
      <c r="B336" s="26"/>
      <c r="C336" s="50">
        <f t="shared" si="66"/>
        <v>0</v>
      </c>
      <c r="D336" s="64">
        <f t="shared" si="63"/>
        <v>52</v>
      </c>
      <c r="E336" s="71" t="str">
        <f t="shared" si="67"/>
        <v/>
      </c>
      <c r="F336" s="89"/>
      <c r="G336" s="27"/>
      <c r="H336" s="27"/>
      <c r="I336" s="27"/>
      <c r="J336" s="27"/>
      <c r="K336" s="27"/>
      <c r="L336" s="27"/>
      <c r="M336" s="68"/>
      <c r="N336" s="69"/>
      <c r="O336" s="72">
        <f t="shared" si="64"/>
        <v>0</v>
      </c>
      <c r="P336" s="72">
        <f t="shared" si="65"/>
        <v>0</v>
      </c>
      <c r="Q336" s="73">
        <f t="shared" si="61"/>
        <v>50</v>
      </c>
      <c r="R336" s="73">
        <f t="shared" si="62"/>
        <v>350</v>
      </c>
      <c r="S336" s="74">
        <f t="shared" si="59"/>
        <v>0</v>
      </c>
      <c r="T336" s="74">
        <f t="shared" si="60"/>
        <v>0</v>
      </c>
    </row>
    <row r="337" spans="2:20" x14ac:dyDescent="0.25">
      <c r="B337" s="26"/>
      <c r="C337" s="50">
        <f t="shared" si="66"/>
        <v>0</v>
      </c>
      <c r="D337" s="64">
        <f t="shared" si="63"/>
        <v>52</v>
      </c>
      <c r="E337" s="71" t="str">
        <f t="shared" si="67"/>
        <v/>
      </c>
      <c r="F337" s="89"/>
      <c r="G337" s="27"/>
      <c r="H337" s="27"/>
      <c r="I337" s="27"/>
      <c r="J337" s="27"/>
      <c r="K337" s="27"/>
      <c r="L337" s="27"/>
      <c r="M337" s="68"/>
      <c r="N337" s="69"/>
      <c r="O337" s="72">
        <f t="shared" si="64"/>
        <v>0</v>
      </c>
      <c r="P337" s="72">
        <f t="shared" si="65"/>
        <v>0</v>
      </c>
      <c r="Q337" s="73">
        <f t="shared" si="61"/>
        <v>50</v>
      </c>
      <c r="R337" s="73">
        <f t="shared" si="62"/>
        <v>350</v>
      </c>
      <c r="S337" s="74">
        <f t="shared" si="59"/>
        <v>0</v>
      </c>
      <c r="T337" s="74">
        <f t="shared" si="60"/>
        <v>0</v>
      </c>
    </row>
    <row r="338" spans="2:20" x14ac:dyDescent="0.25">
      <c r="B338" s="26"/>
      <c r="C338" s="50">
        <f t="shared" si="66"/>
        <v>0</v>
      </c>
      <c r="D338" s="64">
        <f t="shared" si="63"/>
        <v>52</v>
      </c>
      <c r="E338" s="71" t="str">
        <f t="shared" si="67"/>
        <v/>
      </c>
      <c r="F338" s="89"/>
      <c r="G338" s="27"/>
      <c r="H338" s="27"/>
      <c r="I338" s="27"/>
      <c r="J338" s="27"/>
      <c r="K338" s="27"/>
      <c r="L338" s="27"/>
      <c r="M338" s="68"/>
      <c r="N338" s="69"/>
      <c r="O338" s="72">
        <f t="shared" si="64"/>
        <v>0</v>
      </c>
      <c r="P338" s="72">
        <f t="shared" si="65"/>
        <v>0</v>
      </c>
      <c r="Q338" s="73">
        <f t="shared" si="61"/>
        <v>50</v>
      </c>
      <c r="R338" s="73">
        <f t="shared" si="62"/>
        <v>350</v>
      </c>
      <c r="S338" s="74">
        <f t="shared" ref="S338:S401" si="68">IF(Q338=Q337,0,Q338)</f>
        <v>0</v>
      </c>
      <c r="T338" s="74">
        <f t="shared" ref="T338:T401" si="69">IF(R338=R337,0,R338)</f>
        <v>0</v>
      </c>
    </row>
    <row r="339" spans="2:20" x14ac:dyDescent="0.25">
      <c r="B339" s="26"/>
      <c r="C339" s="50">
        <f t="shared" si="66"/>
        <v>0</v>
      </c>
      <c r="D339" s="64">
        <f t="shared" si="63"/>
        <v>52</v>
      </c>
      <c r="E339" s="71" t="str">
        <f t="shared" si="67"/>
        <v/>
      </c>
      <c r="F339" s="89"/>
      <c r="G339" s="27"/>
      <c r="H339" s="27"/>
      <c r="I339" s="27"/>
      <c r="J339" s="27"/>
      <c r="K339" s="27"/>
      <c r="L339" s="27"/>
      <c r="M339" s="68"/>
      <c r="N339" s="69"/>
      <c r="O339" s="72">
        <f t="shared" si="64"/>
        <v>0</v>
      </c>
      <c r="P339" s="72">
        <f t="shared" si="65"/>
        <v>0</v>
      </c>
      <c r="Q339" s="73">
        <f t="shared" si="61"/>
        <v>50</v>
      </c>
      <c r="R339" s="73">
        <f t="shared" si="62"/>
        <v>350</v>
      </c>
      <c r="S339" s="74">
        <f t="shared" si="68"/>
        <v>0</v>
      </c>
      <c r="T339" s="74">
        <f t="shared" si="69"/>
        <v>0</v>
      </c>
    </row>
    <row r="340" spans="2:20" x14ac:dyDescent="0.25">
      <c r="B340" s="26"/>
      <c r="C340" s="50">
        <f t="shared" si="66"/>
        <v>0</v>
      </c>
      <c r="D340" s="64">
        <f t="shared" si="63"/>
        <v>52</v>
      </c>
      <c r="E340" s="71" t="str">
        <f t="shared" si="67"/>
        <v/>
      </c>
      <c r="F340" s="89"/>
      <c r="G340" s="27"/>
      <c r="H340" s="27"/>
      <c r="I340" s="27"/>
      <c r="J340" s="27"/>
      <c r="K340" s="27"/>
      <c r="L340" s="27"/>
      <c r="M340" s="68"/>
      <c r="N340" s="69"/>
      <c r="O340" s="72">
        <f t="shared" si="64"/>
        <v>0</v>
      </c>
      <c r="P340" s="72">
        <f t="shared" si="65"/>
        <v>0</v>
      </c>
      <c r="Q340" s="73">
        <f t="shared" ref="Q340:Q403" si="70">Q339+O340</f>
        <v>50</v>
      </c>
      <c r="R340" s="73">
        <f t="shared" ref="R340:R403" si="71">R339+P340</f>
        <v>350</v>
      </c>
      <c r="S340" s="74">
        <f t="shared" si="68"/>
        <v>0</v>
      </c>
      <c r="T340" s="74">
        <f t="shared" si="69"/>
        <v>0</v>
      </c>
    </row>
    <row r="341" spans="2:20" x14ac:dyDescent="0.25">
      <c r="B341" s="26"/>
      <c r="C341" s="50">
        <f t="shared" si="66"/>
        <v>0</v>
      </c>
      <c r="D341" s="64">
        <f t="shared" si="63"/>
        <v>52</v>
      </c>
      <c r="E341" s="71" t="str">
        <f t="shared" si="67"/>
        <v/>
      </c>
      <c r="F341" s="89"/>
      <c r="G341" s="27"/>
      <c r="H341" s="27"/>
      <c r="I341" s="27"/>
      <c r="J341" s="27"/>
      <c r="K341" s="27"/>
      <c r="L341" s="27"/>
      <c r="M341" s="68"/>
      <c r="N341" s="69"/>
      <c r="O341" s="72">
        <f t="shared" si="64"/>
        <v>0</v>
      </c>
      <c r="P341" s="72">
        <f t="shared" si="65"/>
        <v>0</v>
      </c>
      <c r="Q341" s="73">
        <f t="shared" si="70"/>
        <v>50</v>
      </c>
      <c r="R341" s="73">
        <f t="shared" si="71"/>
        <v>350</v>
      </c>
      <c r="S341" s="74">
        <f t="shared" si="68"/>
        <v>0</v>
      </c>
      <c r="T341" s="74">
        <f t="shared" si="69"/>
        <v>0</v>
      </c>
    </row>
    <row r="342" spans="2:20" x14ac:dyDescent="0.25">
      <c r="B342" s="26"/>
      <c r="C342" s="50">
        <f t="shared" si="66"/>
        <v>0</v>
      </c>
      <c r="D342" s="64">
        <f t="shared" si="63"/>
        <v>52</v>
      </c>
      <c r="E342" s="71" t="str">
        <f t="shared" si="67"/>
        <v/>
      </c>
      <c r="F342" s="89"/>
      <c r="G342" s="27"/>
      <c r="H342" s="27"/>
      <c r="I342" s="27"/>
      <c r="J342" s="27"/>
      <c r="K342" s="27"/>
      <c r="L342" s="27"/>
      <c r="M342" s="68"/>
      <c r="N342" s="69"/>
      <c r="O342" s="72">
        <f t="shared" si="64"/>
        <v>0</v>
      </c>
      <c r="P342" s="72">
        <f t="shared" si="65"/>
        <v>0</v>
      </c>
      <c r="Q342" s="73">
        <f t="shared" si="70"/>
        <v>50</v>
      </c>
      <c r="R342" s="73">
        <f t="shared" si="71"/>
        <v>350</v>
      </c>
      <c r="S342" s="74">
        <f t="shared" si="68"/>
        <v>0</v>
      </c>
      <c r="T342" s="74">
        <f t="shared" si="69"/>
        <v>0</v>
      </c>
    </row>
    <row r="343" spans="2:20" x14ac:dyDescent="0.25">
      <c r="B343" s="26"/>
      <c r="C343" s="50">
        <f t="shared" si="66"/>
        <v>0</v>
      </c>
      <c r="D343" s="64">
        <f t="shared" si="63"/>
        <v>52</v>
      </c>
      <c r="E343" s="71" t="str">
        <f t="shared" si="67"/>
        <v/>
      </c>
      <c r="F343" s="89"/>
      <c r="G343" s="27"/>
      <c r="H343" s="27"/>
      <c r="I343" s="27"/>
      <c r="J343" s="27"/>
      <c r="K343" s="27"/>
      <c r="L343" s="27"/>
      <c r="M343" s="68"/>
      <c r="N343" s="69"/>
      <c r="O343" s="72">
        <f t="shared" si="64"/>
        <v>0</v>
      </c>
      <c r="P343" s="72">
        <f t="shared" si="65"/>
        <v>0</v>
      </c>
      <c r="Q343" s="73">
        <f t="shared" si="70"/>
        <v>50</v>
      </c>
      <c r="R343" s="73">
        <f t="shared" si="71"/>
        <v>350</v>
      </c>
      <c r="S343" s="74">
        <f t="shared" si="68"/>
        <v>0</v>
      </c>
      <c r="T343" s="74">
        <f t="shared" si="69"/>
        <v>0</v>
      </c>
    </row>
    <row r="344" spans="2:20" x14ac:dyDescent="0.25">
      <c r="B344" s="26"/>
      <c r="C344" s="50">
        <f t="shared" si="66"/>
        <v>0</v>
      </c>
      <c r="D344" s="64">
        <f t="shared" si="63"/>
        <v>52</v>
      </c>
      <c r="E344" s="71" t="str">
        <f t="shared" si="67"/>
        <v/>
      </c>
      <c r="F344" s="89"/>
      <c r="G344" s="27"/>
      <c r="H344" s="27"/>
      <c r="I344" s="27"/>
      <c r="J344" s="27"/>
      <c r="K344" s="27"/>
      <c r="L344" s="27"/>
      <c r="M344" s="68"/>
      <c r="N344" s="69"/>
      <c r="O344" s="72">
        <f t="shared" si="64"/>
        <v>0</v>
      </c>
      <c r="P344" s="72">
        <f t="shared" si="65"/>
        <v>0</v>
      </c>
      <c r="Q344" s="73">
        <f t="shared" si="70"/>
        <v>50</v>
      </c>
      <c r="R344" s="73">
        <f t="shared" si="71"/>
        <v>350</v>
      </c>
      <c r="S344" s="74">
        <f t="shared" si="68"/>
        <v>0</v>
      </c>
      <c r="T344" s="74">
        <f t="shared" si="69"/>
        <v>0</v>
      </c>
    </row>
    <row r="345" spans="2:20" x14ac:dyDescent="0.25">
      <c r="B345" s="26"/>
      <c r="C345" s="50">
        <f t="shared" si="66"/>
        <v>0</v>
      </c>
      <c r="D345" s="64">
        <f t="shared" si="63"/>
        <v>52</v>
      </c>
      <c r="E345" s="71" t="str">
        <f t="shared" si="67"/>
        <v/>
      </c>
      <c r="F345" s="89"/>
      <c r="G345" s="27"/>
      <c r="H345" s="27"/>
      <c r="I345" s="27"/>
      <c r="J345" s="27"/>
      <c r="K345" s="27"/>
      <c r="L345" s="27"/>
      <c r="M345" s="68"/>
      <c r="N345" s="69"/>
      <c r="O345" s="72">
        <f t="shared" si="64"/>
        <v>0</v>
      </c>
      <c r="P345" s="72">
        <f t="shared" si="65"/>
        <v>0</v>
      </c>
      <c r="Q345" s="73">
        <f t="shared" si="70"/>
        <v>50</v>
      </c>
      <c r="R345" s="73">
        <f t="shared" si="71"/>
        <v>350</v>
      </c>
      <c r="S345" s="74">
        <f t="shared" si="68"/>
        <v>0</v>
      </c>
      <c r="T345" s="74">
        <f t="shared" si="69"/>
        <v>0</v>
      </c>
    </row>
    <row r="346" spans="2:20" x14ac:dyDescent="0.25">
      <c r="B346" s="26"/>
      <c r="C346" s="50">
        <f t="shared" si="66"/>
        <v>0</v>
      </c>
      <c r="D346" s="64">
        <f t="shared" si="63"/>
        <v>52</v>
      </c>
      <c r="E346" s="71" t="str">
        <f t="shared" si="67"/>
        <v/>
      </c>
      <c r="F346" s="89"/>
      <c r="G346" s="27"/>
      <c r="H346" s="27"/>
      <c r="I346" s="27"/>
      <c r="J346" s="27"/>
      <c r="K346" s="27"/>
      <c r="L346" s="27"/>
      <c r="M346" s="68"/>
      <c r="N346" s="69"/>
      <c r="O346" s="72">
        <f t="shared" si="64"/>
        <v>0</v>
      </c>
      <c r="P346" s="72">
        <f t="shared" si="65"/>
        <v>0</v>
      </c>
      <c r="Q346" s="73">
        <f t="shared" si="70"/>
        <v>50</v>
      </c>
      <c r="R346" s="73">
        <f t="shared" si="71"/>
        <v>350</v>
      </c>
      <c r="S346" s="74">
        <f t="shared" si="68"/>
        <v>0</v>
      </c>
      <c r="T346" s="74">
        <f t="shared" si="69"/>
        <v>0</v>
      </c>
    </row>
    <row r="347" spans="2:20" x14ac:dyDescent="0.25">
      <c r="B347" s="26"/>
      <c r="C347" s="50">
        <f t="shared" si="66"/>
        <v>0</v>
      </c>
      <c r="D347" s="64">
        <f t="shared" si="63"/>
        <v>52</v>
      </c>
      <c r="E347" s="71" t="str">
        <f t="shared" si="67"/>
        <v/>
      </c>
      <c r="F347" s="89"/>
      <c r="G347" s="27"/>
      <c r="H347" s="27"/>
      <c r="I347" s="27"/>
      <c r="J347" s="27"/>
      <c r="K347" s="27"/>
      <c r="L347" s="27"/>
      <c r="M347" s="68"/>
      <c r="N347" s="69"/>
      <c r="O347" s="72">
        <f t="shared" si="64"/>
        <v>0</v>
      </c>
      <c r="P347" s="72">
        <f t="shared" si="65"/>
        <v>0</v>
      </c>
      <c r="Q347" s="73">
        <f t="shared" si="70"/>
        <v>50</v>
      </c>
      <c r="R347" s="73">
        <f t="shared" si="71"/>
        <v>350</v>
      </c>
      <c r="S347" s="74">
        <f t="shared" si="68"/>
        <v>0</v>
      </c>
      <c r="T347" s="74">
        <f t="shared" si="69"/>
        <v>0</v>
      </c>
    </row>
    <row r="348" spans="2:20" x14ac:dyDescent="0.25">
      <c r="B348" s="26"/>
      <c r="C348" s="50">
        <f t="shared" si="66"/>
        <v>0</v>
      </c>
      <c r="D348" s="64">
        <f t="shared" si="63"/>
        <v>52</v>
      </c>
      <c r="E348" s="71" t="str">
        <f t="shared" si="67"/>
        <v/>
      </c>
      <c r="F348" s="89"/>
      <c r="G348" s="27"/>
      <c r="H348" s="27"/>
      <c r="I348" s="27"/>
      <c r="J348" s="27"/>
      <c r="K348" s="27"/>
      <c r="L348" s="27"/>
      <c r="M348" s="68"/>
      <c r="N348" s="69"/>
      <c r="O348" s="72">
        <f t="shared" si="64"/>
        <v>0</v>
      </c>
      <c r="P348" s="72">
        <f t="shared" si="65"/>
        <v>0</v>
      </c>
      <c r="Q348" s="73">
        <f t="shared" si="70"/>
        <v>50</v>
      </c>
      <c r="R348" s="73">
        <f t="shared" si="71"/>
        <v>350</v>
      </c>
      <c r="S348" s="74">
        <f t="shared" si="68"/>
        <v>0</v>
      </c>
      <c r="T348" s="74">
        <f t="shared" si="69"/>
        <v>0</v>
      </c>
    </row>
    <row r="349" spans="2:20" x14ac:dyDescent="0.25">
      <c r="B349" s="26"/>
      <c r="C349" s="50">
        <f t="shared" si="66"/>
        <v>0</v>
      </c>
      <c r="D349" s="64">
        <f t="shared" si="63"/>
        <v>52</v>
      </c>
      <c r="E349" s="71" t="str">
        <f t="shared" si="67"/>
        <v/>
      </c>
      <c r="F349" s="89"/>
      <c r="G349" s="27"/>
      <c r="H349" s="27"/>
      <c r="I349" s="27"/>
      <c r="J349" s="27"/>
      <c r="K349" s="27"/>
      <c r="L349" s="27"/>
      <c r="M349" s="68"/>
      <c r="N349" s="69"/>
      <c r="O349" s="72">
        <f t="shared" si="64"/>
        <v>0</v>
      </c>
      <c r="P349" s="72">
        <f t="shared" si="65"/>
        <v>0</v>
      </c>
      <c r="Q349" s="73">
        <f t="shared" si="70"/>
        <v>50</v>
      </c>
      <c r="R349" s="73">
        <f t="shared" si="71"/>
        <v>350</v>
      </c>
      <c r="S349" s="74">
        <f t="shared" si="68"/>
        <v>0</v>
      </c>
      <c r="T349" s="74">
        <f t="shared" si="69"/>
        <v>0</v>
      </c>
    </row>
    <row r="350" spans="2:20" x14ac:dyDescent="0.25">
      <c r="B350" s="26"/>
      <c r="C350" s="50">
        <f t="shared" si="66"/>
        <v>0</v>
      </c>
      <c r="D350" s="64">
        <f t="shared" si="63"/>
        <v>52</v>
      </c>
      <c r="E350" s="71" t="str">
        <f t="shared" si="67"/>
        <v/>
      </c>
      <c r="F350" s="89"/>
      <c r="G350" s="27"/>
      <c r="H350" s="27"/>
      <c r="I350" s="27"/>
      <c r="J350" s="27"/>
      <c r="K350" s="27"/>
      <c r="L350" s="27"/>
      <c r="M350" s="68"/>
      <c r="N350" s="69"/>
      <c r="O350" s="72">
        <f t="shared" si="64"/>
        <v>0</v>
      </c>
      <c r="P350" s="72">
        <f t="shared" si="65"/>
        <v>0</v>
      </c>
      <c r="Q350" s="73">
        <f t="shared" si="70"/>
        <v>50</v>
      </c>
      <c r="R350" s="73">
        <f t="shared" si="71"/>
        <v>350</v>
      </c>
      <c r="S350" s="74">
        <f t="shared" si="68"/>
        <v>0</v>
      </c>
      <c r="T350" s="74">
        <f t="shared" si="69"/>
        <v>0</v>
      </c>
    </row>
    <row r="351" spans="2:20" x14ac:dyDescent="0.25">
      <c r="B351" s="26"/>
      <c r="C351" s="50">
        <f t="shared" si="66"/>
        <v>0</v>
      </c>
      <c r="D351" s="64">
        <f t="shared" si="63"/>
        <v>52</v>
      </c>
      <c r="E351" s="71" t="str">
        <f t="shared" si="67"/>
        <v/>
      </c>
      <c r="F351" s="89"/>
      <c r="G351" s="27"/>
      <c r="H351" s="27"/>
      <c r="I351" s="27"/>
      <c r="J351" s="27"/>
      <c r="K351" s="27"/>
      <c r="L351" s="27"/>
      <c r="M351" s="68"/>
      <c r="N351" s="69"/>
      <c r="O351" s="72">
        <f t="shared" si="64"/>
        <v>0</v>
      </c>
      <c r="P351" s="72">
        <f t="shared" si="65"/>
        <v>0</v>
      </c>
      <c r="Q351" s="73">
        <f t="shared" si="70"/>
        <v>50</v>
      </c>
      <c r="R351" s="73">
        <f t="shared" si="71"/>
        <v>350</v>
      </c>
      <c r="S351" s="74">
        <f t="shared" si="68"/>
        <v>0</v>
      </c>
      <c r="T351" s="74">
        <f t="shared" si="69"/>
        <v>0</v>
      </c>
    </row>
    <row r="352" spans="2:20" x14ac:dyDescent="0.25">
      <c r="B352" s="26"/>
      <c r="C352" s="50">
        <f t="shared" si="66"/>
        <v>0</v>
      </c>
      <c r="D352" s="64">
        <f t="shared" si="63"/>
        <v>52</v>
      </c>
      <c r="E352" s="71" t="str">
        <f t="shared" si="67"/>
        <v/>
      </c>
      <c r="F352" s="89"/>
      <c r="G352" s="27"/>
      <c r="H352" s="27"/>
      <c r="I352" s="27"/>
      <c r="J352" s="27"/>
      <c r="K352" s="27"/>
      <c r="L352" s="27"/>
      <c r="M352" s="68"/>
      <c r="N352" s="69"/>
      <c r="O352" s="72">
        <f t="shared" si="64"/>
        <v>0</v>
      </c>
      <c r="P352" s="72">
        <f t="shared" si="65"/>
        <v>0</v>
      </c>
      <c r="Q352" s="73">
        <f t="shared" si="70"/>
        <v>50</v>
      </c>
      <c r="R352" s="73">
        <f t="shared" si="71"/>
        <v>350</v>
      </c>
      <c r="S352" s="74">
        <f t="shared" si="68"/>
        <v>0</v>
      </c>
      <c r="T352" s="74">
        <f t="shared" si="69"/>
        <v>0</v>
      </c>
    </row>
    <row r="353" spans="2:20" x14ac:dyDescent="0.25">
      <c r="B353" s="26"/>
      <c r="C353" s="50">
        <f t="shared" si="66"/>
        <v>0</v>
      </c>
      <c r="D353" s="64">
        <f t="shared" si="63"/>
        <v>52</v>
      </c>
      <c r="E353" s="71" t="str">
        <f t="shared" si="67"/>
        <v/>
      </c>
      <c r="F353" s="89"/>
      <c r="G353" s="27"/>
      <c r="H353" s="27"/>
      <c r="I353" s="27"/>
      <c r="J353" s="27"/>
      <c r="K353" s="27"/>
      <c r="L353" s="27"/>
      <c r="M353" s="68"/>
      <c r="N353" s="69"/>
      <c r="O353" s="72">
        <f t="shared" si="64"/>
        <v>0</v>
      </c>
      <c r="P353" s="72">
        <f t="shared" si="65"/>
        <v>0</v>
      </c>
      <c r="Q353" s="73">
        <f t="shared" si="70"/>
        <v>50</v>
      </c>
      <c r="R353" s="73">
        <f t="shared" si="71"/>
        <v>350</v>
      </c>
      <c r="S353" s="74">
        <f t="shared" si="68"/>
        <v>0</v>
      </c>
      <c r="T353" s="74">
        <f t="shared" si="69"/>
        <v>0</v>
      </c>
    </row>
    <row r="354" spans="2:20" x14ac:dyDescent="0.25">
      <c r="B354" s="26"/>
      <c r="C354" s="50">
        <f t="shared" si="66"/>
        <v>0</v>
      </c>
      <c r="D354" s="64">
        <f t="shared" si="63"/>
        <v>52</v>
      </c>
      <c r="E354" s="71" t="str">
        <f t="shared" si="67"/>
        <v/>
      </c>
      <c r="F354" s="89"/>
      <c r="G354" s="27"/>
      <c r="H354" s="27"/>
      <c r="I354" s="27"/>
      <c r="J354" s="27"/>
      <c r="K354" s="27"/>
      <c r="L354" s="27"/>
      <c r="M354" s="68"/>
      <c r="N354" s="69"/>
      <c r="O354" s="72">
        <f t="shared" si="64"/>
        <v>0</v>
      </c>
      <c r="P354" s="72">
        <f t="shared" si="65"/>
        <v>0</v>
      </c>
      <c r="Q354" s="73">
        <f t="shared" si="70"/>
        <v>50</v>
      </c>
      <c r="R354" s="73">
        <f t="shared" si="71"/>
        <v>350</v>
      </c>
      <c r="S354" s="74">
        <f t="shared" si="68"/>
        <v>0</v>
      </c>
      <c r="T354" s="74">
        <f t="shared" si="69"/>
        <v>0</v>
      </c>
    </row>
    <row r="355" spans="2:20" x14ac:dyDescent="0.25">
      <c r="B355" s="26"/>
      <c r="C355" s="50">
        <f t="shared" si="66"/>
        <v>0</v>
      </c>
      <c r="D355" s="64">
        <f t="shared" si="63"/>
        <v>52</v>
      </c>
      <c r="E355" s="71" t="str">
        <f t="shared" si="67"/>
        <v/>
      </c>
      <c r="F355" s="89"/>
      <c r="G355" s="27"/>
      <c r="H355" s="27"/>
      <c r="I355" s="27"/>
      <c r="J355" s="27"/>
      <c r="K355" s="27"/>
      <c r="L355" s="27"/>
      <c r="M355" s="68"/>
      <c r="N355" s="69"/>
      <c r="O355" s="72">
        <f t="shared" si="64"/>
        <v>0</v>
      </c>
      <c r="P355" s="72">
        <f t="shared" si="65"/>
        <v>0</v>
      </c>
      <c r="Q355" s="73">
        <f t="shared" si="70"/>
        <v>50</v>
      </c>
      <c r="R355" s="73">
        <f t="shared" si="71"/>
        <v>350</v>
      </c>
      <c r="S355" s="74">
        <f t="shared" si="68"/>
        <v>0</v>
      </c>
      <c r="T355" s="74">
        <f t="shared" si="69"/>
        <v>0</v>
      </c>
    </row>
    <row r="356" spans="2:20" x14ac:dyDescent="0.25">
      <c r="B356" s="26"/>
      <c r="C356" s="50">
        <f t="shared" si="66"/>
        <v>0</v>
      </c>
      <c r="D356" s="64">
        <f t="shared" si="63"/>
        <v>52</v>
      </c>
      <c r="E356" s="71" t="str">
        <f t="shared" si="67"/>
        <v/>
      </c>
      <c r="F356" s="89"/>
      <c r="G356" s="27"/>
      <c r="H356" s="27"/>
      <c r="I356" s="27"/>
      <c r="J356" s="27"/>
      <c r="K356" s="27"/>
      <c r="L356" s="27"/>
      <c r="M356" s="68"/>
      <c r="N356" s="69"/>
      <c r="O356" s="72">
        <f t="shared" si="64"/>
        <v>0</v>
      </c>
      <c r="P356" s="72">
        <f t="shared" si="65"/>
        <v>0</v>
      </c>
      <c r="Q356" s="73">
        <f t="shared" si="70"/>
        <v>50</v>
      </c>
      <c r="R356" s="73">
        <f t="shared" si="71"/>
        <v>350</v>
      </c>
      <c r="S356" s="74">
        <f t="shared" si="68"/>
        <v>0</v>
      </c>
      <c r="T356" s="74">
        <f t="shared" si="69"/>
        <v>0</v>
      </c>
    </row>
    <row r="357" spans="2:20" x14ac:dyDescent="0.25">
      <c r="B357" s="26"/>
      <c r="C357" s="50">
        <f t="shared" si="66"/>
        <v>0</v>
      </c>
      <c r="D357" s="64">
        <f t="shared" si="63"/>
        <v>52</v>
      </c>
      <c r="E357" s="71" t="str">
        <f t="shared" si="67"/>
        <v/>
      </c>
      <c r="F357" s="89"/>
      <c r="G357" s="27"/>
      <c r="H357" s="27"/>
      <c r="I357" s="27"/>
      <c r="J357" s="27"/>
      <c r="K357" s="27"/>
      <c r="L357" s="27"/>
      <c r="M357" s="68"/>
      <c r="N357" s="69"/>
      <c r="O357" s="72">
        <f t="shared" si="64"/>
        <v>0</v>
      </c>
      <c r="P357" s="72">
        <f t="shared" si="65"/>
        <v>0</v>
      </c>
      <c r="Q357" s="73">
        <f t="shared" si="70"/>
        <v>50</v>
      </c>
      <c r="R357" s="73">
        <f t="shared" si="71"/>
        <v>350</v>
      </c>
      <c r="S357" s="74">
        <f t="shared" si="68"/>
        <v>0</v>
      </c>
      <c r="T357" s="74">
        <f t="shared" si="69"/>
        <v>0</v>
      </c>
    </row>
    <row r="358" spans="2:20" x14ac:dyDescent="0.25">
      <c r="B358" s="26"/>
      <c r="C358" s="50">
        <f t="shared" si="66"/>
        <v>0</v>
      </c>
      <c r="D358" s="64">
        <f t="shared" si="63"/>
        <v>52</v>
      </c>
      <c r="E358" s="71" t="str">
        <f t="shared" si="67"/>
        <v/>
      </c>
      <c r="F358" s="89"/>
      <c r="G358" s="27"/>
      <c r="H358" s="27"/>
      <c r="I358" s="27"/>
      <c r="J358" s="27"/>
      <c r="K358" s="27"/>
      <c r="L358" s="27"/>
      <c r="M358" s="68"/>
      <c r="N358" s="69"/>
      <c r="O358" s="72">
        <f t="shared" si="64"/>
        <v>0</v>
      </c>
      <c r="P358" s="72">
        <f t="shared" si="65"/>
        <v>0</v>
      </c>
      <c r="Q358" s="73">
        <f t="shared" si="70"/>
        <v>50</v>
      </c>
      <c r="R358" s="73">
        <f t="shared" si="71"/>
        <v>350</v>
      </c>
      <c r="S358" s="74">
        <f t="shared" si="68"/>
        <v>0</v>
      </c>
      <c r="T358" s="74">
        <f t="shared" si="69"/>
        <v>0</v>
      </c>
    </row>
    <row r="359" spans="2:20" x14ac:dyDescent="0.25">
      <c r="B359" s="26"/>
      <c r="C359" s="50">
        <f t="shared" si="66"/>
        <v>0</v>
      </c>
      <c r="D359" s="64">
        <f t="shared" si="63"/>
        <v>52</v>
      </c>
      <c r="E359" s="71" t="str">
        <f t="shared" si="67"/>
        <v/>
      </c>
      <c r="F359" s="89"/>
      <c r="G359" s="27"/>
      <c r="H359" s="27"/>
      <c r="I359" s="27"/>
      <c r="J359" s="27"/>
      <c r="K359" s="27"/>
      <c r="L359" s="27"/>
      <c r="M359" s="68"/>
      <c r="N359" s="69"/>
      <c r="O359" s="72">
        <f t="shared" si="64"/>
        <v>0</v>
      </c>
      <c r="P359" s="72">
        <f t="shared" si="65"/>
        <v>0</v>
      </c>
      <c r="Q359" s="73">
        <f t="shared" si="70"/>
        <v>50</v>
      </c>
      <c r="R359" s="73">
        <f t="shared" si="71"/>
        <v>350</v>
      </c>
      <c r="S359" s="74">
        <f t="shared" si="68"/>
        <v>0</v>
      </c>
      <c r="T359" s="74">
        <f t="shared" si="69"/>
        <v>0</v>
      </c>
    </row>
    <row r="360" spans="2:20" x14ac:dyDescent="0.25">
      <c r="B360" s="26"/>
      <c r="C360" s="50">
        <f t="shared" si="66"/>
        <v>0</v>
      </c>
      <c r="D360" s="64">
        <f t="shared" si="63"/>
        <v>52</v>
      </c>
      <c r="E360" s="71" t="str">
        <f t="shared" si="67"/>
        <v/>
      </c>
      <c r="F360" s="89"/>
      <c r="G360" s="27"/>
      <c r="H360" s="27"/>
      <c r="I360" s="27"/>
      <c r="J360" s="27"/>
      <c r="K360" s="27"/>
      <c r="L360" s="27"/>
      <c r="M360" s="68"/>
      <c r="N360" s="69"/>
      <c r="O360" s="72">
        <f t="shared" si="64"/>
        <v>0</v>
      </c>
      <c r="P360" s="72">
        <f t="shared" si="65"/>
        <v>0</v>
      </c>
      <c r="Q360" s="73">
        <f t="shared" si="70"/>
        <v>50</v>
      </c>
      <c r="R360" s="73">
        <f t="shared" si="71"/>
        <v>350</v>
      </c>
      <c r="S360" s="74">
        <f t="shared" si="68"/>
        <v>0</v>
      </c>
      <c r="T360" s="74">
        <f t="shared" si="69"/>
        <v>0</v>
      </c>
    </row>
    <row r="361" spans="2:20" x14ac:dyDescent="0.25">
      <c r="B361" s="26"/>
      <c r="C361" s="50">
        <f t="shared" si="66"/>
        <v>0</v>
      </c>
      <c r="D361" s="64">
        <f t="shared" si="63"/>
        <v>52</v>
      </c>
      <c r="E361" s="71" t="str">
        <f t="shared" si="67"/>
        <v/>
      </c>
      <c r="F361" s="89"/>
      <c r="G361" s="27"/>
      <c r="H361" s="27"/>
      <c r="I361" s="27"/>
      <c r="J361" s="27"/>
      <c r="K361" s="27"/>
      <c r="L361" s="27"/>
      <c r="M361" s="68"/>
      <c r="N361" s="69"/>
      <c r="O361" s="72">
        <f t="shared" si="64"/>
        <v>0</v>
      </c>
      <c r="P361" s="72">
        <f t="shared" si="65"/>
        <v>0</v>
      </c>
      <c r="Q361" s="73">
        <f t="shared" si="70"/>
        <v>50</v>
      </c>
      <c r="R361" s="73">
        <f t="shared" si="71"/>
        <v>350</v>
      </c>
      <c r="S361" s="74">
        <f t="shared" si="68"/>
        <v>0</v>
      </c>
      <c r="T361" s="74">
        <f t="shared" si="69"/>
        <v>0</v>
      </c>
    </row>
    <row r="362" spans="2:20" x14ac:dyDescent="0.25">
      <c r="B362" s="26"/>
      <c r="C362" s="50">
        <f t="shared" si="66"/>
        <v>0</v>
      </c>
      <c r="D362" s="64">
        <f t="shared" si="63"/>
        <v>52</v>
      </c>
      <c r="E362" s="71" t="str">
        <f t="shared" si="67"/>
        <v/>
      </c>
      <c r="F362" s="89"/>
      <c r="G362" s="27"/>
      <c r="H362" s="27"/>
      <c r="I362" s="27"/>
      <c r="J362" s="27"/>
      <c r="K362" s="27"/>
      <c r="L362" s="27"/>
      <c r="M362" s="68"/>
      <c r="N362" s="69"/>
      <c r="O362" s="72">
        <f t="shared" si="64"/>
        <v>0</v>
      </c>
      <c r="P362" s="72">
        <f t="shared" si="65"/>
        <v>0</v>
      </c>
      <c r="Q362" s="73">
        <f t="shared" si="70"/>
        <v>50</v>
      </c>
      <c r="R362" s="73">
        <f t="shared" si="71"/>
        <v>350</v>
      </c>
      <c r="S362" s="74">
        <f t="shared" si="68"/>
        <v>0</v>
      </c>
      <c r="T362" s="74">
        <f t="shared" si="69"/>
        <v>0</v>
      </c>
    </row>
    <row r="363" spans="2:20" x14ac:dyDescent="0.25">
      <c r="B363" s="26"/>
      <c r="C363" s="50">
        <f t="shared" si="66"/>
        <v>0</v>
      </c>
      <c r="D363" s="64">
        <f t="shared" si="63"/>
        <v>52</v>
      </c>
      <c r="E363" s="71" t="str">
        <f t="shared" si="67"/>
        <v/>
      </c>
      <c r="F363" s="89"/>
      <c r="G363" s="27"/>
      <c r="H363" s="27"/>
      <c r="I363" s="27"/>
      <c r="J363" s="27"/>
      <c r="K363" s="27"/>
      <c r="L363" s="27"/>
      <c r="M363" s="68"/>
      <c r="N363" s="69"/>
      <c r="O363" s="72">
        <f t="shared" si="64"/>
        <v>0</v>
      </c>
      <c r="P363" s="72">
        <f t="shared" si="65"/>
        <v>0</v>
      </c>
      <c r="Q363" s="73">
        <f t="shared" si="70"/>
        <v>50</v>
      </c>
      <c r="R363" s="73">
        <f t="shared" si="71"/>
        <v>350</v>
      </c>
      <c r="S363" s="74">
        <f t="shared" si="68"/>
        <v>0</v>
      </c>
      <c r="T363" s="74">
        <f t="shared" si="69"/>
        <v>0</v>
      </c>
    </row>
    <row r="364" spans="2:20" x14ac:dyDescent="0.25">
      <c r="B364" s="26"/>
      <c r="C364" s="50">
        <f t="shared" si="66"/>
        <v>0</v>
      </c>
      <c r="D364" s="64">
        <f t="shared" si="63"/>
        <v>52</v>
      </c>
      <c r="E364" s="71" t="str">
        <f t="shared" si="67"/>
        <v/>
      </c>
      <c r="F364" s="89"/>
      <c r="G364" s="27"/>
      <c r="H364" s="27"/>
      <c r="I364" s="27"/>
      <c r="J364" s="27"/>
      <c r="K364" s="27"/>
      <c r="L364" s="27"/>
      <c r="M364" s="68"/>
      <c r="N364" s="69"/>
      <c r="O364" s="72">
        <f t="shared" si="64"/>
        <v>0</v>
      </c>
      <c r="P364" s="72">
        <f t="shared" si="65"/>
        <v>0</v>
      </c>
      <c r="Q364" s="73">
        <f t="shared" si="70"/>
        <v>50</v>
      </c>
      <c r="R364" s="73">
        <f t="shared" si="71"/>
        <v>350</v>
      </c>
      <c r="S364" s="74">
        <f t="shared" si="68"/>
        <v>0</v>
      </c>
      <c r="T364" s="74">
        <f t="shared" si="69"/>
        <v>0</v>
      </c>
    </row>
    <row r="365" spans="2:20" x14ac:dyDescent="0.25">
      <c r="B365" s="26"/>
      <c r="C365" s="50">
        <f t="shared" si="66"/>
        <v>0</v>
      </c>
      <c r="D365" s="64">
        <f t="shared" si="63"/>
        <v>52</v>
      </c>
      <c r="E365" s="71" t="str">
        <f t="shared" si="67"/>
        <v/>
      </c>
      <c r="F365" s="89"/>
      <c r="G365" s="27"/>
      <c r="H365" s="27"/>
      <c r="I365" s="27"/>
      <c r="J365" s="27"/>
      <c r="K365" s="27"/>
      <c r="L365" s="27"/>
      <c r="M365" s="68"/>
      <c r="N365" s="69"/>
      <c r="O365" s="72">
        <f t="shared" si="64"/>
        <v>0</v>
      </c>
      <c r="P365" s="72">
        <f t="shared" si="65"/>
        <v>0</v>
      </c>
      <c r="Q365" s="73">
        <f t="shared" si="70"/>
        <v>50</v>
      </c>
      <c r="R365" s="73">
        <f t="shared" si="71"/>
        <v>350</v>
      </c>
      <c r="S365" s="74">
        <f t="shared" si="68"/>
        <v>0</v>
      </c>
      <c r="T365" s="74">
        <f t="shared" si="69"/>
        <v>0</v>
      </c>
    </row>
    <row r="366" spans="2:20" x14ac:dyDescent="0.25">
      <c r="B366" s="26"/>
      <c r="C366" s="50">
        <f t="shared" si="66"/>
        <v>0</v>
      </c>
      <c r="D366" s="64">
        <f t="shared" si="63"/>
        <v>52</v>
      </c>
      <c r="E366" s="71" t="str">
        <f t="shared" si="67"/>
        <v/>
      </c>
      <c r="F366" s="89"/>
      <c r="G366" s="27"/>
      <c r="H366" s="27"/>
      <c r="I366" s="27"/>
      <c r="J366" s="27"/>
      <c r="K366" s="27"/>
      <c r="L366" s="27"/>
      <c r="M366" s="68"/>
      <c r="N366" s="69"/>
      <c r="O366" s="72">
        <f t="shared" si="64"/>
        <v>0</v>
      </c>
      <c r="P366" s="72">
        <f t="shared" si="65"/>
        <v>0</v>
      </c>
      <c r="Q366" s="73">
        <f t="shared" si="70"/>
        <v>50</v>
      </c>
      <c r="R366" s="73">
        <f t="shared" si="71"/>
        <v>350</v>
      </c>
      <c r="S366" s="74">
        <f t="shared" si="68"/>
        <v>0</v>
      </c>
      <c r="T366" s="74">
        <f t="shared" si="69"/>
        <v>0</v>
      </c>
    </row>
    <row r="367" spans="2:20" x14ac:dyDescent="0.25">
      <c r="B367" s="26"/>
      <c r="C367" s="50">
        <f t="shared" si="66"/>
        <v>0</v>
      </c>
      <c r="D367" s="64">
        <f t="shared" si="63"/>
        <v>52</v>
      </c>
      <c r="E367" s="71" t="str">
        <f t="shared" si="67"/>
        <v/>
      </c>
      <c r="F367" s="89"/>
      <c r="G367" s="27"/>
      <c r="H367" s="27"/>
      <c r="I367" s="27"/>
      <c r="J367" s="27"/>
      <c r="K367" s="27"/>
      <c r="L367" s="27"/>
      <c r="M367" s="68"/>
      <c r="N367" s="69"/>
      <c r="O367" s="72">
        <f t="shared" si="64"/>
        <v>0</v>
      </c>
      <c r="P367" s="72">
        <f t="shared" si="65"/>
        <v>0</v>
      </c>
      <c r="Q367" s="73">
        <f t="shared" si="70"/>
        <v>50</v>
      </c>
      <c r="R367" s="73">
        <f t="shared" si="71"/>
        <v>350</v>
      </c>
      <c r="S367" s="74">
        <f t="shared" si="68"/>
        <v>0</v>
      </c>
      <c r="T367" s="74">
        <f t="shared" si="69"/>
        <v>0</v>
      </c>
    </row>
    <row r="368" spans="2:20" x14ac:dyDescent="0.25">
      <c r="B368" s="26"/>
      <c r="C368" s="50">
        <f t="shared" si="66"/>
        <v>0</v>
      </c>
      <c r="D368" s="64">
        <f t="shared" si="63"/>
        <v>52</v>
      </c>
      <c r="E368" s="71" t="str">
        <f t="shared" si="67"/>
        <v/>
      </c>
      <c r="F368" s="89"/>
      <c r="G368" s="27"/>
      <c r="H368" s="27"/>
      <c r="I368" s="27"/>
      <c r="J368" s="27"/>
      <c r="K368" s="27"/>
      <c r="L368" s="27"/>
      <c r="M368" s="68"/>
      <c r="N368" s="69"/>
      <c r="O368" s="72">
        <f t="shared" si="64"/>
        <v>0</v>
      </c>
      <c r="P368" s="72">
        <f t="shared" si="65"/>
        <v>0</v>
      </c>
      <c r="Q368" s="73">
        <f t="shared" si="70"/>
        <v>50</v>
      </c>
      <c r="R368" s="73">
        <f t="shared" si="71"/>
        <v>350</v>
      </c>
      <c r="S368" s="74">
        <f t="shared" si="68"/>
        <v>0</v>
      </c>
      <c r="T368" s="74">
        <f t="shared" si="69"/>
        <v>0</v>
      </c>
    </row>
    <row r="369" spans="2:20" x14ac:dyDescent="0.25">
      <c r="B369" s="26"/>
      <c r="C369" s="50">
        <f t="shared" si="66"/>
        <v>0</v>
      </c>
      <c r="D369" s="64">
        <f t="shared" si="63"/>
        <v>52</v>
      </c>
      <c r="E369" s="71" t="str">
        <f t="shared" si="67"/>
        <v/>
      </c>
      <c r="F369" s="89"/>
      <c r="G369" s="27"/>
      <c r="H369" s="27"/>
      <c r="I369" s="27"/>
      <c r="J369" s="27"/>
      <c r="K369" s="27"/>
      <c r="L369" s="27"/>
      <c r="M369" s="68"/>
      <c r="N369" s="69"/>
      <c r="O369" s="72">
        <f t="shared" si="64"/>
        <v>0</v>
      </c>
      <c r="P369" s="72">
        <f t="shared" si="65"/>
        <v>0</v>
      </c>
      <c r="Q369" s="73">
        <f t="shared" si="70"/>
        <v>50</v>
      </c>
      <c r="R369" s="73">
        <f t="shared" si="71"/>
        <v>350</v>
      </c>
      <c r="S369" s="74">
        <f t="shared" si="68"/>
        <v>0</v>
      </c>
      <c r="T369" s="74">
        <f t="shared" si="69"/>
        <v>0</v>
      </c>
    </row>
    <row r="370" spans="2:20" x14ac:dyDescent="0.25">
      <c r="B370" s="26"/>
      <c r="C370" s="50">
        <f t="shared" si="66"/>
        <v>0</v>
      </c>
      <c r="D370" s="64">
        <f t="shared" si="63"/>
        <v>52</v>
      </c>
      <c r="E370" s="71" t="str">
        <f t="shared" si="67"/>
        <v/>
      </c>
      <c r="F370" s="89"/>
      <c r="G370" s="27"/>
      <c r="H370" s="27"/>
      <c r="I370" s="27"/>
      <c r="J370" s="27"/>
      <c r="K370" s="27"/>
      <c r="L370" s="27"/>
      <c r="M370" s="68"/>
      <c r="N370" s="69"/>
      <c r="O370" s="72">
        <f t="shared" si="64"/>
        <v>0</v>
      </c>
      <c r="P370" s="72">
        <f t="shared" si="65"/>
        <v>0</v>
      </c>
      <c r="Q370" s="73">
        <f t="shared" si="70"/>
        <v>50</v>
      </c>
      <c r="R370" s="73">
        <f t="shared" si="71"/>
        <v>350</v>
      </c>
      <c r="S370" s="74">
        <f t="shared" si="68"/>
        <v>0</v>
      </c>
      <c r="T370" s="74">
        <f t="shared" si="69"/>
        <v>0</v>
      </c>
    </row>
    <row r="371" spans="2:20" x14ac:dyDescent="0.25">
      <c r="B371" s="26"/>
      <c r="C371" s="50">
        <f t="shared" si="66"/>
        <v>0</v>
      </c>
      <c r="D371" s="64">
        <f t="shared" si="63"/>
        <v>52</v>
      </c>
      <c r="E371" s="71" t="str">
        <f t="shared" si="67"/>
        <v/>
      </c>
      <c r="F371" s="89"/>
      <c r="G371" s="27"/>
      <c r="H371" s="27"/>
      <c r="I371" s="27"/>
      <c r="J371" s="27"/>
      <c r="K371" s="27"/>
      <c r="L371" s="27"/>
      <c r="M371" s="68"/>
      <c r="N371" s="69"/>
      <c r="O371" s="72">
        <f t="shared" si="64"/>
        <v>0</v>
      </c>
      <c r="P371" s="72">
        <f t="shared" si="65"/>
        <v>0</v>
      </c>
      <c r="Q371" s="73">
        <f t="shared" si="70"/>
        <v>50</v>
      </c>
      <c r="R371" s="73">
        <f t="shared" si="71"/>
        <v>350</v>
      </c>
      <c r="S371" s="74">
        <f t="shared" si="68"/>
        <v>0</v>
      </c>
      <c r="T371" s="74">
        <f t="shared" si="69"/>
        <v>0</v>
      </c>
    </row>
    <row r="372" spans="2:20" x14ac:dyDescent="0.25">
      <c r="B372" s="26"/>
      <c r="C372" s="50">
        <f t="shared" si="66"/>
        <v>0</v>
      </c>
      <c r="D372" s="64">
        <f t="shared" si="63"/>
        <v>52</v>
      </c>
      <c r="E372" s="71" t="str">
        <f t="shared" si="67"/>
        <v/>
      </c>
      <c r="F372" s="89"/>
      <c r="G372" s="27"/>
      <c r="H372" s="27"/>
      <c r="I372" s="27"/>
      <c r="J372" s="27"/>
      <c r="K372" s="27"/>
      <c r="L372" s="27"/>
      <c r="M372" s="68"/>
      <c r="N372" s="69"/>
      <c r="O372" s="72">
        <f t="shared" si="64"/>
        <v>0</v>
      </c>
      <c r="P372" s="72">
        <f t="shared" si="65"/>
        <v>0</v>
      </c>
      <c r="Q372" s="73">
        <f t="shared" si="70"/>
        <v>50</v>
      </c>
      <c r="R372" s="73">
        <f t="shared" si="71"/>
        <v>350</v>
      </c>
      <c r="S372" s="74">
        <f t="shared" si="68"/>
        <v>0</v>
      </c>
      <c r="T372" s="74">
        <f t="shared" si="69"/>
        <v>0</v>
      </c>
    </row>
    <row r="373" spans="2:20" x14ac:dyDescent="0.25">
      <c r="B373" s="26"/>
      <c r="C373" s="50">
        <f t="shared" si="66"/>
        <v>0</v>
      </c>
      <c r="D373" s="64">
        <f t="shared" si="63"/>
        <v>52</v>
      </c>
      <c r="E373" s="71" t="str">
        <f t="shared" si="67"/>
        <v/>
      </c>
      <c r="F373" s="89"/>
      <c r="G373" s="27"/>
      <c r="H373" s="27"/>
      <c r="I373" s="27"/>
      <c r="J373" s="27"/>
      <c r="K373" s="27"/>
      <c r="L373" s="27"/>
      <c r="M373" s="68"/>
      <c r="N373" s="69"/>
      <c r="O373" s="72">
        <f t="shared" si="64"/>
        <v>0</v>
      </c>
      <c r="P373" s="72">
        <f t="shared" si="65"/>
        <v>0</v>
      </c>
      <c r="Q373" s="73">
        <f t="shared" si="70"/>
        <v>50</v>
      </c>
      <c r="R373" s="73">
        <f t="shared" si="71"/>
        <v>350</v>
      </c>
      <c r="S373" s="74">
        <f t="shared" si="68"/>
        <v>0</v>
      </c>
      <c r="T373" s="74">
        <f t="shared" si="69"/>
        <v>0</v>
      </c>
    </row>
    <row r="374" spans="2:20" x14ac:dyDescent="0.25">
      <c r="B374" s="26"/>
      <c r="C374" s="50">
        <f t="shared" si="66"/>
        <v>0</v>
      </c>
      <c r="D374" s="64">
        <f t="shared" si="63"/>
        <v>52</v>
      </c>
      <c r="E374" s="71" t="str">
        <f t="shared" si="67"/>
        <v/>
      </c>
      <c r="F374" s="89"/>
      <c r="G374" s="27"/>
      <c r="H374" s="27"/>
      <c r="I374" s="27"/>
      <c r="J374" s="27"/>
      <c r="K374" s="27"/>
      <c r="L374" s="27"/>
      <c r="M374" s="68"/>
      <c r="N374" s="69"/>
      <c r="O374" s="72">
        <f t="shared" si="64"/>
        <v>0</v>
      </c>
      <c r="P374" s="72">
        <f t="shared" si="65"/>
        <v>0</v>
      </c>
      <c r="Q374" s="73">
        <f t="shared" si="70"/>
        <v>50</v>
      </c>
      <c r="R374" s="73">
        <f t="shared" si="71"/>
        <v>350</v>
      </c>
      <c r="S374" s="74">
        <f t="shared" si="68"/>
        <v>0</v>
      </c>
      <c r="T374" s="74">
        <f t="shared" si="69"/>
        <v>0</v>
      </c>
    </row>
    <row r="375" spans="2:20" x14ac:dyDescent="0.25">
      <c r="B375" s="26"/>
      <c r="C375" s="50">
        <f t="shared" si="66"/>
        <v>0</v>
      </c>
      <c r="D375" s="64">
        <f t="shared" si="63"/>
        <v>52</v>
      </c>
      <c r="E375" s="71" t="str">
        <f t="shared" si="67"/>
        <v/>
      </c>
      <c r="F375" s="89"/>
      <c r="G375" s="27"/>
      <c r="H375" s="27"/>
      <c r="I375" s="27"/>
      <c r="J375" s="27"/>
      <c r="K375" s="27"/>
      <c r="L375" s="27"/>
      <c r="M375" s="68"/>
      <c r="N375" s="69"/>
      <c r="O375" s="72">
        <f t="shared" si="64"/>
        <v>0</v>
      </c>
      <c r="P375" s="72">
        <f t="shared" si="65"/>
        <v>0</v>
      </c>
      <c r="Q375" s="73">
        <f t="shared" si="70"/>
        <v>50</v>
      </c>
      <c r="R375" s="73">
        <f t="shared" si="71"/>
        <v>350</v>
      </c>
      <c r="S375" s="74">
        <f t="shared" si="68"/>
        <v>0</v>
      </c>
      <c r="T375" s="74">
        <f t="shared" si="69"/>
        <v>0</v>
      </c>
    </row>
    <row r="376" spans="2:20" x14ac:dyDescent="0.25">
      <c r="B376" s="26"/>
      <c r="C376" s="50">
        <f t="shared" si="66"/>
        <v>0</v>
      </c>
      <c r="D376" s="64">
        <f t="shared" si="63"/>
        <v>52</v>
      </c>
      <c r="E376" s="71" t="str">
        <f t="shared" si="67"/>
        <v/>
      </c>
      <c r="F376" s="89"/>
      <c r="G376" s="27"/>
      <c r="H376" s="27"/>
      <c r="I376" s="27"/>
      <c r="J376" s="27"/>
      <c r="K376" s="27"/>
      <c r="L376" s="27"/>
      <c r="M376" s="68"/>
      <c r="N376" s="69"/>
      <c r="O376" s="72">
        <f t="shared" si="64"/>
        <v>0</v>
      </c>
      <c r="P376" s="72">
        <f t="shared" si="65"/>
        <v>0</v>
      </c>
      <c r="Q376" s="73">
        <f t="shared" si="70"/>
        <v>50</v>
      </c>
      <c r="R376" s="73">
        <f t="shared" si="71"/>
        <v>350</v>
      </c>
      <c r="S376" s="74">
        <f t="shared" si="68"/>
        <v>0</v>
      </c>
      <c r="T376" s="74">
        <f t="shared" si="69"/>
        <v>0</v>
      </c>
    </row>
    <row r="377" spans="2:20" x14ac:dyDescent="0.25">
      <c r="B377" s="26"/>
      <c r="C377" s="50">
        <f t="shared" si="66"/>
        <v>0</v>
      </c>
      <c r="D377" s="64">
        <f t="shared" si="63"/>
        <v>52</v>
      </c>
      <c r="E377" s="71" t="str">
        <f t="shared" si="67"/>
        <v/>
      </c>
      <c r="F377" s="89"/>
      <c r="G377" s="27"/>
      <c r="H377" s="27"/>
      <c r="I377" s="27"/>
      <c r="J377" s="27"/>
      <c r="K377" s="27"/>
      <c r="L377" s="27"/>
      <c r="M377" s="68"/>
      <c r="N377" s="69"/>
      <c r="O377" s="72">
        <f t="shared" si="64"/>
        <v>0</v>
      </c>
      <c r="P377" s="72">
        <f t="shared" si="65"/>
        <v>0</v>
      </c>
      <c r="Q377" s="73">
        <f t="shared" si="70"/>
        <v>50</v>
      </c>
      <c r="R377" s="73">
        <f t="shared" si="71"/>
        <v>350</v>
      </c>
      <c r="S377" s="74">
        <f t="shared" si="68"/>
        <v>0</v>
      </c>
      <c r="T377" s="74">
        <f t="shared" si="69"/>
        <v>0</v>
      </c>
    </row>
    <row r="378" spans="2:20" x14ac:dyDescent="0.25">
      <c r="B378" s="26"/>
      <c r="C378" s="50">
        <f t="shared" si="66"/>
        <v>0</v>
      </c>
      <c r="D378" s="64">
        <f t="shared" si="63"/>
        <v>52</v>
      </c>
      <c r="E378" s="71" t="str">
        <f t="shared" si="67"/>
        <v/>
      </c>
      <c r="F378" s="89"/>
      <c r="G378" s="27"/>
      <c r="H378" s="27"/>
      <c r="I378" s="27"/>
      <c r="J378" s="27"/>
      <c r="K378" s="27"/>
      <c r="L378" s="27"/>
      <c r="M378" s="68"/>
      <c r="N378" s="69"/>
      <c r="O378" s="72">
        <f t="shared" si="64"/>
        <v>0</v>
      </c>
      <c r="P378" s="72">
        <f t="shared" si="65"/>
        <v>0</v>
      </c>
      <c r="Q378" s="73">
        <f t="shared" si="70"/>
        <v>50</v>
      </c>
      <c r="R378" s="73">
        <f t="shared" si="71"/>
        <v>350</v>
      </c>
      <c r="S378" s="74">
        <f t="shared" si="68"/>
        <v>0</v>
      </c>
      <c r="T378" s="74">
        <f t="shared" si="69"/>
        <v>0</v>
      </c>
    </row>
    <row r="379" spans="2:20" x14ac:dyDescent="0.25">
      <c r="B379" s="26"/>
      <c r="C379" s="50">
        <f t="shared" si="66"/>
        <v>0</v>
      </c>
      <c r="D379" s="64">
        <f t="shared" si="63"/>
        <v>52</v>
      </c>
      <c r="E379" s="71" t="str">
        <f t="shared" si="67"/>
        <v/>
      </c>
      <c r="F379" s="89"/>
      <c r="G379" s="27"/>
      <c r="H379" s="27"/>
      <c r="I379" s="27"/>
      <c r="J379" s="27"/>
      <c r="K379" s="27"/>
      <c r="L379" s="27"/>
      <c r="M379" s="68"/>
      <c r="N379" s="69"/>
      <c r="O379" s="72">
        <f t="shared" si="64"/>
        <v>0</v>
      </c>
      <c r="P379" s="72">
        <f t="shared" si="65"/>
        <v>0</v>
      </c>
      <c r="Q379" s="73">
        <f t="shared" si="70"/>
        <v>50</v>
      </c>
      <c r="R379" s="73">
        <f t="shared" si="71"/>
        <v>350</v>
      </c>
      <c r="S379" s="74">
        <f t="shared" si="68"/>
        <v>0</v>
      </c>
      <c r="T379" s="74">
        <f t="shared" si="69"/>
        <v>0</v>
      </c>
    </row>
    <row r="380" spans="2:20" x14ac:dyDescent="0.25">
      <c r="B380" s="26"/>
      <c r="C380" s="50">
        <f t="shared" si="66"/>
        <v>0</v>
      </c>
      <c r="D380" s="64">
        <f t="shared" si="63"/>
        <v>52</v>
      </c>
      <c r="E380" s="71" t="str">
        <f t="shared" si="67"/>
        <v/>
      </c>
      <c r="F380" s="89"/>
      <c r="G380" s="27"/>
      <c r="H380" s="27"/>
      <c r="I380" s="27"/>
      <c r="J380" s="27"/>
      <c r="K380" s="27"/>
      <c r="L380" s="27"/>
      <c r="M380" s="68"/>
      <c r="N380" s="69"/>
      <c r="O380" s="72">
        <f t="shared" si="64"/>
        <v>0</v>
      </c>
      <c r="P380" s="72">
        <f t="shared" si="65"/>
        <v>0</v>
      </c>
      <c r="Q380" s="73">
        <f t="shared" si="70"/>
        <v>50</v>
      </c>
      <c r="R380" s="73">
        <f t="shared" si="71"/>
        <v>350</v>
      </c>
      <c r="S380" s="74">
        <f t="shared" si="68"/>
        <v>0</v>
      </c>
      <c r="T380" s="74">
        <f t="shared" si="69"/>
        <v>0</v>
      </c>
    </row>
    <row r="381" spans="2:20" x14ac:dyDescent="0.25">
      <c r="B381" s="26"/>
      <c r="C381" s="50">
        <f t="shared" si="66"/>
        <v>0</v>
      </c>
      <c r="D381" s="64">
        <f t="shared" si="63"/>
        <v>52</v>
      </c>
      <c r="E381" s="71" t="str">
        <f t="shared" si="67"/>
        <v/>
      </c>
      <c r="F381" s="89"/>
      <c r="G381" s="27"/>
      <c r="H381" s="27"/>
      <c r="I381" s="27"/>
      <c r="J381" s="27"/>
      <c r="K381" s="27"/>
      <c r="L381" s="27"/>
      <c r="M381" s="68"/>
      <c r="N381" s="69"/>
      <c r="O381" s="72">
        <f t="shared" si="64"/>
        <v>0</v>
      </c>
      <c r="P381" s="72">
        <f t="shared" si="65"/>
        <v>0</v>
      </c>
      <c r="Q381" s="73">
        <f t="shared" si="70"/>
        <v>50</v>
      </c>
      <c r="R381" s="73">
        <f t="shared" si="71"/>
        <v>350</v>
      </c>
      <c r="S381" s="74">
        <f t="shared" si="68"/>
        <v>0</v>
      </c>
      <c r="T381" s="74">
        <f t="shared" si="69"/>
        <v>0</v>
      </c>
    </row>
    <row r="382" spans="2:20" x14ac:dyDescent="0.25">
      <c r="B382" s="26"/>
      <c r="C382" s="50">
        <f t="shared" si="66"/>
        <v>0</v>
      </c>
      <c r="D382" s="64">
        <f t="shared" si="63"/>
        <v>52</v>
      </c>
      <c r="E382" s="71" t="str">
        <f t="shared" si="67"/>
        <v/>
      </c>
      <c r="F382" s="89"/>
      <c r="G382" s="27"/>
      <c r="H382" s="27"/>
      <c r="I382" s="27"/>
      <c r="J382" s="27"/>
      <c r="K382" s="27"/>
      <c r="L382" s="27"/>
      <c r="M382" s="68"/>
      <c r="N382" s="69"/>
      <c r="O382" s="72">
        <f t="shared" si="64"/>
        <v>0</v>
      </c>
      <c r="P382" s="72">
        <f t="shared" si="65"/>
        <v>0</v>
      </c>
      <c r="Q382" s="73">
        <f t="shared" si="70"/>
        <v>50</v>
      </c>
      <c r="R382" s="73">
        <f t="shared" si="71"/>
        <v>350</v>
      </c>
      <c r="S382" s="74">
        <f t="shared" si="68"/>
        <v>0</v>
      </c>
      <c r="T382" s="74">
        <f t="shared" si="69"/>
        <v>0</v>
      </c>
    </row>
    <row r="383" spans="2:20" x14ac:dyDescent="0.25">
      <c r="B383" s="26"/>
      <c r="C383" s="50">
        <f t="shared" si="66"/>
        <v>0</v>
      </c>
      <c r="D383" s="64">
        <f t="shared" si="63"/>
        <v>52</v>
      </c>
      <c r="E383" s="71" t="str">
        <f t="shared" si="67"/>
        <v/>
      </c>
      <c r="F383" s="89"/>
      <c r="G383" s="27"/>
      <c r="H383" s="27"/>
      <c r="I383" s="27"/>
      <c r="J383" s="27"/>
      <c r="K383" s="27"/>
      <c r="L383" s="27"/>
      <c r="M383" s="68"/>
      <c r="N383" s="69"/>
      <c r="O383" s="72">
        <f t="shared" si="64"/>
        <v>0</v>
      </c>
      <c r="P383" s="72">
        <f t="shared" si="65"/>
        <v>0</v>
      </c>
      <c r="Q383" s="73">
        <f t="shared" si="70"/>
        <v>50</v>
      </c>
      <c r="R383" s="73">
        <f t="shared" si="71"/>
        <v>350</v>
      </c>
      <c r="S383" s="74">
        <f t="shared" si="68"/>
        <v>0</v>
      </c>
      <c r="T383" s="74">
        <f t="shared" si="69"/>
        <v>0</v>
      </c>
    </row>
    <row r="384" spans="2:20" x14ac:dyDescent="0.25">
      <c r="B384" s="26"/>
      <c r="C384" s="50">
        <f t="shared" si="66"/>
        <v>0</v>
      </c>
      <c r="D384" s="64">
        <f t="shared" si="63"/>
        <v>52</v>
      </c>
      <c r="E384" s="71" t="str">
        <f t="shared" si="67"/>
        <v/>
      </c>
      <c r="F384" s="89"/>
      <c r="G384" s="27"/>
      <c r="H384" s="27"/>
      <c r="I384" s="27"/>
      <c r="J384" s="27"/>
      <c r="K384" s="27"/>
      <c r="L384" s="27"/>
      <c r="M384" s="68"/>
      <c r="N384" s="69"/>
      <c r="O384" s="72">
        <f t="shared" si="64"/>
        <v>0</v>
      </c>
      <c r="P384" s="72">
        <f t="shared" si="65"/>
        <v>0</v>
      </c>
      <c r="Q384" s="73">
        <f t="shared" si="70"/>
        <v>50</v>
      </c>
      <c r="R384" s="73">
        <f t="shared" si="71"/>
        <v>350</v>
      </c>
      <c r="S384" s="74">
        <f t="shared" si="68"/>
        <v>0</v>
      </c>
      <c r="T384" s="74">
        <f t="shared" si="69"/>
        <v>0</v>
      </c>
    </row>
    <row r="385" spans="2:20" x14ac:dyDescent="0.25">
      <c r="B385" s="26"/>
      <c r="C385" s="50">
        <f t="shared" si="66"/>
        <v>0</v>
      </c>
      <c r="D385" s="64">
        <f t="shared" si="63"/>
        <v>52</v>
      </c>
      <c r="E385" s="71" t="str">
        <f t="shared" si="67"/>
        <v/>
      </c>
      <c r="F385" s="89"/>
      <c r="G385" s="27"/>
      <c r="H385" s="27"/>
      <c r="I385" s="27"/>
      <c r="J385" s="27"/>
      <c r="K385" s="27"/>
      <c r="L385" s="27"/>
      <c r="M385" s="68"/>
      <c r="N385" s="69"/>
      <c r="O385" s="72">
        <f t="shared" si="64"/>
        <v>0</v>
      </c>
      <c r="P385" s="72">
        <f t="shared" si="65"/>
        <v>0</v>
      </c>
      <c r="Q385" s="73">
        <f t="shared" si="70"/>
        <v>50</v>
      </c>
      <c r="R385" s="73">
        <f t="shared" si="71"/>
        <v>350</v>
      </c>
      <c r="S385" s="74">
        <f t="shared" si="68"/>
        <v>0</v>
      </c>
      <c r="T385" s="74">
        <f t="shared" si="69"/>
        <v>0</v>
      </c>
    </row>
    <row r="386" spans="2:20" x14ac:dyDescent="0.25">
      <c r="B386" s="26"/>
      <c r="C386" s="50">
        <f t="shared" si="66"/>
        <v>0</v>
      </c>
      <c r="D386" s="64">
        <f t="shared" si="63"/>
        <v>52</v>
      </c>
      <c r="E386" s="71" t="str">
        <f t="shared" si="67"/>
        <v/>
      </c>
      <c r="F386" s="89"/>
      <c r="G386" s="27"/>
      <c r="H386" s="27"/>
      <c r="I386" s="27"/>
      <c r="J386" s="27"/>
      <c r="K386" s="27"/>
      <c r="L386" s="27"/>
      <c r="M386" s="68"/>
      <c r="N386" s="69"/>
      <c r="O386" s="72">
        <f t="shared" si="64"/>
        <v>0</v>
      </c>
      <c r="P386" s="72">
        <f t="shared" si="65"/>
        <v>0</v>
      </c>
      <c r="Q386" s="73">
        <f t="shared" si="70"/>
        <v>50</v>
      </c>
      <c r="R386" s="73">
        <f t="shared" si="71"/>
        <v>350</v>
      </c>
      <c r="S386" s="74">
        <f t="shared" si="68"/>
        <v>0</v>
      </c>
      <c r="T386" s="74">
        <f t="shared" si="69"/>
        <v>0</v>
      </c>
    </row>
    <row r="387" spans="2:20" x14ac:dyDescent="0.25">
      <c r="B387" s="26"/>
      <c r="C387" s="50">
        <f t="shared" si="66"/>
        <v>0</v>
      </c>
      <c r="D387" s="64">
        <f t="shared" si="63"/>
        <v>52</v>
      </c>
      <c r="E387" s="71" t="str">
        <f t="shared" si="67"/>
        <v/>
      </c>
      <c r="F387" s="89"/>
      <c r="G387" s="27"/>
      <c r="H387" s="27"/>
      <c r="I387" s="27"/>
      <c r="J387" s="27"/>
      <c r="K387" s="27"/>
      <c r="L387" s="27"/>
      <c r="M387" s="68"/>
      <c r="N387" s="69"/>
      <c r="O387" s="72">
        <f t="shared" si="64"/>
        <v>0</v>
      </c>
      <c r="P387" s="72">
        <f t="shared" si="65"/>
        <v>0</v>
      </c>
      <c r="Q387" s="73">
        <f t="shared" si="70"/>
        <v>50</v>
      </c>
      <c r="R387" s="73">
        <f t="shared" si="71"/>
        <v>350</v>
      </c>
      <c r="S387" s="74">
        <f t="shared" si="68"/>
        <v>0</v>
      </c>
      <c r="T387" s="74">
        <f t="shared" si="69"/>
        <v>0</v>
      </c>
    </row>
    <row r="388" spans="2:20" x14ac:dyDescent="0.25">
      <c r="B388" s="26"/>
      <c r="C388" s="50">
        <f t="shared" si="66"/>
        <v>0</v>
      </c>
      <c r="D388" s="64">
        <f t="shared" si="63"/>
        <v>52</v>
      </c>
      <c r="E388" s="71" t="str">
        <f t="shared" si="67"/>
        <v/>
      </c>
      <c r="F388" s="89"/>
      <c r="G388" s="27"/>
      <c r="H388" s="27"/>
      <c r="I388" s="27"/>
      <c r="J388" s="27"/>
      <c r="K388" s="27"/>
      <c r="L388" s="27"/>
      <c r="M388" s="68"/>
      <c r="N388" s="69"/>
      <c r="O388" s="72">
        <f t="shared" si="64"/>
        <v>0</v>
      </c>
      <c r="P388" s="72">
        <f t="shared" si="65"/>
        <v>0</v>
      </c>
      <c r="Q388" s="73">
        <f t="shared" si="70"/>
        <v>50</v>
      </c>
      <c r="R388" s="73">
        <f t="shared" si="71"/>
        <v>350</v>
      </c>
      <c r="S388" s="74">
        <f t="shared" si="68"/>
        <v>0</v>
      </c>
      <c r="T388" s="74">
        <f t="shared" si="69"/>
        <v>0</v>
      </c>
    </row>
    <row r="389" spans="2:20" x14ac:dyDescent="0.25">
      <c r="B389" s="26"/>
      <c r="C389" s="50">
        <f t="shared" si="66"/>
        <v>0</v>
      </c>
      <c r="D389" s="64">
        <f t="shared" si="63"/>
        <v>52</v>
      </c>
      <c r="E389" s="71" t="str">
        <f t="shared" si="67"/>
        <v/>
      </c>
      <c r="F389" s="89"/>
      <c r="G389" s="27"/>
      <c r="H389" s="27"/>
      <c r="I389" s="27"/>
      <c r="J389" s="27"/>
      <c r="K389" s="27"/>
      <c r="L389" s="27"/>
      <c r="M389" s="68"/>
      <c r="N389" s="69"/>
      <c r="O389" s="72">
        <f t="shared" si="64"/>
        <v>0</v>
      </c>
      <c r="P389" s="72">
        <f t="shared" si="65"/>
        <v>0</v>
      </c>
      <c r="Q389" s="73">
        <f t="shared" si="70"/>
        <v>50</v>
      </c>
      <c r="R389" s="73">
        <f t="shared" si="71"/>
        <v>350</v>
      </c>
      <c r="S389" s="74">
        <f t="shared" si="68"/>
        <v>0</v>
      </c>
      <c r="T389" s="74">
        <f t="shared" si="69"/>
        <v>0</v>
      </c>
    </row>
    <row r="390" spans="2:20" x14ac:dyDescent="0.25">
      <c r="B390" s="26"/>
      <c r="C390" s="50">
        <f t="shared" si="66"/>
        <v>0</v>
      </c>
      <c r="D390" s="64">
        <f t="shared" si="63"/>
        <v>52</v>
      </c>
      <c r="E390" s="71" t="str">
        <f t="shared" si="67"/>
        <v/>
      </c>
      <c r="F390" s="89"/>
      <c r="G390" s="27"/>
      <c r="H390" s="27"/>
      <c r="I390" s="27"/>
      <c r="J390" s="27"/>
      <c r="K390" s="27"/>
      <c r="L390" s="27"/>
      <c r="M390" s="68"/>
      <c r="N390" s="69"/>
      <c r="O390" s="72">
        <f t="shared" si="64"/>
        <v>0</v>
      </c>
      <c r="P390" s="72">
        <f t="shared" si="65"/>
        <v>0</v>
      </c>
      <c r="Q390" s="73">
        <f t="shared" si="70"/>
        <v>50</v>
      </c>
      <c r="R390" s="73">
        <f t="shared" si="71"/>
        <v>350</v>
      </c>
      <c r="S390" s="74">
        <f t="shared" si="68"/>
        <v>0</v>
      </c>
      <c r="T390" s="74">
        <f t="shared" si="69"/>
        <v>0</v>
      </c>
    </row>
    <row r="391" spans="2:20" x14ac:dyDescent="0.25">
      <c r="B391" s="26"/>
      <c r="C391" s="50">
        <f t="shared" si="66"/>
        <v>0</v>
      </c>
      <c r="D391" s="64">
        <f t="shared" si="63"/>
        <v>52</v>
      </c>
      <c r="E391" s="71" t="str">
        <f t="shared" si="67"/>
        <v/>
      </c>
      <c r="F391" s="89"/>
      <c r="G391" s="27"/>
      <c r="H391" s="27"/>
      <c r="I391" s="27"/>
      <c r="J391" s="27"/>
      <c r="K391" s="27"/>
      <c r="L391" s="27"/>
      <c r="M391" s="68"/>
      <c r="N391" s="69"/>
      <c r="O391" s="72">
        <f t="shared" si="64"/>
        <v>0</v>
      </c>
      <c r="P391" s="72">
        <f t="shared" si="65"/>
        <v>0</v>
      </c>
      <c r="Q391" s="73">
        <f t="shared" si="70"/>
        <v>50</v>
      </c>
      <c r="R391" s="73">
        <f t="shared" si="71"/>
        <v>350</v>
      </c>
      <c r="S391" s="74">
        <f t="shared" si="68"/>
        <v>0</v>
      </c>
      <c r="T391" s="74">
        <f t="shared" si="69"/>
        <v>0</v>
      </c>
    </row>
    <row r="392" spans="2:20" x14ac:dyDescent="0.25">
      <c r="B392" s="26"/>
      <c r="C392" s="50">
        <f t="shared" si="66"/>
        <v>0</v>
      </c>
      <c r="D392" s="64">
        <f t="shared" si="63"/>
        <v>52</v>
      </c>
      <c r="E392" s="71" t="str">
        <f t="shared" si="67"/>
        <v/>
      </c>
      <c r="F392" s="89"/>
      <c r="G392" s="27"/>
      <c r="H392" s="27"/>
      <c r="I392" s="27"/>
      <c r="J392" s="27"/>
      <c r="K392" s="27"/>
      <c r="L392" s="27"/>
      <c r="M392" s="68"/>
      <c r="N392" s="69"/>
      <c r="O392" s="72">
        <f t="shared" si="64"/>
        <v>0</v>
      </c>
      <c r="P392" s="72">
        <f t="shared" si="65"/>
        <v>0</v>
      </c>
      <c r="Q392" s="73">
        <f t="shared" si="70"/>
        <v>50</v>
      </c>
      <c r="R392" s="73">
        <f t="shared" si="71"/>
        <v>350</v>
      </c>
      <c r="S392" s="74">
        <f t="shared" si="68"/>
        <v>0</v>
      </c>
      <c r="T392" s="74">
        <f t="shared" si="69"/>
        <v>0</v>
      </c>
    </row>
    <row r="393" spans="2:20" x14ac:dyDescent="0.25">
      <c r="B393" s="26"/>
      <c r="C393" s="50">
        <f t="shared" si="66"/>
        <v>0</v>
      </c>
      <c r="D393" s="64">
        <f t="shared" ref="D393:D456" si="72">INT(MOD(INT((B393-2)/7)+0.6,52+5/28))+1</f>
        <v>52</v>
      </c>
      <c r="E393" s="71" t="str">
        <f t="shared" si="67"/>
        <v/>
      </c>
      <c r="F393" s="89"/>
      <c r="G393" s="27"/>
      <c r="H393" s="27"/>
      <c r="I393" s="27"/>
      <c r="J393" s="27"/>
      <c r="K393" s="27"/>
      <c r="L393" s="27"/>
      <c r="M393" s="68"/>
      <c r="N393" s="69"/>
      <c r="O393" s="72">
        <f t="shared" ref="O393:O456" si="73">IF(L393="v",0,M393-N393)</f>
        <v>0</v>
      </c>
      <c r="P393" s="72">
        <f t="shared" ref="P393:P456" si="74">IF(L393="v",M393-N393,0)</f>
        <v>0</v>
      </c>
      <c r="Q393" s="73">
        <f t="shared" si="70"/>
        <v>50</v>
      </c>
      <c r="R393" s="73">
        <f t="shared" si="71"/>
        <v>350</v>
      </c>
      <c r="S393" s="74">
        <f t="shared" si="68"/>
        <v>0</v>
      </c>
      <c r="T393" s="74">
        <f t="shared" si="69"/>
        <v>0</v>
      </c>
    </row>
    <row r="394" spans="2:20" x14ac:dyDescent="0.25">
      <c r="B394" s="26"/>
      <c r="C394" s="50">
        <f t="shared" ref="C394:C457" si="75">IF(B394=0,0,(DATE(YEAR(B394),MONTH(B394),DAY(B394))))</f>
        <v>0</v>
      </c>
      <c r="D394" s="64">
        <f t="shared" si="72"/>
        <v>52</v>
      </c>
      <c r="E394" s="71" t="str">
        <f t="shared" ref="E394:E457" si="76">IF(C394=0,"",UPPER(TEXT(B394,"mmmm")))</f>
        <v/>
      </c>
      <c r="F394" s="89"/>
      <c r="G394" s="27"/>
      <c r="H394" s="27"/>
      <c r="I394" s="27"/>
      <c r="J394" s="27"/>
      <c r="K394" s="27"/>
      <c r="L394" s="27"/>
      <c r="M394" s="68"/>
      <c r="N394" s="69"/>
      <c r="O394" s="72">
        <f t="shared" si="73"/>
        <v>0</v>
      </c>
      <c r="P394" s="72">
        <f t="shared" si="74"/>
        <v>0</v>
      </c>
      <c r="Q394" s="73">
        <f t="shared" si="70"/>
        <v>50</v>
      </c>
      <c r="R394" s="73">
        <f t="shared" si="71"/>
        <v>350</v>
      </c>
      <c r="S394" s="74">
        <f t="shared" si="68"/>
        <v>0</v>
      </c>
      <c r="T394" s="74">
        <f t="shared" si="69"/>
        <v>0</v>
      </c>
    </row>
    <row r="395" spans="2:20" x14ac:dyDescent="0.25">
      <c r="B395" s="26"/>
      <c r="C395" s="50">
        <f t="shared" si="75"/>
        <v>0</v>
      </c>
      <c r="D395" s="64">
        <f t="shared" si="72"/>
        <v>52</v>
      </c>
      <c r="E395" s="71" t="str">
        <f t="shared" si="76"/>
        <v/>
      </c>
      <c r="F395" s="89"/>
      <c r="G395" s="27"/>
      <c r="H395" s="27"/>
      <c r="I395" s="27"/>
      <c r="J395" s="27"/>
      <c r="K395" s="27"/>
      <c r="L395" s="27"/>
      <c r="M395" s="68"/>
      <c r="N395" s="69"/>
      <c r="O395" s="72">
        <f t="shared" si="73"/>
        <v>0</v>
      </c>
      <c r="P395" s="72">
        <f t="shared" si="74"/>
        <v>0</v>
      </c>
      <c r="Q395" s="73">
        <f t="shared" si="70"/>
        <v>50</v>
      </c>
      <c r="R395" s="73">
        <f t="shared" si="71"/>
        <v>350</v>
      </c>
      <c r="S395" s="74">
        <f t="shared" si="68"/>
        <v>0</v>
      </c>
      <c r="T395" s="74">
        <f t="shared" si="69"/>
        <v>0</v>
      </c>
    </row>
    <row r="396" spans="2:20" x14ac:dyDescent="0.25">
      <c r="B396" s="26"/>
      <c r="C396" s="50">
        <f t="shared" si="75"/>
        <v>0</v>
      </c>
      <c r="D396" s="64">
        <f t="shared" si="72"/>
        <v>52</v>
      </c>
      <c r="E396" s="71" t="str">
        <f t="shared" si="76"/>
        <v/>
      </c>
      <c r="F396" s="89"/>
      <c r="G396" s="27"/>
      <c r="H396" s="27"/>
      <c r="I396" s="27"/>
      <c r="J396" s="27"/>
      <c r="K396" s="27"/>
      <c r="L396" s="27"/>
      <c r="M396" s="68"/>
      <c r="N396" s="69"/>
      <c r="O396" s="72">
        <f t="shared" si="73"/>
        <v>0</v>
      </c>
      <c r="P396" s="72">
        <f t="shared" si="74"/>
        <v>0</v>
      </c>
      <c r="Q396" s="73">
        <f t="shared" si="70"/>
        <v>50</v>
      </c>
      <c r="R396" s="73">
        <f t="shared" si="71"/>
        <v>350</v>
      </c>
      <c r="S396" s="74">
        <f t="shared" si="68"/>
        <v>0</v>
      </c>
      <c r="T396" s="74">
        <f t="shared" si="69"/>
        <v>0</v>
      </c>
    </row>
    <row r="397" spans="2:20" x14ac:dyDescent="0.25">
      <c r="B397" s="26"/>
      <c r="C397" s="50">
        <f t="shared" si="75"/>
        <v>0</v>
      </c>
      <c r="D397" s="64">
        <f t="shared" si="72"/>
        <v>52</v>
      </c>
      <c r="E397" s="71" t="str">
        <f t="shared" si="76"/>
        <v/>
      </c>
      <c r="F397" s="89"/>
      <c r="G397" s="27"/>
      <c r="H397" s="27"/>
      <c r="I397" s="27"/>
      <c r="J397" s="27"/>
      <c r="K397" s="27"/>
      <c r="L397" s="27"/>
      <c r="M397" s="68"/>
      <c r="N397" s="69"/>
      <c r="O397" s="72">
        <f t="shared" si="73"/>
        <v>0</v>
      </c>
      <c r="P397" s="72">
        <f t="shared" si="74"/>
        <v>0</v>
      </c>
      <c r="Q397" s="73">
        <f t="shared" si="70"/>
        <v>50</v>
      </c>
      <c r="R397" s="73">
        <f t="shared" si="71"/>
        <v>350</v>
      </c>
      <c r="S397" s="74">
        <f t="shared" si="68"/>
        <v>0</v>
      </c>
      <c r="T397" s="74">
        <f t="shared" si="69"/>
        <v>0</v>
      </c>
    </row>
    <row r="398" spans="2:20" x14ac:dyDescent="0.25">
      <c r="B398" s="26"/>
      <c r="C398" s="50">
        <f t="shared" si="75"/>
        <v>0</v>
      </c>
      <c r="D398" s="64">
        <f t="shared" si="72"/>
        <v>52</v>
      </c>
      <c r="E398" s="71" t="str">
        <f t="shared" si="76"/>
        <v/>
      </c>
      <c r="F398" s="89"/>
      <c r="G398" s="27"/>
      <c r="H398" s="27"/>
      <c r="I398" s="27"/>
      <c r="J398" s="27"/>
      <c r="K398" s="27"/>
      <c r="L398" s="27"/>
      <c r="M398" s="68"/>
      <c r="N398" s="69"/>
      <c r="O398" s="72">
        <f t="shared" si="73"/>
        <v>0</v>
      </c>
      <c r="P398" s="72">
        <f t="shared" si="74"/>
        <v>0</v>
      </c>
      <c r="Q398" s="73">
        <f t="shared" si="70"/>
        <v>50</v>
      </c>
      <c r="R398" s="73">
        <f t="shared" si="71"/>
        <v>350</v>
      </c>
      <c r="S398" s="74">
        <f t="shared" si="68"/>
        <v>0</v>
      </c>
      <c r="T398" s="74">
        <f t="shared" si="69"/>
        <v>0</v>
      </c>
    </row>
    <row r="399" spans="2:20" x14ac:dyDescent="0.25">
      <c r="B399" s="26"/>
      <c r="C399" s="50">
        <f t="shared" si="75"/>
        <v>0</v>
      </c>
      <c r="D399" s="64">
        <f t="shared" si="72"/>
        <v>52</v>
      </c>
      <c r="E399" s="71" t="str">
        <f t="shared" si="76"/>
        <v/>
      </c>
      <c r="F399" s="89"/>
      <c r="G399" s="27"/>
      <c r="H399" s="27"/>
      <c r="I399" s="27"/>
      <c r="J399" s="27"/>
      <c r="K399" s="27"/>
      <c r="L399" s="27"/>
      <c r="M399" s="68"/>
      <c r="N399" s="69"/>
      <c r="O399" s="72">
        <f t="shared" si="73"/>
        <v>0</v>
      </c>
      <c r="P399" s="72">
        <f t="shared" si="74"/>
        <v>0</v>
      </c>
      <c r="Q399" s="73">
        <f t="shared" si="70"/>
        <v>50</v>
      </c>
      <c r="R399" s="73">
        <f t="shared" si="71"/>
        <v>350</v>
      </c>
      <c r="S399" s="74">
        <f t="shared" si="68"/>
        <v>0</v>
      </c>
      <c r="T399" s="74">
        <f t="shared" si="69"/>
        <v>0</v>
      </c>
    </row>
    <row r="400" spans="2:20" x14ac:dyDescent="0.25">
      <c r="B400" s="26"/>
      <c r="C400" s="50">
        <f t="shared" si="75"/>
        <v>0</v>
      </c>
      <c r="D400" s="64">
        <f t="shared" si="72"/>
        <v>52</v>
      </c>
      <c r="E400" s="71" t="str">
        <f t="shared" si="76"/>
        <v/>
      </c>
      <c r="F400" s="89"/>
      <c r="G400" s="27"/>
      <c r="H400" s="27"/>
      <c r="I400" s="27"/>
      <c r="J400" s="27"/>
      <c r="K400" s="27"/>
      <c r="L400" s="27"/>
      <c r="M400" s="68"/>
      <c r="N400" s="69"/>
      <c r="O400" s="72">
        <f t="shared" si="73"/>
        <v>0</v>
      </c>
      <c r="P400" s="72">
        <f t="shared" si="74"/>
        <v>0</v>
      </c>
      <c r="Q400" s="73">
        <f t="shared" si="70"/>
        <v>50</v>
      </c>
      <c r="R400" s="73">
        <f t="shared" si="71"/>
        <v>350</v>
      </c>
      <c r="S400" s="74">
        <f t="shared" si="68"/>
        <v>0</v>
      </c>
      <c r="T400" s="74">
        <f t="shared" si="69"/>
        <v>0</v>
      </c>
    </row>
    <row r="401" spans="2:20" x14ac:dyDescent="0.25">
      <c r="B401" s="26"/>
      <c r="C401" s="50">
        <f t="shared" si="75"/>
        <v>0</v>
      </c>
      <c r="D401" s="64">
        <f t="shared" si="72"/>
        <v>52</v>
      </c>
      <c r="E401" s="71" t="str">
        <f t="shared" si="76"/>
        <v/>
      </c>
      <c r="F401" s="89"/>
      <c r="G401" s="27"/>
      <c r="H401" s="27"/>
      <c r="I401" s="27"/>
      <c r="J401" s="27"/>
      <c r="K401" s="27"/>
      <c r="L401" s="27"/>
      <c r="M401" s="68"/>
      <c r="N401" s="69"/>
      <c r="O401" s="72">
        <f t="shared" si="73"/>
        <v>0</v>
      </c>
      <c r="P401" s="72">
        <f t="shared" si="74"/>
        <v>0</v>
      </c>
      <c r="Q401" s="73">
        <f t="shared" si="70"/>
        <v>50</v>
      </c>
      <c r="R401" s="73">
        <f t="shared" si="71"/>
        <v>350</v>
      </c>
      <c r="S401" s="74">
        <f t="shared" si="68"/>
        <v>0</v>
      </c>
      <c r="T401" s="74">
        <f t="shared" si="69"/>
        <v>0</v>
      </c>
    </row>
    <row r="402" spans="2:20" x14ac:dyDescent="0.25">
      <c r="B402" s="26"/>
      <c r="C402" s="50">
        <f t="shared" si="75"/>
        <v>0</v>
      </c>
      <c r="D402" s="64">
        <f t="shared" si="72"/>
        <v>52</v>
      </c>
      <c r="E402" s="71" t="str">
        <f t="shared" si="76"/>
        <v/>
      </c>
      <c r="F402" s="89"/>
      <c r="G402" s="27"/>
      <c r="H402" s="27"/>
      <c r="I402" s="27"/>
      <c r="J402" s="27"/>
      <c r="K402" s="27"/>
      <c r="L402" s="27"/>
      <c r="M402" s="68"/>
      <c r="N402" s="69"/>
      <c r="O402" s="72">
        <f t="shared" si="73"/>
        <v>0</v>
      </c>
      <c r="P402" s="72">
        <f t="shared" si="74"/>
        <v>0</v>
      </c>
      <c r="Q402" s="73">
        <f t="shared" si="70"/>
        <v>50</v>
      </c>
      <c r="R402" s="73">
        <f t="shared" si="71"/>
        <v>350</v>
      </c>
      <c r="S402" s="74">
        <f t="shared" ref="S402:S465" si="77">IF(Q402=Q401,0,Q402)</f>
        <v>0</v>
      </c>
      <c r="T402" s="74">
        <f t="shared" ref="T402:T465" si="78">IF(R402=R401,0,R402)</f>
        <v>0</v>
      </c>
    </row>
    <row r="403" spans="2:20" x14ac:dyDescent="0.25">
      <c r="B403" s="26"/>
      <c r="C403" s="50">
        <f t="shared" si="75"/>
        <v>0</v>
      </c>
      <c r="D403" s="64">
        <f t="shared" si="72"/>
        <v>52</v>
      </c>
      <c r="E403" s="71" t="str">
        <f t="shared" si="76"/>
        <v/>
      </c>
      <c r="F403" s="89"/>
      <c r="G403" s="27"/>
      <c r="H403" s="27"/>
      <c r="I403" s="27"/>
      <c r="J403" s="27"/>
      <c r="K403" s="27"/>
      <c r="L403" s="27"/>
      <c r="M403" s="68"/>
      <c r="N403" s="69"/>
      <c r="O403" s="72">
        <f t="shared" si="73"/>
        <v>0</v>
      </c>
      <c r="P403" s="72">
        <f t="shared" si="74"/>
        <v>0</v>
      </c>
      <c r="Q403" s="73">
        <f t="shared" si="70"/>
        <v>50</v>
      </c>
      <c r="R403" s="73">
        <f t="shared" si="71"/>
        <v>350</v>
      </c>
      <c r="S403" s="74">
        <f t="shared" si="77"/>
        <v>0</v>
      </c>
      <c r="T403" s="74">
        <f t="shared" si="78"/>
        <v>0</v>
      </c>
    </row>
    <row r="404" spans="2:20" x14ac:dyDescent="0.25">
      <c r="B404" s="26"/>
      <c r="C404" s="50">
        <f t="shared" si="75"/>
        <v>0</v>
      </c>
      <c r="D404" s="64">
        <f t="shared" si="72"/>
        <v>52</v>
      </c>
      <c r="E404" s="71" t="str">
        <f t="shared" si="76"/>
        <v/>
      </c>
      <c r="F404" s="89"/>
      <c r="G404" s="27"/>
      <c r="H404" s="27"/>
      <c r="I404" s="27"/>
      <c r="J404" s="27"/>
      <c r="K404" s="27"/>
      <c r="L404" s="27"/>
      <c r="M404" s="68"/>
      <c r="N404" s="69"/>
      <c r="O404" s="72">
        <f t="shared" si="73"/>
        <v>0</v>
      </c>
      <c r="P404" s="72">
        <f t="shared" si="74"/>
        <v>0</v>
      </c>
      <c r="Q404" s="73">
        <f t="shared" ref="Q404:Q467" si="79">Q403+O404</f>
        <v>50</v>
      </c>
      <c r="R404" s="73">
        <f t="shared" ref="R404:R467" si="80">R403+P404</f>
        <v>350</v>
      </c>
      <c r="S404" s="74">
        <f t="shared" si="77"/>
        <v>0</v>
      </c>
      <c r="T404" s="74">
        <f t="shared" si="78"/>
        <v>0</v>
      </c>
    </row>
    <row r="405" spans="2:20" x14ac:dyDescent="0.25">
      <c r="B405" s="26"/>
      <c r="C405" s="50">
        <f t="shared" si="75"/>
        <v>0</v>
      </c>
      <c r="D405" s="64">
        <f t="shared" si="72"/>
        <v>52</v>
      </c>
      <c r="E405" s="71" t="str">
        <f t="shared" si="76"/>
        <v/>
      </c>
      <c r="F405" s="89"/>
      <c r="G405" s="27"/>
      <c r="H405" s="27"/>
      <c r="I405" s="27"/>
      <c r="J405" s="27"/>
      <c r="K405" s="27"/>
      <c r="L405" s="27"/>
      <c r="M405" s="68"/>
      <c r="N405" s="69"/>
      <c r="O405" s="72">
        <f t="shared" si="73"/>
        <v>0</v>
      </c>
      <c r="P405" s="72">
        <f t="shared" si="74"/>
        <v>0</v>
      </c>
      <c r="Q405" s="73">
        <f t="shared" si="79"/>
        <v>50</v>
      </c>
      <c r="R405" s="73">
        <f t="shared" si="80"/>
        <v>350</v>
      </c>
      <c r="S405" s="74">
        <f t="shared" si="77"/>
        <v>0</v>
      </c>
      <c r="T405" s="74">
        <f t="shared" si="78"/>
        <v>0</v>
      </c>
    </row>
    <row r="406" spans="2:20" x14ac:dyDescent="0.25">
      <c r="B406" s="26"/>
      <c r="C406" s="50">
        <f t="shared" si="75"/>
        <v>0</v>
      </c>
      <c r="D406" s="64">
        <f t="shared" si="72"/>
        <v>52</v>
      </c>
      <c r="E406" s="71" t="str">
        <f t="shared" si="76"/>
        <v/>
      </c>
      <c r="F406" s="89"/>
      <c r="G406" s="27"/>
      <c r="H406" s="27"/>
      <c r="I406" s="27"/>
      <c r="J406" s="27"/>
      <c r="K406" s="27"/>
      <c r="L406" s="27"/>
      <c r="M406" s="68"/>
      <c r="N406" s="69"/>
      <c r="O406" s="72">
        <f t="shared" si="73"/>
        <v>0</v>
      </c>
      <c r="P406" s="72">
        <f t="shared" si="74"/>
        <v>0</v>
      </c>
      <c r="Q406" s="73">
        <f t="shared" si="79"/>
        <v>50</v>
      </c>
      <c r="R406" s="73">
        <f t="shared" si="80"/>
        <v>350</v>
      </c>
      <c r="S406" s="74">
        <f t="shared" si="77"/>
        <v>0</v>
      </c>
      <c r="T406" s="74">
        <f t="shared" si="78"/>
        <v>0</v>
      </c>
    </row>
    <row r="407" spans="2:20" x14ac:dyDescent="0.25">
      <c r="B407" s="26"/>
      <c r="C407" s="50">
        <f t="shared" si="75"/>
        <v>0</v>
      </c>
      <c r="D407" s="64">
        <f t="shared" si="72"/>
        <v>52</v>
      </c>
      <c r="E407" s="71" t="str">
        <f t="shared" si="76"/>
        <v/>
      </c>
      <c r="F407" s="89"/>
      <c r="G407" s="27"/>
      <c r="H407" s="27"/>
      <c r="I407" s="27"/>
      <c r="J407" s="27"/>
      <c r="K407" s="27"/>
      <c r="L407" s="27"/>
      <c r="M407" s="68"/>
      <c r="N407" s="69"/>
      <c r="O407" s="72">
        <f t="shared" si="73"/>
        <v>0</v>
      </c>
      <c r="P407" s="72">
        <f t="shared" si="74"/>
        <v>0</v>
      </c>
      <c r="Q407" s="73">
        <f t="shared" si="79"/>
        <v>50</v>
      </c>
      <c r="R407" s="73">
        <f t="shared" si="80"/>
        <v>350</v>
      </c>
      <c r="S407" s="74">
        <f t="shared" si="77"/>
        <v>0</v>
      </c>
      <c r="T407" s="74">
        <f t="shared" si="78"/>
        <v>0</v>
      </c>
    </row>
    <row r="408" spans="2:20" x14ac:dyDescent="0.25">
      <c r="B408" s="26"/>
      <c r="C408" s="50">
        <f t="shared" si="75"/>
        <v>0</v>
      </c>
      <c r="D408" s="64">
        <f t="shared" si="72"/>
        <v>52</v>
      </c>
      <c r="E408" s="71" t="str">
        <f t="shared" si="76"/>
        <v/>
      </c>
      <c r="F408" s="89"/>
      <c r="G408" s="27"/>
      <c r="H408" s="27"/>
      <c r="I408" s="27"/>
      <c r="J408" s="27"/>
      <c r="K408" s="27"/>
      <c r="L408" s="27"/>
      <c r="M408" s="68"/>
      <c r="N408" s="69"/>
      <c r="O408" s="72">
        <f t="shared" si="73"/>
        <v>0</v>
      </c>
      <c r="P408" s="72">
        <f t="shared" si="74"/>
        <v>0</v>
      </c>
      <c r="Q408" s="73">
        <f t="shared" si="79"/>
        <v>50</v>
      </c>
      <c r="R408" s="73">
        <f t="shared" si="80"/>
        <v>350</v>
      </c>
      <c r="S408" s="74">
        <f t="shared" si="77"/>
        <v>0</v>
      </c>
      <c r="T408" s="74">
        <f t="shared" si="78"/>
        <v>0</v>
      </c>
    </row>
    <row r="409" spans="2:20" x14ac:dyDescent="0.25">
      <c r="B409" s="26"/>
      <c r="C409" s="50">
        <f t="shared" si="75"/>
        <v>0</v>
      </c>
      <c r="D409" s="64">
        <f t="shared" si="72"/>
        <v>52</v>
      </c>
      <c r="E409" s="71" t="str">
        <f t="shared" si="76"/>
        <v/>
      </c>
      <c r="F409" s="89"/>
      <c r="G409" s="27"/>
      <c r="H409" s="27"/>
      <c r="I409" s="27"/>
      <c r="J409" s="27"/>
      <c r="K409" s="27"/>
      <c r="L409" s="27"/>
      <c r="M409" s="68"/>
      <c r="N409" s="69"/>
      <c r="O409" s="72">
        <f t="shared" si="73"/>
        <v>0</v>
      </c>
      <c r="P409" s="72">
        <f t="shared" si="74"/>
        <v>0</v>
      </c>
      <c r="Q409" s="73">
        <f t="shared" si="79"/>
        <v>50</v>
      </c>
      <c r="R409" s="73">
        <f t="shared" si="80"/>
        <v>350</v>
      </c>
      <c r="S409" s="74">
        <f t="shared" si="77"/>
        <v>0</v>
      </c>
      <c r="T409" s="74">
        <f t="shared" si="78"/>
        <v>0</v>
      </c>
    </row>
    <row r="410" spans="2:20" x14ac:dyDescent="0.25">
      <c r="B410" s="26"/>
      <c r="C410" s="50">
        <f t="shared" si="75"/>
        <v>0</v>
      </c>
      <c r="D410" s="64">
        <f t="shared" si="72"/>
        <v>52</v>
      </c>
      <c r="E410" s="71" t="str">
        <f t="shared" si="76"/>
        <v/>
      </c>
      <c r="F410" s="89"/>
      <c r="G410" s="27"/>
      <c r="H410" s="27"/>
      <c r="I410" s="27"/>
      <c r="J410" s="27"/>
      <c r="K410" s="27"/>
      <c r="L410" s="27"/>
      <c r="M410" s="68"/>
      <c r="N410" s="69"/>
      <c r="O410" s="72">
        <f t="shared" si="73"/>
        <v>0</v>
      </c>
      <c r="P410" s="72">
        <f t="shared" si="74"/>
        <v>0</v>
      </c>
      <c r="Q410" s="73">
        <f t="shared" si="79"/>
        <v>50</v>
      </c>
      <c r="R410" s="73">
        <f t="shared" si="80"/>
        <v>350</v>
      </c>
      <c r="S410" s="74">
        <f t="shared" si="77"/>
        <v>0</v>
      </c>
      <c r="T410" s="74">
        <f t="shared" si="78"/>
        <v>0</v>
      </c>
    </row>
    <row r="411" spans="2:20" x14ac:dyDescent="0.25">
      <c r="B411" s="26"/>
      <c r="C411" s="50">
        <f t="shared" si="75"/>
        <v>0</v>
      </c>
      <c r="D411" s="64">
        <f t="shared" si="72"/>
        <v>52</v>
      </c>
      <c r="E411" s="71" t="str">
        <f t="shared" si="76"/>
        <v/>
      </c>
      <c r="F411" s="89"/>
      <c r="G411" s="27"/>
      <c r="H411" s="27"/>
      <c r="I411" s="27"/>
      <c r="J411" s="27"/>
      <c r="K411" s="27"/>
      <c r="L411" s="27"/>
      <c r="M411" s="68"/>
      <c r="N411" s="69"/>
      <c r="O411" s="72">
        <f t="shared" si="73"/>
        <v>0</v>
      </c>
      <c r="P411" s="72">
        <f t="shared" si="74"/>
        <v>0</v>
      </c>
      <c r="Q411" s="73">
        <f t="shared" si="79"/>
        <v>50</v>
      </c>
      <c r="R411" s="73">
        <f t="shared" si="80"/>
        <v>350</v>
      </c>
      <c r="S411" s="74">
        <f t="shared" si="77"/>
        <v>0</v>
      </c>
      <c r="T411" s="74">
        <f t="shared" si="78"/>
        <v>0</v>
      </c>
    </row>
    <row r="412" spans="2:20" x14ac:dyDescent="0.25">
      <c r="B412" s="26"/>
      <c r="C412" s="50">
        <f t="shared" si="75"/>
        <v>0</v>
      </c>
      <c r="D412" s="64">
        <f t="shared" si="72"/>
        <v>52</v>
      </c>
      <c r="E412" s="71" t="str">
        <f t="shared" si="76"/>
        <v/>
      </c>
      <c r="F412" s="89"/>
      <c r="G412" s="27"/>
      <c r="H412" s="27"/>
      <c r="I412" s="27"/>
      <c r="J412" s="27"/>
      <c r="K412" s="27"/>
      <c r="L412" s="27"/>
      <c r="M412" s="68"/>
      <c r="N412" s="69"/>
      <c r="O412" s="72">
        <f t="shared" si="73"/>
        <v>0</v>
      </c>
      <c r="P412" s="72">
        <f t="shared" si="74"/>
        <v>0</v>
      </c>
      <c r="Q412" s="73">
        <f t="shared" si="79"/>
        <v>50</v>
      </c>
      <c r="R412" s="73">
        <f t="shared" si="80"/>
        <v>350</v>
      </c>
      <c r="S412" s="74">
        <f t="shared" si="77"/>
        <v>0</v>
      </c>
      <c r="T412" s="74">
        <f t="shared" si="78"/>
        <v>0</v>
      </c>
    </row>
    <row r="413" spans="2:20" x14ac:dyDescent="0.25">
      <c r="B413" s="26"/>
      <c r="C413" s="50">
        <f t="shared" si="75"/>
        <v>0</v>
      </c>
      <c r="D413" s="64">
        <f t="shared" si="72"/>
        <v>52</v>
      </c>
      <c r="E413" s="71" t="str">
        <f t="shared" si="76"/>
        <v/>
      </c>
      <c r="F413" s="89"/>
      <c r="G413" s="27"/>
      <c r="H413" s="27"/>
      <c r="I413" s="27"/>
      <c r="J413" s="27"/>
      <c r="K413" s="27"/>
      <c r="L413" s="27"/>
      <c r="M413" s="68"/>
      <c r="N413" s="69"/>
      <c r="O413" s="72">
        <f t="shared" si="73"/>
        <v>0</v>
      </c>
      <c r="P413" s="72">
        <f t="shared" si="74"/>
        <v>0</v>
      </c>
      <c r="Q413" s="73">
        <f t="shared" si="79"/>
        <v>50</v>
      </c>
      <c r="R413" s="73">
        <f t="shared" si="80"/>
        <v>350</v>
      </c>
      <c r="S413" s="74">
        <f t="shared" si="77"/>
        <v>0</v>
      </c>
      <c r="T413" s="74">
        <f t="shared" si="78"/>
        <v>0</v>
      </c>
    </row>
    <row r="414" spans="2:20" x14ac:dyDescent="0.25">
      <c r="B414" s="26"/>
      <c r="C414" s="50">
        <f t="shared" si="75"/>
        <v>0</v>
      </c>
      <c r="D414" s="64">
        <f t="shared" si="72"/>
        <v>52</v>
      </c>
      <c r="E414" s="71" t="str">
        <f t="shared" si="76"/>
        <v/>
      </c>
      <c r="F414" s="89"/>
      <c r="G414" s="27"/>
      <c r="H414" s="27"/>
      <c r="I414" s="27"/>
      <c r="J414" s="27"/>
      <c r="K414" s="27"/>
      <c r="L414" s="27"/>
      <c r="M414" s="68"/>
      <c r="N414" s="69"/>
      <c r="O414" s="72">
        <f t="shared" si="73"/>
        <v>0</v>
      </c>
      <c r="P414" s="72">
        <f t="shared" si="74"/>
        <v>0</v>
      </c>
      <c r="Q414" s="73">
        <f t="shared" si="79"/>
        <v>50</v>
      </c>
      <c r="R414" s="73">
        <f t="shared" si="80"/>
        <v>350</v>
      </c>
      <c r="S414" s="74">
        <f t="shared" si="77"/>
        <v>0</v>
      </c>
      <c r="T414" s="74">
        <f t="shared" si="78"/>
        <v>0</v>
      </c>
    </row>
    <row r="415" spans="2:20" x14ac:dyDescent="0.25">
      <c r="B415" s="26"/>
      <c r="C415" s="50">
        <f t="shared" si="75"/>
        <v>0</v>
      </c>
      <c r="D415" s="64">
        <f t="shared" si="72"/>
        <v>52</v>
      </c>
      <c r="E415" s="71" t="str">
        <f t="shared" si="76"/>
        <v/>
      </c>
      <c r="F415" s="89"/>
      <c r="G415" s="27"/>
      <c r="H415" s="27"/>
      <c r="I415" s="27"/>
      <c r="J415" s="27"/>
      <c r="K415" s="27"/>
      <c r="L415" s="27"/>
      <c r="M415" s="68"/>
      <c r="N415" s="69"/>
      <c r="O415" s="72">
        <f t="shared" si="73"/>
        <v>0</v>
      </c>
      <c r="P415" s="72">
        <f t="shared" si="74"/>
        <v>0</v>
      </c>
      <c r="Q415" s="73">
        <f t="shared" si="79"/>
        <v>50</v>
      </c>
      <c r="R415" s="73">
        <f t="shared" si="80"/>
        <v>350</v>
      </c>
      <c r="S415" s="74">
        <f t="shared" si="77"/>
        <v>0</v>
      </c>
      <c r="T415" s="74">
        <f t="shared" si="78"/>
        <v>0</v>
      </c>
    </row>
    <row r="416" spans="2:20" x14ac:dyDescent="0.25">
      <c r="B416" s="26"/>
      <c r="C416" s="50">
        <f t="shared" si="75"/>
        <v>0</v>
      </c>
      <c r="D416" s="64">
        <f t="shared" si="72"/>
        <v>52</v>
      </c>
      <c r="E416" s="71" t="str">
        <f t="shared" si="76"/>
        <v/>
      </c>
      <c r="F416" s="89"/>
      <c r="G416" s="27"/>
      <c r="H416" s="27"/>
      <c r="I416" s="27"/>
      <c r="J416" s="27"/>
      <c r="K416" s="27"/>
      <c r="L416" s="27"/>
      <c r="M416" s="68"/>
      <c r="N416" s="69"/>
      <c r="O416" s="72">
        <f t="shared" si="73"/>
        <v>0</v>
      </c>
      <c r="P416" s="72">
        <f t="shared" si="74"/>
        <v>0</v>
      </c>
      <c r="Q416" s="73">
        <f t="shared" si="79"/>
        <v>50</v>
      </c>
      <c r="R416" s="73">
        <f t="shared" si="80"/>
        <v>350</v>
      </c>
      <c r="S416" s="74">
        <f t="shared" si="77"/>
        <v>0</v>
      </c>
      <c r="T416" s="74">
        <f t="shared" si="78"/>
        <v>0</v>
      </c>
    </row>
    <row r="417" spans="2:20" x14ac:dyDescent="0.25">
      <c r="B417" s="26"/>
      <c r="C417" s="50">
        <f t="shared" si="75"/>
        <v>0</v>
      </c>
      <c r="D417" s="64">
        <f t="shared" si="72"/>
        <v>52</v>
      </c>
      <c r="E417" s="71" t="str">
        <f t="shared" si="76"/>
        <v/>
      </c>
      <c r="F417" s="89"/>
      <c r="G417" s="27"/>
      <c r="H417" s="27"/>
      <c r="I417" s="27"/>
      <c r="J417" s="27"/>
      <c r="K417" s="27"/>
      <c r="L417" s="27"/>
      <c r="M417" s="68"/>
      <c r="N417" s="69"/>
      <c r="O417" s="72">
        <f t="shared" si="73"/>
        <v>0</v>
      </c>
      <c r="P417" s="72">
        <f t="shared" si="74"/>
        <v>0</v>
      </c>
      <c r="Q417" s="73">
        <f t="shared" si="79"/>
        <v>50</v>
      </c>
      <c r="R417" s="73">
        <f t="shared" si="80"/>
        <v>350</v>
      </c>
      <c r="S417" s="74">
        <f t="shared" si="77"/>
        <v>0</v>
      </c>
      <c r="T417" s="74">
        <f t="shared" si="78"/>
        <v>0</v>
      </c>
    </row>
    <row r="418" spans="2:20" x14ac:dyDescent="0.25">
      <c r="B418" s="26"/>
      <c r="C418" s="50">
        <f t="shared" si="75"/>
        <v>0</v>
      </c>
      <c r="D418" s="64">
        <f t="shared" si="72"/>
        <v>52</v>
      </c>
      <c r="E418" s="71" t="str">
        <f t="shared" si="76"/>
        <v/>
      </c>
      <c r="F418" s="89"/>
      <c r="G418" s="27"/>
      <c r="H418" s="27"/>
      <c r="I418" s="27"/>
      <c r="J418" s="27"/>
      <c r="K418" s="27"/>
      <c r="L418" s="27"/>
      <c r="M418" s="68"/>
      <c r="N418" s="69"/>
      <c r="O418" s="72">
        <f t="shared" si="73"/>
        <v>0</v>
      </c>
      <c r="P418" s="72">
        <f t="shared" si="74"/>
        <v>0</v>
      </c>
      <c r="Q418" s="73">
        <f t="shared" si="79"/>
        <v>50</v>
      </c>
      <c r="R418" s="73">
        <f t="shared" si="80"/>
        <v>350</v>
      </c>
      <c r="S418" s="74">
        <f t="shared" si="77"/>
        <v>0</v>
      </c>
      <c r="T418" s="74">
        <f t="shared" si="78"/>
        <v>0</v>
      </c>
    </row>
    <row r="419" spans="2:20" x14ac:dyDescent="0.25">
      <c r="B419" s="26"/>
      <c r="C419" s="50">
        <f t="shared" si="75"/>
        <v>0</v>
      </c>
      <c r="D419" s="64">
        <f t="shared" si="72"/>
        <v>52</v>
      </c>
      <c r="E419" s="71" t="str">
        <f t="shared" si="76"/>
        <v/>
      </c>
      <c r="F419" s="89"/>
      <c r="G419" s="27"/>
      <c r="H419" s="27"/>
      <c r="I419" s="27"/>
      <c r="J419" s="27"/>
      <c r="K419" s="27"/>
      <c r="L419" s="27"/>
      <c r="M419" s="68"/>
      <c r="N419" s="69"/>
      <c r="O419" s="72">
        <f t="shared" si="73"/>
        <v>0</v>
      </c>
      <c r="P419" s="72">
        <f t="shared" si="74"/>
        <v>0</v>
      </c>
      <c r="Q419" s="73">
        <f t="shared" si="79"/>
        <v>50</v>
      </c>
      <c r="R419" s="73">
        <f t="shared" si="80"/>
        <v>350</v>
      </c>
      <c r="S419" s="74">
        <f t="shared" si="77"/>
        <v>0</v>
      </c>
      <c r="T419" s="74">
        <f t="shared" si="78"/>
        <v>0</v>
      </c>
    </row>
    <row r="420" spans="2:20" x14ac:dyDescent="0.25">
      <c r="B420" s="26"/>
      <c r="C420" s="50">
        <f t="shared" si="75"/>
        <v>0</v>
      </c>
      <c r="D420" s="64">
        <f t="shared" si="72"/>
        <v>52</v>
      </c>
      <c r="E420" s="71" t="str">
        <f t="shared" si="76"/>
        <v/>
      </c>
      <c r="F420" s="89"/>
      <c r="G420" s="27"/>
      <c r="H420" s="27"/>
      <c r="I420" s="27"/>
      <c r="J420" s="27"/>
      <c r="K420" s="27"/>
      <c r="L420" s="27"/>
      <c r="M420" s="68"/>
      <c r="N420" s="69"/>
      <c r="O420" s="72">
        <f t="shared" si="73"/>
        <v>0</v>
      </c>
      <c r="P420" s="72">
        <f t="shared" si="74"/>
        <v>0</v>
      </c>
      <c r="Q420" s="73">
        <f t="shared" si="79"/>
        <v>50</v>
      </c>
      <c r="R420" s="73">
        <f t="shared" si="80"/>
        <v>350</v>
      </c>
      <c r="S420" s="74">
        <f t="shared" si="77"/>
        <v>0</v>
      </c>
      <c r="T420" s="74">
        <f t="shared" si="78"/>
        <v>0</v>
      </c>
    </row>
    <row r="421" spans="2:20" x14ac:dyDescent="0.25">
      <c r="B421" s="26"/>
      <c r="C421" s="50">
        <f t="shared" si="75"/>
        <v>0</v>
      </c>
      <c r="D421" s="64">
        <f t="shared" si="72"/>
        <v>52</v>
      </c>
      <c r="E421" s="71" t="str">
        <f t="shared" si="76"/>
        <v/>
      </c>
      <c r="F421" s="89"/>
      <c r="G421" s="27"/>
      <c r="H421" s="27"/>
      <c r="I421" s="27"/>
      <c r="J421" s="27"/>
      <c r="K421" s="27"/>
      <c r="L421" s="27"/>
      <c r="M421" s="68"/>
      <c r="N421" s="69"/>
      <c r="O421" s="72">
        <f t="shared" si="73"/>
        <v>0</v>
      </c>
      <c r="P421" s="72">
        <f t="shared" si="74"/>
        <v>0</v>
      </c>
      <c r="Q421" s="73">
        <f t="shared" si="79"/>
        <v>50</v>
      </c>
      <c r="R421" s="73">
        <f t="shared" si="80"/>
        <v>350</v>
      </c>
      <c r="S421" s="74">
        <f t="shared" si="77"/>
        <v>0</v>
      </c>
      <c r="T421" s="74">
        <f t="shared" si="78"/>
        <v>0</v>
      </c>
    </row>
    <row r="422" spans="2:20" x14ac:dyDescent="0.25">
      <c r="B422" s="26"/>
      <c r="C422" s="50">
        <f t="shared" si="75"/>
        <v>0</v>
      </c>
      <c r="D422" s="64">
        <f t="shared" si="72"/>
        <v>52</v>
      </c>
      <c r="E422" s="71" t="str">
        <f t="shared" si="76"/>
        <v/>
      </c>
      <c r="F422" s="89"/>
      <c r="G422" s="27"/>
      <c r="H422" s="27"/>
      <c r="I422" s="27"/>
      <c r="J422" s="27"/>
      <c r="K422" s="27"/>
      <c r="L422" s="27"/>
      <c r="M422" s="68"/>
      <c r="N422" s="69"/>
      <c r="O422" s="72">
        <f t="shared" si="73"/>
        <v>0</v>
      </c>
      <c r="P422" s="72">
        <f t="shared" si="74"/>
        <v>0</v>
      </c>
      <c r="Q422" s="73">
        <f t="shared" si="79"/>
        <v>50</v>
      </c>
      <c r="R422" s="73">
        <f t="shared" si="80"/>
        <v>350</v>
      </c>
      <c r="S422" s="74">
        <f t="shared" si="77"/>
        <v>0</v>
      </c>
      <c r="T422" s="74">
        <f t="shared" si="78"/>
        <v>0</v>
      </c>
    </row>
    <row r="423" spans="2:20" x14ac:dyDescent="0.25">
      <c r="B423" s="26"/>
      <c r="C423" s="50">
        <f t="shared" si="75"/>
        <v>0</v>
      </c>
      <c r="D423" s="64">
        <f t="shared" si="72"/>
        <v>52</v>
      </c>
      <c r="E423" s="71" t="str">
        <f t="shared" si="76"/>
        <v/>
      </c>
      <c r="F423" s="89"/>
      <c r="G423" s="27"/>
      <c r="H423" s="27"/>
      <c r="I423" s="27"/>
      <c r="J423" s="27"/>
      <c r="K423" s="27"/>
      <c r="L423" s="27"/>
      <c r="M423" s="68"/>
      <c r="N423" s="69"/>
      <c r="O423" s="72">
        <f t="shared" si="73"/>
        <v>0</v>
      </c>
      <c r="P423" s="72">
        <f t="shared" si="74"/>
        <v>0</v>
      </c>
      <c r="Q423" s="73">
        <f t="shared" si="79"/>
        <v>50</v>
      </c>
      <c r="R423" s="73">
        <f t="shared" si="80"/>
        <v>350</v>
      </c>
      <c r="S423" s="74">
        <f t="shared" si="77"/>
        <v>0</v>
      </c>
      <c r="T423" s="74">
        <f t="shared" si="78"/>
        <v>0</v>
      </c>
    </row>
    <row r="424" spans="2:20" x14ac:dyDescent="0.25">
      <c r="B424" s="26"/>
      <c r="C424" s="50">
        <f t="shared" si="75"/>
        <v>0</v>
      </c>
      <c r="D424" s="64">
        <f t="shared" si="72"/>
        <v>52</v>
      </c>
      <c r="E424" s="71" t="str">
        <f t="shared" si="76"/>
        <v/>
      </c>
      <c r="F424" s="89"/>
      <c r="G424" s="27"/>
      <c r="H424" s="27"/>
      <c r="I424" s="27"/>
      <c r="J424" s="27"/>
      <c r="K424" s="27"/>
      <c r="L424" s="27"/>
      <c r="M424" s="68"/>
      <c r="N424" s="69"/>
      <c r="O424" s="72">
        <f t="shared" si="73"/>
        <v>0</v>
      </c>
      <c r="P424" s="72">
        <f t="shared" si="74"/>
        <v>0</v>
      </c>
      <c r="Q424" s="73">
        <f t="shared" si="79"/>
        <v>50</v>
      </c>
      <c r="R424" s="73">
        <f t="shared" si="80"/>
        <v>350</v>
      </c>
      <c r="S424" s="74">
        <f t="shared" si="77"/>
        <v>0</v>
      </c>
      <c r="T424" s="74">
        <f t="shared" si="78"/>
        <v>0</v>
      </c>
    </row>
    <row r="425" spans="2:20" x14ac:dyDescent="0.25">
      <c r="B425" s="26"/>
      <c r="C425" s="50">
        <f t="shared" si="75"/>
        <v>0</v>
      </c>
      <c r="D425" s="64">
        <f t="shared" si="72"/>
        <v>52</v>
      </c>
      <c r="E425" s="71" t="str">
        <f t="shared" si="76"/>
        <v/>
      </c>
      <c r="F425" s="89"/>
      <c r="G425" s="27"/>
      <c r="H425" s="27"/>
      <c r="I425" s="27"/>
      <c r="J425" s="27"/>
      <c r="K425" s="27"/>
      <c r="L425" s="27"/>
      <c r="M425" s="68"/>
      <c r="N425" s="69"/>
      <c r="O425" s="72">
        <f t="shared" si="73"/>
        <v>0</v>
      </c>
      <c r="P425" s="72">
        <f t="shared" si="74"/>
        <v>0</v>
      </c>
      <c r="Q425" s="73">
        <f t="shared" si="79"/>
        <v>50</v>
      </c>
      <c r="R425" s="73">
        <f t="shared" si="80"/>
        <v>350</v>
      </c>
      <c r="S425" s="74">
        <f t="shared" si="77"/>
        <v>0</v>
      </c>
      <c r="T425" s="74">
        <f t="shared" si="78"/>
        <v>0</v>
      </c>
    </row>
    <row r="426" spans="2:20" x14ac:dyDescent="0.25">
      <c r="B426" s="26"/>
      <c r="C426" s="50">
        <f t="shared" si="75"/>
        <v>0</v>
      </c>
      <c r="D426" s="64">
        <f t="shared" si="72"/>
        <v>52</v>
      </c>
      <c r="E426" s="71" t="str">
        <f t="shared" si="76"/>
        <v/>
      </c>
      <c r="F426" s="89"/>
      <c r="G426" s="27"/>
      <c r="H426" s="27"/>
      <c r="I426" s="27"/>
      <c r="J426" s="27"/>
      <c r="K426" s="27"/>
      <c r="L426" s="27"/>
      <c r="M426" s="68"/>
      <c r="N426" s="69"/>
      <c r="O426" s="72">
        <f t="shared" si="73"/>
        <v>0</v>
      </c>
      <c r="P426" s="72">
        <f t="shared" si="74"/>
        <v>0</v>
      </c>
      <c r="Q426" s="73">
        <f t="shared" si="79"/>
        <v>50</v>
      </c>
      <c r="R426" s="73">
        <f t="shared" si="80"/>
        <v>350</v>
      </c>
      <c r="S426" s="74">
        <f t="shared" si="77"/>
        <v>0</v>
      </c>
      <c r="T426" s="74">
        <f t="shared" si="78"/>
        <v>0</v>
      </c>
    </row>
    <row r="427" spans="2:20" x14ac:dyDescent="0.25">
      <c r="B427" s="26"/>
      <c r="C427" s="50">
        <f t="shared" si="75"/>
        <v>0</v>
      </c>
      <c r="D427" s="64">
        <f t="shared" si="72"/>
        <v>52</v>
      </c>
      <c r="E427" s="71" t="str">
        <f t="shared" si="76"/>
        <v/>
      </c>
      <c r="F427" s="89"/>
      <c r="G427" s="27"/>
      <c r="H427" s="27"/>
      <c r="I427" s="27"/>
      <c r="J427" s="27"/>
      <c r="K427" s="27"/>
      <c r="L427" s="27"/>
      <c r="M427" s="68"/>
      <c r="N427" s="69"/>
      <c r="O427" s="72">
        <f t="shared" si="73"/>
        <v>0</v>
      </c>
      <c r="P427" s="72">
        <f t="shared" si="74"/>
        <v>0</v>
      </c>
      <c r="Q427" s="73">
        <f t="shared" si="79"/>
        <v>50</v>
      </c>
      <c r="R427" s="73">
        <f t="shared" si="80"/>
        <v>350</v>
      </c>
      <c r="S427" s="74">
        <f t="shared" si="77"/>
        <v>0</v>
      </c>
      <c r="T427" s="74">
        <f t="shared" si="78"/>
        <v>0</v>
      </c>
    </row>
    <row r="428" spans="2:20" x14ac:dyDescent="0.25">
      <c r="B428" s="26"/>
      <c r="C428" s="50">
        <f t="shared" si="75"/>
        <v>0</v>
      </c>
      <c r="D428" s="64">
        <f t="shared" si="72"/>
        <v>52</v>
      </c>
      <c r="E428" s="71" t="str">
        <f t="shared" si="76"/>
        <v/>
      </c>
      <c r="F428" s="89"/>
      <c r="G428" s="27"/>
      <c r="H428" s="27"/>
      <c r="I428" s="27"/>
      <c r="J428" s="27"/>
      <c r="K428" s="27"/>
      <c r="L428" s="27"/>
      <c r="M428" s="68"/>
      <c r="N428" s="69"/>
      <c r="O428" s="72">
        <f t="shared" si="73"/>
        <v>0</v>
      </c>
      <c r="P428" s="72">
        <f t="shared" si="74"/>
        <v>0</v>
      </c>
      <c r="Q428" s="73">
        <f t="shared" si="79"/>
        <v>50</v>
      </c>
      <c r="R428" s="73">
        <f t="shared" si="80"/>
        <v>350</v>
      </c>
      <c r="S428" s="74">
        <f t="shared" si="77"/>
        <v>0</v>
      </c>
      <c r="T428" s="74">
        <f t="shared" si="78"/>
        <v>0</v>
      </c>
    </row>
    <row r="429" spans="2:20" x14ac:dyDescent="0.25">
      <c r="B429" s="26"/>
      <c r="C429" s="50">
        <f t="shared" si="75"/>
        <v>0</v>
      </c>
      <c r="D429" s="64">
        <f t="shared" si="72"/>
        <v>52</v>
      </c>
      <c r="E429" s="71" t="str">
        <f t="shared" si="76"/>
        <v/>
      </c>
      <c r="F429" s="89"/>
      <c r="G429" s="27"/>
      <c r="H429" s="27"/>
      <c r="I429" s="27"/>
      <c r="J429" s="27"/>
      <c r="K429" s="27"/>
      <c r="L429" s="27"/>
      <c r="M429" s="68"/>
      <c r="N429" s="69"/>
      <c r="O429" s="72">
        <f t="shared" si="73"/>
        <v>0</v>
      </c>
      <c r="P429" s="72">
        <f t="shared" si="74"/>
        <v>0</v>
      </c>
      <c r="Q429" s="73">
        <f t="shared" si="79"/>
        <v>50</v>
      </c>
      <c r="R429" s="73">
        <f t="shared" si="80"/>
        <v>350</v>
      </c>
      <c r="S429" s="74">
        <f t="shared" si="77"/>
        <v>0</v>
      </c>
      <c r="T429" s="74">
        <f t="shared" si="78"/>
        <v>0</v>
      </c>
    </row>
    <row r="430" spans="2:20" x14ac:dyDescent="0.25">
      <c r="B430" s="26"/>
      <c r="C430" s="50">
        <f t="shared" si="75"/>
        <v>0</v>
      </c>
      <c r="D430" s="64">
        <f t="shared" si="72"/>
        <v>52</v>
      </c>
      <c r="E430" s="71" t="str">
        <f t="shared" si="76"/>
        <v/>
      </c>
      <c r="F430" s="89"/>
      <c r="G430" s="27"/>
      <c r="H430" s="27"/>
      <c r="I430" s="27"/>
      <c r="J430" s="27"/>
      <c r="K430" s="27"/>
      <c r="L430" s="27"/>
      <c r="M430" s="68"/>
      <c r="N430" s="69"/>
      <c r="O430" s="72">
        <f t="shared" si="73"/>
        <v>0</v>
      </c>
      <c r="P430" s="72">
        <f t="shared" si="74"/>
        <v>0</v>
      </c>
      <c r="Q430" s="73">
        <f t="shared" si="79"/>
        <v>50</v>
      </c>
      <c r="R430" s="73">
        <f t="shared" si="80"/>
        <v>350</v>
      </c>
      <c r="S430" s="74">
        <f t="shared" si="77"/>
        <v>0</v>
      </c>
      <c r="T430" s="74">
        <f t="shared" si="78"/>
        <v>0</v>
      </c>
    </row>
    <row r="431" spans="2:20" x14ac:dyDescent="0.25">
      <c r="B431" s="26"/>
      <c r="C431" s="50">
        <f t="shared" si="75"/>
        <v>0</v>
      </c>
      <c r="D431" s="64">
        <f t="shared" si="72"/>
        <v>52</v>
      </c>
      <c r="E431" s="71" t="str">
        <f t="shared" si="76"/>
        <v/>
      </c>
      <c r="F431" s="89"/>
      <c r="G431" s="27"/>
      <c r="H431" s="27"/>
      <c r="I431" s="27"/>
      <c r="J431" s="27"/>
      <c r="K431" s="27"/>
      <c r="L431" s="27"/>
      <c r="M431" s="68"/>
      <c r="N431" s="69"/>
      <c r="O431" s="72">
        <f t="shared" si="73"/>
        <v>0</v>
      </c>
      <c r="P431" s="72">
        <f t="shared" si="74"/>
        <v>0</v>
      </c>
      <c r="Q431" s="73">
        <f t="shared" si="79"/>
        <v>50</v>
      </c>
      <c r="R431" s="73">
        <f t="shared" si="80"/>
        <v>350</v>
      </c>
      <c r="S431" s="74">
        <f t="shared" si="77"/>
        <v>0</v>
      </c>
      <c r="T431" s="74">
        <f t="shared" si="78"/>
        <v>0</v>
      </c>
    </row>
    <row r="432" spans="2:20" x14ac:dyDescent="0.25">
      <c r="B432" s="26"/>
      <c r="C432" s="50">
        <f t="shared" si="75"/>
        <v>0</v>
      </c>
      <c r="D432" s="64">
        <f t="shared" si="72"/>
        <v>52</v>
      </c>
      <c r="E432" s="71" t="str">
        <f t="shared" si="76"/>
        <v/>
      </c>
      <c r="F432" s="89"/>
      <c r="G432" s="27"/>
      <c r="H432" s="27"/>
      <c r="I432" s="27"/>
      <c r="J432" s="27"/>
      <c r="K432" s="27"/>
      <c r="L432" s="27"/>
      <c r="M432" s="68"/>
      <c r="N432" s="69"/>
      <c r="O432" s="72">
        <f t="shared" si="73"/>
        <v>0</v>
      </c>
      <c r="P432" s="72">
        <f t="shared" si="74"/>
        <v>0</v>
      </c>
      <c r="Q432" s="73">
        <f t="shared" si="79"/>
        <v>50</v>
      </c>
      <c r="R432" s="73">
        <f t="shared" si="80"/>
        <v>350</v>
      </c>
      <c r="S432" s="74">
        <f t="shared" si="77"/>
        <v>0</v>
      </c>
      <c r="T432" s="74">
        <f t="shared" si="78"/>
        <v>0</v>
      </c>
    </row>
    <row r="433" spans="2:20" x14ac:dyDescent="0.25">
      <c r="B433" s="26"/>
      <c r="C433" s="50">
        <f t="shared" si="75"/>
        <v>0</v>
      </c>
      <c r="D433" s="64">
        <f t="shared" si="72"/>
        <v>52</v>
      </c>
      <c r="E433" s="71" t="str">
        <f t="shared" si="76"/>
        <v/>
      </c>
      <c r="F433" s="89"/>
      <c r="G433" s="27"/>
      <c r="H433" s="27"/>
      <c r="I433" s="27"/>
      <c r="J433" s="27"/>
      <c r="K433" s="27"/>
      <c r="L433" s="27"/>
      <c r="M433" s="68"/>
      <c r="N433" s="69"/>
      <c r="O433" s="72">
        <f t="shared" si="73"/>
        <v>0</v>
      </c>
      <c r="P433" s="72">
        <f t="shared" si="74"/>
        <v>0</v>
      </c>
      <c r="Q433" s="73">
        <f t="shared" si="79"/>
        <v>50</v>
      </c>
      <c r="R433" s="73">
        <f t="shared" si="80"/>
        <v>350</v>
      </c>
      <c r="S433" s="74">
        <f t="shared" si="77"/>
        <v>0</v>
      </c>
      <c r="T433" s="74">
        <f t="shared" si="78"/>
        <v>0</v>
      </c>
    </row>
    <row r="434" spans="2:20" x14ac:dyDescent="0.25">
      <c r="B434" s="26"/>
      <c r="C434" s="50">
        <f t="shared" si="75"/>
        <v>0</v>
      </c>
      <c r="D434" s="64">
        <f t="shared" si="72"/>
        <v>52</v>
      </c>
      <c r="E434" s="71" t="str">
        <f t="shared" si="76"/>
        <v/>
      </c>
      <c r="F434" s="89"/>
      <c r="G434" s="27"/>
      <c r="H434" s="27"/>
      <c r="I434" s="27"/>
      <c r="J434" s="27"/>
      <c r="K434" s="27"/>
      <c r="L434" s="27"/>
      <c r="M434" s="68"/>
      <c r="N434" s="69"/>
      <c r="O434" s="72">
        <f t="shared" si="73"/>
        <v>0</v>
      </c>
      <c r="P434" s="72">
        <f t="shared" si="74"/>
        <v>0</v>
      </c>
      <c r="Q434" s="73">
        <f t="shared" si="79"/>
        <v>50</v>
      </c>
      <c r="R434" s="73">
        <f t="shared" si="80"/>
        <v>350</v>
      </c>
      <c r="S434" s="74">
        <f t="shared" si="77"/>
        <v>0</v>
      </c>
      <c r="T434" s="74">
        <f t="shared" si="78"/>
        <v>0</v>
      </c>
    </row>
    <row r="435" spans="2:20" x14ac:dyDescent="0.25">
      <c r="B435" s="26"/>
      <c r="C435" s="50">
        <f t="shared" si="75"/>
        <v>0</v>
      </c>
      <c r="D435" s="64">
        <f t="shared" si="72"/>
        <v>52</v>
      </c>
      <c r="E435" s="71" t="str">
        <f t="shared" si="76"/>
        <v/>
      </c>
      <c r="F435" s="89"/>
      <c r="G435" s="27"/>
      <c r="H435" s="27"/>
      <c r="I435" s="27"/>
      <c r="J435" s="27"/>
      <c r="K435" s="27"/>
      <c r="L435" s="27"/>
      <c r="M435" s="68"/>
      <c r="N435" s="69"/>
      <c r="O435" s="72">
        <f t="shared" si="73"/>
        <v>0</v>
      </c>
      <c r="P435" s="72">
        <f t="shared" si="74"/>
        <v>0</v>
      </c>
      <c r="Q435" s="73">
        <f t="shared" si="79"/>
        <v>50</v>
      </c>
      <c r="R435" s="73">
        <f t="shared" si="80"/>
        <v>350</v>
      </c>
      <c r="S435" s="74">
        <f t="shared" si="77"/>
        <v>0</v>
      </c>
      <c r="T435" s="74">
        <f t="shared" si="78"/>
        <v>0</v>
      </c>
    </row>
    <row r="436" spans="2:20" x14ac:dyDescent="0.25">
      <c r="B436" s="26"/>
      <c r="C436" s="50">
        <f t="shared" si="75"/>
        <v>0</v>
      </c>
      <c r="D436" s="64">
        <f t="shared" si="72"/>
        <v>52</v>
      </c>
      <c r="E436" s="71" t="str">
        <f t="shared" si="76"/>
        <v/>
      </c>
      <c r="F436" s="89"/>
      <c r="G436" s="27"/>
      <c r="H436" s="27"/>
      <c r="I436" s="27"/>
      <c r="J436" s="27"/>
      <c r="K436" s="27"/>
      <c r="L436" s="27"/>
      <c r="M436" s="68"/>
      <c r="N436" s="69"/>
      <c r="O436" s="72">
        <f t="shared" si="73"/>
        <v>0</v>
      </c>
      <c r="P436" s="72">
        <f t="shared" si="74"/>
        <v>0</v>
      </c>
      <c r="Q436" s="73">
        <f t="shared" si="79"/>
        <v>50</v>
      </c>
      <c r="R436" s="73">
        <f t="shared" si="80"/>
        <v>350</v>
      </c>
      <c r="S436" s="74">
        <f t="shared" si="77"/>
        <v>0</v>
      </c>
      <c r="T436" s="74">
        <f t="shared" si="78"/>
        <v>0</v>
      </c>
    </row>
    <row r="437" spans="2:20" x14ac:dyDescent="0.25">
      <c r="B437" s="26"/>
      <c r="C437" s="50">
        <f t="shared" si="75"/>
        <v>0</v>
      </c>
      <c r="D437" s="64">
        <f t="shared" si="72"/>
        <v>52</v>
      </c>
      <c r="E437" s="71" t="str">
        <f t="shared" si="76"/>
        <v/>
      </c>
      <c r="F437" s="89"/>
      <c r="G437" s="27"/>
      <c r="H437" s="27"/>
      <c r="I437" s="27"/>
      <c r="J437" s="27"/>
      <c r="K437" s="27"/>
      <c r="L437" s="27"/>
      <c r="M437" s="68"/>
      <c r="N437" s="69"/>
      <c r="O437" s="72">
        <f t="shared" si="73"/>
        <v>0</v>
      </c>
      <c r="P437" s="72">
        <f t="shared" si="74"/>
        <v>0</v>
      </c>
      <c r="Q437" s="73">
        <f t="shared" si="79"/>
        <v>50</v>
      </c>
      <c r="R437" s="73">
        <f t="shared" si="80"/>
        <v>350</v>
      </c>
      <c r="S437" s="74">
        <f t="shared" si="77"/>
        <v>0</v>
      </c>
      <c r="T437" s="74">
        <f t="shared" si="78"/>
        <v>0</v>
      </c>
    </row>
    <row r="438" spans="2:20" x14ac:dyDescent="0.25">
      <c r="B438" s="26"/>
      <c r="C438" s="50">
        <f t="shared" si="75"/>
        <v>0</v>
      </c>
      <c r="D438" s="64">
        <f t="shared" si="72"/>
        <v>52</v>
      </c>
      <c r="E438" s="71" t="str">
        <f t="shared" si="76"/>
        <v/>
      </c>
      <c r="F438" s="89"/>
      <c r="G438" s="27"/>
      <c r="H438" s="27"/>
      <c r="I438" s="27"/>
      <c r="J438" s="27"/>
      <c r="K438" s="27"/>
      <c r="L438" s="27"/>
      <c r="M438" s="68"/>
      <c r="N438" s="69"/>
      <c r="O438" s="72">
        <f t="shared" si="73"/>
        <v>0</v>
      </c>
      <c r="P438" s="72">
        <f t="shared" si="74"/>
        <v>0</v>
      </c>
      <c r="Q438" s="73">
        <f t="shared" si="79"/>
        <v>50</v>
      </c>
      <c r="R438" s="73">
        <f t="shared" si="80"/>
        <v>350</v>
      </c>
      <c r="S438" s="74">
        <f t="shared" si="77"/>
        <v>0</v>
      </c>
      <c r="T438" s="74">
        <f t="shared" si="78"/>
        <v>0</v>
      </c>
    </row>
    <row r="439" spans="2:20" x14ac:dyDescent="0.25">
      <c r="B439" s="26"/>
      <c r="C439" s="50">
        <f t="shared" si="75"/>
        <v>0</v>
      </c>
      <c r="D439" s="64">
        <f t="shared" si="72"/>
        <v>52</v>
      </c>
      <c r="E439" s="71" t="str">
        <f t="shared" si="76"/>
        <v/>
      </c>
      <c r="F439" s="89"/>
      <c r="G439" s="27"/>
      <c r="H439" s="27"/>
      <c r="I439" s="27"/>
      <c r="J439" s="27"/>
      <c r="K439" s="27"/>
      <c r="L439" s="27"/>
      <c r="M439" s="68"/>
      <c r="N439" s="69"/>
      <c r="O439" s="72">
        <f t="shared" si="73"/>
        <v>0</v>
      </c>
      <c r="P439" s="72">
        <f t="shared" si="74"/>
        <v>0</v>
      </c>
      <c r="Q439" s="73">
        <f t="shared" si="79"/>
        <v>50</v>
      </c>
      <c r="R439" s="73">
        <f t="shared" si="80"/>
        <v>350</v>
      </c>
      <c r="S439" s="74">
        <f t="shared" si="77"/>
        <v>0</v>
      </c>
      <c r="T439" s="74">
        <f t="shared" si="78"/>
        <v>0</v>
      </c>
    </row>
    <row r="440" spans="2:20" x14ac:dyDescent="0.25">
      <c r="B440" s="26"/>
      <c r="C440" s="50">
        <f t="shared" si="75"/>
        <v>0</v>
      </c>
      <c r="D440" s="64">
        <f t="shared" si="72"/>
        <v>52</v>
      </c>
      <c r="E440" s="71" t="str">
        <f t="shared" si="76"/>
        <v/>
      </c>
      <c r="F440" s="89"/>
      <c r="G440" s="27"/>
      <c r="H440" s="27"/>
      <c r="I440" s="27"/>
      <c r="J440" s="27"/>
      <c r="K440" s="27"/>
      <c r="L440" s="27"/>
      <c r="M440" s="68"/>
      <c r="N440" s="69"/>
      <c r="O440" s="72">
        <f t="shared" si="73"/>
        <v>0</v>
      </c>
      <c r="P440" s="72">
        <f t="shared" si="74"/>
        <v>0</v>
      </c>
      <c r="Q440" s="73">
        <f t="shared" si="79"/>
        <v>50</v>
      </c>
      <c r="R440" s="73">
        <f t="shared" si="80"/>
        <v>350</v>
      </c>
      <c r="S440" s="74">
        <f t="shared" si="77"/>
        <v>0</v>
      </c>
      <c r="T440" s="74">
        <f t="shared" si="78"/>
        <v>0</v>
      </c>
    </row>
    <row r="441" spans="2:20" x14ac:dyDescent="0.25">
      <c r="B441" s="26"/>
      <c r="C441" s="50">
        <f t="shared" si="75"/>
        <v>0</v>
      </c>
      <c r="D441" s="64">
        <f t="shared" si="72"/>
        <v>52</v>
      </c>
      <c r="E441" s="71" t="str">
        <f t="shared" si="76"/>
        <v/>
      </c>
      <c r="F441" s="89"/>
      <c r="G441" s="27"/>
      <c r="H441" s="27"/>
      <c r="I441" s="27"/>
      <c r="J441" s="27"/>
      <c r="K441" s="27"/>
      <c r="L441" s="27"/>
      <c r="M441" s="68"/>
      <c r="N441" s="69"/>
      <c r="O441" s="72">
        <f t="shared" si="73"/>
        <v>0</v>
      </c>
      <c r="P441" s="72">
        <f t="shared" si="74"/>
        <v>0</v>
      </c>
      <c r="Q441" s="73">
        <f t="shared" si="79"/>
        <v>50</v>
      </c>
      <c r="R441" s="73">
        <f t="shared" si="80"/>
        <v>350</v>
      </c>
      <c r="S441" s="74">
        <f t="shared" si="77"/>
        <v>0</v>
      </c>
      <c r="T441" s="74">
        <f t="shared" si="78"/>
        <v>0</v>
      </c>
    </row>
    <row r="442" spans="2:20" x14ac:dyDescent="0.25">
      <c r="B442" s="26"/>
      <c r="C442" s="50">
        <f t="shared" si="75"/>
        <v>0</v>
      </c>
      <c r="D442" s="64">
        <f t="shared" si="72"/>
        <v>52</v>
      </c>
      <c r="E442" s="71" t="str">
        <f t="shared" si="76"/>
        <v/>
      </c>
      <c r="F442" s="89"/>
      <c r="G442" s="27"/>
      <c r="H442" s="27"/>
      <c r="I442" s="27"/>
      <c r="J442" s="27"/>
      <c r="K442" s="27"/>
      <c r="L442" s="27"/>
      <c r="M442" s="68"/>
      <c r="N442" s="69"/>
      <c r="O442" s="72">
        <f t="shared" si="73"/>
        <v>0</v>
      </c>
      <c r="P442" s="72">
        <f t="shared" si="74"/>
        <v>0</v>
      </c>
      <c r="Q442" s="73">
        <f t="shared" si="79"/>
        <v>50</v>
      </c>
      <c r="R442" s="73">
        <f t="shared" si="80"/>
        <v>350</v>
      </c>
      <c r="S442" s="74">
        <f t="shared" si="77"/>
        <v>0</v>
      </c>
      <c r="T442" s="74">
        <f t="shared" si="78"/>
        <v>0</v>
      </c>
    </row>
    <row r="443" spans="2:20" x14ac:dyDescent="0.25">
      <c r="B443" s="26"/>
      <c r="C443" s="50">
        <f t="shared" si="75"/>
        <v>0</v>
      </c>
      <c r="D443" s="64">
        <f t="shared" si="72"/>
        <v>52</v>
      </c>
      <c r="E443" s="71" t="str">
        <f t="shared" si="76"/>
        <v/>
      </c>
      <c r="F443" s="89"/>
      <c r="G443" s="27"/>
      <c r="H443" s="27"/>
      <c r="I443" s="27"/>
      <c r="J443" s="27"/>
      <c r="K443" s="27"/>
      <c r="L443" s="27"/>
      <c r="M443" s="68"/>
      <c r="N443" s="69"/>
      <c r="O443" s="72">
        <f t="shared" si="73"/>
        <v>0</v>
      </c>
      <c r="P443" s="72">
        <f t="shared" si="74"/>
        <v>0</v>
      </c>
      <c r="Q443" s="73">
        <f t="shared" si="79"/>
        <v>50</v>
      </c>
      <c r="R443" s="73">
        <f t="shared" si="80"/>
        <v>350</v>
      </c>
      <c r="S443" s="74">
        <f t="shared" si="77"/>
        <v>0</v>
      </c>
      <c r="T443" s="74">
        <f t="shared" si="78"/>
        <v>0</v>
      </c>
    </row>
    <row r="444" spans="2:20" x14ac:dyDescent="0.25">
      <c r="B444" s="26"/>
      <c r="C444" s="50">
        <f t="shared" si="75"/>
        <v>0</v>
      </c>
      <c r="D444" s="64">
        <f t="shared" si="72"/>
        <v>52</v>
      </c>
      <c r="E444" s="71" t="str">
        <f t="shared" si="76"/>
        <v/>
      </c>
      <c r="F444" s="89"/>
      <c r="G444" s="27"/>
      <c r="H444" s="27"/>
      <c r="I444" s="27"/>
      <c r="J444" s="27"/>
      <c r="K444" s="27"/>
      <c r="L444" s="27"/>
      <c r="M444" s="68"/>
      <c r="N444" s="69"/>
      <c r="O444" s="72">
        <f t="shared" si="73"/>
        <v>0</v>
      </c>
      <c r="P444" s="72">
        <f t="shared" si="74"/>
        <v>0</v>
      </c>
      <c r="Q444" s="73">
        <f t="shared" si="79"/>
        <v>50</v>
      </c>
      <c r="R444" s="73">
        <f t="shared" si="80"/>
        <v>350</v>
      </c>
      <c r="S444" s="74">
        <f t="shared" si="77"/>
        <v>0</v>
      </c>
      <c r="T444" s="74">
        <f t="shared" si="78"/>
        <v>0</v>
      </c>
    </row>
    <row r="445" spans="2:20" x14ac:dyDescent="0.25">
      <c r="B445" s="26"/>
      <c r="C445" s="50">
        <f t="shared" si="75"/>
        <v>0</v>
      </c>
      <c r="D445" s="64">
        <f t="shared" si="72"/>
        <v>52</v>
      </c>
      <c r="E445" s="71" t="str">
        <f t="shared" si="76"/>
        <v/>
      </c>
      <c r="F445" s="89"/>
      <c r="G445" s="27"/>
      <c r="H445" s="27"/>
      <c r="I445" s="27"/>
      <c r="J445" s="27"/>
      <c r="K445" s="27"/>
      <c r="L445" s="27"/>
      <c r="M445" s="68"/>
      <c r="N445" s="69"/>
      <c r="O445" s="72">
        <f t="shared" si="73"/>
        <v>0</v>
      </c>
      <c r="P445" s="72">
        <f t="shared" si="74"/>
        <v>0</v>
      </c>
      <c r="Q445" s="73">
        <f t="shared" si="79"/>
        <v>50</v>
      </c>
      <c r="R445" s="73">
        <f t="shared" si="80"/>
        <v>350</v>
      </c>
      <c r="S445" s="74">
        <f t="shared" si="77"/>
        <v>0</v>
      </c>
      <c r="T445" s="74">
        <f t="shared" si="78"/>
        <v>0</v>
      </c>
    </row>
    <row r="446" spans="2:20" x14ac:dyDescent="0.25">
      <c r="B446" s="26"/>
      <c r="C446" s="50">
        <f t="shared" si="75"/>
        <v>0</v>
      </c>
      <c r="D446" s="64">
        <f t="shared" si="72"/>
        <v>52</v>
      </c>
      <c r="E446" s="71" t="str">
        <f t="shared" si="76"/>
        <v/>
      </c>
      <c r="F446" s="89"/>
      <c r="G446" s="27"/>
      <c r="H446" s="27"/>
      <c r="I446" s="27"/>
      <c r="J446" s="27"/>
      <c r="K446" s="27"/>
      <c r="L446" s="27"/>
      <c r="M446" s="68"/>
      <c r="N446" s="69"/>
      <c r="O446" s="72">
        <f t="shared" si="73"/>
        <v>0</v>
      </c>
      <c r="P446" s="72">
        <f t="shared" si="74"/>
        <v>0</v>
      </c>
      <c r="Q446" s="73">
        <f t="shared" si="79"/>
        <v>50</v>
      </c>
      <c r="R446" s="73">
        <f t="shared" si="80"/>
        <v>350</v>
      </c>
      <c r="S446" s="74">
        <f t="shared" si="77"/>
        <v>0</v>
      </c>
      <c r="T446" s="74">
        <f t="shared" si="78"/>
        <v>0</v>
      </c>
    </row>
    <row r="447" spans="2:20" x14ac:dyDescent="0.25">
      <c r="B447" s="26"/>
      <c r="C447" s="50">
        <f t="shared" si="75"/>
        <v>0</v>
      </c>
      <c r="D447" s="64">
        <f t="shared" si="72"/>
        <v>52</v>
      </c>
      <c r="E447" s="71" t="str">
        <f t="shared" si="76"/>
        <v/>
      </c>
      <c r="F447" s="89"/>
      <c r="G447" s="27"/>
      <c r="H447" s="27"/>
      <c r="I447" s="27"/>
      <c r="J447" s="27"/>
      <c r="K447" s="27"/>
      <c r="L447" s="27"/>
      <c r="M447" s="68"/>
      <c r="N447" s="69"/>
      <c r="O447" s="72">
        <f t="shared" si="73"/>
        <v>0</v>
      </c>
      <c r="P447" s="72">
        <f t="shared" si="74"/>
        <v>0</v>
      </c>
      <c r="Q447" s="73">
        <f t="shared" si="79"/>
        <v>50</v>
      </c>
      <c r="R447" s="73">
        <f t="shared" si="80"/>
        <v>350</v>
      </c>
      <c r="S447" s="74">
        <f t="shared" si="77"/>
        <v>0</v>
      </c>
      <c r="T447" s="74">
        <f t="shared" si="78"/>
        <v>0</v>
      </c>
    </row>
    <row r="448" spans="2:20" x14ac:dyDescent="0.25">
      <c r="B448" s="26"/>
      <c r="C448" s="50">
        <f t="shared" si="75"/>
        <v>0</v>
      </c>
      <c r="D448" s="64">
        <f t="shared" si="72"/>
        <v>52</v>
      </c>
      <c r="E448" s="71" t="str">
        <f t="shared" si="76"/>
        <v/>
      </c>
      <c r="F448" s="89"/>
      <c r="G448" s="27"/>
      <c r="H448" s="27"/>
      <c r="I448" s="27"/>
      <c r="J448" s="27"/>
      <c r="K448" s="27"/>
      <c r="L448" s="27"/>
      <c r="M448" s="68"/>
      <c r="N448" s="69"/>
      <c r="O448" s="72">
        <f t="shared" si="73"/>
        <v>0</v>
      </c>
      <c r="P448" s="72">
        <f t="shared" si="74"/>
        <v>0</v>
      </c>
      <c r="Q448" s="73">
        <f t="shared" si="79"/>
        <v>50</v>
      </c>
      <c r="R448" s="73">
        <f t="shared" si="80"/>
        <v>350</v>
      </c>
      <c r="S448" s="74">
        <f t="shared" si="77"/>
        <v>0</v>
      </c>
      <c r="T448" s="74">
        <f t="shared" si="78"/>
        <v>0</v>
      </c>
    </row>
    <row r="449" spans="2:20" x14ac:dyDescent="0.25">
      <c r="B449" s="26"/>
      <c r="C449" s="50">
        <f t="shared" si="75"/>
        <v>0</v>
      </c>
      <c r="D449" s="64">
        <f t="shared" si="72"/>
        <v>52</v>
      </c>
      <c r="E449" s="71" t="str">
        <f t="shared" si="76"/>
        <v/>
      </c>
      <c r="F449" s="89"/>
      <c r="G449" s="27"/>
      <c r="H449" s="27"/>
      <c r="I449" s="27"/>
      <c r="J449" s="27"/>
      <c r="K449" s="27"/>
      <c r="L449" s="27"/>
      <c r="M449" s="68"/>
      <c r="N449" s="69"/>
      <c r="O449" s="72">
        <f t="shared" si="73"/>
        <v>0</v>
      </c>
      <c r="P449" s="72">
        <f t="shared" si="74"/>
        <v>0</v>
      </c>
      <c r="Q449" s="73">
        <f t="shared" si="79"/>
        <v>50</v>
      </c>
      <c r="R449" s="73">
        <f t="shared" si="80"/>
        <v>350</v>
      </c>
      <c r="S449" s="74">
        <f t="shared" si="77"/>
        <v>0</v>
      </c>
      <c r="T449" s="74">
        <f t="shared" si="78"/>
        <v>0</v>
      </c>
    </row>
    <row r="450" spans="2:20" x14ac:dyDescent="0.25">
      <c r="B450" s="26"/>
      <c r="C450" s="50">
        <f t="shared" si="75"/>
        <v>0</v>
      </c>
      <c r="D450" s="64">
        <f t="shared" si="72"/>
        <v>52</v>
      </c>
      <c r="E450" s="71" t="str">
        <f t="shared" si="76"/>
        <v/>
      </c>
      <c r="F450" s="89"/>
      <c r="G450" s="27"/>
      <c r="H450" s="27"/>
      <c r="I450" s="27"/>
      <c r="J450" s="27"/>
      <c r="K450" s="27"/>
      <c r="L450" s="27"/>
      <c r="M450" s="68"/>
      <c r="N450" s="69"/>
      <c r="O450" s="72">
        <f t="shared" si="73"/>
        <v>0</v>
      </c>
      <c r="P450" s="72">
        <f t="shared" si="74"/>
        <v>0</v>
      </c>
      <c r="Q450" s="73">
        <f t="shared" si="79"/>
        <v>50</v>
      </c>
      <c r="R450" s="73">
        <f t="shared" si="80"/>
        <v>350</v>
      </c>
      <c r="S450" s="74">
        <f t="shared" si="77"/>
        <v>0</v>
      </c>
      <c r="T450" s="74">
        <f t="shared" si="78"/>
        <v>0</v>
      </c>
    </row>
    <row r="451" spans="2:20" x14ac:dyDescent="0.25">
      <c r="B451" s="26"/>
      <c r="C451" s="50">
        <f t="shared" si="75"/>
        <v>0</v>
      </c>
      <c r="D451" s="64">
        <f t="shared" si="72"/>
        <v>52</v>
      </c>
      <c r="E451" s="71" t="str">
        <f t="shared" si="76"/>
        <v/>
      </c>
      <c r="F451" s="89"/>
      <c r="G451" s="27"/>
      <c r="H451" s="27"/>
      <c r="I451" s="27"/>
      <c r="J451" s="27"/>
      <c r="K451" s="27"/>
      <c r="L451" s="27"/>
      <c r="M451" s="68"/>
      <c r="N451" s="69"/>
      <c r="O451" s="72">
        <f t="shared" si="73"/>
        <v>0</v>
      </c>
      <c r="P451" s="72">
        <f t="shared" si="74"/>
        <v>0</v>
      </c>
      <c r="Q451" s="73">
        <f t="shared" si="79"/>
        <v>50</v>
      </c>
      <c r="R451" s="73">
        <f t="shared" si="80"/>
        <v>350</v>
      </c>
      <c r="S451" s="74">
        <f t="shared" si="77"/>
        <v>0</v>
      </c>
      <c r="T451" s="74">
        <f t="shared" si="78"/>
        <v>0</v>
      </c>
    </row>
    <row r="452" spans="2:20" x14ac:dyDescent="0.25">
      <c r="B452" s="26"/>
      <c r="C452" s="50">
        <f t="shared" si="75"/>
        <v>0</v>
      </c>
      <c r="D452" s="64">
        <f t="shared" si="72"/>
        <v>52</v>
      </c>
      <c r="E452" s="71" t="str">
        <f t="shared" si="76"/>
        <v/>
      </c>
      <c r="F452" s="89"/>
      <c r="G452" s="27"/>
      <c r="H452" s="27"/>
      <c r="I452" s="27"/>
      <c r="J452" s="27"/>
      <c r="K452" s="27"/>
      <c r="L452" s="27"/>
      <c r="M452" s="68"/>
      <c r="N452" s="69"/>
      <c r="O452" s="72">
        <f t="shared" si="73"/>
        <v>0</v>
      </c>
      <c r="P452" s="72">
        <f t="shared" si="74"/>
        <v>0</v>
      </c>
      <c r="Q452" s="73">
        <f t="shared" si="79"/>
        <v>50</v>
      </c>
      <c r="R452" s="73">
        <f t="shared" si="80"/>
        <v>350</v>
      </c>
      <c r="S452" s="74">
        <f t="shared" si="77"/>
        <v>0</v>
      </c>
      <c r="T452" s="74">
        <f t="shared" si="78"/>
        <v>0</v>
      </c>
    </row>
    <row r="453" spans="2:20" x14ac:dyDescent="0.25">
      <c r="B453" s="26"/>
      <c r="C453" s="50">
        <f t="shared" si="75"/>
        <v>0</v>
      </c>
      <c r="D453" s="64">
        <f t="shared" si="72"/>
        <v>52</v>
      </c>
      <c r="E453" s="71" t="str">
        <f t="shared" si="76"/>
        <v/>
      </c>
      <c r="F453" s="89"/>
      <c r="G453" s="27"/>
      <c r="H453" s="27"/>
      <c r="I453" s="27"/>
      <c r="J453" s="27"/>
      <c r="K453" s="27"/>
      <c r="L453" s="27"/>
      <c r="M453" s="68"/>
      <c r="N453" s="69"/>
      <c r="O453" s="72">
        <f t="shared" si="73"/>
        <v>0</v>
      </c>
      <c r="P453" s="72">
        <f t="shared" si="74"/>
        <v>0</v>
      </c>
      <c r="Q453" s="73">
        <f t="shared" si="79"/>
        <v>50</v>
      </c>
      <c r="R453" s="73">
        <f t="shared" si="80"/>
        <v>350</v>
      </c>
      <c r="S453" s="74">
        <f t="shared" si="77"/>
        <v>0</v>
      </c>
      <c r="T453" s="74">
        <f t="shared" si="78"/>
        <v>0</v>
      </c>
    </row>
    <row r="454" spans="2:20" x14ac:dyDescent="0.25">
      <c r="B454" s="26"/>
      <c r="C454" s="50">
        <f t="shared" si="75"/>
        <v>0</v>
      </c>
      <c r="D454" s="64">
        <f t="shared" si="72"/>
        <v>52</v>
      </c>
      <c r="E454" s="71" t="str">
        <f t="shared" si="76"/>
        <v/>
      </c>
      <c r="F454" s="89"/>
      <c r="G454" s="27"/>
      <c r="H454" s="27"/>
      <c r="I454" s="27"/>
      <c r="J454" s="27"/>
      <c r="K454" s="27"/>
      <c r="L454" s="27"/>
      <c r="M454" s="68"/>
      <c r="N454" s="69"/>
      <c r="O454" s="72">
        <f t="shared" si="73"/>
        <v>0</v>
      </c>
      <c r="P454" s="72">
        <f t="shared" si="74"/>
        <v>0</v>
      </c>
      <c r="Q454" s="73">
        <f t="shared" si="79"/>
        <v>50</v>
      </c>
      <c r="R454" s="73">
        <f t="shared" si="80"/>
        <v>350</v>
      </c>
      <c r="S454" s="74">
        <f t="shared" si="77"/>
        <v>0</v>
      </c>
      <c r="T454" s="74">
        <f t="shared" si="78"/>
        <v>0</v>
      </c>
    </row>
    <row r="455" spans="2:20" x14ac:dyDescent="0.25">
      <c r="B455" s="26"/>
      <c r="C455" s="50">
        <f t="shared" si="75"/>
        <v>0</v>
      </c>
      <c r="D455" s="64">
        <f t="shared" si="72"/>
        <v>52</v>
      </c>
      <c r="E455" s="71" t="str">
        <f t="shared" si="76"/>
        <v/>
      </c>
      <c r="F455" s="89"/>
      <c r="G455" s="27"/>
      <c r="H455" s="27"/>
      <c r="I455" s="27"/>
      <c r="J455" s="27"/>
      <c r="K455" s="27"/>
      <c r="L455" s="27"/>
      <c r="M455" s="68"/>
      <c r="N455" s="69"/>
      <c r="O455" s="72">
        <f t="shared" si="73"/>
        <v>0</v>
      </c>
      <c r="P455" s="72">
        <f t="shared" si="74"/>
        <v>0</v>
      </c>
      <c r="Q455" s="73">
        <f t="shared" si="79"/>
        <v>50</v>
      </c>
      <c r="R455" s="73">
        <f t="shared" si="80"/>
        <v>350</v>
      </c>
      <c r="S455" s="74">
        <f t="shared" si="77"/>
        <v>0</v>
      </c>
      <c r="T455" s="74">
        <f t="shared" si="78"/>
        <v>0</v>
      </c>
    </row>
    <row r="456" spans="2:20" x14ac:dyDescent="0.25">
      <c r="B456" s="26"/>
      <c r="C456" s="50">
        <f t="shared" si="75"/>
        <v>0</v>
      </c>
      <c r="D456" s="64">
        <f t="shared" si="72"/>
        <v>52</v>
      </c>
      <c r="E456" s="71" t="str">
        <f t="shared" si="76"/>
        <v/>
      </c>
      <c r="F456" s="89"/>
      <c r="G456" s="27"/>
      <c r="H456" s="27"/>
      <c r="I456" s="27"/>
      <c r="J456" s="27"/>
      <c r="K456" s="27"/>
      <c r="L456" s="27"/>
      <c r="M456" s="68"/>
      <c r="N456" s="69"/>
      <c r="O456" s="72">
        <f t="shared" si="73"/>
        <v>0</v>
      </c>
      <c r="P456" s="72">
        <f t="shared" si="74"/>
        <v>0</v>
      </c>
      <c r="Q456" s="73">
        <f t="shared" si="79"/>
        <v>50</v>
      </c>
      <c r="R456" s="73">
        <f t="shared" si="80"/>
        <v>350</v>
      </c>
      <c r="S456" s="74">
        <f t="shared" si="77"/>
        <v>0</v>
      </c>
      <c r="T456" s="74">
        <f t="shared" si="78"/>
        <v>0</v>
      </c>
    </row>
    <row r="457" spans="2:20" x14ac:dyDescent="0.25">
      <c r="B457" s="26"/>
      <c r="C457" s="50">
        <f t="shared" si="75"/>
        <v>0</v>
      </c>
      <c r="D457" s="64">
        <f t="shared" ref="D457:D520" si="81">INT(MOD(INT((B457-2)/7)+0.6,52+5/28))+1</f>
        <v>52</v>
      </c>
      <c r="E457" s="71" t="str">
        <f t="shared" si="76"/>
        <v/>
      </c>
      <c r="F457" s="89"/>
      <c r="G457" s="27"/>
      <c r="H457" s="27"/>
      <c r="I457" s="27"/>
      <c r="J457" s="27"/>
      <c r="K457" s="27"/>
      <c r="L457" s="27"/>
      <c r="M457" s="68"/>
      <c r="N457" s="69"/>
      <c r="O457" s="72">
        <f t="shared" ref="O457:O520" si="82">IF(L457="v",0,M457-N457)</f>
        <v>0</v>
      </c>
      <c r="P457" s="72">
        <f t="shared" ref="P457:P520" si="83">IF(L457="v",M457-N457,0)</f>
        <v>0</v>
      </c>
      <c r="Q457" s="73">
        <f t="shared" si="79"/>
        <v>50</v>
      </c>
      <c r="R457" s="73">
        <f t="shared" si="80"/>
        <v>350</v>
      </c>
      <c r="S457" s="74">
        <f t="shared" si="77"/>
        <v>0</v>
      </c>
      <c r="T457" s="74">
        <f t="shared" si="78"/>
        <v>0</v>
      </c>
    </row>
    <row r="458" spans="2:20" x14ac:dyDescent="0.25">
      <c r="B458" s="26"/>
      <c r="C458" s="50">
        <f t="shared" ref="C458:C521" si="84">IF(B458=0,0,(DATE(YEAR(B458),MONTH(B458),DAY(B458))))</f>
        <v>0</v>
      </c>
      <c r="D458" s="64">
        <f t="shared" si="81"/>
        <v>52</v>
      </c>
      <c r="E458" s="71" t="str">
        <f t="shared" ref="E458:E521" si="85">IF(C458=0,"",UPPER(TEXT(B458,"mmmm")))</f>
        <v/>
      </c>
      <c r="F458" s="89"/>
      <c r="G458" s="27"/>
      <c r="H458" s="27"/>
      <c r="I458" s="27"/>
      <c r="J458" s="27"/>
      <c r="K458" s="27"/>
      <c r="L458" s="27"/>
      <c r="M458" s="68"/>
      <c r="N458" s="69"/>
      <c r="O458" s="72">
        <f t="shared" si="82"/>
        <v>0</v>
      </c>
      <c r="P458" s="72">
        <f t="shared" si="83"/>
        <v>0</v>
      </c>
      <c r="Q458" s="73">
        <f t="shared" si="79"/>
        <v>50</v>
      </c>
      <c r="R458" s="73">
        <f t="shared" si="80"/>
        <v>350</v>
      </c>
      <c r="S458" s="74">
        <f t="shared" si="77"/>
        <v>0</v>
      </c>
      <c r="T458" s="74">
        <f t="shared" si="78"/>
        <v>0</v>
      </c>
    </row>
    <row r="459" spans="2:20" x14ac:dyDescent="0.25">
      <c r="B459" s="26"/>
      <c r="C459" s="50">
        <f t="shared" si="84"/>
        <v>0</v>
      </c>
      <c r="D459" s="64">
        <f t="shared" si="81"/>
        <v>52</v>
      </c>
      <c r="E459" s="71" t="str">
        <f t="shared" si="85"/>
        <v/>
      </c>
      <c r="F459" s="89"/>
      <c r="G459" s="27"/>
      <c r="H459" s="27"/>
      <c r="I459" s="27"/>
      <c r="J459" s="27"/>
      <c r="K459" s="27"/>
      <c r="L459" s="27"/>
      <c r="M459" s="68"/>
      <c r="N459" s="69"/>
      <c r="O459" s="72">
        <f t="shared" si="82"/>
        <v>0</v>
      </c>
      <c r="P459" s="72">
        <f t="shared" si="83"/>
        <v>0</v>
      </c>
      <c r="Q459" s="73">
        <f t="shared" si="79"/>
        <v>50</v>
      </c>
      <c r="R459" s="73">
        <f t="shared" si="80"/>
        <v>350</v>
      </c>
      <c r="S459" s="74">
        <f t="shared" si="77"/>
        <v>0</v>
      </c>
      <c r="T459" s="74">
        <f t="shared" si="78"/>
        <v>0</v>
      </c>
    </row>
    <row r="460" spans="2:20" x14ac:dyDescent="0.25">
      <c r="B460" s="26"/>
      <c r="C460" s="50">
        <f t="shared" si="84"/>
        <v>0</v>
      </c>
      <c r="D460" s="64">
        <f t="shared" si="81"/>
        <v>52</v>
      </c>
      <c r="E460" s="71" t="str">
        <f t="shared" si="85"/>
        <v/>
      </c>
      <c r="F460" s="89"/>
      <c r="G460" s="27"/>
      <c r="H460" s="27"/>
      <c r="I460" s="27"/>
      <c r="J460" s="27"/>
      <c r="K460" s="27"/>
      <c r="L460" s="27"/>
      <c r="M460" s="68"/>
      <c r="N460" s="69"/>
      <c r="O460" s="72">
        <f t="shared" si="82"/>
        <v>0</v>
      </c>
      <c r="P460" s="72">
        <f t="shared" si="83"/>
        <v>0</v>
      </c>
      <c r="Q460" s="73">
        <f t="shared" si="79"/>
        <v>50</v>
      </c>
      <c r="R460" s="73">
        <f t="shared" si="80"/>
        <v>350</v>
      </c>
      <c r="S460" s="74">
        <f t="shared" si="77"/>
        <v>0</v>
      </c>
      <c r="T460" s="74">
        <f t="shared" si="78"/>
        <v>0</v>
      </c>
    </row>
    <row r="461" spans="2:20" x14ac:dyDescent="0.25">
      <c r="B461" s="26"/>
      <c r="C461" s="50">
        <f t="shared" si="84"/>
        <v>0</v>
      </c>
      <c r="D461" s="64">
        <f t="shared" si="81"/>
        <v>52</v>
      </c>
      <c r="E461" s="71" t="str">
        <f t="shared" si="85"/>
        <v/>
      </c>
      <c r="F461" s="89"/>
      <c r="G461" s="27"/>
      <c r="H461" s="27"/>
      <c r="I461" s="27"/>
      <c r="J461" s="27"/>
      <c r="K461" s="27"/>
      <c r="L461" s="27"/>
      <c r="M461" s="68"/>
      <c r="N461" s="69"/>
      <c r="O461" s="72">
        <f t="shared" si="82"/>
        <v>0</v>
      </c>
      <c r="P461" s="72">
        <f t="shared" si="83"/>
        <v>0</v>
      </c>
      <c r="Q461" s="73">
        <f t="shared" si="79"/>
        <v>50</v>
      </c>
      <c r="R461" s="73">
        <f t="shared" si="80"/>
        <v>350</v>
      </c>
      <c r="S461" s="74">
        <f t="shared" si="77"/>
        <v>0</v>
      </c>
      <c r="T461" s="74">
        <f t="shared" si="78"/>
        <v>0</v>
      </c>
    </row>
    <row r="462" spans="2:20" x14ac:dyDescent="0.25">
      <c r="B462" s="26"/>
      <c r="C462" s="50">
        <f t="shared" si="84"/>
        <v>0</v>
      </c>
      <c r="D462" s="64">
        <f t="shared" si="81"/>
        <v>52</v>
      </c>
      <c r="E462" s="71" t="str">
        <f t="shared" si="85"/>
        <v/>
      </c>
      <c r="F462" s="89"/>
      <c r="G462" s="27"/>
      <c r="H462" s="27"/>
      <c r="I462" s="27"/>
      <c r="J462" s="27"/>
      <c r="K462" s="27"/>
      <c r="L462" s="27"/>
      <c r="M462" s="68"/>
      <c r="N462" s="69"/>
      <c r="O462" s="72">
        <f t="shared" si="82"/>
        <v>0</v>
      </c>
      <c r="P462" s="72">
        <f t="shared" si="83"/>
        <v>0</v>
      </c>
      <c r="Q462" s="73">
        <f t="shared" si="79"/>
        <v>50</v>
      </c>
      <c r="R462" s="73">
        <f t="shared" si="80"/>
        <v>350</v>
      </c>
      <c r="S462" s="74">
        <f t="shared" si="77"/>
        <v>0</v>
      </c>
      <c r="T462" s="74">
        <f t="shared" si="78"/>
        <v>0</v>
      </c>
    </row>
    <row r="463" spans="2:20" x14ac:dyDescent="0.25">
      <c r="B463" s="26"/>
      <c r="C463" s="50">
        <f t="shared" si="84"/>
        <v>0</v>
      </c>
      <c r="D463" s="64">
        <f t="shared" si="81"/>
        <v>52</v>
      </c>
      <c r="E463" s="71" t="str">
        <f t="shared" si="85"/>
        <v/>
      </c>
      <c r="F463" s="89"/>
      <c r="G463" s="27"/>
      <c r="H463" s="27"/>
      <c r="I463" s="27"/>
      <c r="J463" s="27"/>
      <c r="K463" s="27"/>
      <c r="L463" s="27"/>
      <c r="M463" s="68"/>
      <c r="N463" s="69"/>
      <c r="O463" s="72">
        <f t="shared" si="82"/>
        <v>0</v>
      </c>
      <c r="P463" s="72">
        <f t="shared" si="83"/>
        <v>0</v>
      </c>
      <c r="Q463" s="73">
        <f t="shared" si="79"/>
        <v>50</v>
      </c>
      <c r="R463" s="73">
        <f t="shared" si="80"/>
        <v>350</v>
      </c>
      <c r="S463" s="74">
        <f t="shared" si="77"/>
        <v>0</v>
      </c>
      <c r="T463" s="74">
        <f t="shared" si="78"/>
        <v>0</v>
      </c>
    </row>
    <row r="464" spans="2:20" x14ac:dyDescent="0.25">
      <c r="B464" s="26"/>
      <c r="C464" s="50">
        <f t="shared" si="84"/>
        <v>0</v>
      </c>
      <c r="D464" s="64">
        <f t="shared" si="81"/>
        <v>52</v>
      </c>
      <c r="E464" s="71" t="str">
        <f t="shared" si="85"/>
        <v/>
      </c>
      <c r="F464" s="89"/>
      <c r="G464" s="27"/>
      <c r="H464" s="27"/>
      <c r="I464" s="27"/>
      <c r="J464" s="27"/>
      <c r="K464" s="27"/>
      <c r="L464" s="27"/>
      <c r="M464" s="68"/>
      <c r="N464" s="69"/>
      <c r="O464" s="72">
        <f t="shared" si="82"/>
        <v>0</v>
      </c>
      <c r="P464" s="72">
        <f t="shared" si="83"/>
        <v>0</v>
      </c>
      <c r="Q464" s="73">
        <f t="shared" si="79"/>
        <v>50</v>
      </c>
      <c r="R464" s="73">
        <f t="shared" si="80"/>
        <v>350</v>
      </c>
      <c r="S464" s="74">
        <f t="shared" si="77"/>
        <v>0</v>
      </c>
      <c r="T464" s="74">
        <f t="shared" si="78"/>
        <v>0</v>
      </c>
    </row>
    <row r="465" spans="2:20" x14ac:dyDescent="0.25">
      <c r="B465" s="26"/>
      <c r="C465" s="50">
        <f t="shared" si="84"/>
        <v>0</v>
      </c>
      <c r="D465" s="64">
        <f t="shared" si="81"/>
        <v>52</v>
      </c>
      <c r="E465" s="71" t="str">
        <f t="shared" si="85"/>
        <v/>
      </c>
      <c r="F465" s="89"/>
      <c r="G465" s="27"/>
      <c r="H465" s="27"/>
      <c r="I465" s="27"/>
      <c r="J465" s="27"/>
      <c r="K465" s="27"/>
      <c r="L465" s="27"/>
      <c r="M465" s="68"/>
      <c r="N465" s="69"/>
      <c r="O465" s="72">
        <f t="shared" si="82"/>
        <v>0</v>
      </c>
      <c r="P465" s="72">
        <f t="shared" si="83"/>
        <v>0</v>
      </c>
      <c r="Q465" s="73">
        <f t="shared" si="79"/>
        <v>50</v>
      </c>
      <c r="R465" s="73">
        <f t="shared" si="80"/>
        <v>350</v>
      </c>
      <c r="S465" s="74">
        <f t="shared" si="77"/>
        <v>0</v>
      </c>
      <c r="T465" s="74">
        <f t="shared" si="78"/>
        <v>0</v>
      </c>
    </row>
    <row r="466" spans="2:20" x14ac:dyDescent="0.25">
      <c r="B466" s="26"/>
      <c r="C466" s="50">
        <f t="shared" si="84"/>
        <v>0</v>
      </c>
      <c r="D466" s="64">
        <f t="shared" si="81"/>
        <v>52</v>
      </c>
      <c r="E466" s="71" t="str">
        <f t="shared" si="85"/>
        <v/>
      </c>
      <c r="F466" s="89"/>
      <c r="G466" s="27"/>
      <c r="H466" s="27"/>
      <c r="I466" s="27"/>
      <c r="J466" s="27"/>
      <c r="K466" s="27"/>
      <c r="L466" s="27"/>
      <c r="M466" s="68"/>
      <c r="N466" s="69"/>
      <c r="O466" s="72">
        <f t="shared" si="82"/>
        <v>0</v>
      </c>
      <c r="P466" s="72">
        <f t="shared" si="83"/>
        <v>0</v>
      </c>
      <c r="Q466" s="73">
        <f t="shared" si="79"/>
        <v>50</v>
      </c>
      <c r="R466" s="73">
        <f t="shared" si="80"/>
        <v>350</v>
      </c>
      <c r="S466" s="74">
        <f t="shared" ref="S466:S529" si="86">IF(Q466=Q465,0,Q466)</f>
        <v>0</v>
      </c>
      <c r="T466" s="74">
        <f t="shared" ref="T466:T529" si="87">IF(R466=R465,0,R466)</f>
        <v>0</v>
      </c>
    </row>
    <row r="467" spans="2:20" x14ac:dyDescent="0.25">
      <c r="B467" s="26"/>
      <c r="C467" s="50">
        <f t="shared" si="84"/>
        <v>0</v>
      </c>
      <c r="D467" s="64">
        <f t="shared" si="81"/>
        <v>52</v>
      </c>
      <c r="E467" s="71" t="str">
        <f t="shared" si="85"/>
        <v/>
      </c>
      <c r="F467" s="89"/>
      <c r="G467" s="27"/>
      <c r="H467" s="27"/>
      <c r="I467" s="27"/>
      <c r="J467" s="27"/>
      <c r="K467" s="27"/>
      <c r="L467" s="27"/>
      <c r="M467" s="68"/>
      <c r="N467" s="69"/>
      <c r="O467" s="72">
        <f t="shared" si="82"/>
        <v>0</v>
      </c>
      <c r="P467" s="72">
        <f t="shared" si="83"/>
        <v>0</v>
      </c>
      <c r="Q467" s="73">
        <f t="shared" si="79"/>
        <v>50</v>
      </c>
      <c r="R467" s="73">
        <f t="shared" si="80"/>
        <v>350</v>
      </c>
      <c r="S467" s="74">
        <f t="shared" si="86"/>
        <v>0</v>
      </c>
      <c r="T467" s="74">
        <f t="shared" si="87"/>
        <v>0</v>
      </c>
    </row>
    <row r="468" spans="2:20" x14ac:dyDescent="0.25">
      <c r="B468" s="26"/>
      <c r="C468" s="50">
        <f t="shared" si="84"/>
        <v>0</v>
      </c>
      <c r="D468" s="64">
        <f t="shared" si="81"/>
        <v>52</v>
      </c>
      <c r="E468" s="71" t="str">
        <f t="shared" si="85"/>
        <v/>
      </c>
      <c r="F468" s="89"/>
      <c r="G468" s="27"/>
      <c r="H468" s="27"/>
      <c r="I468" s="27"/>
      <c r="J468" s="27"/>
      <c r="K468" s="27"/>
      <c r="L468" s="27"/>
      <c r="M468" s="68"/>
      <c r="N468" s="69"/>
      <c r="O468" s="72">
        <f t="shared" si="82"/>
        <v>0</v>
      </c>
      <c r="P468" s="72">
        <f t="shared" si="83"/>
        <v>0</v>
      </c>
      <c r="Q468" s="73">
        <f t="shared" ref="Q468:Q531" si="88">Q467+O468</f>
        <v>50</v>
      </c>
      <c r="R468" s="73">
        <f t="shared" ref="R468:R531" si="89">R467+P468</f>
        <v>350</v>
      </c>
      <c r="S468" s="74">
        <f t="shared" si="86"/>
        <v>0</v>
      </c>
      <c r="T468" s="74">
        <f t="shared" si="87"/>
        <v>0</v>
      </c>
    </row>
    <row r="469" spans="2:20" x14ac:dyDescent="0.25">
      <c r="B469" s="26"/>
      <c r="C469" s="50">
        <f t="shared" si="84"/>
        <v>0</v>
      </c>
      <c r="D469" s="64">
        <f t="shared" si="81"/>
        <v>52</v>
      </c>
      <c r="E469" s="71" t="str">
        <f t="shared" si="85"/>
        <v/>
      </c>
      <c r="F469" s="89"/>
      <c r="G469" s="27"/>
      <c r="H469" s="27"/>
      <c r="I469" s="27"/>
      <c r="J469" s="27"/>
      <c r="K469" s="27"/>
      <c r="L469" s="27"/>
      <c r="M469" s="68"/>
      <c r="N469" s="69"/>
      <c r="O469" s="72">
        <f t="shared" si="82"/>
        <v>0</v>
      </c>
      <c r="P469" s="72">
        <f t="shared" si="83"/>
        <v>0</v>
      </c>
      <c r="Q469" s="73">
        <f t="shared" si="88"/>
        <v>50</v>
      </c>
      <c r="R469" s="73">
        <f t="shared" si="89"/>
        <v>350</v>
      </c>
      <c r="S469" s="74">
        <f t="shared" si="86"/>
        <v>0</v>
      </c>
      <c r="T469" s="74">
        <f t="shared" si="87"/>
        <v>0</v>
      </c>
    </row>
    <row r="470" spans="2:20" x14ac:dyDescent="0.25">
      <c r="B470" s="26"/>
      <c r="C470" s="50">
        <f t="shared" si="84"/>
        <v>0</v>
      </c>
      <c r="D470" s="64">
        <f t="shared" si="81"/>
        <v>52</v>
      </c>
      <c r="E470" s="71" t="str">
        <f t="shared" si="85"/>
        <v/>
      </c>
      <c r="F470" s="89"/>
      <c r="G470" s="27"/>
      <c r="H470" s="27"/>
      <c r="I470" s="27"/>
      <c r="J470" s="27"/>
      <c r="K470" s="27"/>
      <c r="L470" s="27"/>
      <c r="M470" s="68"/>
      <c r="N470" s="69"/>
      <c r="O470" s="72">
        <f t="shared" si="82"/>
        <v>0</v>
      </c>
      <c r="P470" s="72">
        <f t="shared" si="83"/>
        <v>0</v>
      </c>
      <c r="Q470" s="73">
        <f t="shared" si="88"/>
        <v>50</v>
      </c>
      <c r="R470" s="73">
        <f t="shared" si="89"/>
        <v>350</v>
      </c>
      <c r="S470" s="74">
        <f t="shared" si="86"/>
        <v>0</v>
      </c>
      <c r="T470" s="74">
        <f t="shared" si="87"/>
        <v>0</v>
      </c>
    </row>
    <row r="471" spans="2:20" x14ac:dyDescent="0.25">
      <c r="B471" s="26"/>
      <c r="C471" s="50">
        <f t="shared" si="84"/>
        <v>0</v>
      </c>
      <c r="D471" s="64">
        <f t="shared" si="81"/>
        <v>52</v>
      </c>
      <c r="E471" s="71" t="str">
        <f t="shared" si="85"/>
        <v/>
      </c>
      <c r="F471" s="89"/>
      <c r="G471" s="27"/>
      <c r="H471" s="27"/>
      <c r="I471" s="27"/>
      <c r="J471" s="27"/>
      <c r="K471" s="27"/>
      <c r="L471" s="27"/>
      <c r="M471" s="68"/>
      <c r="N471" s="69"/>
      <c r="O471" s="72">
        <f t="shared" si="82"/>
        <v>0</v>
      </c>
      <c r="P471" s="72">
        <f t="shared" si="83"/>
        <v>0</v>
      </c>
      <c r="Q471" s="73">
        <f t="shared" si="88"/>
        <v>50</v>
      </c>
      <c r="R471" s="73">
        <f t="shared" si="89"/>
        <v>350</v>
      </c>
      <c r="S471" s="74">
        <f t="shared" si="86"/>
        <v>0</v>
      </c>
      <c r="T471" s="74">
        <f t="shared" si="87"/>
        <v>0</v>
      </c>
    </row>
    <row r="472" spans="2:20" x14ac:dyDescent="0.25">
      <c r="B472" s="26"/>
      <c r="C472" s="50">
        <f t="shared" si="84"/>
        <v>0</v>
      </c>
      <c r="D472" s="64">
        <f t="shared" si="81"/>
        <v>52</v>
      </c>
      <c r="E472" s="71" t="str">
        <f t="shared" si="85"/>
        <v/>
      </c>
      <c r="F472" s="89"/>
      <c r="G472" s="27"/>
      <c r="H472" s="27"/>
      <c r="I472" s="27"/>
      <c r="J472" s="27"/>
      <c r="K472" s="27"/>
      <c r="L472" s="27"/>
      <c r="M472" s="68"/>
      <c r="N472" s="69"/>
      <c r="O472" s="72">
        <f t="shared" si="82"/>
        <v>0</v>
      </c>
      <c r="P472" s="72">
        <f t="shared" si="83"/>
        <v>0</v>
      </c>
      <c r="Q472" s="73">
        <f t="shared" si="88"/>
        <v>50</v>
      </c>
      <c r="R472" s="73">
        <f t="shared" si="89"/>
        <v>350</v>
      </c>
      <c r="S472" s="74">
        <f t="shared" si="86"/>
        <v>0</v>
      </c>
      <c r="T472" s="74">
        <f t="shared" si="87"/>
        <v>0</v>
      </c>
    </row>
    <row r="473" spans="2:20" x14ac:dyDescent="0.25">
      <c r="B473" s="26"/>
      <c r="C473" s="50">
        <f t="shared" si="84"/>
        <v>0</v>
      </c>
      <c r="D473" s="64">
        <f t="shared" si="81"/>
        <v>52</v>
      </c>
      <c r="E473" s="71" t="str">
        <f t="shared" si="85"/>
        <v/>
      </c>
      <c r="F473" s="89"/>
      <c r="G473" s="27"/>
      <c r="H473" s="27"/>
      <c r="I473" s="27"/>
      <c r="J473" s="27"/>
      <c r="K473" s="27"/>
      <c r="L473" s="27"/>
      <c r="M473" s="68"/>
      <c r="N473" s="69"/>
      <c r="O473" s="72">
        <f t="shared" si="82"/>
        <v>0</v>
      </c>
      <c r="P473" s="72">
        <f t="shared" si="83"/>
        <v>0</v>
      </c>
      <c r="Q473" s="73">
        <f t="shared" si="88"/>
        <v>50</v>
      </c>
      <c r="R473" s="73">
        <f t="shared" si="89"/>
        <v>350</v>
      </c>
      <c r="S473" s="74">
        <f t="shared" si="86"/>
        <v>0</v>
      </c>
      <c r="T473" s="74">
        <f t="shared" si="87"/>
        <v>0</v>
      </c>
    </row>
    <row r="474" spans="2:20" x14ac:dyDescent="0.25">
      <c r="B474" s="26"/>
      <c r="C474" s="50">
        <f t="shared" si="84"/>
        <v>0</v>
      </c>
      <c r="D474" s="64">
        <f t="shared" si="81"/>
        <v>52</v>
      </c>
      <c r="E474" s="71" t="str">
        <f t="shared" si="85"/>
        <v/>
      </c>
      <c r="F474" s="89"/>
      <c r="G474" s="27"/>
      <c r="H474" s="27"/>
      <c r="I474" s="27"/>
      <c r="J474" s="27"/>
      <c r="K474" s="27"/>
      <c r="L474" s="27"/>
      <c r="M474" s="68"/>
      <c r="N474" s="69"/>
      <c r="O474" s="72">
        <f t="shared" si="82"/>
        <v>0</v>
      </c>
      <c r="P474" s="72">
        <f t="shared" si="83"/>
        <v>0</v>
      </c>
      <c r="Q474" s="73">
        <f t="shared" si="88"/>
        <v>50</v>
      </c>
      <c r="R474" s="73">
        <f t="shared" si="89"/>
        <v>350</v>
      </c>
      <c r="S474" s="74">
        <f t="shared" si="86"/>
        <v>0</v>
      </c>
      <c r="T474" s="74">
        <f t="shared" si="87"/>
        <v>0</v>
      </c>
    </row>
    <row r="475" spans="2:20" x14ac:dyDescent="0.25">
      <c r="B475" s="26"/>
      <c r="C475" s="50">
        <f t="shared" si="84"/>
        <v>0</v>
      </c>
      <c r="D475" s="64">
        <f t="shared" si="81"/>
        <v>52</v>
      </c>
      <c r="E475" s="71" t="str">
        <f t="shared" si="85"/>
        <v/>
      </c>
      <c r="F475" s="89"/>
      <c r="G475" s="27"/>
      <c r="H475" s="27"/>
      <c r="I475" s="27"/>
      <c r="J475" s="27"/>
      <c r="K475" s="27"/>
      <c r="L475" s="27"/>
      <c r="M475" s="68"/>
      <c r="N475" s="69"/>
      <c r="O475" s="72">
        <f t="shared" si="82"/>
        <v>0</v>
      </c>
      <c r="P475" s="72">
        <f t="shared" si="83"/>
        <v>0</v>
      </c>
      <c r="Q475" s="73">
        <f t="shared" si="88"/>
        <v>50</v>
      </c>
      <c r="R475" s="73">
        <f t="shared" si="89"/>
        <v>350</v>
      </c>
      <c r="S475" s="74">
        <f t="shared" si="86"/>
        <v>0</v>
      </c>
      <c r="T475" s="74">
        <f t="shared" si="87"/>
        <v>0</v>
      </c>
    </row>
    <row r="476" spans="2:20" x14ac:dyDescent="0.25">
      <c r="B476" s="26"/>
      <c r="C476" s="50">
        <f t="shared" si="84"/>
        <v>0</v>
      </c>
      <c r="D476" s="64">
        <f t="shared" si="81"/>
        <v>52</v>
      </c>
      <c r="E476" s="71" t="str">
        <f t="shared" si="85"/>
        <v/>
      </c>
      <c r="F476" s="89"/>
      <c r="G476" s="27"/>
      <c r="H476" s="27"/>
      <c r="I476" s="27"/>
      <c r="J476" s="27"/>
      <c r="K476" s="27"/>
      <c r="L476" s="27"/>
      <c r="M476" s="68"/>
      <c r="N476" s="69"/>
      <c r="O476" s="72">
        <f t="shared" si="82"/>
        <v>0</v>
      </c>
      <c r="P476" s="72">
        <f t="shared" si="83"/>
        <v>0</v>
      </c>
      <c r="Q476" s="73">
        <f t="shared" si="88"/>
        <v>50</v>
      </c>
      <c r="R476" s="73">
        <f t="shared" si="89"/>
        <v>350</v>
      </c>
      <c r="S476" s="74">
        <f t="shared" si="86"/>
        <v>0</v>
      </c>
      <c r="T476" s="74">
        <f t="shared" si="87"/>
        <v>0</v>
      </c>
    </row>
    <row r="477" spans="2:20" x14ac:dyDescent="0.25">
      <c r="B477" s="26"/>
      <c r="C477" s="50">
        <f t="shared" si="84"/>
        <v>0</v>
      </c>
      <c r="D477" s="64">
        <f t="shared" si="81"/>
        <v>52</v>
      </c>
      <c r="E477" s="71" t="str">
        <f t="shared" si="85"/>
        <v/>
      </c>
      <c r="F477" s="89"/>
      <c r="G477" s="27"/>
      <c r="H477" s="27"/>
      <c r="I477" s="27"/>
      <c r="J477" s="27"/>
      <c r="K477" s="27"/>
      <c r="L477" s="27"/>
      <c r="M477" s="68"/>
      <c r="N477" s="69"/>
      <c r="O477" s="72">
        <f t="shared" si="82"/>
        <v>0</v>
      </c>
      <c r="P477" s="72">
        <f t="shared" si="83"/>
        <v>0</v>
      </c>
      <c r="Q477" s="73">
        <f t="shared" si="88"/>
        <v>50</v>
      </c>
      <c r="R477" s="73">
        <f t="shared" si="89"/>
        <v>350</v>
      </c>
      <c r="S477" s="74">
        <f t="shared" si="86"/>
        <v>0</v>
      </c>
      <c r="T477" s="74">
        <f t="shared" si="87"/>
        <v>0</v>
      </c>
    </row>
    <row r="478" spans="2:20" x14ac:dyDescent="0.25">
      <c r="B478" s="26"/>
      <c r="C478" s="50">
        <f t="shared" si="84"/>
        <v>0</v>
      </c>
      <c r="D478" s="64">
        <f t="shared" si="81"/>
        <v>52</v>
      </c>
      <c r="E478" s="71" t="str">
        <f t="shared" si="85"/>
        <v/>
      </c>
      <c r="F478" s="89"/>
      <c r="G478" s="27"/>
      <c r="H478" s="27"/>
      <c r="I478" s="27"/>
      <c r="J478" s="27"/>
      <c r="K478" s="27"/>
      <c r="L478" s="27"/>
      <c r="M478" s="68"/>
      <c r="N478" s="69"/>
      <c r="O478" s="72">
        <f t="shared" si="82"/>
        <v>0</v>
      </c>
      <c r="P478" s="72">
        <f t="shared" si="83"/>
        <v>0</v>
      </c>
      <c r="Q478" s="73">
        <f t="shared" si="88"/>
        <v>50</v>
      </c>
      <c r="R478" s="73">
        <f t="shared" si="89"/>
        <v>350</v>
      </c>
      <c r="S478" s="74">
        <f t="shared" si="86"/>
        <v>0</v>
      </c>
      <c r="T478" s="74">
        <f t="shared" si="87"/>
        <v>0</v>
      </c>
    </row>
    <row r="479" spans="2:20" x14ac:dyDescent="0.25">
      <c r="B479" s="26"/>
      <c r="C479" s="50">
        <f t="shared" si="84"/>
        <v>0</v>
      </c>
      <c r="D479" s="64">
        <f t="shared" si="81"/>
        <v>52</v>
      </c>
      <c r="E479" s="71" t="str">
        <f t="shared" si="85"/>
        <v/>
      </c>
      <c r="F479" s="89"/>
      <c r="G479" s="27"/>
      <c r="H479" s="27"/>
      <c r="I479" s="27"/>
      <c r="J479" s="27"/>
      <c r="K479" s="27"/>
      <c r="L479" s="27"/>
      <c r="M479" s="68"/>
      <c r="N479" s="69"/>
      <c r="O479" s="72">
        <f t="shared" si="82"/>
        <v>0</v>
      </c>
      <c r="P479" s="72">
        <f t="shared" si="83"/>
        <v>0</v>
      </c>
      <c r="Q479" s="73">
        <f t="shared" si="88"/>
        <v>50</v>
      </c>
      <c r="R479" s="73">
        <f t="shared" si="89"/>
        <v>350</v>
      </c>
      <c r="S479" s="74">
        <f t="shared" si="86"/>
        <v>0</v>
      </c>
      <c r="T479" s="74">
        <f t="shared" si="87"/>
        <v>0</v>
      </c>
    </row>
    <row r="480" spans="2:20" x14ac:dyDescent="0.25">
      <c r="B480" s="26"/>
      <c r="C480" s="50">
        <f t="shared" si="84"/>
        <v>0</v>
      </c>
      <c r="D480" s="64">
        <f t="shared" si="81"/>
        <v>52</v>
      </c>
      <c r="E480" s="71" t="str">
        <f t="shared" si="85"/>
        <v/>
      </c>
      <c r="F480" s="89"/>
      <c r="G480" s="27"/>
      <c r="H480" s="27"/>
      <c r="I480" s="27"/>
      <c r="J480" s="27"/>
      <c r="K480" s="27"/>
      <c r="L480" s="27"/>
      <c r="M480" s="68"/>
      <c r="N480" s="69"/>
      <c r="O480" s="72">
        <f t="shared" si="82"/>
        <v>0</v>
      </c>
      <c r="P480" s="72">
        <f t="shared" si="83"/>
        <v>0</v>
      </c>
      <c r="Q480" s="73">
        <f t="shared" si="88"/>
        <v>50</v>
      </c>
      <c r="R480" s="73">
        <f t="shared" si="89"/>
        <v>350</v>
      </c>
      <c r="S480" s="74">
        <f t="shared" si="86"/>
        <v>0</v>
      </c>
      <c r="T480" s="74">
        <f t="shared" si="87"/>
        <v>0</v>
      </c>
    </row>
    <row r="481" spans="2:20" x14ac:dyDescent="0.25">
      <c r="B481" s="26"/>
      <c r="C481" s="50">
        <f t="shared" si="84"/>
        <v>0</v>
      </c>
      <c r="D481" s="64">
        <f t="shared" si="81"/>
        <v>52</v>
      </c>
      <c r="E481" s="71" t="str">
        <f t="shared" si="85"/>
        <v/>
      </c>
      <c r="F481" s="89"/>
      <c r="G481" s="27"/>
      <c r="H481" s="27"/>
      <c r="I481" s="27"/>
      <c r="J481" s="27"/>
      <c r="K481" s="27"/>
      <c r="L481" s="27"/>
      <c r="M481" s="68"/>
      <c r="N481" s="69"/>
      <c r="O481" s="72">
        <f t="shared" si="82"/>
        <v>0</v>
      </c>
      <c r="P481" s="72">
        <f t="shared" si="83"/>
        <v>0</v>
      </c>
      <c r="Q481" s="73">
        <f t="shared" si="88"/>
        <v>50</v>
      </c>
      <c r="R481" s="73">
        <f t="shared" si="89"/>
        <v>350</v>
      </c>
      <c r="S481" s="74">
        <f t="shared" si="86"/>
        <v>0</v>
      </c>
      <c r="T481" s="74">
        <f t="shared" si="87"/>
        <v>0</v>
      </c>
    </row>
    <row r="482" spans="2:20" x14ac:dyDescent="0.25">
      <c r="B482" s="26"/>
      <c r="C482" s="50">
        <f t="shared" si="84"/>
        <v>0</v>
      </c>
      <c r="D482" s="64">
        <f t="shared" si="81"/>
        <v>52</v>
      </c>
      <c r="E482" s="71" t="str">
        <f t="shared" si="85"/>
        <v/>
      </c>
      <c r="F482" s="89"/>
      <c r="G482" s="27"/>
      <c r="H482" s="27"/>
      <c r="I482" s="27"/>
      <c r="J482" s="27"/>
      <c r="K482" s="27"/>
      <c r="L482" s="27"/>
      <c r="M482" s="68"/>
      <c r="N482" s="69"/>
      <c r="O482" s="72">
        <f t="shared" si="82"/>
        <v>0</v>
      </c>
      <c r="P482" s="72">
        <f t="shared" si="83"/>
        <v>0</v>
      </c>
      <c r="Q482" s="73">
        <f t="shared" si="88"/>
        <v>50</v>
      </c>
      <c r="R482" s="73">
        <f t="shared" si="89"/>
        <v>350</v>
      </c>
      <c r="S482" s="74">
        <f t="shared" si="86"/>
        <v>0</v>
      </c>
      <c r="T482" s="74">
        <f t="shared" si="87"/>
        <v>0</v>
      </c>
    </row>
    <row r="483" spans="2:20" x14ac:dyDescent="0.25">
      <c r="B483" s="26"/>
      <c r="C483" s="50">
        <f t="shared" si="84"/>
        <v>0</v>
      </c>
      <c r="D483" s="64">
        <f t="shared" si="81"/>
        <v>52</v>
      </c>
      <c r="E483" s="71" t="str">
        <f t="shared" si="85"/>
        <v/>
      </c>
      <c r="F483" s="89"/>
      <c r="G483" s="27"/>
      <c r="H483" s="27"/>
      <c r="I483" s="27"/>
      <c r="J483" s="27"/>
      <c r="K483" s="27"/>
      <c r="L483" s="27"/>
      <c r="M483" s="68"/>
      <c r="N483" s="69"/>
      <c r="O483" s="72">
        <f t="shared" si="82"/>
        <v>0</v>
      </c>
      <c r="P483" s="72">
        <f t="shared" si="83"/>
        <v>0</v>
      </c>
      <c r="Q483" s="73">
        <f t="shared" si="88"/>
        <v>50</v>
      </c>
      <c r="R483" s="73">
        <f t="shared" si="89"/>
        <v>350</v>
      </c>
      <c r="S483" s="74">
        <f t="shared" si="86"/>
        <v>0</v>
      </c>
      <c r="T483" s="74">
        <f t="shared" si="87"/>
        <v>0</v>
      </c>
    </row>
    <row r="484" spans="2:20" x14ac:dyDescent="0.25">
      <c r="B484" s="26"/>
      <c r="C484" s="50">
        <f t="shared" si="84"/>
        <v>0</v>
      </c>
      <c r="D484" s="64">
        <f t="shared" si="81"/>
        <v>52</v>
      </c>
      <c r="E484" s="71" t="str">
        <f t="shared" si="85"/>
        <v/>
      </c>
      <c r="F484" s="89"/>
      <c r="G484" s="27"/>
      <c r="H484" s="27"/>
      <c r="I484" s="27"/>
      <c r="J484" s="27"/>
      <c r="K484" s="27"/>
      <c r="L484" s="27"/>
      <c r="M484" s="68"/>
      <c r="N484" s="69"/>
      <c r="O484" s="72">
        <f t="shared" si="82"/>
        <v>0</v>
      </c>
      <c r="P484" s="72">
        <f t="shared" si="83"/>
        <v>0</v>
      </c>
      <c r="Q484" s="73">
        <f t="shared" si="88"/>
        <v>50</v>
      </c>
      <c r="R484" s="73">
        <f t="shared" si="89"/>
        <v>350</v>
      </c>
      <c r="S484" s="74">
        <f t="shared" si="86"/>
        <v>0</v>
      </c>
      <c r="T484" s="74">
        <f t="shared" si="87"/>
        <v>0</v>
      </c>
    </row>
    <row r="485" spans="2:20" x14ac:dyDescent="0.25">
      <c r="B485" s="26"/>
      <c r="C485" s="50">
        <f t="shared" si="84"/>
        <v>0</v>
      </c>
      <c r="D485" s="64">
        <f t="shared" si="81"/>
        <v>52</v>
      </c>
      <c r="E485" s="71" t="str">
        <f t="shared" si="85"/>
        <v/>
      </c>
      <c r="F485" s="89"/>
      <c r="G485" s="27"/>
      <c r="H485" s="27"/>
      <c r="I485" s="27"/>
      <c r="J485" s="27"/>
      <c r="K485" s="27"/>
      <c r="L485" s="27"/>
      <c r="M485" s="68"/>
      <c r="N485" s="69"/>
      <c r="O485" s="72">
        <f t="shared" si="82"/>
        <v>0</v>
      </c>
      <c r="P485" s="72">
        <f t="shared" si="83"/>
        <v>0</v>
      </c>
      <c r="Q485" s="73">
        <f t="shared" si="88"/>
        <v>50</v>
      </c>
      <c r="R485" s="73">
        <f t="shared" si="89"/>
        <v>350</v>
      </c>
      <c r="S485" s="74">
        <f t="shared" si="86"/>
        <v>0</v>
      </c>
      <c r="T485" s="74">
        <f t="shared" si="87"/>
        <v>0</v>
      </c>
    </row>
    <row r="486" spans="2:20" x14ac:dyDescent="0.25">
      <c r="B486" s="26"/>
      <c r="C486" s="50">
        <f t="shared" si="84"/>
        <v>0</v>
      </c>
      <c r="D486" s="64">
        <f t="shared" si="81"/>
        <v>52</v>
      </c>
      <c r="E486" s="71" t="str">
        <f t="shared" si="85"/>
        <v/>
      </c>
      <c r="F486" s="89"/>
      <c r="G486" s="27"/>
      <c r="H486" s="27"/>
      <c r="I486" s="27"/>
      <c r="J486" s="27"/>
      <c r="K486" s="27"/>
      <c r="L486" s="27"/>
      <c r="M486" s="68"/>
      <c r="N486" s="69"/>
      <c r="O486" s="72">
        <f t="shared" si="82"/>
        <v>0</v>
      </c>
      <c r="P486" s="72">
        <f t="shared" si="83"/>
        <v>0</v>
      </c>
      <c r="Q486" s="73">
        <f t="shared" si="88"/>
        <v>50</v>
      </c>
      <c r="R486" s="73">
        <f t="shared" si="89"/>
        <v>350</v>
      </c>
      <c r="S486" s="74">
        <f t="shared" si="86"/>
        <v>0</v>
      </c>
      <c r="T486" s="74">
        <f t="shared" si="87"/>
        <v>0</v>
      </c>
    </row>
    <row r="487" spans="2:20" x14ac:dyDescent="0.25">
      <c r="B487" s="26"/>
      <c r="C487" s="50">
        <f t="shared" si="84"/>
        <v>0</v>
      </c>
      <c r="D487" s="64">
        <f t="shared" si="81"/>
        <v>52</v>
      </c>
      <c r="E487" s="71" t="str">
        <f t="shared" si="85"/>
        <v/>
      </c>
      <c r="F487" s="89"/>
      <c r="G487" s="27"/>
      <c r="H487" s="27"/>
      <c r="I487" s="27"/>
      <c r="J487" s="27"/>
      <c r="K487" s="27"/>
      <c r="L487" s="27"/>
      <c r="M487" s="68"/>
      <c r="N487" s="69"/>
      <c r="O487" s="72">
        <f t="shared" si="82"/>
        <v>0</v>
      </c>
      <c r="P487" s="72">
        <f t="shared" si="83"/>
        <v>0</v>
      </c>
      <c r="Q487" s="73">
        <f t="shared" si="88"/>
        <v>50</v>
      </c>
      <c r="R487" s="73">
        <f t="shared" si="89"/>
        <v>350</v>
      </c>
      <c r="S487" s="74">
        <f t="shared" si="86"/>
        <v>0</v>
      </c>
      <c r="T487" s="74">
        <f t="shared" si="87"/>
        <v>0</v>
      </c>
    </row>
    <row r="488" spans="2:20" x14ac:dyDescent="0.25">
      <c r="B488" s="26"/>
      <c r="C488" s="50">
        <f t="shared" si="84"/>
        <v>0</v>
      </c>
      <c r="D488" s="64">
        <f t="shared" si="81"/>
        <v>52</v>
      </c>
      <c r="E488" s="71" t="str">
        <f t="shared" si="85"/>
        <v/>
      </c>
      <c r="F488" s="89"/>
      <c r="G488" s="27"/>
      <c r="H488" s="27"/>
      <c r="I488" s="27"/>
      <c r="J488" s="27"/>
      <c r="K488" s="27"/>
      <c r="L488" s="27"/>
      <c r="M488" s="68"/>
      <c r="N488" s="69"/>
      <c r="O488" s="72">
        <f t="shared" si="82"/>
        <v>0</v>
      </c>
      <c r="P488" s="72">
        <f t="shared" si="83"/>
        <v>0</v>
      </c>
      <c r="Q488" s="73">
        <f t="shared" si="88"/>
        <v>50</v>
      </c>
      <c r="R488" s="73">
        <f t="shared" si="89"/>
        <v>350</v>
      </c>
      <c r="S488" s="74">
        <f t="shared" si="86"/>
        <v>0</v>
      </c>
      <c r="T488" s="74">
        <f t="shared" si="87"/>
        <v>0</v>
      </c>
    </row>
    <row r="489" spans="2:20" x14ac:dyDescent="0.25">
      <c r="B489" s="26"/>
      <c r="C489" s="50">
        <f t="shared" si="84"/>
        <v>0</v>
      </c>
      <c r="D489" s="64">
        <f t="shared" si="81"/>
        <v>52</v>
      </c>
      <c r="E489" s="71" t="str">
        <f t="shared" si="85"/>
        <v/>
      </c>
      <c r="F489" s="89"/>
      <c r="G489" s="27"/>
      <c r="H489" s="27"/>
      <c r="I489" s="27"/>
      <c r="J489" s="27"/>
      <c r="K489" s="27"/>
      <c r="L489" s="27"/>
      <c r="M489" s="68"/>
      <c r="N489" s="69"/>
      <c r="O489" s="72">
        <f t="shared" si="82"/>
        <v>0</v>
      </c>
      <c r="P489" s="72">
        <f t="shared" si="83"/>
        <v>0</v>
      </c>
      <c r="Q489" s="73">
        <f t="shared" si="88"/>
        <v>50</v>
      </c>
      <c r="R489" s="73">
        <f t="shared" si="89"/>
        <v>350</v>
      </c>
      <c r="S489" s="74">
        <f t="shared" si="86"/>
        <v>0</v>
      </c>
      <c r="T489" s="74">
        <f t="shared" si="87"/>
        <v>0</v>
      </c>
    </row>
    <row r="490" spans="2:20" x14ac:dyDescent="0.25">
      <c r="B490" s="26"/>
      <c r="C490" s="50">
        <f t="shared" si="84"/>
        <v>0</v>
      </c>
      <c r="D490" s="64">
        <f t="shared" si="81"/>
        <v>52</v>
      </c>
      <c r="E490" s="71" t="str">
        <f t="shared" si="85"/>
        <v/>
      </c>
      <c r="F490" s="89"/>
      <c r="G490" s="27"/>
      <c r="H490" s="27"/>
      <c r="I490" s="27"/>
      <c r="J490" s="27"/>
      <c r="K490" s="27"/>
      <c r="L490" s="27"/>
      <c r="M490" s="68"/>
      <c r="N490" s="69"/>
      <c r="O490" s="72">
        <f t="shared" si="82"/>
        <v>0</v>
      </c>
      <c r="P490" s="72">
        <f t="shared" si="83"/>
        <v>0</v>
      </c>
      <c r="Q490" s="73">
        <f t="shared" si="88"/>
        <v>50</v>
      </c>
      <c r="R490" s="73">
        <f t="shared" si="89"/>
        <v>350</v>
      </c>
      <c r="S490" s="74">
        <f t="shared" si="86"/>
        <v>0</v>
      </c>
      <c r="T490" s="74">
        <f t="shared" si="87"/>
        <v>0</v>
      </c>
    </row>
    <row r="491" spans="2:20" x14ac:dyDescent="0.25">
      <c r="B491" s="26"/>
      <c r="C491" s="50">
        <f t="shared" si="84"/>
        <v>0</v>
      </c>
      <c r="D491" s="64">
        <f t="shared" si="81"/>
        <v>52</v>
      </c>
      <c r="E491" s="71" t="str">
        <f t="shared" si="85"/>
        <v/>
      </c>
      <c r="F491" s="89"/>
      <c r="G491" s="27"/>
      <c r="H491" s="27"/>
      <c r="I491" s="27"/>
      <c r="J491" s="27"/>
      <c r="K491" s="27"/>
      <c r="L491" s="27"/>
      <c r="M491" s="68"/>
      <c r="N491" s="69"/>
      <c r="O491" s="72">
        <f t="shared" si="82"/>
        <v>0</v>
      </c>
      <c r="P491" s="72">
        <f t="shared" si="83"/>
        <v>0</v>
      </c>
      <c r="Q491" s="73">
        <f t="shared" si="88"/>
        <v>50</v>
      </c>
      <c r="R491" s="73">
        <f t="shared" si="89"/>
        <v>350</v>
      </c>
      <c r="S491" s="74">
        <f t="shared" si="86"/>
        <v>0</v>
      </c>
      <c r="T491" s="74">
        <f t="shared" si="87"/>
        <v>0</v>
      </c>
    </row>
    <row r="492" spans="2:20" x14ac:dyDescent="0.25">
      <c r="B492" s="26"/>
      <c r="C492" s="50">
        <f t="shared" si="84"/>
        <v>0</v>
      </c>
      <c r="D492" s="64">
        <f t="shared" si="81"/>
        <v>52</v>
      </c>
      <c r="E492" s="71" t="str">
        <f t="shared" si="85"/>
        <v/>
      </c>
      <c r="F492" s="89"/>
      <c r="G492" s="27"/>
      <c r="H492" s="27"/>
      <c r="I492" s="27"/>
      <c r="J492" s="27"/>
      <c r="K492" s="27"/>
      <c r="L492" s="27"/>
      <c r="M492" s="68"/>
      <c r="N492" s="69"/>
      <c r="O492" s="72">
        <f t="shared" si="82"/>
        <v>0</v>
      </c>
      <c r="P492" s="72">
        <f t="shared" si="83"/>
        <v>0</v>
      </c>
      <c r="Q492" s="73">
        <f t="shared" si="88"/>
        <v>50</v>
      </c>
      <c r="R492" s="73">
        <f t="shared" si="89"/>
        <v>350</v>
      </c>
      <c r="S492" s="74">
        <f t="shared" si="86"/>
        <v>0</v>
      </c>
      <c r="T492" s="74">
        <f t="shared" si="87"/>
        <v>0</v>
      </c>
    </row>
    <row r="493" spans="2:20" x14ac:dyDescent="0.25">
      <c r="B493" s="26"/>
      <c r="C493" s="50">
        <f t="shared" si="84"/>
        <v>0</v>
      </c>
      <c r="D493" s="64">
        <f t="shared" si="81"/>
        <v>52</v>
      </c>
      <c r="E493" s="71" t="str">
        <f t="shared" si="85"/>
        <v/>
      </c>
      <c r="F493" s="89"/>
      <c r="G493" s="27"/>
      <c r="H493" s="27"/>
      <c r="I493" s="27"/>
      <c r="J493" s="27"/>
      <c r="K493" s="27"/>
      <c r="L493" s="27"/>
      <c r="M493" s="68"/>
      <c r="N493" s="69"/>
      <c r="O493" s="72">
        <f t="shared" si="82"/>
        <v>0</v>
      </c>
      <c r="P493" s="72">
        <f t="shared" si="83"/>
        <v>0</v>
      </c>
      <c r="Q493" s="73">
        <f t="shared" si="88"/>
        <v>50</v>
      </c>
      <c r="R493" s="73">
        <f t="shared" si="89"/>
        <v>350</v>
      </c>
      <c r="S493" s="74">
        <f t="shared" si="86"/>
        <v>0</v>
      </c>
      <c r="T493" s="74">
        <f t="shared" si="87"/>
        <v>0</v>
      </c>
    </row>
    <row r="494" spans="2:20" x14ac:dyDescent="0.25">
      <c r="B494" s="26"/>
      <c r="C494" s="50">
        <f t="shared" si="84"/>
        <v>0</v>
      </c>
      <c r="D494" s="64">
        <f t="shared" si="81"/>
        <v>52</v>
      </c>
      <c r="E494" s="71" t="str">
        <f t="shared" si="85"/>
        <v/>
      </c>
      <c r="F494" s="89"/>
      <c r="G494" s="27"/>
      <c r="H494" s="27"/>
      <c r="I494" s="27"/>
      <c r="J494" s="27"/>
      <c r="K494" s="27"/>
      <c r="L494" s="27"/>
      <c r="M494" s="68"/>
      <c r="N494" s="69"/>
      <c r="O494" s="72">
        <f t="shared" si="82"/>
        <v>0</v>
      </c>
      <c r="P494" s="72">
        <f t="shared" si="83"/>
        <v>0</v>
      </c>
      <c r="Q494" s="73">
        <f t="shared" si="88"/>
        <v>50</v>
      </c>
      <c r="R494" s="73">
        <f t="shared" si="89"/>
        <v>350</v>
      </c>
      <c r="S494" s="74">
        <f t="shared" si="86"/>
        <v>0</v>
      </c>
      <c r="T494" s="74">
        <f t="shared" si="87"/>
        <v>0</v>
      </c>
    </row>
    <row r="495" spans="2:20" x14ac:dyDescent="0.25">
      <c r="B495" s="26"/>
      <c r="C495" s="50">
        <f t="shared" si="84"/>
        <v>0</v>
      </c>
      <c r="D495" s="64">
        <f t="shared" si="81"/>
        <v>52</v>
      </c>
      <c r="E495" s="71" t="str">
        <f t="shared" si="85"/>
        <v/>
      </c>
      <c r="F495" s="89"/>
      <c r="G495" s="27"/>
      <c r="H495" s="27"/>
      <c r="I495" s="27"/>
      <c r="J495" s="27"/>
      <c r="K495" s="27"/>
      <c r="L495" s="27"/>
      <c r="M495" s="68"/>
      <c r="N495" s="69"/>
      <c r="O495" s="72">
        <f t="shared" si="82"/>
        <v>0</v>
      </c>
      <c r="P495" s="72">
        <f t="shared" si="83"/>
        <v>0</v>
      </c>
      <c r="Q495" s="73">
        <f t="shared" si="88"/>
        <v>50</v>
      </c>
      <c r="R495" s="73">
        <f t="shared" si="89"/>
        <v>350</v>
      </c>
      <c r="S495" s="74">
        <f t="shared" si="86"/>
        <v>0</v>
      </c>
      <c r="T495" s="74">
        <f t="shared" si="87"/>
        <v>0</v>
      </c>
    </row>
    <row r="496" spans="2:20" x14ac:dyDescent="0.25">
      <c r="B496" s="26"/>
      <c r="C496" s="50">
        <f t="shared" si="84"/>
        <v>0</v>
      </c>
      <c r="D496" s="64">
        <f t="shared" si="81"/>
        <v>52</v>
      </c>
      <c r="E496" s="71" t="str">
        <f t="shared" si="85"/>
        <v/>
      </c>
      <c r="F496" s="89"/>
      <c r="G496" s="27"/>
      <c r="H496" s="27"/>
      <c r="I496" s="27"/>
      <c r="J496" s="27"/>
      <c r="K496" s="27"/>
      <c r="L496" s="27"/>
      <c r="M496" s="68"/>
      <c r="N496" s="69"/>
      <c r="O496" s="72">
        <f t="shared" si="82"/>
        <v>0</v>
      </c>
      <c r="P496" s="72">
        <f t="shared" si="83"/>
        <v>0</v>
      </c>
      <c r="Q496" s="73">
        <f t="shared" si="88"/>
        <v>50</v>
      </c>
      <c r="R496" s="73">
        <f t="shared" si="89"/>
        <v>350</v>
      </c>
      <c r="S496" s="74">
        <f t="shared" si="86"/>
        <v>0</v>
      </c>
      <c r="T496" s="74">
        <f t="shared" si="87"/>
        <v>0</v>
      </c>
    </row>
    <row r="497" spans="2:20" x14ac:dyDescent="0.25">
      <c r="B497" s="26"/>
      <c r="C497" s="50">
        <f t="shared" si="84"/>
        <v>0</v>
      </c>
      <c r="D497" s="64">
        <f t="shared" si="81"/>
        <v>52</v>
      </c>
      <c r="E497" s="71" t="str">
        <f t="shared" si="85"/>
        <v/>
      </c>
      <c r="F497" s="89"/>
      <c r="G497" s="27"/>
      <c r="H497" s="27"/>
      <c r="I497" s="27"/>
      <c r="J497" s="27"/>
      <c r="K497" s="27"/>
      <c r="L497" s="27"/>
      <c r="M497" s="68"/>
      <c r="N497" s="69"/>
      <c r="O497" s="72">
        <f t="shared" si="82"/>
        <v>0</v>
      </c>
      <c r="P497" s="72">
        <f t="shared" si="83"/>
        <v>0</v>
      </c>
      <c r="Q497" s="73">
        <f t="shared" si="88"/>
        <v>50</v>
      </c>
      <c r="R497" s="73">
        <f t="shared" si="89"/>
        <v>350</v>
      </c>
      <c r="S497" s="74">
        <f t="shared" si="86"/>
        <v>0</v>
      </c>
      <c r="T497" s="74">
        <f t="shared" si="87"/>
        <v>0</v>
      </c>
    </row>
    <row r="498" spans="2:20" x14ac:dyDescent="0.25">
      <c r="B498" s="26"/>
      <c r="C498" s="50">
        <f t="shared" si="84"/>
        <v>0</v>
      </c>
      <c r="D498" s="64">
        <f t="shared" si="81"/>
        <v>52</v>
      </c>
      <c r="E498" s="71" t="str">
        <f t="shared" si="85"/>
        <v/>
      </c>
      <c r="F498" s="89"/>
      <c r="G498" s="27"/>
      <c r="H498" s="27"/>
      <c r="I498" s="27"/>
      <c r="J498" s="27"/>
      <c r="K498" s="27"/>
      <c r="L498" s="27"/>
      <c r="M498" s="68"/>
      <c r="N498" s="69"/>
      <c r="O498" s="72">
        <f t="shared" si="82"/>
        <v>0</v>
      </c>
      <c r="P498" s="72">
        <f t="shared" si="83"/>
        <v>0</v>
      </c>
      <c r="Q498" s="73">
        <f t="shared" si="88"/>
        <v>50</v>
      </c>
      <c r="R498" s="73">
        <f t="shared" si="89"/>
        <v>350</v>
      </c>
      <c r="S498" s="74">
        <f t="shared" si="86"/>
        <v>0</v>
      </c>
      <c r="T498" s="74">
        <f t="shared" si="87"/>
        <v>0</v>
      </c>
    </row>
    <row r="499" spans="2:20" x14ac:dyDescent="0.25">
      <c r="B499" s="26"/>
      <c r="C499" s="50">
        <f t="shared" si="84"/>
        <v>0</v>
      </c>
      <c r="D499" s="64">
        <f t="shared" si="81"/>
        <v>52</v>
      </c>
      <c r="E499" s="71" t="str">
        <f t="shared" si="85"/>
        <v/>
      </c>
      <c r="F499" s="89"/>
      <c r="G499" s="27"/>
      <c r="H499" s="27"/>
      <c r="I499" s="27"/>
      <c r="J499" s="27"/>
      <c r="K499" s="27"/>
      <c r="L499" s="27"/>
      <c r="M499" s="68"/>
      <c r="N499" s="69"/>
      <c r="O499" s="72">
        <f t="shared" si="82"/>
        <v>0</v>
      </c>
      <c r="P499" s="72">
        <f t="shared" si="83"/>
        <v>0</v>
      </c>
      <c r="Q499" s="73">
        <f t="shared" si="88"/>
        <v>50</v>
      </c>
      <c r="R499" s="73">
        <f t="shared" si="89"/>
        <v>350</v>
      </c>
      <c r="S499" s="74">
        <f t="shared" si="86"/>
        <v>0</v>
      </c>
      <c r="T499" s="74">
        <f t="shared" si="87"/>
        <v>0</v>
      </c>
    </row>
    <row r="500" spans="2:20" x14ac:dyDescent="0.25">
      <c r="B500" s="26"/>
      <c r="C500" s="50">
        <f t="shared" si="84"/>
        <v>0</v>
      </c>
      <c r="D500" s="64">
        <f t="shared" si="81"/>
        <v>52</v>
      </c>
      <c r="E500" s="71" t="str">
        <f t="shared" si="85"/>
        <v/>
      </c>
      <c r="F500" s="89"/>
      <c r="G500" s="27"/>
      <c r="H500" s="27"/>
      <c r="I500" s="27"/>
      <c r="J500" s="27"/>
      <c r="K500" s="27"/>
      <c r="L500" s="27"/>
      <c r="M500" s="68"/>
      <c r="N500" s="69"/>
      <c r="O500" s="72">
        <f t="shared" si="82"/>
        <v>0</v>
      </c>
      <c r="P500" s="72">
        <f t="shared" si="83"/>
        <v>0</v>
      </c>
      <c r="Q500" s="73">
        <f t="shared" si="88"/>
        <v>50</v>
      </c>
      <c r="R500" s="73">
        <f t="shared" si="89"/>
        <v>350</v>
      </c>
      <c r="S500" s="74">
        <f t="shared" si="86"/>
        <v>0</v>
      </c>
      <c r="T500" s="74">
        <f t="shared" si="87"/>
        <v>0</v>
      </c>
    </row>
    <row r="501" spans="2:20" x14ac:dyDescent="0.25">
      <c r="B501" s="26"/>
      <c r="C501" s="50">
        <f t="shared" si="84"/>
        <v>0</v>
      </c>
      <c r="D501" s="64">
        <f t="shared" si="81"/>
        <v>52</v>
      </c>
      <c r="E501" s="71" t="str">
        <f t="shared" si="85"/>
        <v/>
      </c>
      <c r="F501" s="89"/>
      <c r="G501" s="27"/>
      <c r="H501" s="27"/>
      <c r="I501" s="27"/>
      <c r="J501" s="27"/>
      <c r="K501" s="27"/>
      <c r="L501" s="27"/>
      <c r="M501" s="68"/>
      <c r="N501" s="69"/>
      <c r="O501" s="72">
        <f t="shared" si="82"/>
        <v>0</v>
      </c>
      <c r="P501" s="72">
        <f t="shared" si="83"/>
        <v>0</v>
      </c>
      <c r="Q501" s="73">
        <f t="shared" si="88"/>
        <v>50</v>
      </c>
      <c r="R501" s="73">
        <f t="shared" si="89"/>
        <v>350</v>
      </c>
      <c r="S501" s="74">
        <f t="shared" si="86"/>
        <v>0</v>
      </c>
      <c r="T501" s="74">
        <f t="shared" si="87"/>
        <v>0</v>
      </c>
    </row>
    <row r="502" spans="2:20" x14ac:dyDescent="0.25">
      <c r="B502" s="26"/>
      <c r="C502" s="50">
        <f t="shared" si="84"/>
        <v>0</v>
      </c>
      <c r="D502" s="64">
        <f t="shared" si="81"/>
        <v>52</v>
      </c>
      <c r="E502" s="71" t="str">
        <f t="shared" si="85"/>
        <v/>
      </c>
      <c r="F502" s="89"/>
      <c r="G502" s="27"/>
      <c r="H502" s="27"/>
      <c r="I502" s="27"/>
      <c r="J502" s="27"/>
      <c r="K502" s="27"/>
      <c r="L502" s="27"/>
      <c r="M502" s="68"/>
      <c r="N502" s="69"/>
      <c r="O502" s="72">
        <f t="shared" si="82"/>
        <v>0</v>
      </c>
      <c r="P502" s="72">
        <f t="shared" si="83"/>
        <v>0</v>
      </c>
      <c r="Q502" s="73">
        <f t="shared" si="88"/>
        <v>50</v>
      </c>
      <c r="R502" s="73">
        <f t="shared" si="89"/>
        <v>350</v>
      </c>
      <c r="S502" s="74">
        <f t="shared" si="86"/>
        <v>0</v>
      </c>
      <c r="T502" s="74">
        <f t="shared" si="87"/>
        <v>0</v>
      </c>
    </row>
    <row r="503" spans="2:20" x14ac:dyDescent="0.25">
      <c r="B503" s="26"/>
      <c r="C503" s="50">
        <f t="shared" si="84"/>
        <v>0</v>
      </c>
      <c r="D503" s="64">
        <f t="shared" si="81"/>
        <v>52</v>
      </c>
      <c r="E503" s="71" t="str">
        <f t="shared" si="85"/>
        <v/>
      </c>
      <c r="F503" s="89"/>
      <c r="G503" s="27"/>
      <c r="H503" s="27"/>
      <c r="I503" s="27"/>
      <c r="J503" s="27"/>
      <c r="K503" s="27"/>
      <c r="L503" s="27"/>
      <c r="M503" s="68"/>
      <c r="N503" s="69"/>
      <c r="O503" s="72">
        <f t="shared" si="82"/>
        <v>0</v>
      </c>
      <c r="P503" s="72">
        <f t="shared" si="83"/>
        <v>0</v>
      </c>
      <c r="Q503" s="73">
        <f t="shared" si="88"/>
        <v>50</v>
      </c>
      <c r="R503" s="73">
        <f t="shared" si="89"/>
        <v>350</v>
      </c>
      <c r="S503" s="74">
        <f t="shared" si="86"/>
        <v>0</v>
      </c>
      <c r="T503" s="74">
        <f t="shared" si="87"/>
        <v>0</v>
      </c>
    </row>
    <row r="504" spans="2:20" x14ac:dyDescent="0.25">
      <c r="B504" s="26"/>
      <c r="C504" s="50">
        <f t="shared" si="84"/>
        <v>0</v>
      </c>
      <c r="D504" s="64">
        <f t="shared" si="81"/>
        <v>52</v>
      </c>
      <c r="E504" s="71" t="str">
        <f t="shared" si="85"/>
        <v/>
      </c>
      <c r="F504" s="89"/>
      <c r="G504" s="27"/>
      <c r="H504" s="27"/>
      <c r="I504" s="27"/>
      <c r="J504" s="27"/>
      <c r="K504" s="27"/>
      <c r="L504" s="27"/>
      <c r="M504" s="68"/>
      <c r="N504" s="69"/>
      <c r="O504" s="72">
        <f t="shared" si="82"/>
        <v>0</v>
      </c>
      <c r="P504" s="72">
        <f t="shared" si="83"/>
        <v>0</v>
      </c>
      <c r="Q504" s="73">
        <f t="shared" si="88"/>
        <v>50</v>
      </c>
      <c r="R504" s="73">
        <f t="shared" si="89"/>
        <v>350</v>
      </c>
      <c r="S504" s="74">
        <f t="shared" si="86"/>
        <v>0</v>
      </c>
      <c r="T504" s="74">
        <f t="shared" si="87"/>
        <v>0</v>
      </c>
    </row>
    <row r="505" spans="2:20" x14ac:dyDescent="0.25">
      <c r="B505" s="26"/>
      <c r="C505" s="50">
        <f t="shared" si="84"/>
        <v>0</v>
      </c>
      <c r="D505" s="64">
        <f t="shared" si="81"/>
        <v>52</v>
      </c>
      <c r="E505" s="71" t="str">
        <f t="shared" si="85"/>
        <v/>
      </c>
      <c r="F505" s="89"/>
      <c r="G505" s="27"/>
      <c r="H505" s="27"/>
      <c r="I505" s="27"/>
      <c r="J505" s="27"/>
      <c r="K505" s="27"/>
      <c r="L505" s="27"/>
      <c r="M505" s="68"/>
      <c r="N505" s="69"/>
      <c r="O505" s="72">
        <f t="shared" si="82"/>
        <v>0</v>
      </c>
      <c r="P505" s="72">
        <f t="shared" si="83"/>
        <v>0</v>
      </c>
      <c r="Q505" s="73">
        <f t="shared" si="88"/>
        <v>50</v>
      </c>
      <c r="R505" s="73">
        <f t="shared" si="89"/>
        <v>350</v>
      </c>
      <c r="S505" s="74">
        <f t="shared" si="86"/>
        <v>0</v>
      </c>
      <c r="T505" s="74">
        <f t="shared" si="87"/>
        <v>0</v>
      </c>
    </row>
    <row r="506" spans="2:20" x14ac:dyDescent="0.25">
      <c r="B506" s="26"/>
      <c r="C506" s="50">
        <f t="shared" si="84"/>
        <v>0</v>
      </c>
      <c r="D506" s="64">
        <f t="shared" si="81"/>
        <v>52</v>
      </c>
      <c r="E506" s="71" t="str">
        <f t="shared" si="85"/>
        <v/>
      </c>
      <c r="F506" s="89"/>
      <c r="G506" s="27"/>
      <c r="H506" s="27"/>
      <c r="I506" s="27"/>
      <c r="J506" s="27"/>
      <c r="K506" s="27"/>
      <c r="L506" s="27"/>
      <c r="M506" s="68"/>
      <c r="N506" s="69"/>
      <c r="O506" s="72">
        <f t="shared" si="82"/>
        <v>0</v>
      </c>
      <c r="P506" s="72">
        <f t="shared" si="83"/>
        <v>0</v>
      </c>
      <c r="Q506" s="73">
        <f t="shared" si="88"/>
        <v>50</v>
      </c>
      <c r="R506" s="73">
        <f t="shared" si="89"/>
        <v>350</v>
      </c>
      <c r="S506" s="74">
        <f t="shared" si="86"/>
        <v>0</v>
      </c>
      <c r="T506" s="74">
        <f t="shared" si="87"/>
        <v>0</v>
      </c>
    </row>
    <row r="507" spans="2:20" x14ac:dyDescent="0.25">
      <c r="B507" s="26"/>
      <c r="C507" s="50">
        <f t="shared" si="84"/>
        <v>0</v>
      </c>
      <c r="D507" s="64">
        <f t="shared" si="81"/>
        <v>52</v>
      </c>
      <c r="E507" s="71" t="str">
        <f t="shared" si="85"/>
        <v/>
      </c>
      <c r="F507" s="89"/>
      <c r="G507" s="27"/>
      <c r="H507" s="27"/>
      <c r="I507" s="27"/>
      <c r="J507" s="27"/>
      <c r="K507" s="27"/>
      <c r="L507" s="27"/>
      <c r="M507" s="68"/>
      <c r="N507" s="69"/>
      <c r="O507" s="72">
        <f t="shared" si="82"/>
        <v>0</v>
      </c>
      <c r="P507" s="72">
        <f t="shared" si="83"/>
        <v>0</v>
      </c>
      <c r="Q507" s="73">
        <f t="shared" si="88"/>
        <v>50</v>
      </c>
      <c r="R507" s="73">
        <f t="shared" si="89"/>
        <v>350</v>
      </c>
      <c r="S507" s="74">
        <f t="shared" si="86"/>
        <v>0</v>
      </c>
      <c r="T507" s="74">
        <f t="shared" si="87"/>
        <v>0</v>
      </c>
    </row>
    <row r="508" spans="2:20" x14ac:dyDescent="0.25">
      <c r="B508" s="26"/>
      <c r="C508" s="50">
        <f t="shared" si="84"/>
        <v>0</v>
      </c>
      <c r="D508" s="64">
        <f t="shared" si="81"/>
        <v>52</v>
      </c>
      <c r="E508" s="71" t="str">
        <f t="shared" si="85"/>
        <v/>
      </c>
      <c r="F508" s="89"/>
      <c r="G508" s="27"/>
      <c r="H508" s="27"/>
      <c r="I508" s="27"/>
      <c r="J508" s="27"/>
      <c r="K508" s="27"/>
      <c r="L508" s="27"/>
      <c r="M508" s="68"/>
      <c r="N508" s="69"/>
      <c r="O508" s="72">
        <f t="shared" si="82"/>
        <v>0</v>
      </c>
      <c r="P508" s="72">
        <f t="shared" si="83"/>
        <v>0</v>
      </c>
      <c r="Q508" s="73">
        <f t="shared" si="88"/>
        <v>50</v>
      </c>
      <c r="R508" s="73">
        <f t="shared" si="89"/>
        <v>350</v>
      </c>
      <c r="S508" s="74">
        <f t="shared" si="86"/>
        <v>0</v>
      </c>
      <c r="T508" s="74">
        <f t="shared" si="87"/>
        <v>0</v>
      </c>
    </row>
    <row r="509" spans="2:20" x14ac:dyDescent="0.25">
      <c r="B509" s="26"/>
      <c r="C509" s="50">
        <f t="shared" si="84"/>
        <v>0</v>
      </c>
      <c r="D509" s="64">
        <f t="shared" si="81"/>
        <v>52</v>
      </c>
      <c r="E509" s="71" t="str">
        <f t="shared" si="85"/>
        <v/>
      </c>
      <c r="F509" s="89"/>
      <c r="G509" s="27"/>
      <c r="H509" s="27"/>
      <c r="I509" s="27"/>
      <c r="J509" s="27"/>
      <c r="K509" s="27"/>
      <c r="L509" s="27"/>
      <c r="M509" s="68"/>
      <c r="N509" s="69"/>
      <c r="O509" s="72">
        <f t="shared" si="82"/>
        <v>0</v>
      </c>
      <c r="P509" s="72">
        <f t="shared" si="83"/>
        <v>0</v>
      </c>
      <c r="Q509" s="73">
        <f t="shared" si="88"/>
        <v>50</v>
      </c>
      <c r="R509" s="73">
        <f t="shared" si="89"/>
        <v>350</v>
      </c>
      <c r="S509" s="74">
        <f t="shared" si="86"/>
        <v>0</v>
      </c>
      <c r="T509" s="74">
        <f t="shared" si="87"/>
        <v>0</v>
      </c>
    </row>
    <row r="510" spans="2:20" x14ac:dyDescent="0.25">
      <c r="B510" s="26"/>
      <c r="C510" s="50">
        <f t="shared" si="84"/>
        <v>0</v>
      </c>
      <c r="D510" s="64">
        <f t="shared" si="81"/>
        <v>52</v>
      </c>
      <c r="E510" s="71" t="str">
        <f t="shared" si="85"/>
        <v/>
      </c>
      <c r="F510" s="89"/>
      <c r="G510" s="27"/>
      <c r="H510" s="27"/>
      <c r="I510" s="27"/>
      <c r="J510" s="27"/>
      <c r="K510" s="27"/>
      <c r="L510" s="27"/>
      <c r="M510" s="68"/>
      <c r="N510" s="69"/>
      <c r="O510" s="72">
        <f t="shared" si="82"/>
        <v>0</v>
      </c>
      <c r="P510" s="72">
        <f t="shared" si="83"/>
        <v>0</v>
      </c>
      <c r="Q510" s="73">
        <f t="shared" si="88"/>
        <v>50</v>
      </c>
      <c r="R510" s="73">
        <f t="shared" si="89"/>
        <v>350</v>
      </c>
      <c r="S510" s="74">
        <f t="shared" si="86"/>
        <v>0</v>
      </c>
      <c r="T510" s="74">
        <f t="shared" si="87"/>
        <v>0</v>
      </c>
    </row>
    <row r="511" spans="2:20" x14ac:dyDescent="0.25">
      <c r="B511" s="26"/>
      <c r="C511" s="50">
        <f t="shared" si="84"/>
        <v>0</v>
      </c>
      <c r="D511" s="64">
        <f t="shared" si="81"/>
        <v>52</v>
      </c>
      <c r="E511" s="71" t="str">
        <f t="shared" si="85"/>
        <v/>
      </c>
      <c r="F511" s="89"/>
      <c r="G511" s="27"/>
      <c r="H511" s="27"/>
      <c r="I511" s="27"/>
      <c r="J511" s="27"/>
      <c r="K511" s="27"/>
      <c r="L511" s="27"/>
      <c r="M511" s="68"/>
      <c r="N511" s="69"/>
      <c r="O511" s="72">
        <f t="shared" si="82"/>
        <v>0</v>
      </c>
      <c r="P511" s="72">
        <f t="shared" si="83"/>
        <v>0</v>
      </c>
      <c r="Q511" s="73">
        <f t="shared" si="88"/>
        <v>50</v>
      </c>
      <c r="R511" s="73">
        <f t="shared" si="89"/>
        <v>350</v>
      </c>
      <c r="S511" s="74">
        <f t="shared" si="86"/>
        <v>0</v>
      </c>
      <c r="T511" s="74">
        <f t="shared" si="87"/>
        <v>0</v>
      </c>
    </row>
    <row r="512" spans="2:20" x14ac:dyDescent="0.25">
      <c r="B512" s="26"/>
      <c r="C512" s="50">
        <f t="shared" si="84"/>
        <v>0</v>
      </c>
      <c r="D512" s="64">
        <f t="shared" si="81"/>
        <v>52</v>
      </c>
      <c r="E512" s="71" t="str">
        <f t="shared" si="85"/>
        <v/>
      </c>
      <c r="F512" s="89"/>
      <c r="G512" s="27"/>
      <c r="H512" s="27"/>
      <c r="I512" s="27"/>
      <c r="J512" s="27"/>
      <c r="K512" s="27"/>
      <c r="L512" s="27"/>
      <c r="M512" s="68"/>
      <c r="N512" s="69"/>
      <c r="O512" s="72">
        <f t="shared" si="82"/>
        <v>0</v>
      </c>
      <c r="P512" s="72">
        <f t="shared" si="83"/>
        <v>0</v>
      </c>
      <c r="Q512" s="73">
        <f t="shared" si="88"/>
        <v>50</v>
      </c>
      <c r="R512" s="73">
        <f t="shared" si="89"/>
        <v>350</v>
      </c>
      <c r="S512" s="74">
        <f t="shared" si="86"/>
        <v>0</v>
      </c>
      <c r="T512" s="74">
        <f t="shared" si="87"/>
        <v>0</v>
      </c>
    </row>
    <row r="513" spans="2:20" x14ac:dyDescent="0.25">
      <c r="B513" s="26"/>
      <c r="C513" s="50">
        <f t="shared" si="84"/>
        <v>0</v>
      </c>
      <c r="D513" s="64">
        <f t="shared" si="81"/>
        <v>52</v>
      </c>
      <c r="E513" s="71" t="str">
        <f t="shared" si="85"/>
        <v/>
      </c>
      <c r="F513" s="89"/>
      <c r="G513" s="27"/>
      <c r="H513" s="27"/>
      <c r="I513" s="27"/>
      <c r="J513" s="27"/>
      <c r="K513" s="27"/>
      <c r="L513" s="27"/>
      <c r="M513" s="68"/>
      <c r="N513" s="69"/>
      <c r="O513" s="72">
        <f t="shared" si="82"/>
        <v>0</v>
      </c>
      <c r="P513" s="72">
        <f t="shared" si="83"/>
        <v>0</v>
      </c>
      <c r="Q513" s="73">
        <f t="shared" si="88"/>
        <v>50</v>
      </c>
      <c r="R513" s="73">
        <f t="shared" si="89"/>
        <v>350</v>
      </c>
      <c r="S513" s="74">
        <f t="shared" si="86"/>
        <v>0</v>
      </c>
      <c r="T513" s="74">
        <f t="shared" si="87"/>
        <v>0</v>
      </c>
    </row>
    <row r="514" spans="2:20" x14ac:dyDescent="0.25">
      <c r="B514" s="26"/>
      <c r="C514" s="50">
        <f t="shared" si="84"/>
        <v>0</v>
      </c>
      <c r="D514" s="64">
        <f t="shared" si="81"/>
        <v>52</v>
      </c>
      <c r="E514" s="71" t="str">
        <f t="shared" si="85"/>
        <v/>
      </c>
      <c r="F514" s="89"/>
      <c r="G514" s="27"/>
      <c r="H514" s="27"/>
      <c r="I514" s="27"/>
      <c r="J514" s="27"/>
      <c r="K514" s="27"/>
      <c r="L514" s="27"/>
      <c r="M514" s="68"/>
      <c r="N514" s="69"/>
      <c r="O514" s="72">
        <f t="shared" si="82"/>
        <v>0</v>
      </c>
      <c r="P514" s="72">
        <f t="shared" si="83"/>
        <v>0</v>
      </c>
      <c r="Q514" s="73">
        <f t="shared" si="88"/>
        <v>50</v>
      </c>
      <c r="R514" s="73">
        <f t="shared" si="89"/>
        <v>350</v>
      </c>
      <c r="S514" s="74">
        <f t="shared" si="86"/>
        <v>0</v>
      </c>
      <c r="T514" s="74">
        <f t="shared" si="87"/>
        <v>0</v>
      </c>
    </row>
    <row r="515" spans="2:20" x14ac:dyDescent="0.25">
      <c r="B515" s="26"/>
      <c r="C515" s="50">
        <f t="shared" si="84"/>
        <v>0</v>
      </c>
      <c r="D515" s="64">
        <f t="shared" si="81"/>
        <v>52</v>
      </c>
      <c r="E515" s="71" t="str">
        <f t="shared" si="85"/>
        <v/>
      </c>
      <c r="F515" s="89"/>
      <c r="G515" s="27"/>
      <c r="H515" s="27"/>
      <c r="I515" s="27"/>
      <c r="J515" s="27"/>
      <c r="K515" s="27"/>
      <c r="L515" s="27"/>
      <c r="M515" s="68"/>
      <c r="N515" s="69"/>
      <c r="O515" s="72">
        <f t="shared" si="82"/>
        <v>0</v>
      </c>
      <c r="P515" s="72">
        <f t="shared" si="83"/>
        <v>0</v>
      </c>
      <c r="Q515" s="73">
        <f t="shared" si="88"/>
        <v>50</v>
      </c>
      <c r="R515" s="73">
        <f t="shared" si="89"/>
        <v>350</v>
      </c>
      <c r="S515" s="74">
        <f t="shared" si="86"/>
        <v>0</v>
      </c>
      <c r="T515" s="74">
        <f t="shared" si="87"/>
        <v>0</v>
      </c>
    </row>
    <row r="516" spans="2:20" x14ac:dyDescent="0.25">
      <c r="B516" s="26"/>
      <c r="C516" s="50">
        <f t="shared" si="84"/>
        <v>0</v>
      </c>
      <c r="D516" s="64">
        <f t="shared" si="81"/>
        <v>52</v>
      </c>
      <c r="E516" s="71" t="str">
        <f t="shared" si="85"/>
        <v/>
      </c>
      <c r="F516" s="89"/>
      <c r="G516" s="27"/>
      <c r="H516" s="27"/>
      <c r="I516" s="27"/>
      <c r="J516" s="27"/>
      <c r="K516" s="27"/>
      <c r="L516" s="27"/>
      <c r="M516" s="68"/>
      <c r="N516" s="69"/>
      <c r="O516" s="72">
        <f t="shared" si="82"/>
        <v>0</v>
      </c>
      <c r="P516" s="72">
        <f t="shared" si="83"/>
        <v>0</v>
      </c>
      <c r="Q516" s="73">
        <f t="shared" si="88"/>
        <v>50</v>
      </c>
      <c r="R516" s="73">
        <f t="shared" si="89"/>
        <v>350</v>
      </c>
      <c r="S516" s="74">
        <f t="shared" si="86"/>
        <v>0</v>
      </c>
      <c r="T516" s="74">
        <f t="shared" si="87"/>
        <v>0</v>
      </c>
    </row>
    <row r="517" spans="2:20" x14ac:dyDescent="0.25">
      <c r="B517" s="26"/>
      <c r="C517" s="50">
        <f t="shared" si="84"/>
        <v>0</v>
      </c>
      <c r="D517" s="64">
        <f t="shared" si="81"/>
        <v>52</v>
      </c>
      <c r="E517" s="71" t="str">
        <f t="shared" si="85"/>
        <v/>
      </c>
      <c r="F517" s="89"/>
      <c r="G517" s="27"/>
      <c r="H517" s="27"/>
      <c r="I517" s="27"/>
      <c r="J517" s="27"/>
      <c r="K517" s="27"/>
      <c r="L517" s="27"/>
      <c r="M517" s="68"/>
      <c r="N517" s="69"/>
      <c r="O517" s="72">
        <f t="shared" si="82"/>
        <v>0</v>
      </c>
      <c r="P517" s="72">
        <f t="shared" si="83"/>
        <v>0</v>
      </c>
      <c r="Q517" s="73">
        <f t="shared" si="88"/>
        <v>50</v>
      </c>
      <c r="R517" s="73">
        <f t="shared" si="89"/>
        <v>350</v>
      </c>
      <c r="S517" s="74">
        <f t="shared" si="86"/>
        <v>0</v>
      </c>
      <c r="T517" s="74">
        <f t="shared" si="87"/>
        <v>0</v>
      </c>
    </row>
    <row r="518" spans="2:20" x14ac:dyDescent="0.25">
      <c r="B518" s="26"/>
      <c r="C518" s="50">
        <f t="shared" si="84"/>
        <v>0</v>
      </c>
      <c r="D518" s="64">
        <f t="shared" si="81"/>
        <v>52</v>
      </c>
      <c r="E518" s="71" t="str">
        <f t="shared" si="85"/>
        <v/>
      </c>
      <c r="F518" s="89"/>
      <c r="G518" s="27"/>
      <c r="H518" s="27"/>
      <c r="I518" s="27"/>
      <c r="J518" s="27"/>
      <c r="K518" s="27"/>
      <c r="L518" s="27"/>
      <c r="M518" s="68"/>
      <c r="N518" s="69"/>
      <c r="O518" s="72">
        <f t="shared" si="82"/>
        <v>0</v>
      </c>
      <c r="P518" s="72">
        <f t="shared" si="83"/>
        <v>0</v>
      </c>
      <c r="Q518" s="73">
        <f t="shared" si="88"/>
        <v>50</v>
      </c>
      <c r="R518" s="73">
        <f t="shared" si="89"/>
        <v>350</v>
      </c>
      <c r="S518" s="74">
        <f t="shared" si="86"/>
        <v>0</v>
      </c>
      <c r="T518" s="74">
        <f t="shared" si="87"/>
        <v>0</v>
      </c>
    </row>
    <row r="519" spans="2:20" x14ac:dyDescent="0.25">
      <c r="B519" s="26"/>
      <c r="C519" s="50">
        <f t="shared" si="84"/>
        <v>0</v>
      </c>
      <c r="D519" s="64">
        <f t="shared" si="81"/>
        <v>52</v>
      </c>
      <c r="E519" s="71" t="str">
        <f t="shared" si="85"/>
        <v/>
      </c>
      <c r="F519" s="89"/>
      <c r="G519" s="27"/>
      <c r="H519" s="27"/>
      <c r="I519" s="27"/>
      <c r="J519" s="27"/>
      <c r="K519" s="27"/>
      <c r="L519" s="27"/>
      <c r="M519" s="68"/>
      <c r="N519" s="69"/>
      <c r="O519" s="72">
        <f t="shared" si="82"/>
        <v>0</v>
      </c>
      <c r="P519" s="72">
        <f t="shared" si="83"/>
        <v>0</v>
      </c>
      <c r="Q519" s="73">
        <f t="shared" si="88"/>
        <v>50</v>
      </c>
      <c r="R519" s="73">
        <f t="shared" si="89"/>
        <v>350</v>
      </c>
      <c r="S519" s="74">
        <f t="shared" si="86"/>
        <v>0</v>
      </c>
      <c r="T519" s="74">
        <f t="shared" si="87"/>
        <v>0</v>
      </c>
    </row>
    <row r="520" spans="2:20" x14ac:dyDescent="0.25">
      <c r="B520" s="26"/>
      <c r="C520" s="50">
        <f t="shared" si="84"/>
        <v>0</v>
      </c>
      <c r="D520" s="64">
        <f t="shared" si="81"/>
        <v>52</v>
      </c>
      <c r="E520" s="71" t="str">
        <f t="shared" si="85"/>
        <v/>
      </c>
      <c r="F520" s="89"/>
      <c r="G520" s="27"/>
      <c r="H520" s="27"/>
      <c r="I520" s="27"/>
      <c r="J520" s="27"/>
      <c r="K520" s="27"/>
      <c r="L520" s="27"/>
      <c r="M520" s="68"/>
      <c r="N520" s="69"/>
      <c r="O520" s="72">
        <f t="shared" si="82"/>
        <v>0</v>
      </c>
      <c r="P520" s="72">
        <f t="shared" si="83"/>
        <v>0</v>
      </c>
      <c r="Q520" s="73">
        <f t="shared" si="88"/>
        <v>50</v>
      </c>
      <c r="R520" s="73">
        <f t="shared" si="89"/>
        <v>350</v>
      </c>
      <c r="S520" s="74">
        <f t="shared" si="86"/>
        <v>0</v>
      </c>
      <c r="T520" s="74">
        <f t="shared" si="87"/>
        <v>0</v>
      </c>
    </row>
    <row r="521" spans="2:20" x14ac:dyDescent="0.25">
      <c r="B521" s="26"/>
      <c r="C521" s="50">
        <f t="shared" si="84"/>
        <v>0</v>
      </c>
      <c r="D521" s="64">
        <f t="shared" ref="D521:D584" si="90">INT(MOD(INT((B521-2)/7)+0.6,52+5/28))+1</f>
        <v>52</v>
      </c>
      <c r="E521" s="71" t="str">
        <f t="shared" si="85"/>
        <v/>
      </c>
      <c r="F521" s="89"/>
      <c r="G521" s="27"/>
      <c r="H521" s="27"/>
      <c r="I521" s="27"/>
      <c r="J521" s="27"/>
      <c r="K521" s="27"/>
      <c r="L521" s="27"/>
      <c r="M521" s="68"/>
      <c r="N521" s="69"/>
      <c r="O521" s="72">
        <f t="shared" ref="O521:O584" si="91">IF(L521="v",0,M521-N521)</f>
        <v>0</v>
      </c>
      <c r="P521" s="72">
        <f t="shared" ref="P521:P584" si="92">IF(L521="v",M521-N521,0)</f>
        <v>0</v>
      </c>
      <c r="Q521" s="73">
        <f t="shared" si="88"/>
        <v>50</v>
      </c>
      <c r="R521" s="73">
        <f t="shared" si="89"/>
        <v>350</v>
      </c>
      <c r="S521" s="74">
        <f t="shared" si="86"/>
        <v>0</v>
      </c>
      <c r="T521" s="74">
        <f t="shared" si="87"/>
        <v>0</v>
      </c>
    </row>
    <row r="522" spans="2:20" x14ac:dyDescent="0.25">
      <c r="B522" s="26"/>
      <c r="C522" s="50">
        <f t="shared" ref="C522:C585" si="93">IF(B522=0,0,(DATE(YEAR(B522),MONTH(B522),DAY(B522))))</f>
        <v>0</v>
      </c>
      <c r="D522" s="64">
        <f t="shared" si="90"/>
        <v>52</v>
      </c>
      <c r="E522" s="71" t="str">
        <f t="shared" ref="E522:E585" si="94">IF(C522=0,"",UPPER(TEXT(B522,"mmmm")))</f>
        <v/>
      </c>
      <c r="F522" s="89"/>
      <c r="G522" s="27"/>
      <c r="H522" s="27"/>
      <c r="I522" s="27"/>
      <c r="J522" s="27"/>
      <c r="K522" s="27"/>
      <c r="L522" s="27"/>
      <c r="M522" s="68"/>
      <c r="N522" s="69"/>
      <c r="O522" s="72">
        <f t="shared" si="91"/>
        <v>0</v>
      </c>
      <c r="P522" s="72">
        <f t="shared" si="92"/>
        <v>0</v>
      </c>
      <c r="Q522" s="73">
        <f t="shared" si="88"/>
        <v>50</v>
      </c>
      <c r="R522" s="73">
        <f t="shared" si="89"/>
        <v>350</v>
      </c>
      <c r="S522" s="74">
        <f t="shared" si="86"/>
        <v>0</v>
      </c>
      <c r="T522" s="74">
        <f t="shared" si="87"/>
        <v>0</v>
      </c>
    </row>
    <row r="523" spans="2:20" x14ac:dyDescent="0.25">
      <c r="B523" s="26"/>
      <c r="C523" s="50">
        <f t="shared" si="93"/>
        <v>0</v>
      </c>
      <c r="D523" s="64">
        <f t="shared" si="90"/>
        <v>52</v>
      </c>
      <c r="E523" s="71" t="str">
        <f t="shared" si="94"/>
        <v/>
      </c>
      <c r="F523" s="89"/>
      <c r="G523" s="27"/>
      <c r="H523" s="27"/>
      <c r="I523" s="27"/>
      <c r="J523" s="27"/>
      <c r="K523" s="27"/>
      <c r="L523" s="27"/>
      <c r="M523" s="68"/>
      <c r="N523" s="69"/>
      <c r="O523" s="72">
        <f t="shared" si="91"/>
        <v>0</v>
      </c>
      <c r="P523" s="72">
        <f t="shared" si="92"/>
        <v>0</v>
      </c>
      <c r="Q523" s="73">
        <f t="shared" si="88"/>
        <v>50</v>
      </c>
      <c r="R523" s="73">
        <f t="shared" si="89"/>
        <v>350</v>
      </c>
      <c r="S523" s="74">
        <f t="shared" si="86"/>
        <v>0</v>
      </c>
      <c r="T523" s="74">
        <f t="shared" si="87"/>
        <v>0</v>
      </c>
    </row>
    <row r="524" spans="2:20" x14ac:dyDescent="0.25">
      <c r="B524" s="26"/>
      <c r="C524" s="50">
        <f t="shared" si="93"/>
        <v>0</v>
      </c>
      <c r="D524" s="64">
        <f t="shared" si="90"/>
        <v>52</v>
      </c>
      <c r="E524" s="71" t="str">
        <f t="shared" si="94"/>
        <v/>
      </c>
      <c r="F524" s="89"/>
      <c r="G524" s="27"/>
      <c r="H524" s="27"/>
      <c r="I524" s="27"/>
      <c r="J524" s="27"/>
      <c r="K524" s="27"/>
      <c r="L524" s="27"/>
      <c r="M524" s="68"/>
      <c r="N524" s="69"/>
      <c r="O524" s="72">
        <f t="shared" si="91"/>
        <v>0</v>
      </c>
      <c r="P524" s="72">
        <f t="shared" si="92"/>
        <v>0</v>
      </c>
      <c r="Q524" s="73">
        <f t="shared" si="88"/>
        <v>50</v>
      </c>
      <c r="R524" s="73">
        <f t="shared" si="89"/>
        <v>350</v>
      </c>
      <c r="S524" s="74">
        <f t="shared" si="86"/>
        <v>0</v>
      </c>
      <c r="T524" s="74">
        <f t="shared" si="87"/>
        <v>0</v>
      </c>
    </row>
    <row r="525" spans="2:20" x14ac:dyDescent="0.25">
      <c r="B525" s="26"/>
      <c r="C525" s="50">
        <f t="shared" si="93"/>
        <v>0</v>
      </c>
      <c r="D525" s="64">
        <f t="shared" si="90"/>
        <v>52</v>
      </c>
      <c r="E525" s="71" t="str">
        <f t="shared" si="94"/>
        <v/>
      </c>
      <c r="F525" s="89"/>
      <c r="G525" s="27"/>
      <c r="H525" s="27"/>
      <c r="I525" s="27"/>
      <c r="J525" s="27"/>
      <c r="K525" s="27"/>
      <c r="L525" s="27"/>
      <c r="M525" s="68"/>
      <c r="N525" s="69"/>
      <c r="O525" s="72">
        <f t="shared" si="91"/>
        <v>0</v>
      </c>
      <c r="P525" s="72">
        <f t="shared" si="92"/>
        <v>0</v>
      </c>
      <c r="Q525" s="73">
        <f t="shared" si="88"/>
        <v>50</v>
      </c>
      <c r="R525" s="73">
        <f t="shared" si="89"/>
        <v>350</v>
      </c>
      <c r="S525" s="74">
        <f t="shared" si="86"/>
        <v>0</v>
      </c>
      <c r="T525" s="74">
        <f t="shared" si="87"/>
        <v>0</v>
      </c>
    </row>
    <row r="526" spans="2:20" x14ac:dyDescent="0.25">
      <c r="B526" s="26"/>
      <c r="C526" s="50">
        <f t="shared" si="93"/>
        <v>0</v>
      </c>
      <c r="D526" s="64">
        <f t="shared" si="90"/>
        <v>52</v>
      </c>
      <c r="E526" s="71" t="str">
        <f t="shared" si="94"/>
        <v/>
      </c>
      <c r="F526" s="89"/>
      <c r="G526" s="27"/>
      <c r="H526" s="27"/>
      <c r="I526" s="27"/>
      <c r="J526" s="27"/>
      <c r="K526" s="27"/>
      <c r="L526" s="27"/>
      <c r="M526" s="68"/>
      <c r="N526" s="69"/>
      <c r="O526" s="72">
        <f t="shared" si="91"/>
        <v>0</v>
      </c>
      <c r="P526" s="72">
        <f t="shared" si="92"/>
        <v>0</v>
      </c>
      <c r="Q526" s="73">
        <f t="shared" si="88"/>
        <v>50</v>
      </c>
      <c r="R526" s="73">
        <f t="shared" si="89"/>
        <v>350</v>
      </c>
      <c r="S526" s="74">
        <f t="shared" si="86"/>
        <v>0</v>
      </c>
      <c r="T526" s="74">
        <f t="shared" si="87"/>
        <v>0</v>
      </c>
    </row>
    <row r="527" spans="2:20" x14ac:dyDescent="0.25">
      <c r="B527" s="26"/>
      <c r="C527" s="50">
        <f t="shared" si="93"/>
        <v>0</v>
      </c>
      <c r="D527" s="64">
        <f t="shared" si="90"/>
        <v>52</v>
      </c>
      <c r="E527" s="71" t="str">
        <f t="shared" si="94"/>
        <v/>
      </c>
      <c r="F527" s="89"/>
      <c r="G527" s="27"/>
      <c r="H527" s="27"/>
      <c r="I527" s="27"/>
      <c r="J527" s="27"/>
      <c r="K527" s="27"/>
      <c r="L527" s="27"/>
      <c r="M527" s="68"/>
      <c r="N527" s="69"/>
      <c r="O527" s="72">
        <f t="shared" si="91"/>
        <v>0</v>
      </c>
      <c r="P527" s="72">
        <f t="shared" si="92"/>
        <v>0</v>
      </c>
      <c r="Q527" s="73">
        <f t="shared" si="88"/>
        <v>50</v>
      </c>
      <c r="R527" s="73">
        <f t="shared" si="89"/>
        <v>350</v>
      </c>
      <c r="S527" s="74">
        <f t="shared" si="86"/>
        <v>0</v>
      </c>
      <c r="T527" s="74">
        <f t="shared" si="87"/>
        <v>0</v>
      </c>
    </row>
    <row r="528" spans="2:20" x14ac:dyDescent="0.25">
      <c r="B528" s="26"/>
      <c r="C528" s="50">
        <f t="shared" si="93"/>
        <v>0</v>
      </c>
      <c r="D528" s="64">
        <f t="shared" si="90"/>
        <v>52</v>
      </c>
      <c r="E528" s="71" t="str">
        <f t="shared" si="94"/>
        <v/>
      </c>
      <c r="F528" s="89"/>
      <c r="G528" s="27"/>
      <c r="H528" s="27"/>
      <c r="I528" s="27"/>
      <c r="J528" s="27"/>
      <c r="K528" s="27"/>
      <c r="L528" s="27"/>
      <c r="M528" s="68"/>
      <c r="N528" s="69"/>
      <c r="O528" s="72">
        <f t="shared" si="91"/>
        <v>0</v>
      </c>
      <c r="P528" s="72">
        <f t="shared" si="92"/>
        <v>0</v>
      </c>
      <c r="Q528" s="73">
        <f t="shared" si="88"/>
        <v>50</v>
      </c>
      <c r="R528" s="73">
        <f t="shared" si="89"/>
        <v>350</v>
      </c>
      <c r="S528" s="74">
        <f t="shared" si="86"/>
        <v>0</v>
      </c>
      <c r="T528" s="74">
        <f t="shared" si="87"/>
        <v>0</v>
      </c>
    </row>
    <row r="529" spans="2:20" x14ac:dyDescent="0.25">
      <c r="B529" s="26"/>
      <c r="C529" s="50">
        <f t="shared" si="93"/>
        <v>0</v>
      </c>
      <c r="D529" s="64">
        <f t="shared" si="90"/>
        <v>52</v>
      </c>
      <c r="E529" s="71" t="str">
        <f t="shared" si="94"/>
        <v/>
      </c>
      <c r="F529" s="89"/>
      <c r="G529" s="27"/>
      <c r="H529" s="27"/>
      <c r="I529" s="27"/>
      <c r="J529" s="27"/>
      <c r="K529" s="27"/>
      <c r="L529" s="27"/>
      <c r="M529" s="68"/>
      <c r="N529" s="69"/>
      <c r="O529" s="72">
        <f t="shared" si="91"/>
        <v>0</v>
      </c>
      <c r="P529" s="72">
        <f t="shared" si="92"/>
        <v>0</v>
      </c>
      <c r="Q529" s="73">
        <f t="shared" si="88"/>
        <v>50</v>
      </c>
      <c r="R529" s="73">
        <f t="shared" si="89"/>
        <v>350</v>
      </c>
      <c r="S529" s="74">
        <f t="shared" si="86"/>
        <v>0</v>
      </c>
      <c r="T529" s="74">
        <f t="shared" si="87"/>
        <v>0</v>
      </c>
    </row>
    <row r="530" spans="2:20" x14ac:dyDescent="0.25">
      <c r="B530" s="26"/>
      <c r="C530" s="50">
        <f t="shared" si="93"/>
        <v>0</v>
      </c>
      <c r="D530" s="64">
        <f t="shared" si="90"/>
        <v>52</v>
      </c>
      <c r="E530" s="71" t="str">
        <f t="shared" si="94"/>
        <v/>
      </c>
      <c r="F530" s="89"/>
      <c r="G530" s="27"/>
      <c r="H530" s="27"/>
      <c r="I530" s="27"/>
      <c r="J530" s="27"/>
      <c r="K530" s="27"/>
      <c r="L530" s="27"/>
      <c r="M530" s="68"/>
      <c r="N530" s="69"/>
      <c r="O530" s="72">
        <f t="shared" si="91"/>
        <v>0</v>
      </c>
      <c r="P530" s="72">
        <f t="shared" si="92"/>
        <v>0</v>
      </c>
      <c r="Q530" s="73">
        <f t="shared" si="88"/>
        <v>50</v>
      </c>
      <c r="R530" s="73">
        <f t="shared" si="89"/>
        <v>350</v>
      </c>
      <c r="S530" s="74">
        <f t="shared" ref="S530:S593" si="95">IF(Q530=Q529,0,Q530)</f>
        <v>0</v>
      </c>
      <c r="T530" s="74">
        <f t="shared" ref="T530:T593" si="96">IF(R530=R529,0,R530)</f>
        <v>0</v>
      </c>
    </row>
    <row r="531" spans="2:20" x14ac:dyDescent="0.25">
      <c r="B531" s="26"/>
      <c r="C531" s="50">
        <f t="shared" si="93"/>
        <v>0</v>
      </c>
      <c r="D531" s="64">
        <f t="shared" si="90"/>
        <v>52</v>
      </c>
      <c r="E531" s="71" t="str">
        <f t="shared" si="94"/>
        <v/>
      </c>
      <c r="F531" s="89"/>
      <c r="G531" s="27"/>
      <c r="H531" s="27"/>
      <c r="I531" s="27"/>
      <c r="J531" s="27"/>
      <c r="K531" s="27"/>
      <c r="L531" s="27"/>
      <c r="M531" s="68"/>
      <c r="N531" s="69"/>
      <c r="O531" s="72">
        <f t="shared" si="91"/>
        <v>0</v>
      </c>
      <c r="P531" s="72">
        <f t="shared" si="92"/>
        <v>0</v>
      </c>
      <c r="Q531" s="73">
        <f t="shared" si="88"/>
        <v>50</v>
      </c>
      <c r="R531" s="73">
        <f t="shared" si="89"/>
        <v>350</v>
      </c>
      <c r="S531" s="74">
        <f t="shared" si="95"/>
        <v>0</v>
      </c>
      <c r="T531" s="74">
        <f t="shared" si="96"/>
        <v>0</v>
      </c>
    </row>
    <row r="532" spans="2:20" x14ac:dyDescent="0.25">
      <c r="B532" s="26"/>
      <c r="C532" s="50">
        <f t="shared" si="93"/>
        <v>0</v>
      </c>
      <c r="D532" s="64">
        <f t="shared" si="90"/>
        <v>52</v>
      </c>
      <c r="E532" s="71" t="str">
        <f t="shared" si="94"/>
        <v/>
      </c>
      <c r="F532" s="89"/>
      <c r="G532" s="27"/>
      <c r="H532" s="27"/>
      <c r="I532" s="27"/>
      <c r="J532" s="27"/>
      <c r="K532" s="27"/>
      <c r="L532" s="27"/>
      <c r="M532" s="68"/>
      <c r="N532" s="69"/>
      <c r="O532" s="72">
        <f t="shared" si="91"/>
        <v>0</v>
      </c>
      <c r="P532" s="72">
        <f t="shared" si="92"/>
        <v>0</v>
      </c>
      <c r="Q532" s="73">
        <f t="shared" ref="Q532:Q595" si="97">Q531+O532</f>
        <v>50</v>
      </c>
      <c r="R532" s="73">
        <f t="shared" ref="R532:R595" si="98">R531+P532</f>
        <v>350</v>
      </c>
      <c r="S532" s="74">
        <f t="shared" si="95"/>
        <v>0</v>
      </c>
      <c r="T532" s="74">
        <f t="shared" si="96"/>
        <v>0</v>
      </c>
    </row>
    <row r="533" spans="2:20" x14ac:dyDescent="0.25">
      <c r="B533" s="26"/>
      <c r="C533" s="50">
        <f t="shared" si="93"/>
        <v>0</v>
      </c>
      <c r="D533" s="64">
        <f t="shared" si="90"/>
        <v>52</v>
      </c>
      <c r="E533" s="71" t="str">
        <f t="shared" si="94"/>
        <v/>
      </c>
      <c r="F533" s="89"/>
      <c r="G533" s="27"/>
      <c r="H533" s="27"/>
      <c r="I533" s="27"/>
      <c r="J533" s="27"/>
      <c r="K533" s="27"/>
      <c r="L533" s="27"/>
      <c r="M533" s="68"/>
      <c r="N533" s="69"/>
      <c r="O533" s="72">
        <f t="shared" si="91"/>
        <v>0</v>
      </c>
      <c r="P533" s="72">
        <f t="shared" si="92"/>
        <v>0</v>
      </c>
      <c r="Q533" s="73">
        <f t="shared" si="97"/>
        <v>50</v>
      </c>
      <c r="R533" s="73">
        <f t="shared" si="98"/>
        <v>350</v>
      </c>
      <c r="S533" s="74">
        <f t="shared" si="95"/>
        <v>0</v>
      </c>
      <c r="T533" s="74">
        <f t="shared" si="96"/>
        <v>0</v>
      </c>
    </row>
    <row r="534" spans="2:20" x14ac:dyDescent="0.25">
      <c r="B534" s="26"/>
      <c r="C534" s="50">
        <f t="shared" si="93"/>
        <v>0</v>
      </c>
      <c r="D534" s="64">
        <f t="shared" si="90"/>
        <v>52</v>
      </c>
      <c r="E534" s="71" t="str">
        <f t="shared" si="94"/>
        <v/>
      </c>
      <c r="F534" s="89"/>
      <c r="G534" s="27"/>
      <c r="H534" s="27"/>
      <c r="I534" s="27"/>
      <c r="J534" s="27"/>
      <c r="K534" s="27"/>
      <c r="L534" s="27"/>
      <c r="M534" s="68"/>
      <c r="N534" s="69"/>
      <c r="O534" s="72">
        <f t="shared" si="91"/>
        <v>0</v>
      </c>
      <c r="P534" s="72">
        <f t="shared" si="92"/>
        <v>0</v>
      </c>
      <c r="Q534" s="73">
        <f t="shared" si="97"/>
        <v>50</v>
      </c>
      <c r="R534" s="73">
        <f t="shared" si="98"/>
        <v>350</v>
      </c>
      <c r="S534" s="74">
        <f t="shared" si="95"/>
        <v>0</v>
      </c>
      <c r="T534" s="74">
        <f t="shared" si="96"/>
        <v>0</v>
      </c>
    </row>
    <row r="535" spans="2:20" x14ac:dyDescent="0.25">
      <c r="B535" s="26"/>
      <c r="C535" s="50">
        <f t="shared" si="93"/>
        <v>0</v>
      </c>
      <c r="D535" s="64">
        <f t="shared" si="90"/>
        <v>52</v>
      </c>
      <c r="E535" s="71" t="str">
        <f t="shared" si="94"/>
        <v/>
      </c>
      <c r="F535" s="89"/>
      <c r="G535" s="27"/>
      <c r="H535" s="27"/>
      <c r="I535" s="27"/>
      <c r="J535" s="27"/>
      <c r="K535" s="27"/>
      <c r="L535" s="27"/>
      <c r="M535" s="68"/>
      <c r="N535" s="69"/>
      <c r="O535" s="72">
        <f t="shared" si="91"/>
        <v>0</v>
      </c>
      <c r="P535" s="72">
        <f t="shared" si="92"/>
        <v>0</v>
      </c>
      <c r="Q535" s="73">
        <f t="shared" si="97"/>
        <v>50</v>
      </c>
      <c r="R535" s="73">
        <f t="shared" si="98"/>
        <v>350</v>
      </c>
      <c r="S535" s="74">
        <f t="shared" si="95"/>
        <v>0</v>
      </c>
      <c r="T535" s="74">
        <f t="shared" si="96"/>
        <v>0</v>
      </c>
    </row>
    <row r="536" spans="2:20" x14ac:dyDescent="0.25">
      <c r="B536" s="26"/>
      <c r="C536" s="50">
        <f t="shared" si="93"/>
        <v>0</v>
      </c>
      <c r="D536" s="64">
        <f t="shared" si="90"/>
        <v>52</v>
      </c>
      <c r="E536" s="71" t="str">
        <f t="shared" si="94"/>
        <v/>
      </c>
      <c r="F536" s="89"/>
      <c r="G536" s="27"/>
      <c r="H536" s="27"/>
      <c r="I536" s="27"/>
      <c r="J536" s="27"/>
      <c r="K536" s="27"/>
      <c r="L536" s="27"/>
      <c r="M536" s="68"/>
      <c r="N536" s="69"/>
      <c r="O536" s="72">
        <f t="shared" si="91"/>
        <v>0</v>
      </c>
      <c r="P536" s="72">
        <f t="shared" si="92"/>
        <v>0</v>
      </c>
      <c r="Q536" s="73">
        <f t="shared" si="97"/>
        <v>50</v>
      </c>
      <c r="R536" s="73">
        <f t="shared" si="98"/>
        <v>350</v>
      </c>
      <c r="S536" s="74">
        <f t="shared" si="95"/>
        <v>0</v>
      </c>
      <c r="T536" s="74">
        <f t="shared" si="96"/>
        <v>0</v>
      </c>
    </row>
    <row r="537" spans="2:20" x14ac:dyDescent="0.25">
      <c r="B537" s="26"/>
      <c r="C537" s="50">
        <f t="shared" si="93"/>
        <v>0</v>
      </c>
      <c r="D537" s="64">
        <f t="shared" si="90"/>
        <v>52</v>
      </c>
      <c r="E537" s="71" t="str">
        <f t="shared" si="94"/>
        <v/>
      </c>
      <c r="F537" s="89"/>
      <c r="G537" s="27"/>
      <c r="H537" s="27"/>
      <c r="I537" s="27"/>
      <c r="J537" s="27"/>
      <c r="K537" s="27"/>
      <c r="L537" s="27"/>
      <c r="M537" s="68"/>
      <c r="N537" s="69"/>
      <c r="O537" s="72">
        <f t="shared" si="91"/>
        <v>0</v>
      </c>
      <c r="P537" s="72">
        <f t="shared" si="92"/>
        <v>0</v>
      </c>
      <c r="Q537" s="73">
        <f t="shared" si="97"/>
        <v>50</v>
      </c>
      <c r="R537" s="73">
        <f t="shared" si="98"/>
        <v>350</v>
      </c>
      <c r="S537" s="74">
        <f t="shared" si="95"/>
        <v>0</v>
      </c>
      <c r="T537" s="74">
        <f t="shared" si="96"/>
        <v>0</v>
      </c>
    </row>
    <row r="538" spans="2:20" x14ac:dyDescent="0.25">
      <c r="B538" s="26"/>
      <c r="C538" s="50">
        <f t="shared" si="93"/>
        <v>0</v>
      </c>
      <c r="D538" s="64">
        <f t="shared" si="90"/>
        <v>52</v>
      </c>
      <c r="E538" s="71" t="str">
        <f t="shared" si="94"/>
        <v/>
      </c>
      <c r="F538" s="89"/>
      <c r="G538" s="27"/>
      <c r="H538" s="27"/>
      <c r="I538" s="27"/>
      <c r="J538" s="27"/>
      <c r="K538" s="27"/>
      <c r="L538" s="27"/>
      <c r="M538" s="68"/>
      <c r="N538" s="69"/>
      <c r="O538" s="72">
        <f t="shared" si="91"/>
        <v>0</v>
      </c>
      <c r="P538" s="72">
        <f t="shared" si="92"/>
        <v>0</v>
      </c>
      <c r="Q538" s="73">
        <f t="shared" si="97"/>
        <v>50</v>
      </c>
      <c r="R538" s="73">
        <f t="shared" si="98"/>
        <v>350</v>
      </c>
      <c r="S538" s="74">
        <f t="shared" si="95"/>
        <v>0</v>
      </c>
      <c r="T538" s="74">
        <f t="shared" si="96"/>
        <v>0</v>
      </c>
    </row>
    <row r="539" spans="2:20" x14ac:dyDescent="0.25">
      <c r="B539" s="26"/>
      <c r="C539" s="50">
        <f t="shared" si="93"/>
        <v>0</v>
      </c>
      <c r="D539" s="64">
        <f t="shared" si="90"/>
        <v>52</v>
      </c>
      <c r="E539" s="71" t="str">
        <f t="shared" si="94"/>
        <v/>
      </c>
      <c r="F539" s="89"/>
      <c r="G539" s="27"/>
      <c r="H539" s="27"/>
      <c r="I539" s="27"/>
      <c r="J539" s="27"/>
      <c r="K539" s="27"/>
      <c r="L539" s="27"/>
      <c r="M539" s="68"/>
      <c r="N539" s="69"/>
      <c r="O539" s="72">
        <f t="shared" si="91"/>
        <v>0</v>
      </c>
      <c r="P539" s="72">
        <f t="shared" si="92"/>
        <v>0</v>
      </c>
      <c r="Q539" s="73">
        <f t="shared" si="97"/>
        <v>50</v>
      </c>
      <c r="R539" s="73">
        <f t="shared" si="98"/>
        <v>350</v>
      </c>
      <c r="S539" s="74">
        <f t="shared" si="95"/>
        <v>0</v>
      </c>
      <c r="T539" s="74">
        <f t="shared" si="96"/>
        <v>0</v>
      </c>
    </row>
    <row r="540" spans="2:20" x14ac:dyDescent="0.25">
      <c r="B540" s="26"/>
      <c r="C540" s="50">
        <f t="shared" si="93"/>
        <v>0</v>
      </c>
      <c r="D540" s="64">
        <f t="shared" si="90"/>
        <v>52</v>
      </c>
      <c r="E540" s="71" t="str">
        <f t="shared" si="94"/>
        <v/>
      </c>
      <c r="F540" s="89"/>
      <c r="G540" s="27"/>
      <c r="H540" s="27"/>
      <c r="I540" s="27"/>
      <c r="J540" s="27"/>
      <c r="K540" s="27"/>
      <c r="L540" s="27"/>
      <c r="M540" s="68"/>
      <c r="N540" s="69"/>
      <c r="O540" s="72">
        <f t="shared" si="91"/>
        <v>0</v>
      </c>
      <c r="P540" s="72">
        <f t="shared" si="92"/>
        <v>0</v>
      </c>
      <c r="Q540" s="73">
        <f t="shared" si="97"/>
        <v>50</v>
      </c>
      <c r="R540" s="73">
        <f t="shared" si="98"/>
        <v>350</v>
      </c>
      <c r="S540" s="74">
        <f t="shared" si="95"/>
        <v>0</v>
      </c>
      <c r="T540" s="74">
        <f t="shared" si="96"/>
        <v>0</v>
      </c>
    </row>
    <row r="541" spans="2:20" x14ac:dyDescent="0.25">
      <c r="B541" s="26"/>
      <c r="C541" s="50">
        <f t="shared" si="93"/>
        <v>0</v>
      </c>
      <c r="D541" s="64">
        <f t="shared" si="90"/>
        <v>52</v>
      </c>
      <c r="E541" s="71" t="str">
        <f t="shared" si="94"/>
        <v/>
      </c>
      <c r="F541" s="89"/>
      <c r="G541" s="27"/>
      <c r="H541" s="27"/>
      <c r="I541" s="27"/>
      <c r="J541" s="27"/>
      <c r="K541" s="27"/>
      <c r="L541" s="27"/>
      <c r="M541" s="68"/>
      <c r="N541" s="69"/>
      <c r="O541" s="72">
        <f t="shared" si="91"/>
        <v>0</v>
      </c>
      <c r="P541" s="72">
        <f t="shared" si="92"/>
        <v>0</v>
      </c>
      <c r="Q541" s="73">
        <f t="shared" si="97"/>
        <v>50</v>
      </c>
      <c r="R541" s="73">
        <f t="shared" si="98"/>
        <v>350</v>
      </c>
      <c r="S541" s="74">
        <f t="shared" si="95"/>
        <v>0</v>
      </c>
      <c r="T541" s="74">
        <f t="shared" si="96"/>
        <v>0</v>
      </c>
    </row>
    <row r="542" spans="2:20" x14ac:dyDescent="0.25">
      <c r="B542" s="26"/>
      <c r="C542" s="50">
        <f t="shared" si="93"/>
        <v>0</v>
      </c>
      <c r="D542" s="64">
        <f t="shared" si="90"/>
        <v>52</v>
      </c>
      <c r="E542" s="71" t="str">
        <f t="shared" si="94"/>
        <v/>
      </c>
      <c r="F542" s="89"/>
      <c r="G542" s="27"/>
      <c r="H542" s="27"/>
      <c r="I542" s="27"/>
      <c r="J542" s="27"/>
      <c r="K542" s="27"/>
      <c r="L542" s="27"/>
      <c r="M542" s="68"/>
      <c r="N542" s="69"/>
      <c r="O542" s="72">
        <f t="shared" si="91"/>
        <v>0</v>
      </c>
      <c r="P542" s="72">
        <f t="shared" si="92"/>
        <v>0</v>
      </c>
      <c r="Q542" s="73">
        <f t="shared" si="97"/>
        <v>50</v>
      </c>
      <c r="R542" s="73">
        <f t="shared" si="98"/>
        <v>350</v>
      </c>
      <c r="S542" s="74">
        <f t="shared" si="95"/>
        <v>0</v>
      </c>
      <c r="T542" s="74">
        <f t="shared" si="96"/>
        <v>0</v>
      </c>
    </row>
    <row r="543" spans="2:20" x14ac:dyDescent="0.25">
      <c r="B543" s="26"/>
      <c r="C543" s="50">
        <f t="shared" si="93"/>
        <v>0</v>
      </c>
      <c r="D543" s="64">
        <f t="shared" si="90"/>
        <v>52</v>
      </c>
      <c r="E543" s="71" t="str">
        <f t="shared" si="94"/>
        <v/>
      </c>
      <c r="F543" s="89"/>
      <c r="G543" s="27"/>
      <c r="H543" s="27"/>
      <c r="I543" s="27"/>
      <c r="J543" s="27"/>
      <c r="K543" s="27"/>
      <c r="L543" s="27"/>
      <c r="M543" s="68"/>
      <c r="N543" s="69"/>
      <c r="O543" s="72">
        <f t="shared" si="91"/>
        <v>0</v>
      </c>
      <c r="P543" s="72">
        <f t="shared" si="92"/>
        <v>0</v>
      </c>
      <c r="Q543" s="73">
        <f t="shared" si="97"/>
        <v>50</v>
      </c>
      <c r="R543" s="73">
        <f t="shared" si="98"/>
        <v>350</v>
      </c>
      <c r="S543" s="74">
        <f t="shared" si="95"/>
        <v>0</v>
      </c>
      <c r="T543" s="74">
        <f t="shared" si="96"/>
        <v>0</v>
      </c>
    </row>
    <row r="544" spans="2:20" x14ac:dyDescent="0.25">
      <c r="B544" s="26"/>
      <c r="C544" s="50">
        <f t="shared" si="93"/>
        <v>0</v>
      </c>
      <c r="D544" s="64">
        <f t="shared" si="90"/>
        <v>52</v>
      </c>
      <c r="E544" s="71" t="str">
        <f t="shared" si="94"/>
        <v/>
      </c>
      <c r="F544" s="89"/>
      <c r="G544" s="27"/>
      <c r="H544" s="27"/>
      <c r="I544" s="27"/>
      <c r="J544" s="27"/>
      <c r="K544" s="27"/>
      <c r="L544" s="27"/>
      <c r="M544" s="68"/>
      <c r="N544" s="69"/>
      <c r="O544" s="72">
        <f t="shared" si="91"/>
        <v>0</v>
      </c>
      <c r="P544" s="72">
        <f t="shared" si="92"/>
        <v>0</v>
      </c>
      <c r="Q544" s="73">
        <f t="shared" si="97"/>
        <v>50</v>
      </c>
      <c r="R544" s="73">
        <f t="shared" si="98"/>
        <v>350</v>
      </c>
      <c r="S544" s="74">
        <f t="shared" si="95"/>
        <v>0</v>
      </c>
      <c r="T544" s="74">
        <f t="shared" si="96"/>
        <v>0</v>
      </c>
    </row>
    <row r="545" spans="2:20" x14ac:dyDescent="0.25">
      <c r="B545" s="26"/>
      <c r="C545" s="50">
        <f t="shared" si="93"/>
        <v>0</v>
      </c>
      <c r="D545" s="64">
        <f t="shared" si="90"/>
        <v>52</v>
      </c>
      <c r="E545" s="71" t="str">
        <f t="shared" si="94"/>
        <v/>
      </c>
      <c r="F545" s="89"/>
      <c r="G545" s="27"/>
      <c r="H545" s="27"/>
      <c r="I545" s="27"/>
      <c r="J545" s="27"/>
      <c r="K545" s="27"/>
      <c r="L545" s="27"/>
      <c r="M545" s="68"/>
      <c r="N545" s="69"/>
      <c r="O545" s="72">
        <f t="shared" si="91"/>
        <v>0</v>
      </c>
      <c r="P545" s="72">
        <f t="shared" si="92"/>
        <v>0</v>
      </c>
      <c r="Q545" s="73">
        <f t="shared" si="97"/>
        <v>50</v>
      </c>
      <c r="R545" s="73">
        <f t="shared" si="98"/>
        <v>350</v>
      </c>
      <c r="S545" s="74">
        <f t="shared" si="95"/>
        <v>0</v>
      </c>
      <c r="T545" s="74">
        <f t="shared" si="96"/>
        <v>0</v>
      </c>
    </row>
    <row r="546" spans="2:20" x14ac:dyDescent="0.25">
      <c r="B546" s="26"/>
      <c r="C546" s="50">
        <f t="shared" si="93"/>
        <v>0</v>
      </c>
      <c r="D546" s="64">
        <f t="shared" si="90"/>
        <v>52</v>
      </c>
      <c r="E546" s="71" t="str">
        <f t="shared" si="94"/>
        <v/>
      </c>
      <c r="F546" s="89"/>
      <c r="G546" s="27"/>
      <c r="H546" s="27"/>
      <c r="I546" s="27"/>
      <c r="J546" s="27"/>
      <c r="K546" s="27"/>
      <c r="L546" s="27"/>
      <c r="M546" s="68"/>
      <c r="N546" s="69"/>
      <c r="O546" s="72">
        <f t="shared" si="91"/>
        <v>0</v>
      </c>
      <c r="P546" s="72">
        <f t="shared" si="92"/>
        <v>0</v>
      </c>
      <c r="Q546" s="73">
        <f t="shared" si="97"/>
        <v>50</v>
      </c>
      <c r="R546" s="73">
        <f t="shared" si="98"/>
        <v>350</v>
      </c>
      <c r="S546" s="74">
        <f t="shared" si="95"/>
        <v>0</v>
      </c>
      <c r="T546" s="74">
        <f t="shared" si="96"/>
        <v>0</v>
      </c>
    </row>
    <row r="547" spans="2:20" x14ac:dyDescent="0.25">
      <c r="B547" s="26"/>
      <c r="C547" s="50">
        <f t="shared" si="93"/>
        <v>0</v>
      </c>
      <c r="D547" s="64">
        <f t="shared" si="90"/>
        <v>52</v>
      </c>
      <c r="E547" s="71" t="str">
        <f t="shared" si="94"/>
        <v/>
      </c>
      <c r="F547" s="89"/>
      <c r="G547" s="27"/>
      <c r="H547" s="27"/>
      <c r="I547" s="27"/>
      <c r="J547" s="27"/>
      <c r="K547" s="27"/>
      <c r="L547" s="27"/>
      <c r="M547" s="68"/>
      <c r="N547" s="69"/>
      <c r="O547" s="72">
        <f t="shared" si="91"/>
        <v>0</v>
      </c>
      <c r="P547" s="72">
        <f t="shared" si="92"/>
        <v>0</v>
      </c>
      <c r="Q547" s="73">
        <f t="shared" si="97"/>
        <v>50</v>
      </c>
      <c r="R547" s="73">
        <f t="shared" si="98"/>
        <v>350</v>
      </c>
      <c r="S547" s="74">
        <f t="shared" si="95"/>
        <v>0</v>
      </c>
      <c r="T547" s="74">
        <f t="shared" si="96"/>
        <v>0</v>
      </c>
    </row>
    <row r="548" spans="2:20" x14ac:dyDescent="0.25">
      <c r="B548" s="26"/>
      <c r="C548" s="50">
        <f t="shared" si="93"/>
        <v>0</v>
      </c>
      <c r="D548" s="64">
        <f t="shared" si="90"/>
        <v>52</v>
      </c>
      <c r="E548" s="71" t="str">
        <f t="shared" si="94"/>
        <v/>
      </c>
      <c r="F548" s="89"/>
      <c r="G548" s="27"/>
      <c r="H548" s="27"/>
      <c r="I548" s="27"/>
      <c r="J548" s="27"/>
      <c r="K548" s="27"/>
      <c r="L548" s="27"/>
      <c r="M548" s="68"/>
      <c r="N548" s="69"/>
      <c r="O548" s="72">
        <f t="shared" si="91"/>
        <v>0</v>
      </c>
      <c r="P548" s="72">
        <f t="shared" si="92"/>
        <v>0</v>
      </c>
      <c r="Q548" s="73">
        <f t="shared" si="97"/>
        <v>50</v>
      </c>
      <c r="R548" s="73">
        <f t="shared" si="98"/>
        <v>350</v>
      </c>
      <c r="S548" s="74">
        <f t="shared" si="95"/>
        <v>0</v>
      </c>
      <c r="T548" s="74">
        <f t="shared" si="96"/>
        <v>0</v>
      </c>
    </row>
    <row r="549" spans="2:20" x14ac:dyDescent="0.25">
      <c r="B549" s="26"/>
      <c r="C549" s="50">
        <f t="shared" si="93"/>
        <v>0</v>
      </c>
      <c r="D549" s="64">
        <f t="shared" si="90"/>
        <v>52</v>
      </c>
      <c r="E549" s="71" t="str">
        <f t="shared" si="94"/>
        <v/>
      </c>
      <c r="F549" s="89"/>
      <c r="G549" s="27"/>
      <c r="H549" s="27"/>
      <c r="I549" s="27"/>
      <c r="J549" s="27"/>
      <c r="K549" s="27"/>
      <c r="L549" s="27"/>
      <c r="M549" s="68"/>
      <c r="N549" s="69"/>
      <c r="O549" s="72">
        <f t="shared" si="91"/>
        <v>0</v>
      </c>
      <c r="P549" s="72">
        <f t="shared" si="92"/>
        <v>0</v>
      </c>
      <c r="Q549" s="73">
        <f t="shared" si="97"/>
        <v>50</v>
      </c>
      <c r="R549" s="73">
        <f t="shared" si="98"/>
        <v>350</v>
      </c>
      <c r="S549" s="74">
        <f t="shared" si="95"/>
        <v>0</v>
      </c>
      <c r="T549" s="74">
        <f t="shared" si="96"/>
        <v>0</v>
      </c>
    </row>
    <row r="550" spans="2:20" x14ac:dyDescent="0.25">
      <c r="B550" s="26"/>
      <c r="C550" s="50">
        <f t="shared" si="93"/>
        <v>0</v>
      </c>
      <c r="D550" s="64">
        <f t="shared" si="90"/>
        <v>52</v>
      </c>
      <c r="E550" s="71" t="str">
        <f t="shared" si="94"/>
        <v/>
      </c>
      <c r="F550" s="89"/>
      <c r="G550" s="27"/>
      <c r="H550" s="27"/>
      <c r="I550" s="27"/>
      <c r="J550" s="27"/>
      <c r="K550" s="27"/>
      <c r="L550" s="27"/>
      <c r="M550" s="68"/>
      <c r="N550" s="69"/>
      <c r="O550" s="72">
        <f t="shared" si="91"/>
        <v>0</v>
      </c>
      <c r="P550" s="72">
        <f t="shared" si="92"/>
        <v>0</v>
      </c>
      <c r="Q550" s="73">
        <f t="shared" si="97"/>
        <v>50</v>
      </c>
      <c r="R550" s="73">
        <f t="shared" si="98"/>
        <v>350</v>
      </c>
      <c r="S550" s="74">
        <f t="shared" si="95"/>
        <v>0</v>
      </c>
      <c r="T550" s="74">
        <f t="shared" si="96"/>
        <v>0</v>
      </c>
    </row>
    <row r="551" spans="2:20" x14ac:dyDescent="0.25">
      <c r="B551" s="26"/>
      <c r="C551" s="50">
        <f t="shared" si="93"/>
        <v>0</v>
      </c>
      <c r="D551" s="64">
        <f t="shared" si="90"/>
        <v>52</v>
      </c>
      <c r="E551" s="71" t="str">
        <f t="shared" si="94"/>
        <v/>
      </c>
      <c r="F551" s="89"/>
      <c r="G551" s="27"/>
      <c r="H551" s="27"/>
      <c r="I551" s="27"/>
      <c r="J551" s="27"/>
      <c r="K551" s="27"/>
      <c r="L551" s="27"/>
      <c r="M551" s="68"/>
      <c r="N551" s="69"/>
      <c r="O551" s="72">
        <f t="shared" si="91"/>
        <v>0</v>
      </c>
      <c r="P551" s="72">
        <f t="shared" si="92"/>
        <v>0</v>
      </c>
      <c r="Q551" s="73">
        <f t="shared" si="97"/>
        <v>50</v>
      </c>
      <c r="R551" s="73">
        <f t="shared" si="98"/>
        <v>350</v>
      </c>
      <c r="S551" s="74">
        <f t="shared" si="95"/>
        <v>0</v>
      </c>
      <c r="T551" s="74">
        <f t="shared" si="96"/>
        <v>0</v>
      </c>
    </row>
    <row r="552" spans="2:20" x14ac:dyDescent="0.25">
      <c r="B552" s="26"/>
      <c r="C552" s="50">
        <f t="shared" si="93"/>
        <v>0</v>
      </c>
      <c r="D552" s="64">
        <f t="shared" si="90"/>
        <v>52</v>
      </c>
      <c r="E552" s="71" t="str">
        <f t="shared" si="94"/>
        <v/>
      </c>
      <c r="F552" s="89"/>
      <c r="G552" s="27"/>
      <c r="H552" s="27"/>
      <c r="I552" s="27"/>
      <c r="J552" s="27"/>
      <c r="K552" s="27"/>
      <c r="L552" s="27"/>
      <c r="M552" s="68"/>
      <c r="N552" s="69"/>
      <c r="O552" s="72">
        <f t="shared" si="91"/>
        <v>0</v>
      </c>
      <c r="P552" s="72">
        <f t="shared" si="92"/>
        <v>0</v>
      </c>
      <c r="Q552" s="73">
        <f t="shared" si="97"/>
        <v>50</v>
      </c>
      <c r="R552" s="73">
        <f t="shared" si="98"/>
        <v>350</v>
      </c>
      <c r="S552" s="74">
        <f t="shared" si="95"/>
        <v>0</v>
      </c>
      <c r="T552" s="74">
        <f t="shared" si="96"/>
        <v>0</v>
      </c>
    </row>
    <row r="553" spans="2:20" x14ac:dyDescent="0.25">
      <c r="B553" s="26"/>
      <c r="C553" s="50">
        <f t="shared" si="93"/>
        <v>0</v>
      </c>
      <c r="D553" s="64">
        <f t="shared" si="90"/>
        <v>52</v>
      </c>
      <c r="E553" s="71" t="str">
        <f t="shared" si="94"/>
        <v/>
      </c>
      <c r="F553" s="89"/>
      <c r="G553" s="27"/>
      <c r="H553" s="27"/>
      <c r="I553" s="27"/>
      <c r="J553" s="27"/>
      <c r="K553" s="27"/>
      <c r="L553" s="27"/>
      <c r="M553" s="68"/>
      <c r="N553" s="69"/>
      <c r="O553" s="72">
        <f t="shared" si="91"/>
        <v>0</v>
      </c>
      <c r="P553" s="72">
        <f t="shared" si="92"/>
        <v>0</v>
      </c>
      <c r="Q553" s="73">
        <f t="shared" si="97"/>
        <v>50</v>
      </c>
      <c r="R553" s="73">
        <f t="shared" si="98"/>
        <v>350</v>
      </c>
      <c r="S553" s="74">
        <f t="shared" si="95"/>
        <v>0</v>
      </c>
      <c r="T553" s="74">
        <f t="shared" si="96"/>
        <v>0</v>
      </c>
    </row>
    <row r="554" spans="2:20" x14ac:dyDescent="0.25">
      <c r="B554" s="26"/>
      <c r="C554" s="50">
        <f t="shared" si="93"/>
        <v>0</v>
      </c>
      <c r="D554" s="64">
        <f t="shared" si="90"/>
        <v>52</v>
      </c>
      <c r="E554" s="71" t="str">
        <f t="shared" si="94"/>
        <v/>
      </c>
      <c r="F554" s="89"/>
      <c r="G554" s="27"/>
      <c r="H554" s="27"/>
      <c r="I554" s="27"/>
      <c r="J554" s="27"/>
      <c r="K554" s="27"/>
      <c r="L554" s="27"/>
      <c r="M554" s="68"/>
      <c r="N554" s="69"/>
      <c r="O554" s="72">
        <f t="shared" si="91"/>
        <v>0</v>
      </c>
      <c r="P554" s="72">
        <f t="shared" si="92"/>
        <v>0</v>
      </c>
      <c r="Q554" s="73">
        <f t="shared" si="97"/>
        <v>50</v>
      </c>
      <c r="R554" s="73">
        <f t="shared" si="98"/>
        <v>350</v>
      </c>
      <c r="S554" s="74">
        <f t="shared" si="95"/>
        <v>0</v>
      </c>
      <c r="T554" s="74">
        <f t="shared" si="96"/>
        <v>0</v>
      </c>
    </row>
    <row r="555" spans="2:20" x14ac:dyDescent="0.25">
      <c r="B555" s="26"/>
      <c r="C555" s="50">
        <f t="shared" si="93"/>
        <v>0</v>
      </c>
      <c r="D555" s="64">
        <f t="shared" si="90"/>
        <v>52</v>
      </c>
      <c r="E555" s="71" t="str">
        <f t="shared" si="94"/>
        <v/>
      </c>
      <c r="F555" s="89"/>
      <c r="G555" s="27"/>
      <c r="H555" s="27"/>
      <c r="I555" s="27"/>
      <c r="J555" s="27"/>
      <c r="K555" s="27"/>
      <c r="L555" s="27"/>
      <c r="M555" s="68"/>
      <c r="N555" s="69"/>
      <c r="O555" s="72">
        <f t="shared" si="91"/>
        <v>0</v>
      </c>
      <c r="P555" s="72">
        <f t="shared" si="92"/>
        <v>0</v>
      </c>
      <c r="Q555" s="73">
        <f t="shared" si="97"/>
        <v>50</v>
      </c>
      <c r="R555" s="73">
        <f t="shared" si="98"/>
        <v>350</v>
      </c>
      <c r="S555" s="74">
        <f t="shared" si="95"/>
        <v>0</v>
      </c>
      <c r="T555" s="74">
        <f t="shared" si="96"/>
        <v>0</v>
      </c>
    </row>
    <row r="556" spans="2:20" x14ac:dyDescent="0.25">
      <c r="B556" s="26"/>
      <c r="C556" s="50">
        <f t="shared" si="93"/>
        <v>0</v>
      </c>
      <c r="D556" s="64">
        <f t="shared" si="90"/>
        <v>52</v>
      </c>
      <c r="E556" s="71" t="str">
        <f t="shared" si="94"/>
        <v/>
      </c>
      <c r="F556" s="89"/>
      <c r="G556" s="27"/>
      <c r="H556" s="27"/>
      <c r="I556" s="27"/>
      <c r="J556" s="27"/>
      <c r="K556" s="27"/>
      <c r="L556" s="27"/>
      <c r="M556" s="68"/>
      <c r="N556" s="69"/>
      <c r="O556" s="72">
        <f t="shared" si="91"/>
        <v>0</v>
      </c>
      <c r="P556" s="72">
        <f t="shared" si="92"/>
        <v>0</v>
      </c>
      <c r="Q556" s="73">
        <f t="shared" si="97"/>
        <v>50</v>
      </c>
      <c r="R556" s="73">
        <f t="shared" si="98"/>
        <v>350</v>
      </c>
      <c r="S556" s="74">
        <f t="shared" si="95"/>
        <v>0</v>
      </c>
      <c r="T556" s="74">
        <f t="shared" si="96"/>
        <v>0</v>
      </c>
    </row>
    <row r="557" spans="2:20" x14ac:dyDescent="0.25">
      <c r="B557" s="26"/>
      <c r="C557" s="50">
        <f t="shared" si="93"/>
        <v>0</v>
      </c>
      <c r="D557" s="64">
        <f t="shared" si="90"/>
        <v>52</v>
      </c>
      <c r="E557" s="71" t="str">
        <f t="shared" si="94"/>
        <v/>
      </c>
      <c r="F557" s="89"/>
      <c r="G557" s="27"/>
      <c r="H557" s="27"/>
      <c r="I557" s="27"/>
      <c r="J557" s="27"/>
      <c r="K557" s="27"/>
      <c r="L557" s="27"/>
      <c r="M557" s="68"/>
      <c r="N557" s="69"/>
      <c r="O557" s="72">
        <f t="shared" si="91"/>
        <v>0</v>
      </c>
      <c r="P557" s="72">
        <f t="shared" si="92"/>
        <v>0</v>
      </c>
      <c r="Q557" s="73">
        <f t="shared" si="97"/>
        <v>50</v>
      </c>
      <c r="R557" s="73">
        <f t="shared" si="98"/>
        <v>350</v>
      </c>
      <c r="S557" s="74">
        <f t="shared" si="95"/>
        <v>0</v>
      </c>
      <c r="T557" s="74">
        <f t="shared" si="96"/>
        <v>0</v>
      </c>
    </row>
    <row r="558" spans="2:20" x14ac:dyDescent="0.25">
      <c r="B558" s="26"/>
      <c r="C558" s="50">
        <f t="shared" si="93"/>
        <v>0</v>
      </c>
      <c r="D558" s="64">
        <f t="shared" si="90"/>
        <v>52</v>
      </c>
      <c r="E558" s="71" t="str">
        <f t="shared" si="94"/>
        <v/>
      </c>
      <c r="F558" s="89"/>
      <c r="G558" s="27"/>
      <c r="H558" s="27"/>
      <c r="I558" s="27"/>
      <c r="J558" s="27"/>
      <c r="K558" s="27"/>
      <c r="L558" s="27"/>
      <c r="M558" s="68"/>
      <c r="N558" s="69"/>
      <c r="O558" s="72">
        <f t="shared" si="91"/>
        <v>0</v>
      </c>
      <c r="P558" s="72">
        <f t="shared" si="92"/>
        <v>0</v>
      </c>
      <c r="Q558" s="73">
        <f t="shared" si="97"/>
        <v>50</v>
      </c>
      <c r="R558" s="73">
        <f t="shared" si="98"/>
        <v>350</v>
      </c>
      <c r="S558" s="74">
        <f t="shared" si="95"/>
        <v>0</v>
      </c>
      <c r="T558" s="74">
        <f t="shared" si="96"/>
        <v>0</v>
      </c>
    </row>
    <row r="559" spans="2:20" x14ac:dyDescent="0.25">
      <c r="B559" s="26"/>
      <c r="C559" s="50">
        <f t="shared" si="93"/>
        <v>0</v>
      </c>
      <c r="D559" s="64">
        <f t="shared" si="90"/>
        <v>52</v>
      </c>
      <c r="E559" s="71" t="str">
        <f t="shared" si="94"/>
        <v/>
      </c>
      <c r="F559" s="89"/>
      <c r="G559" s="27"/>
      <c r="H559" s="27"/>
      <c r="I559" s="27"/>
      <c r="J559" s="27"/>
      <c r="K559" s="27"/>
      <c r="L559" s="27"/>
      <c r="M559" s="68"/>
      <c r="N559" s="69"/>
      <c r="O559" s="72">
        <f t="shared" si="91"/>
        <v>0</v>
      </c>
      <c r="P559" s="72">
        <f t="shared" si="92"/>
        <v>0</v>
      </c>
      <c r="Q559" s="73">
        <f t="shared" si="97"/>
        <v>50</v>
      </c>
      <c r="R559" s="73">
        <f t="shared" si="98"/>
        <v>350</v>
      </c>
      <c r="S559" s="74">
        <f t="shared" si="95"/>
        <v>0</v>
      </c>
      <c r="T559" s="74">
        <f t="shared" si="96"/>
        <v>0</v>
      </c>
    </row>
    <row r="560" spans="2:20" x14ac:dyDescent="0.25">
      <c r="B560" s="26"/>
      <c r="C560" s="50">
        <f t="shared" si="93"/>
        <v>0</v>
      </c>
      <c r="D560" s="64">
        <f t="shared" si="90"/>
        <v>52</v>
      </c>
      <c r="E560" s="71" t="str">
        <f t="shared" si="94"/>
        <v/>
      </c>
      <c r="F560" s="89"/>
      <c r="G560" s="27"/>
      <c r="H560" s="27"/>
      <c r="I560" s="27"/>
      <c r="J560" s="27"/>
      <c r="K560" s="27"/>
      <c r="L560" s="27"/>
      <c r="M560" s="68"/>
      <c r="N560" s="69"/>
      <c r="O560" s="72">
        <f t="shared" si="91"/>
        <v>0</v>
      </c>
      <c r="P560" s="72">
        <f t="shared" si="92"/>
        <v>0</v>
      </c>
      <c r="Q560" s="73">
        <f t="shared" si="97"/>
        <v>50</v>
      </c>
      <c r="R560" s="73">
        <f t="shared" si="98"/>
        <v>350</v>
      </c>
      <c r="S560" s="74">
        <f t="shared" si="95"/>
        <v>0</v>
      </c>
      <c r="T560" s="74">
        <f t="shared" si="96"/>
        <v>0</v>
      </c>
    </row>
    <row r="561" spans="2:20" x14ac:dyDescent="0.25">
      <c r="B561" s="26"/>
      <c r="C561" s="50">
        <f t="shared" si="93"/>
        <v>0</v>
      </c>
      <c r="D561" s="64">
        <f t="shared" si="90"/>
        <v>52</v>
      </c>
      <c r="E561" s="71" t="str">
        <f t="shared" si="94"/>
        <v/>
      </c>
      <c r="F561" s="89"/>
      <c r="G561" s="27"/>
      <c r="H561" s="27"/>
      <c r="I561" s="27"/>
      <c r="J561" s="27"/>
      <c r="K561" s="27"/>
      <c r="L561" s="27"/>
      <c r="M561" s="68"/>
      <c r="N561" s="69"/>
      <c r="O561" s="72">
        <f t="shared" si="91"/>
        <v>0</v>
      </c>
      <c r="P561" s="72">
        <f t="shared" si="92"/>
        <v>0</v>
      </c>
      <c r="Q561" s="73">
        <f t="shared" si="97"/>
        <v>50</v>
      </c>
      <c r="R561" s="73">
        <f t="shared" si="98"/>
        <v>350</v>
      </c>
      <c r="S561" s="74">
        <f t="shared" si="95"/>
        <v>0</v>
      </c>
      <c r="T561" s="74">
        <f t="shared" si="96"/>
        <v>0</v>
      </c>
    </row>
    <row r="562" spans="2:20" x14ac:dyDescent="0.25">
      <c r="B562" s="26"/>
      <c r="C562" s="50">
        <f t="shared" si="93"/>
        <v>0</v>
      </c>
      <c r="D562" s="64">
        <f t="shared" si="90"/>
        <v>52</v>
      </c>
      <c r="E562" s="71" t="str">
        <f t="shared" si="94"/>
        <v/>
      </c>
      <c r="F562" s="89"/>
      <c r="G562" s="27"/>
      <c r="H562" s="27"/>
      <c r="I562" s="27"/>
      <c r="J562" s="27"/>
      <c r="K562" s="27"/>
      <c r="L562" s="27"/>
      <c r="M562" s="68"/>
      <c r="N562" s="69"/>
      <c r="O562" s="72">
        <f t="shared" si="91"/>
        <v>0</v>
      </c>
      <c r="P562" s="72">
        <f t="shared" si="92"/>
        <v>0</v>
      </c>
      <c r="Q562" s="73">
        <f t="shared" si="97"/>
        <v>50</v>
      </c>
      <c r="R562" s="73">
        <f t="shared" si="98"/>
        <v>350</v>
      </c>
      <c r="S562" s="74">
        <f t="shared" si="95"/>
        <v>0</v>
      </c>
      <c r="T562" s="74">
        <f t="shared" si="96"/>
        <v>0</v>
      </c>
    </row>
    <row r="563" spans="2:20" x14ac:dyDescent="0.25">
      <c r="B563" s="26"/>
      <c r="C563" s="50">
        <f t="shared" si="93"/>
        <v>0</v>
      </c>
      <c r="D563" s="64">
        <f t="shared" si="90"/>
        <v>52</v>
      </c>
      <c r="E563" s="71" t="str">
        <f t="shared" si="94"/>
        <v/>
      </c>
      <c r="F563" s="89"/>
      <c r="G563" s="27"/>
      <c r="H563" s="27"/>
      <c r="I563" s="27"/>
      <c r="J563" s="27"/>
      <c r="K563" s="27"/>
      <c r="L563" s="27"/>
      <c r="M563" s="68"/>
      <c r="N563" s="69"/>
      <c r="O563" s="72">
        <f t="shared" si="91"/>
        <v>0</v>
      </c>
      <c r="P563" s="72">
        <f t="shared" si="92"/>
        <v>0</v>
      </c>
      <c r="Q563" s="73">
        <f t="shared" si="97"/>
        <v>50</v>
      </c>
      <c r="R563" s="73">
        <f t="shared" si="98"/>
        <v>350</v>
      </c>
      <c r="S563" s="74">
        <f t="shared" si="95"/>
        <v>0</v>
      </c>
      <c r="T563" s="74">
        <f t="shared" si="96"/>
        <v>0</v>
      </c>
    </row>
    <row r="564" spans="2:20" x14ac:dyDescent="0.25">
      <c r="B564" s="26"/>
      <c r="C564" s="50">
        <f t="shared" si="93"/>
        <v>0</v>
      </c>
      <c r="D564" s="64">
        <f t="shared" si="90"/>
        <v>52</v>
      </c>
      <c r="E564" s="71" t="str">
        <f t="shared" si="94"/>
        <v/>
      </c>
      <c r="F564" s="89"/>
      <c r="G564" s="27"/>
      <c r="H564" s="27"/>
      <c r="I564" s="27"/>
      <c r="J564" s="27"/>
      <c r="K564" s="27"/>
      <c r="L564" s="27"/>
      <c r="M564" s="68"/>
      <c r="N564" s="69"/>
      <c r="O564" s="72">
        <f t="shared" si="91"/>
        <v>0</v>
      </c>
      <c r="P564" s="72">
        <f t="shared" si="92"/>
        <v>0</v>
      </c>
      <c r="Q564" s="73">
        <f t="shared" si="97"/>
        <v>50</v>
      </c>
      <c r="R564" s="73">
        <f t="shared" si="98"/>
        <v>350</v>
      </c>
      <c r="S564" s="74">
        <f t="shared" si="95"/>
        <v>0</v>
      </c>
      <c r="T564" s="74">
        <f t="shared" si="96"/>
        <v>0</v>
      </c>
    </row>
    <row r="565" spans="2:20" x14ac:dyDescent="0.25">
      <c r="B565" s="26"/>
      <c r="C565" s="50">
        <f t="shared" si="93"/>
        <v>0</v>
      </c>
      <c r="D565" s="64">
        <f t="shared" si="90"/>
        <v>52</v>
      </c>
      <c r="E565" s="71" t="str">
        <f t="shared" si="94"/>
        <v/>
      </c>
      <c r="F565" s="89"/>
      <c r="G565" s="27"/>
      <c r="H565" s="27"/>
      <c r="I565" s="27"/>
      <c r="J565" s="27"/>
      <c r="K565" s="27"/>
      <c r="L565" s="27"/>
      <c r="M565" s="68"/>
      <c r="N565" s="69"/>
      <c r="O565" s="72">
        <f t="shared" si="91"/>
        <v>0</v>
      </c>
      <c r="P565" s="72">
        <f t="shared" si="92"/>
        <v>0</v>
      </c>
      <c r="Q565" s="73">
        <f t="shared" si="97"/>
        <v>50</v>
      </c>
      <c r="R565" s="73">
        <f t="shared" si="98"/>
        <v>350</v>
      </c>
      <c r="S565" s="74">
        <f t="shared" si="95"/>
        <v>0</v>
      </c>
      <c r="T565" s="74">
        <f t="shared" si="96"/>
        <v>0</v>
      </c>
    </row>
    <row r="566" spans="2:20" x14ac:dyDescent="0.25">
      <c r="B566" s="26"/>
      <c r="C566" s="50">
        <f t="shared" si="93"/>
        <v>0</v>
      </c>
      <c r="D566" s="64">
        <f t="shared" si="90"/>
        <v>52</v>
      </c>
      <c r="E566" s="71" t="str">
        <f t="shared" si="94"/>
        <v/>
      </c>
      <c r="F566" s="89"/>
      <c r="G566" s="27"/>
      <c r="H566" s="27"/>
      <c r="I566" s="27"/>
      <c r="J566" s="27"/>
      <c r="K566" s="27"/>
      <c r="L566" s="27"/>
      <c r="M566" s="68"/>
      <c r="N566" s="69"/>
      <c r="O566" s="72">
        <f t="shared" si="91"/>
        <v>0</v>
      </c>
      <c r="P566" s="72">
        <f t="shared" si="92"/>
        <v>0</v>
      </c>
      <c r="Q566" s="73">
        <f t="shared" si="97"/>
        <v>50</v>
      </c>
      <c r="R566" s="73">
        <f t="shared" si="98"/>
        <v>350</v>
      </c>
      <c r="S566" s="74">
        <f t="shared" si="95"/>
        <v>0</v>
      </c>
      <c r="T566" s="74">
        <f t="shared" si="96"/>
        <v>0</v>
      </c>
    </row>
    <row r="567" spans="2:20" x14ac:dyDescent="0.25">
      <c r="B567" s="26"/>
      <c r="C567" s="50">
        <f t="shared" si="93"/>
        <v>0</v>
      </c>
      <c r="D567" s="64">
        <f t="shared" si="90"/>
        <v>52</v>
      </c>
      <c r="E567" s="71" t="str">
        <f t="shared" si="94"/>
        <v/>
      </c>
      <c r="F567" s="89"/>
      <c r="G567" s="27"/>
      <c r="H567" s="27"/>
      <c r="I567" s="27"/>
      <c r="J567" s="27"/>
      <c r="K567" s="27"/>
      <c r="L567" s="27"/>
      <c r="M567" s="68"/>
      <c r="N567" s="69"/>
      <c r="O567" s="72">
        <f t="shared" si="91"/>
        <v>0</v>
      </c>
      <c r="P567" s="72">
        <f t="shared" si="92"/>
        <v>0</v>
      </c>
      <c r="Q567" s="73">
        <f t="shared" si="97"/>
        <v>50</v>
      </c>
      <c r="R567" s="73">
        <f t="shared" si="98"/>
        <v>350</v>
      </c>
      <c r="S567" s="74">
        <f t="shared" si="95"/>
        <v>0</v>
      </c>
      <c r="T567" s="74">
        <f t="shared" si="96"/>
        <v>0</v>
      </c>
    </row>
    <row r="568" spans="2:20" x14ac:dyDescent="0.25">
      <c r="B568" s="26"/>
      <c r="C568" s="50">
        <f t="shared" si="93"/>
        <v>0</v>
      </c>
      <c r="D568" s="64">
        <f t="shared" si="90"/>
        <v>52</v>
      </c>
      <c r="E568" s="71" t="str">
        <f t="shared" si="94"/>
        <v/>
      </c>
      <c r="F568" s="89"/>
      <c r="G568" s="27"/>
      <c r="H568" s="27"/>
      <c r="I568" s="27"/>
      <c r="J568" s="27"/>
      <c r="K568" s="27"/>
      <c r="L568" s="27"/>
      <c r="M568" s="68"/>
      <c r="N568" s="69"/>
      <c r="O568" s="72">
        <f t="shared" si="91"/>
        <v>0</v>
      </c>
      <c r="P568" s="72">
        <f t="shared" si="92"/>
        <v>0</v>
      </c>
      <c r="Q568" s="73">
        <f t="shared" si="97"/>
        <v>50</v>
      </c>
      <c r="R568" s="73">
        <f t="shared" si="98"/>
        <v>350</v>
      </c>
      <c r="S568" s="74">
        <f t="shared" si="95"/>
        <v>0</v>
      </c>
      <c r="T568" s="74">
        <f t="shared" si="96"/>
        <v>0</v>
      </c>
    </row>
    <row r="569" spans="2:20" x14ac:dyDescent="0.25">
      <c r="B569" s="26"/>
      <c r="C569" s="50">
        <f t="shared" si="93"/>
        <v>0</v>
      </c>
      <c r="D569" s="64">
        <f t="shared" si="90"/>
        <v>52</v>
      </c>
      <c r="E569" s="71" t="str">
        <f t="shared" si="94"/>
        <v/>
      </c>
      <c r="F569" s="89"/>
      <c r="G569" s="27"/>
      <c r="H569" s="27"/>
      <c r="I569" s="27"/>
      <c r="J569" s="27"/>
      <c r="K569" s="27"/>
      <c r="L569" s="27"/>
      <c r="M569" s="68"/>
      <c r="N569" s="69"/>
      <c r="O569" s="72">
        <f t="shared" si="91"/>
        <v>0</v>
      </c>
      <c r="P569" s="72">
        <f t="shared" si="92"/>
        <v>0</v>
      </c>
      <c r="Q569" s="73">
        <f t="shared" si="97"/>
        <v>50</v>
      </c>
      <c r="R569" s="73">
        <f t="shared" si="98"/>
        <v>350</v>
      </c>
      <c r="S569" s="74">
        <f t="shared" si="95"/>
        <v>0</v>
      </c>
      <c r="T569" s="74">
        <f t="shared" si="96"/>
        <v>0</v>
      </c>
    </row>
    <row r="570" spans="2:20" x14ac:dyDescent="0.25">
      <c r="B570" s="26"/>
      <c r="C570" s="50">
        <f t="shared" si="93"/>
        <v>0</v>
      </c>
      <c r="D570" s="64">
        <f t="shared" si="90"/>
        <v>52</v>
      </c>
      <c r="E570" s="71" t="str">
        <f t="shared" si="94"/>
        <v/>
      </c>
      <c r="F570" s="89"/>
      <c r="G570" s="27"/>
      <c r="H570" s="27"/>
      <c r="I570" s="27"/>
      <c r="J570" s="27"/>
      <c r="K570" s="27"/>
      <c r="L570" s="27"/>
      <c r="M570" s="68"/>
      <c r="N570" s="69"/>
      <c r="O570" s="72">
        <f t="shared" si="91"/>
        <v>0</v>
      </c>
      <c r="P570" s="72">
        <f t="shared" si="92"/>
        <v>0</v>
      </c>
      <c r="Q570" s="73">
        <f t="shared" si="97"/>
        <v>50</v>
      </c>
      <c r="R570" s="73">
        <f t="shared" si="98"/>
        <v>350</v>
      </c>
      <c r="S570" s="74">
        <f t="shared" si="95"/>
        <v>0</v>
      </c>
      <c r="T570" s="74">
        <f t="shared" si="96"/>
        <v>0</v>
      </c>
    </row>
    <row r="571" spans="2:20" x14ac:dyDescent="0.25">
      <c r="B571" s="26"/>
      <c r="C571" s="50">
        <f t="shared" si="93"/>
        <v>0</v>
      </c>
      <c r="D571" s="64">
        <f t="shared" si="90"/>
        <v>52</v>
      </c>
      <c r="E571" s="71" t="str">
        <f t="shared" si="94"/>
        <v/>
      </c>
      <c r="F571" s="89"/>
      <c r="G571" s="27"/>
      <c r="H571" s="27"/>
      <c r="I571" s="27"/>
      <c r="J571" s="27"/>
      <c r="K571" s="27"/>
      <c r="L571" s="27"/>
      <c r="M571" s="68"/>
      <c r="N571" s="69"/>
      <c r="O571" s="72">
        <f t="shared" si="91"/>
        <v>0</v>
      </c>
      <c r="P571" s="72">
        <f t="shared" si="92"/>
        <v>0</v>
      </c>
      <c r="Q571" s="73">
        <f t="shared" si="97"/>
        <v>50</v>
      </c>
      <c r="R571" s="73">
        <f t="shared" si="98"/>
        <v>350</v>
      </c>
      <c r="S571" s="74">
        <f t="shared" si="95"/>
        <v>0</v>
      </c>
      <c r="T571" s="74">
        <f t="shared" si="96"/>
        <v>0</v>
      </c>
    </row>
    <row r="572" spans="2:20" x14ac:dyDescent="0.25">
      <c r="B572" s="26"/>
      <c r="C572" s="50">
        <f t="shared" si="93"/>
        <v>0</v>
      </c>
      <c r="D572" s="64">
        <f t="shared" si="90"/>
        <v>52</v>
      </c>
      <c r="E572" s="71" t="str">
        <f t="shared" si="94"/>
        <v/>
      </c>
      <c r="F572" s="89"/>
      <c r="G572" s="27"/>
      <c r="H572" s="27"/>
      <c r="I572" s="27"/>
      <c r="J572" s="27"/>
      <c r="K572" s="27"/>
      <c r="L572" s="27"/>
      <c r="M572" s="68"/>
      <c r="N572" s="69"/>
      <c r="O572" s="72">
        <f t="shared" si="91"/>
        <v>0</v>
      </c>
      <c r="P572" s="72">
        <f t="shared" si="92"/>
        <v>0</v>
      </c>
      <c r="Q572" s="73">
        <f t="shared" si="97"/>
        <v>50</v>
      </c>
      <c r="R572" s="73">
        <f t="shared" si="98"/>
        <v>350</v>
      </c>
      <c r="S572" s="74">
        <f t="shared" si="95"/>
        <v>0</v>
      </c>
      <c r="T572" s="74">
        <f t="shared" si="96"/>
        <v>0</v>
      </c>
    </row>
    <row r="573" spans="2:20" x14ac:dyDescent="0.25">
      <c r="B573" s="26"/>
      <c r="C573" s="50">
        <f t="shared" si="93"/>
        <v>0</v>
      </c>
      <c r="D573" s="64">
        <f t="shared" si="90"/>
        <v>52</v>
      </c>
      <c r="E573" s="71" t="str">
        <f t="shared" si="94"/>
        <v/>
      </c>
      <c r="F573" s="89"/>
      <c r="G573" s="27"/>
      <c r="H573" s="27"/>
      <c r="I573" s="27"/>
      <c r="J573" s="27"/>
      <c r="K573" s="27"/>
      <c r="L573" s="27"/>
      <c r="M573" s="68"/>
      <c r="N573" s="69"/>
      <c r="O573" s="72">
        <f t="shared" si="91"/>
        <v>0</v>
      </c>
      <c r="P573" s="72">
        <f t="shared" si="92"/>
        <v>0</v>
      </c>
      <c r="Q573" s="73">
        <f t="shared" si="97"/>
        <v>50</v>
      </c>
      <c r="R573" s="73">
        <f t="shared" si="98"/>
        <v>350</v>
      </c>
      <c r="S573" s="74">
        <f t="shared" si="95"/>
        <v>0</v>
      </c>
      <c r="T573" s="74">
        <f t="shared" si="96"/>
        <v>0</v>
      </c>
    </row>
    <row r="574" spans="2:20" x14ac:dyDescent="0.25">
      <c r="B574" s="26"/>
      <c r="C574" s="50">
        <f t="shared" si="93"/>
        <v>0</v>
      </c>
      <c r="D574" s="64">
        <f t="shared" si="90"/>
        <v>52</v>
      </c>
      <c r="E574" s="71" t="str">
        <f t="shared" si="94"/>
        <v/>
      </c>
      <c r="F574" s="89"/>
      <c r="G574" s="27"/>
      <c r="H574" s="27"/>
      <c r="I574" s="27"/>
      <c r="J574" s="27"/>
      <c r="K574" s="27"/>
      <c r="L574" s="27"/>
      <c r="M574" s="68"/>
      <c r="N574" s="69"/>
      <c r="O574" s="72">
        <f t="shared" si="91"/>
        <v>0</v>
      </c>
      <c r="P574" s="72">
        <f t="shared" si="92"/>
        <v>0</v>
      </c>
      <c r="Q574" s="73">
        <f t="shared" si="97"/>
        <v>50</v>
      </c>
      <c r="R574" s="73">
        <f t="shared" si="98"/>
        <v>350</v>
      </c>
      <c r="S574" s="74">
        <f t="shared" si="95"/>
        <v>0</v>
      </c>
      <c r="T574" s="74">
        <f t="shared" si="96"/>
        <v>0</v>
      </c>
    </row>
    <row r="575" spans="2:20" x14ac:dyDescent="0.25">
      <c r="B575" s="26"/>
      <c r="C575" s="50">
        <f t="shared" si="93"/>
        <v>0</v>
      </c>
      <c r="D575" s="64">
        <f t="shared" si="90"/>
        <v>52</v>
      </c>
      <c r="E575" s="71" t="str">
        <f t="shared" si="94"/>
        <v/>
      </c>
      <c r="F575" s="89"/>
      <c r="G575" s="27"/>
      <c r="H575" s="27"/>
      <c r="I575" s="27"/>
      <c r="J575" s="27"/>
      <c r="K575" s="27"/>
      <c r="L575" s="27"/>
      <c r="M575" s="68"/>
      <c r="N575" s="69"/>
      <c r="O575" s="72">
        <f t="shared" si="91"/>
        <v>0</v>
      </c>
      <c r="P575" s="72">
        <f t="shared" si="92"/>
        <v>0</v>
      </c>
      <c r="Q575" s="73">
        <f t="shared" si="97"/>
        <v>50</v>
      </c>
      <c r="R575" s="73">
        <f t="shared" si="98"/>
        <v>350</v>
      </c>
      <c r="S575" s="74">
        <f t="shared" si="95"/>
        <v>0</v>
      </c>
      <c r="T575" s="74">
        <f t="shared" si="96"/>
        <v>0</v>
      </c>
    </row>
    <row r="576" spans="2:20" x14ac:dyDescent="0.25">
      <c r="B576" s="26"/>
      <c r="C576" s="50">
        <f t="shared" si="93"/>
        <v>0</v>
      </c>
      <c r="D576" s="64">
        <f t="shared" si="90"/>
        <v>52</v>
      </c>
      <c r="E576" s="71" t="str">
        <f t="shared" si="94"/>
        <v/>
      </c>
      <c r="F576" s="89"/>
      <c r="G576" s="27"/>
      <c r="H576" s="27"/>
      <c r="I576" s="27"/>
      <c r="J576" s="27"/>
      <c r="K576" s="27"/>
      <c r="L576" s="27"/>
      <c r="M576" s="68"/>
      <c r="N576" s="69"/>
      <c r="O576" s="72">
        <f t="shared" si="91"/>
        <v>0</v>
      </c>
      <c r="P576" s="72">
        <f t="shared" si="92"/>
        <v>0</v>
      </c>
      <c r="Q576" s="73">
        <f t="shared" si="97"/>
        <v>50</v>
      </c>
      <c r="R576" s="73">
        <f t="shared" si="98"/>
        <v>350</v>
      </c>
      <c r="S576" s="74">
        <f t="shared" si="95"/>
        <v>0</v>
      </c>
      <c r="T576" s="74">
        <f t="shared" si="96"/>
        <v>0</v>
      </c>
    </row>
    <row r="577" spans="2:20" x14ac:dyDescent="0.25">
      <c r="B577" s="26"/>
      <c r="C577" s="50">
        <f t="shared" si="93"/>
        <v>0</v>
      </c>
      <c r="D577" s="64">
        <f t="shared" si="90"/>
        <v>52</v>
      </c>
      <c r="E577" s="71" t="str">
        <f t="shared" si="94"/>
        <v/>
      </c>
      <c r="F577" s="89"/>
      <c r="G577" s="27"/>
      <c r="H577" s="27"/>
      <c r="I577" s="27"/>
      <c r="J577" s="27"/>
      <c r="K577" s="27"/>
      <c r="L577" s="27"/>
      <c r="M577" s="68"/>
      <c r="N577" s="69"/>
      <c r="O577" s="72">
        <f t="shared" si="91"/>
        <v>0</v>
      </c>
      <c r="P577" s="72">
        <f t="shared" si="92"/>
        <v>0</v>
      </c>
      <c r="Q577" s="73">
        <f t="shared" si="97"/>
        <v>50</v>
      </c>
      <c r="R577" s="73">
        <f t="shared" si="98"/>
        <v>350</v>
      </c>
      <c r="S577" s="74">
        <f t="shared" si="95"/>
        <v>0</v>
      </c>
      <c r="T577" s="74">
        <f t="shared" si="96"/>
        <v>0</v>
      </c>
    </row>
    <row r="578" spans="2:20" x14ac:dyDescent="0.25">
      <c r="B578" s="26"/>
      <c r="C578" s="50">
        <f t="shared" si="93"/>
        <v>0</v>
      </c>
      <c r="D578" s="64">
        <f t="shared" si="90"/>
        <v>52</v>
      </c>
      <c r="E578" s="71" t="str">
        <f t="shared" si="94"/>
        <v/>
      </c>
      <c r="F578" s="89"/>
      <c r="G578" s="27"/>
      <c r="H578" s="27"/>
      <c r="I578" s="27"/>
      <c r="J578" s="27"/>
      <c r="K578" s="27"/>
      <c r="L578" s="27"/>
      <c r="M578" s="68"/>
      <c r="N578" s="69"/>
      <c r="O578" s="72">
        <f t="shared" si="91"/>
        <v>0</v>
      </c>
      <c r="P578" s="72">
        <f t="shared" si="92"/>
        <v>0</v>
      </c>
      <c r="Q578" s="73">
        <f t="shared" si="97"/>
        <v>50</v>
      </c>
      <c r="R578" s="73">
        <f t="shared" si="98"/>
        <v>350</v>
      </c>
      <c r="S578" s="74">
        <f t="shared" si="95"/>
        <v>0</v>
      </c>
      <c r="T578" s="74">
        <f t="shared" si="96"/>
        <v>0</v>
      </c>
    </row>
    <row r="579" spans="2:20" x14ac:dyDescent="0.25">
      <c r="B579" s="26"/>
      <c r="C579" s="50">
        <f t="shared" si="93"/>
        <v>0</v>
      </c>
      <c r="D579" s="64">
        <f t="shared" si="90"/>
        <v>52</v>
      </c>
      <c r="E579" s="71" t="str">
        <f t="shared" si="94"/>
        <v/>
      </c>
      <c r="F579" s="89"/>
      <c r="G579" s="27"/>
      <c r="H579" s="27"/>
      <c r="I579" s="27"/>
      <c r="J579" s="27"/>
      <c r="K579" s="27"/>
      <c r="L579" s="27"/>
      <c r="M579" s="68"/>
      <c r="N579" s="69"/>
      <c r="O579" s="72">
        <f t="shared" si="91"/>
        <v>0</v>
      </c>
      <c r="P579" s="72">
        <f t="shared" si="92"/>
        <v>0</v>
      </c>
      <c r="Q579" s="73">
        <f t="shared" si="97"/>
        <v>50</v>
      </c>
      <c r="R579" s="73">
        <f t="shared" si="98"/>
        <v>350</v>
      </c>
      <c r="S579" s="74">
        <f t="shared" si="95"/>
        <v>0</v>
      </c>
      <c r="T579" s="74">
        <f t="shared" si="96"/>
        <v>0</v>
      </c>
    </row>
    <row r="580" spans="2:20" x14ac:dyDescent="0.25">
      <c r="B580" s="26"/>
      <c r="C580" s="50">
        <f t="shared" si="93"/>
        <v>0</v>
      </c>
      <c r="D580" s="64">
        <f t="shared" si="90"/>
        <v>52</v>
      </c>
      <c r="E580" s="71" t="str">
        <f t="shared" si="94"/>
        <v/>
      </c>
      <c r="F580" s="89"/>
      <c r="G580" s="27"/>
      <c r="H580" s="27"/>
      <c r="I580" s="27"/>
      <c r="J580" s="27"/>
      <c r="K580" s="27"/>
      <c r="L580" s="27"/>
      <c r="M580" s="68"/>
      <c r="N580" s="69"/>
      <c r="O580" s="72">
        <f t="shared" si="91"/>
        <v>0</v>
      </c>
      <c r="P580" s="72">
        <f t="shared" si="92"/>
        <v>0</v>
      </c>
      <c r="Q580" s="73">
        <f t="shared" si="97"/>
        <v>50</v>
      </c>
      <c r="R580" s="73">
        <f t="shared" si="98"/>
        <v>350</v>
      </c>
      <c r="S580" s="74">
        <f t="shared" si="95"/>
        <v>0</v>
      </c>
      <c r="T580" s="74">
        <f t="shared" si="96"/>
        <v>0</v>
      </c>
    </row>
    <row r="581" spans="2:20" x14ac:dyDescent="0.25">
      <c r="B581" s="26"/>
      <c r="C581" s="50">
        <f t="shared" si="93"/>
        <v>0</v>
      </c>
      <c r="D581" s="64">
        <f t="shared" si="90"/>
        <v>52</v>
      </c>
      <c r="E581" s="71" t="str">
        <f t="shared" si="94"/>
        <v/>
      </c>
      <c r="F581" s="89"/>
      <c r="G581" s="27"/>
      <c r="H581" s="27"/>
      <c r="I581" s="27"/>
      <c r="J581" s="27"/>
      <c r="K581" s="27"/>
      <c r="L581" s="27"/>
      <c r="M581" s="68"/>
      <c r="N581" s="69"/>
      <c r="O581" s="72">
        <f t="shared" si="91"/>
        <v>0</v>
      </c>
      <c r="P581" s="72">
        <f t="shared" si="92"/>
        <v>0</v>
      </c>
      <c r="Q581" s="73">
        <f t="shared" si="97"/>
        <v>50</v>
      </c>
      <c r="R581" s="73">
        <f t="shared" si="98"/>
        <v>350</v>
      </c>
      <c r="S581" s="74">
        <f t="shared" si="95"/>
        <v>0</v>
      </c>
      <c r="T581" s="74">
        <f t="shared" si="96"/>
        <v>0</v>
      </c>
    </row>
    <row r="582" spans="2:20" x14ac:dyDescent="0.25">
      <c r="B582" s="26"/>
      <c r="C582" s="50">
        <f t="shared" si="93"/>
        <v>0</v>
      </c>
      <c r="D582" s="64">
        <f t="shared" si="90"/>
        <v>52</v>
      </c>
      <c r="E582" s="71" t="str">
        <f t="shared" si="94"/>
        <v/>
      </c>
      <c r="F582" s="89"/>
      <c r="G582" s="27"/>
      <c r="H582" s="27"/>
      <c r="I582" s="27"/>
      <c r="J582" s="27"/>
      <c r="K582" s="27"/>
      <c r="L582" s="27"/>
      <c r="M582" s="68"/>
      <c r="N582" s="69"/>
      <c r="O582" s="72">
        <f t="shared" si="91"/>
        <v>0</v>
      </c>
      <c r="P582" s="72">
        <f t="shared" si="92"/>
        <v>0</v>
      </c>
      <c r="Q582" s="73">
        <f t="shared" si="97"/>
        <v>50</v>
      </c>
      <c r="R582" s="73">
        <f t="shared" si="98"/>
        <v>350</v>
      </c>
      <c r="S582" s="74">
        <f t="shared" si="95"/>
        <v>0</v>
      </c>
      <c r="T582" s="74">
        <f t="shared" si="96"/>
        <v>0</v>
      </c>
    </row>
    <row r="583" spans="2:20" x14ac:dyDescent="0.25">
      <c r="B583" s="26"/>
      <c r="C583" s="50">
        <f t="shared" si="93"/>
        <v>0</v>
      </c>
      <c r="D583" s="64">
        <f t="shared" si="90"/>
        <v>52</v>
      </c>
      <c r="E583" s="71" t="str">
        <f t="shared" si="94"/>
        <v/>
      </c>
      <c r="F583" s="89"/>
      <c r="G583" s="27"/>
      <c r="H583" s="27"/>
      <c r="I583" s="27"/>
      <c r="J583" s="27"/>
      <c r="K583" s="27"/>
      <c r="L583" s="27"/>
      <c r="M583" s="68"/>
      <c r="N583" s="69"/>
      <c r="O583" s="72">
        <f t="shared" si="91"/>
        <v>0</v>
      </c>
      <c r="P583" s="72">
        <f t="shared" si="92"/>
        <v>0</v>
      </c>
      <c r="Q583" s="73">
        <f t="shared" si="97"/>
        <v>50</v>
      </c>
      <c r="R583" s="73">
        <f t="shared" si="98"/>
        <v>350</v>
      </c>
      <c r="S583" s="74">
        <f t="shared" si="95"/>
        <v>0</v>
      </c>
      <c r="T583" s="74">
        <f t="shared" si="96"/>
        <v>0</v>
      </c>
    </row>
    <row r="584" spans="2:20" x14ac:dyDescent="0.25">
      <c r="B584" s="26"/>
      <c r="C584" s="50">
        <f t="shared" si="93"/>
        <v>0</v>
      </c>
      <c r="D584" s="64">
        <f t="shared" si="90"/>
        <v>52</v>
      </c>
      <c r="E584" s="71" t="str">
        <f t="shared" si="94"/>
        <v/>
      </c>
      <c r="F584" s="89"/>
      <c r="G584" s="27"/>
      <c r="H584" s="27"/>
      <c r="I584" s="27"/>
      <c r="J584" s="27"/>
      <c r="K584" s="27"/>
      <c r="L584" s="27"/>
      <c r="M584" s="68"/>
      <c r="N584" s="69"/>
      <c r="O584" s="72">
        <f t="shared" si="91"/>
        <v>0</v>
      </c>
      <c r="P584" s="72">
        <f t="shared" si="92"/>
        <v>0</v>
      </c>
      <c r="Q584" s="73">
        <f t="shared" si="97"/>
        <v>50</v>
      </c>
      <c r="R584" s="73">
        <f t="shared" si="98"/>
        <v>350</v>
      </c>
      <c r="S584" s="74">
        <f t="shared" si="95"/>
        <v>0</v>
      </c>
      <c r="T584" s="74">
        <f t="shared" si="96"/>
        <v>0</v>
      </c>
    </row>
    <row r="585" spans="2:20" x14ac:dyDescent="0.25">
      <c r="B585" s="26"/>
      <c r="C585" s="50">
        <f t="shared" si="93"/>
        <v>0</v>
      </c>
      <c r="D585" s="64">
        <f t="shared" ref="D585:D648" si="99">INT(MOD(INT((B585-2)/7)+0.6,52+5/28))+1</f>
        <v>52</v>
      </c>
      <c r="E585" s="71" t="str">
        <f t="shared" si="94"/>
        <v/>
      </c>
      <c r="F585" s="89"/>
      <c r="G585" s="27"/>
      <c r="H585" s="27"/>
      <c r="I585" s="27"/>
      <c r="J585" s="27"/>
      <c r="K585" s="27"/>
      <c r="L585" s="27"/>
      <c r="M585" s="68"/>
      <c r="N585" s="69"/>
      <c r="O585" s="72">
        <f t="shared" ref="O585:O648" si="100">IF(L585="v",0,M585-N585)</f>
        <v>0</v>
      </c>
      <c r="P585" s="72">
        <f t="shared" ref="P585:P648" si="101">IF(L585="v",M585-N585,0)</f>
        <v>0</v>
      </c>
      <c r="Q585" s="73">
        <f t="shared" si="97"/>
        <v>50</v>
      </c>
      <c r="R585" s="73">
        <f t="shared" si="98"/>
        <v>350</v>
      </c>
      <c r="S585" s="74">
        <f t="shared" si="95"/>
        <v>0</v>
      </c>
      <c r="T585" s="74">
        <f t="shared" si="96"/>
        <v>0</v>
      </c>
    </row>
    <row r="586" spans="2:20" x14ac:dyDescent="0.25">
      <c r="B586" s="26"/>
      <c r="C586" s="50">
        <f t="shared" ref="C586:C649" si="102">IF(B586=0,0,(DATE(YEAR(B586),MONTH(B586),DAY(B586))))</f>
        <v>0</v>
      </c>
      <c r="D586" s="64">
        <f t="shared" si="99"/>
        <v>52</v>
      </c>
      <c r="E586" s="71" t="str">
        <f t="shared" ref="E586:E649" si="103">IF(C586=0,"",UPPER(TEXT(B586,"mmmm")))</f>
        <v/>
      </c>
      <c r="F586" s="89"/>
      <c r="G586" s="27"/>
      <c r="H586" s="27"/>
      <c r="I586" s="27"/>
      <c r="J586" s="27"/>
      <c r="K586" s="27"/>
      <c r="L586" s="27"/>
      <c r="M586" s="68"/>
      <c r="N586" s="69"/>
      <c r="O586" s="72">
        <f t="shared" si="100"/>
        <v>0</v>
      </c>
      <c r="P586" s="72">
        <f t="shared" si="101"/>
        <v>0</v>
      </c>
      <c r="Q586" s="73">
        <f t="shared" si="97"/>
        <v>50</v>
      </c>
      <c r="R586" s="73">
        <f t="shared" si="98"/>
        <v>350</v>
      </c>
      <c r="S586" s="74">
        <f t="shared" si="95"/>
        <v>0</v>
      </c>
      <c r="T586" s="74">
        <f t="shared" si="96"/>
        <v>0</v>
      </c>
    </row>
    <row r="587" spans="2:20" x14ac:dyDescent="0.25">
      <c r="B587" s="26"/>
      <c r="C587" s="50">
        <f t="shared" si="102"/>
        <v>0</v>
      </c>
      <c r="D587" s="64">
        <f t="shared" si="99"/>
        <v>52</v>
      </c>
      <c r="E587" s="71" t="str">
        <f t="shared" si="103"/>
        <v/>
      </c>
      <c r="F587" s="89"/>
      <c r="G587" s="27"/>
      <c r="H587" s="27"/>
      <c r="I587" s="27"/>
      <c r="J587" s="27"/>
      <c r="K587" s="27"/>
      <c r="L587" s="27"/>
      <c r="M587" s="68"/>
      <c r="N587" s="69"/>
      <c r="O587" s="72">
        <f t="shared" si="100"/>
        <v>0</v>
      </c>
      <c r="P587" s="72">
        <f t="shared" si="101"/>
        <v>0</v>
      </c>
      <c r="Q587" s="73">
        <f t="shared" si="97"/>
        <v>50</v>
      </c>
      <c r="R587" s="73">
        <f t="shared" si="98"/>
        <v>350</v>
      </c>
      <c r="S587" s="74">
        <f t="shared" si="95"/>
        <v>0</v>
      </c>
      <c r="T587" s="74">
        <f t="shared" si="96"/>
        <v>0</v>
      </c>
    </row>
    <row r="588" spans="2:20" x14ac:dyDescent="0.25">
      <c r="B588" s="26"/>
      <c r="C588" s="50">
        <f t="shared" si="102"/>
        <v>0</v>
      </c>
      <c r="D588" s="64">
        <f t="shared" si="99"/>
        <v>52</v>
      </c>
      <c r="E588" s="71" t="str">
        <f t="shared" si="103"/>
        <v/>
      </c>
      <c r="F588" s="89"/>
      <c r="G588" s="27"/>
      <c r="H588" s="27"/>
      <c r="I588" s="27"/>
      <c r="J588" s="27"/>
      <c r="K588" s="27"/>
      <c r="L588" s="27"/>
      <c r="M588" s="68"/>
      <c r="N588" s="69"/>
      <c r="O588" s="72">
        <f t="shared" si="100"/>
        <v>0</v>
      </c>
      <c r="P588" s="72">
        <f t="shared" si="101"/>
        <v>0</v>
      </c>
      <c r="Q588" s="73">
        <f t="shared" si="97"/>
        <v>50</v>
      </c>
      <c r="R588" s="73">
        <f t="shared" si="98"/>
        <v>350</v>
      </c>
      <c r="S588" s="74">
        <f t="shared" si="95"/>
        <v>0</v>
      </c>
      <c r="T588" s="74">
        <f t="shared" si="96"/>
        <v>0</v>
      </c>
    </row>
    <row r="589" spans="2:20" x14ac:dyDescent="0.25">
      <c r="B589" s="26"/>
      <c r="C589" s="50">
        <f t="shared" si="102"/>
        <v>0</v>
      </c>
      <c r="D589" s="64">
        <f t="shared" si="99"/>
        <v>52</v>
      </c>
      <c r="E589" s="71" t="str">
        <f t="shared" si="103"/>
        <v/>
      </c>
      <c r="F589" s="89"/>
      <c r="G589" s="27"/>
      <c r="H589" s="27"/>
      <c r="I589" s="27"/>
      <c r="J589" s="27"/>
      <c r="K589" s="27"/>
      <c r="L589" s="27"/>
      <c r="M589" s="68"/>
      <c r="N589" s="69"/>
      <c r="O589" s="72">
        <f t="shared" si="100"/>
        <v>0</v>
      </c>
      <c r="P589" s="72">
        <f t="shared" si="101"/>
        <v>0</v>
      </c>
      <c r="Q589" s="73">
        <f t="shared" si="97"/>
        <v>50</v>
      </c>
      <c r="R589" s="73">
        <f t="shared" si="98"/>
        <v>350</v>
      </c>
      <c r="S589" s="74">
        <f t="shared" si="95"/>
        <v>0</v>
      </c>
      <c r="T589" s="74">
        <f t="shared" si="96"/>
        <v>0</v>
      </c>
    </row>
    <row r="590" spans="2:20" x14ac:dyDescent="0.25">
      <c r="B590" s="26"/>
      <c r="C590" s="50">
        <f t="shared" si="102"/>
        <v>0</v>
      </c>
      <c r="D590" s="64">
        <f t="shared" si="99"/>
        <v>52</v>
      </c>
      <c r="E590" s="71" t="str">
        <f t="shared" si="103"/>
        <v/>
      </c>
      <c r="F590" s="89"/>
      <c r="G590" s="27"/>
      <c r="H590" s="27"/>
      <c r="I590" s="27"/>
      <c r="J590" s="27"/>
      <c r="K590" s="27"/>
      <c r="L590" s="27"/>
      <c r="M590" s="68"/>
      <c r="N590" s="69"/>
      <c r="O590" s="72">
        <f t="shared" si="100"/>
        <v>0</v>
      </c>
      <c r="P590" s="72">
        <f t="shared" si="101"/>
        <v>0</v>
      </c>
      <c r="Q590" s="73">
        <f t="shared" si="97"/>
        <v>50</v>
      </c>
      <c r="R590" s="73">
        <f t="shared" si="98"/>
        <v>350</v>
      </c>
      <c r="S590" s="74">
        <f t="shared" si="95"/>
        <v>0</v>
      </c>
      <c r="T590" s="74">
        <f t="shared" si="96"/>
        <v>0</v>
      </c>
    </row>
    <row r="591" spans="2:20" x14ac:dyDescent="0.25">
      <c r="B591" s="26"/>
      <c r="C591" s="50">
        <f t="shared" si="102"/>
        <v>0</v>
      </c>
      <c r="D591" s="64">
        <f t="shared" si="99"/>
        <v>52</v>
      </c>
      <c r="E591" s="71" t="str">
        <f t="shared" si="103"/>
        <v/>
      </c>
      <c r="F591" s="89"/>
      <c r="G591" s="27"/>
      <c r="H591" s="27"/>
      <c r="I591" s="27"/>
      <c r="J591" s="27"/>
      <c r="K591" s="27"/>
      <c r="L591" s="27"/>
      <c r="M591" s="68"/>
      <c r="N591" s="69"/>
      <c r="O591" s="72">
        <f t="shared" si="100"/>
        <v>0</v>
      </c>
      <c r="P591" s="72">
        <f t="shared" si="101"/>
        <v>0</v>
      </c>
      <c r="Q591" s="73">
        <f t="shared" si="97"/>
        <v>50</v>
      </c>
      <c r="R591" s="73">
        <f t="shared" si="98"/>
        <v>350</v>
      </c>
      <c r="S591" s="74">
        <f t="shared" si="95"/>
        <v>0</v>
      </c>
      <c r="T591" s="74">
        <f t="shared" si="96"/>
        <v>0</v>
      </c>
    </row>
    <row r="592" spans="2:20" x14ac:dyDescent="0.25">
      <c r="B592" s="26"/>
      <c r="C592" s="50">
        <f t="shared" si="102"/>
        <v>0</v>
      </c>
      <c r="D592" s="64">
        <f t="shared" si="99"/>
        <v>52</v>
      </c>
      <c r="E592" s="71" t="str">
        <f t="shared" si="103"/>
        <v/>
      </c>
      <c r="F592" s="89"/>
      <c r="G592" s="27"/>
      <c r="H592" s="27"/>
      <c r="I592" s="27"/>
      <c r="J592" s="27"/>
      <c r="K592" s="27"/>
      <c r="L592" s="27"/>
      <c r="M592" s="68"/>
      <c r="N592" s="69"/>
      <c r="O592" s="72">
        <f t="shared" si="100"/>
        <v>0</v>
      </c>
      <c r="P592" s="72">
        <f t="shared" si="101"/>
        <v>0</v>
      </c>
      <c r="Q592" s="73">
        <f t="shared" si="97"/>
        <v>50</v>
      </c>
      <c r="R592" s="73">
        <f t="shared" si="98"/>
        <v>350</v>
      </c>
      <c r="S592" s="74">
        <f t="shared" si="95"/>
        <v>0</v>
      </c>
      <c r="T592" s="74">
        <f t="shared" si="96"/>
        <v>0</v>
      </c>
    </row>
    <row r="593" spans="2:20" x14ac:dyDescent="0.25">
      <c r="B593" s="26"/>
      <c r="C593" s="50">
        <f t="shared" si="102"/>
        <v>0</v>
      </c>
      <c r="D593" s="64">
        <f t="shared" si="99"/>
        <v>52</v>
      </c>
      <c r="E593" s="71" t="str">
        <f t="shared" si="103"/>
        <v/>
      </c>
      <c r="F593" s="89"/>
      <c r="G593" s="27"/>
      <c r="H593" s="27"/>
      <c r="I593" s="27"/>
      <c r="J593" s="27"/>
      <c r="K593" s="27"/>
      <c r="L593" s="27"/>
      <c r="M593" s="68"/>
      <c r="N593" s="69"/>
      <c r="O593" s="72">
        <f t="shared" si="100"/>
        <v>0</v>
      </c>
      <c r="P593" s="72">
        <f t="shared" si="101"/>
        <v>0</v>
      </c>
      <c r="Q593" s="73">
        <f t="shared" si="97"/>
        <v>50</v>
      </c>
      <c r="R593" s="73">
        <f t="shared" si="98"/>
        <v>350</v>
      </c>
      <c r="S593" s="74">
        <f t="shared" si="95"/>
        <v>0</v>
      </c>
      <c r="T593" s="74">
        <f t="shared" si="96"/>
        <v>0</v>
      </c>
    </row>
    <row r="594" spans="2:20" x14ac:dyDescent="0.25">
      <c r="B594" s="26"/>
      <c r="C594" s="50">
        <f t="shared" si="102"/>
        <v>0</v>
      </c>
      <c r="D594" s="64">
        <f t="shared" si="99"/>
        <v>52</v>
      </c>
      <c r="E594" s="71" t="str">
        <f t="shared" si="103"/>
        <v/>
      </c>
      <c r="F594" s="89"/>
      <c r="G594" s="27"/>
      <c r="H594" s="27"/>
      <c r="I594" s="27"/>
      <c r="J594" s="27"/>
      <c r="K594" s="27"/>
      <c r="L594" s="27"/>
      <c r="M594" s="68"/>
      <c r="N594" s="69"/>
      <c r="O594" s="72">
        <f t="shared" si="100"/>
        <v>0</v>
      </c>
      <c r="P594" s="72">
        <f t="shared" si="101"/>
        <v>0</v>
      </c>
      <c r="Q594" s="73">
        <f t="shared" si="97"/>
        <v>50</v>
      </c>
      <c r="R594" s="73">
        <f t="shared" si="98"/>
        <v>350</v>
      </c>
      <c r="S594" s="74">
        <f t="shared" ref="S594:S657" si="104">IF(Q594=Q593,0,Q594)</f>
        <v>0</v>
      </c>
      <c r="T594" s="74">
        <f t="shared" ref="T594:T657" si="105">IF(R594=R593,0,R594)</f>
        <v>0</v>
      </c>
    </row>
    <row r="595" spans="2:20" x14ac:dyDescent="0.25">
      <c r="B595" s="26"/>
      <c r="C595" s="50">
        <f t="shared" si="102"/>
        <v>0</v>
      </c>
      <c r="D595" s="64">
        <f t="shared" si="99"/>
        <v>52</v>
      </c>
      <c r="E595" s="71" t="str">
        <f t="shared" si="103"/>
        <v/>
      </c>
      <c r="F595" s="89"/>
      <c r="G595" s="27"/>
      <c r="H595" s="27"/>
      <c r="I595" s="27"/>
      <c r="J595" s="27"/>
      <c r="K595" s="27"/>
      <c r="L595" s="27"/>
      <c r="M595" s="68"/>
      <c r="N595" s="69"/>
      <c r="O595" s="72">
        <f t="shared" si="100"/>
        <v>0</v>
      </c>
      <c r="P595" s="72">
        <f t="shared" si="101"/>
        <v>0</v>
      </c>
      <c r="Q595" s="73">
        <f t="shared" si="97"/>
        <v>50</v>
      </c>
      <c r="R595" s="73">
        <f t="shared" si="98"/>
        <v>350</v>
      </c>
      <c r="S595" s="74">
        <f t="shared" si="104"/>
        <v>0</v>
      </c>
      <c r="T595" s="74">
        <f t="shared" si="105"/>
        <v>0</v>
      </c>
    </row>
    <row r="596" spans="2:20" x14ac:dyDescent="0.25">
      <c r="B596" s="26"/>
      <c r="C596" s="50">
        <f t="shared" si="102"/>
        <v>0</v>
      </c>
      <c r="D596" s="64">
        <f t="shared" si="99"/>
        <v>52</v>
      </c>
      <c r="E596" s="71" t="str">
        <f t="shared" si="103"/>
        <v/>
      </c>
      <c r="F596" s="89"/>
      <c r="G596" s="27"/>
      <c r="H596" s="27"/>
      <c r="I596" s="27"/>
      <c r="J596" s="27"/>
      <c r="K596" s="27"/>
      <c r="L596" s="27"/>
      <c r="M596" s="68"/>
      <c r="N596" s="69"/>
      <c r="O596" s="72">
        <f t="shared" si="100"/>
        <v>0</v>
      </c>
      <c r="P596" s="72">
        <f t="shared" si="101"/>
        <v>0</v>
      </c>
      <c r="Q596" s="73">
        <f t="shared" ref="Q596:Q659" si="106">Q595+O596</f>
        <v>50</v>
      </c>
      <c r="R596" s="73">
        <f t="shared" ref="R596:R659" si="107">R595+P596</f>
        <v>350</v>
      </c>
      <c r="S596" s="74">
        <f t="shared" si="104"/>
        <v>0</v>
      </c>
      <c r="T596" s="74">
        <f t="shared" si="105"/>
        <v>0</v>
      </c>
    </row>
    <row r="597" spans="2:20" x14ac:dyDescent="0.25">
      <c r="B597" s="26"/>
      <c r="C597" s="50">
        <f t="shared" si="102"/>
        <v>0</v>
      </c>
      <c r="D597" s="64">
        <f t="shared" si="99"/>
        <v>52</v>
      </c>
      <c r="E597" s="71" t="str">
        <f t="shared" si="103"/>
        <v/>
      </c>
      <c r="F597" s="89"/>
      <c r="G597" s="27"/>
      <c r="H597" s="27"/>
      <c r="I597" s="27"/>
      <c r="J597" s="27"/>
      <c r="K597" s="27"/>
      <c r="L597" s="27"/>
      <c r="M597" s="68"/>
      <c r="N597" s="69"/>
      <c r="O597" s="72">
        <f t="shared" si="100"/>
        <v>0</v>
      </c>
      <c r="P597" s="72">
        <f t="shared" si="101"/>
        <v>0</v>
      </c>
      <c r="Q597" s="73">
        <f t="shared" si="106"/>
        <v>50</v>
      </c>
      <c r="R597" s="73">
        <f t="shared" si="107"/>
        <v>350</v>
      </c>
      <c r="S597" s="74">
        <f t="shared" si="104"/>
        <v>0</v>
      </c>
      <c r="T597" s="74">
        <f t="shared" si="105"/>
        <v>0</v>
      </c>
    </row>
    <row r="598" spans="2:20" x14ac:dyDescent="0.25">
      <c r="B598" s="26"/>
      <c r="C598" s="50">
        <f t="shared" si="102"/>
        <v>0</v>
      </c>
      <c r="D598" s="64">
        <f t="shared" si="99"/>
        <v>52</v>
      </c>
      <c r="E598" s="71" t="str">
        <f t="shared" si="103"/>
        <v/>
      </c>
      <c r="F598" s="89"/>
      <c r="G598" s="27"/>
      <c r="H598" s="27"/>
      <c r="I598" s="27"/>
      <c r="J598" s="27"/>
      <c r="K598" s="27"/>
      <c r="L598" s="27"/>
      <c r="M598" s="68"/>
      <c r="N598" s="69"/>
      <c r="O598" s="72">
        <f t="shared" si="100"/>
        <v>0</v>
      </c>
      <c r="P598" s="72">
        <f t="shared" si="101"/>
        <v>0</v>
      </c>
      <c r="Q598" s="73">
        <f t="shared" si="106"/>
        <v>50</v>
      </c>
      <c r="R598" s="73">
        <f t="shared" si="107"/>
        <v>350</v>
      </c>
      <c r="S598" s="74">
        <f t="shared" si="104"/>
        <v>0</v>
      </c>
      <c r="T598" s="74">
        <f t="shared" si="105"/>
        <v>0</v>
      </c>
    </row>
    <row r="599" spans="2:20" x14ac:dyDescent="0.25">
      <c r="B599" s="26"/>
      <c r="C599" s="50">
        <f t="shared" si="102"/>
        <v>0</v>
      </c>
      <c r="D599" s="64">
        <f t="shared" si="99"/>
        <v>52</v>
      </c>
      <c r="E599" s="71" t="str">
        <f t="shared" si="103"/>
        <v/>
      </c>
      <c r="F599" s="89"/>
      <c r="G599" s="27"/>
      <c r="H599" s="27"/>
      <c r="I599" s="27"/>
      <c r="J599" s="27"/>
      <c r="K599" s="27"/>
      <c r="L599" s="27"/>
      <c r="M599" s="68"/>
      <c r="N599" s="69"/>
      <c r="O599" s="72">
        <f t="shared" si="100"/>
        <v>0</v>
      </c>
      <c r="P599" s="72">
        <f t="shared" si="101"/>
        <v>0</v>
      </c>
      <c r="Q599" s="73">
        <f t="shared" si="106"/>
        <v>50</v>
      </c>
      <c r="R599" s="73">
        <f t="shared" si="107"/>
        <v>350</v>
      </c>
      <c r="S599" s="74">
        <f t="shared" si="104"/>
        <v>0</v>
      </c>
      <c r="T599" s="74">
        <f t="shared" si="105"/>
        <v>0</v>
      </c>
    </row>
    <row r="600" spans="2:20" x14ac:dyDescent="0.25">
      <c r="B600" s="26"/>
      <c r="C600" s="50">
        <f t="shared" si="102"/>
        <v>0</v>
      </c>
      <c r="D600" s="64">
        <f t="shared" si="99"/>
        <v>52</v>
      </c>
      <c r="E600" s="71" t="str">
        <f t="shared" si="103"/>
        <v/>
      </c>
      <c r="F600" s="89"/>
      <c r="G600" s="27"/>
      <c r="H600" s="27"/>
      <c r="I600" s="27"/>
      <c r="J600" s="27"/>
      <c r="K600" s="27"/>
      <c r="L600" s="27"/>
      <c r="M600" s="68"/>
      <c r="N600" s="69"/>
      <c r="O600" s="72">
        <f t="shared" si="100"/>
        <v>0</v>
      </c>
      <c r="P600" s="72">
        <f t="shared" si="101"/>
        <v>0</v>
      </c>
      <c r="Q600" s="73">
        <f t="shared" si="106"/>
        <v>50</v>
      </c>
      <c r="R600" s="73">
        <f t="shared" si="107"/>
        <v>350</v>
      </c>
      <c r="S600" s="74">
        <f t="shared" si="104"/>
        <v>0</v>
      </c>
      <c r="T600" s="74">
        <f t="shared" si="105"/>
        <v>0</v>
      </c>
    </row>
    <row r="601" spans="2:20" x14ac:dyDescent="0.25">
      <c r="B601" s="26"/>
      <c r="C601" s="50">
        <f t="shared" si="102"/>
        <v>0</v>
      </c>
      <c r="D601" s="64">
        <f t="shared" si="99"/>
        <v>52</v>
      </c>
      <c r="E601" s="71" t="str">
        <f t="shared" si="103"/>
        <v/>
      </c>
      <c r="F601" s="89"/>
      <c r="G601" s="27"/>
      <c r="H601" s="27"/>
      <c r="I601" s="27"/>
      <c r="J601" s="27"/>
      <c r="K601" s="27"/>
      <c r="L601" s="27"/>
      <c r="M601" s="68"/>
      <c r="N601" s="69"/>
      <c r="O601" s="72">
        <f t="shared" si="100"/>
        <v>0</v>
      </c>
      <c r="P601" s="72">
        <f t="shared" si="101"/>
        <v>0</v>
      </c>
      <c r="Q601" s="73">
        <f t="shared" si="106"/>
        <v>50</v>
      </c>
      <c r="R601" s="73">
        <f t="shared" si="107"/>
        <v>350</v>
      </c>
      <c r="S601" s="74">
        <f t="shared" si="104"/>
        <v>0</v>
      </c>
      <c r="T601" s="74">
        <f t="shared" si="105"/>
        <v>0</v>
      </c>
    </row>
    <row r="602" spans="2:20" x14ac:dyDescent="0.25">
      <c r="B602" s="26"/>
      <c r="C602" s="50">
        <f t="shared" si="102"/>
        <v>0</v>
      </c>
      <c r="D602" s="64">
        <f t="shared" si="99"/>
        <v>52</v>
      </c>
      <c r="E602" s="71" t="str">
        <f t="shared" si="103"/>
        <v/>
      </c>
      <c r="F602" s="89"/>
      <c r="G602" s="27"/>
      <c r="H602" s="27"/>
      <c r="I602" s="27"/>
      <c r="J602" s="27"/>
      <c r="K602" s="27"/>
      <c r="L602" s="27"/>
      <c r="M602" s="68"/>
      <c r="N602" s="69"/>
      <c r="O602" s="72">
        <f t="shared" si="100"/>
        <v>0</v>
      </c>
      <c r="P602" s="72">
        <f t="shared" si="101"/>
        <v>0</v>
      </c>
      <c r="Q602" s="73">
        <f t="shared" si="106"/>
        <v>50</v>
      </c>
      <c r="R602" s="73">
        <f t="shared" si="107"/>
        <v>350</v>
      </c>
      <c r="S602" s="74">
        <f t="shared" si="104"/>
        <v>0</v>
      </c>
      <c r="T602" s="74">
        <f t="shared" si="105"/>
        <v>0</v>
      </c>
    </row>
    <row r="603" spans="2:20" x14ac:dyDescent="0.25">
      <c r="B603" s="26"/>
      <c r="C603" s="50">
        <f t="shared" si="102"/>
        <v>0</v>
      </c>
      <c r="D603" s="64">
        <f t="shared" si="99"/>
        <v>52</v>
      </c>
      <c r="E603" s="71" t="str">
        <f t="shared" si="103"/>
        <v/>
      </c>
      <c r="F603" s="89"/>
      <c r="G603" s="27"/>
      <c r="H603" s="27"/>
      <c r="I603" s="27"/>
      <c r="J603" s="27"/>
      <c r="K603" s="27"/>
      <c r="L603" s="27"/>
      <c r="M603" s="68"/>
      <c r="N603" s="69"/>
      <c r="O603" s="72">
        <f t="shared" si="100"/>
        <v>0</v>
      </c>
      <c r="P603" s="72">
        <f t="shared" si="101"/>
        <v>0</v>
      </c>
      <c r="Q603" s="73">
        <f t="shared" si="106"/>
        <v>50</v>
      </c>
      <c r="R603" s="73">
        <f t="shared" si="107"/>
        <v>350</v>
      </c>
      <c r="S603" s="74">
        <f t="shared" si="104"/>
        <v>0</v>
      </c>
      <c r="T603" s="74">
        <f t="shared" si="105"/>
        <v>0</v>
      </c>
    </row>
    <row r="604" spans="2:20" x14ac:dyDescent="0.25">
      <c r="B604" s="26"/>
      <c r="C604" s="50">
        <f t="shared" si="102"/>
        <v>0</v>
      </c>
      <c r="D604" s="64">
        <f t="shared" si="99"/>
        <v>52</v>
      </c>
      <c r="E604" s="71" t="str">
        <f t="shared" si="103"/>
        <v/>
      </c>
      <c r="F604" s="89"/>
      <c r="G604" s="27"/>
      <c r="H604" s="27"/>
      <c r="I604" s="27"/>
      <c r="J604" s="27"/>
      <c r="K604" s="27"/>
      <c r="L604" s="27"/>
      <c r="M604" s="68"/>
      <c r="N604" s="69"/>
      <c r="O604" s="72">
        <f t="shared" si="100"/>
        <v>0</v>
      </c>
      <c r="P604" s="72">
        <f t="shared" si="101"/>
        <v>0</v>
      </c>
      <c r="Q604" s="73">
        <f t="shared" si="106"/>
        <v>50</v>
      </c>
      <c r="R604" s="73">
        <f t="shared" si="107"/>
        <v>350</v>
      </c>
      <c r="S604" s="74">
        <f t="shared" si="104"/>
        <v>0</v>
      </c>
      <c r="T604" s="74">
        <f t="shared" si="105"/>
        <v>0</v>
      </c>
    </row>
    <row r="605" spans="2:20" x14ac:dyDescent="0.25">
      <c r="B605" s="26"/>
      <c r="C605" s="50">
        <f t="shared" si="102"/>
        <v>0</v>
      </c>
      <c r="D605" s="64">
        <f t="shared" si="99"/>
        <v>52</v>
      </c>
      <c r="E605" s="71" t="str">
        <f t="shared" si="103"/>
        <v/>
      </c>
      <c r="F605" s="89"/>
      <c r="G605" s="27"/>
      <c r="H605" s="27"/>
      <c r="I605" s="27"/>
      <c r="J605" s="27"/>
      <c r="K605" s="27"/>
      <c r="L605" s="27"/>
      <c r="M605" s="68"/>
      <c r="N605" s="69"/>
      <c r="O605" s="72">
        <f t="shared" si="100"/>
        <v>0</v>
      </c>
      <c r="P605" s="72">
        <f t="shared" si="101"/>
        <v>0</v>
      </c>
      <c r="Q605" s="73">
        <f t="shared" si="106"/>
        <v>50</v>
      </c>
      <c r="R605" s="73">
        <f t="shared" si="107"/>
        <v>350</v>
      </c>
      <c r="S605" s="74">
        <f t="shared" si="104"/>
        <v>0</v>
      </c>
      <c r="T605" s="74">
        <f t="shared" si="105"/>
        <v>0</v>
      </c>
    </row>
    <row r="606" spans="2:20" x14ac:dyDescent="0.25">
      <c r="B606" s="26"/>
      <c r="C606" s="50">
        <f t="shared" si="102"/>
        <v>0</v>
      </c>
      <c r="D606" s="64">
        <f t="shared" si="99"/>
        <v>52</v>
      </c>
      <c r="E606" s="71" t="str">
        <f t="shared" si="103"/>
        <v/>
      </c>
      <c r="F606" s="89"/>
      <c r="G606" s="27"/>
      <c r="H606" s="27"/>
      <c r="I606" s="27"/>
      <c r="J606" s="27"/>
      <c r="K606" s="27"/>
      <c r="L606" s="27"/>
      <c r="M606" s="68"/>
      <c r="N606" s="69"/>
      <c r="O606" s="72">
        <f t="shared" si="100"/>
        <v>0</v>
      </c>
      <c r="P606" s="72">
        <f t="shared" si="101"/>
        <v>0</v>
      </c>
      <c r="Q606" s="73">
        <f t="shared" si="106"/>
        <v>50</v>
      </c>
      <c r="R606" s="73">
        <f t="shared" si="107"/>
        <v>350</v>
      </c>
      <c r="S606" s="74">
        <f t="shared" si="104"/>
        <v>0</v>
      </c>
      <c r="T606" s="74">
        <f t="shared" si="105"/>
        <v>0</v>
      </c>
    </row>
    <row r="607" spans="2:20" x14ac:dyDescent="0.25">
      <c r="B607" s="26"/>
      <c r="C607" s="50">
        <f t="shared" si="102"/>
        <v>0</v>
      </c>
      <c r="D607" s="64">
        <f t="shared" si="99"/>
        <v>52</v>
      </c>
      <c r="E607" s="71" t="str">
        <f t="shared" si="103"/>
        <v/>
      </c>
      <c r="F607" s="89"/>
      <c r="G607" s="27"/>
      <c r="H607" s="27"/>
      <c r="I607" s="27"/>
      <c r="J607" s="27"/>
      <c r="K607" s="27"/>
      <c r="L607" s="27"/>
      <c r="M607" s="68"/>
      <c r="N607" s="69"/>
      <c r="O607" s="72">
        <f t="shared" si="100"/>
        <v>0</v>
      </c>
      <c r="P607" s="72">
        <f t="shared" si="101"/>
        <v>0</v>
      </c>
      <c r="Q607" s="73">
        <f t="shared" si="106"/>
        <v>50</v>
      </c>
      <c r="R607" s="73">
        <f t="shared" si="107"/>
        <v>350</v>
      </c>
      <c r="S607" s="74">
        <f t="shared" si="104"/>
        <v>0</v>
      </c>
      <c r="T607" s="74">
        <f t="shared" si="105"/>
        <v>0</v>
      </c>
    </row>
    <row r="608" spans="2:20" x14ac:dyDescent="0.25">
      <c r="B608" s="26"/>
      <c r="C608" s="50">
        <f t="shared" si="102"/>
        <v>0</v>
      </c>
      <c r="D608" s="64">
        <f t="shared" si="99"/>
        <v>52</v>
      </c>
      <c r="E608" s="71" t="str">
        <f t="shared" si="103"/>
        <v/>
      </c>
      <c r="F608" s="89"/>
      <c r="G608" s="27"/>
      <c r="H608" s="27"/>
      <c r="I608" s="27"/>
      <c r="J608" s="27"/>
      <c r="K608" s="27"/>
      <c r="L608" s="27"/>
      <c r="M608" s="68"/>
      <c r="N608" s="69"/>
      <c r="O608" s="72">
        <f t="shared" si="100"/>
        <v>0</v>
      </c>
      <c r="P608" s="72">
        <f t="shared" si="101"/>
        <v>0</v>
      </c>
      <c r="Q608" s="73">
        <f t="shared" si="106"/>
        <v>50</v>
      </c>
      <c r="R608" s="73">
        <f t="shared" si="107"/>
        <v>350</v>
      </c>
      <c r="S608" s="74">
        <f t="shared" si="104"/>
        <v>0</v>
      </c>
      <c r="T608" s="74">
        <f t="shared" si="105"/>
        <v>0</v>
      </c>
    </row>
    <row r="609" spans="2:20" x14ac:dyDescent="0.25">
      <c r="B609" s="26"/>
      <c r="C609" s="50">
        <f t="shared" si="102"/>
        <v>0</v>
      </c>
      <c r="D609" s="64">
        <f t="shared" si="99"/>
        <v>52</v>
      </c>
      <c r="E609" s="71" t="str">
        <f t="shared" si="103"/>
        <v/>
      </c>
      <c r="F609" s="89"/>
      <c r="G609" s="27"/>
      <c r="H609" s="27"/>
      <c r="I609" s="27"/>
      <c r="J609" s="27"/>
      <c r="K609" s="27"/>
      <c r="L609" s="27"/>
      <c r="M609" s="68"/>
      <c r="N609" s="69"/>
      <c r="O609" s="72">
        <f t="shared" si="100"/>
        <v>0</v>
      </c>
      <c r="P609" s="72">
        <f t="shared" si="101"/>
        <v>0</v>
      </c>
      <c r="Q609" s="73">
        <f t="shared" si="106"/>
        <v>50</v>
      </c>
      <c r="R609" s="73">
        <f t="shared" si="107"/>
        <v>350</v>
      </c>
      <c r="S609" s="74">
        <f t="shared" si="104"/>
        <v>0</v>
      </c>
      <c r="T609" s="74">
        <f t="shared" si="105"/>
        <v>0</v>
      </c>
    </row>
    <row r="610" spans="2:20" x14ac:dyDescent="0.25">
      <c r="B610" s="26"/>
      <c r="C610" s="50">
        <f t="shared" si="102"/>
        <v>0</v>
      </c>
      <c r="D610" s="64">
        <f t="shared" si="99"/>
        <v>52</v>
      </c>
      <c r="E610" s="71" t="str">
        <f t="shared" si="103"/>
        <v/>
      </c>
      <c r="F610" s="89"/>
      <c r="G610" s="27"/>
      <c r="H610" s="27"/>
      <c r="I610" s="27"/>
      <c r="J610" s="27"/>
      <c r="K610" s="27"/>
      <c r="L610" s="27"/>
      <c r="M610" s="68"/>
      <c r="N610" s="69"/>
      <c r="O610" s="72">
        <f t="shared" si="100"/>
        <v>0</v>
      </c>
      <c r="P610" s="72">
        <f t="shared" si="101"/>
        <v>0</v>
      </c>
      <c r="Q610" s="73">
        <f t="shared" si="106"/>
        <v>50</v>
      </c>
      <c r="R610" s="73">
        <f t="shared" si="107"/>
        <v>350</v>
      </c>
      <c r="S610" s="74">
        <f t="shared" si="104"/>
        <v>0</v>
      </c>
      <c r="T610" s="74">
        <f t="shared" si="105"/>
        <v>0</v>
      </c>
    </row>
    <row r="611" spans="2:20" x14ac:dyDescent="0.25">
      <c r="B611" s="26"/>
      <c r="C611" s="50">
        <f t="shared" si="102"/>
        <v>0</v>
      </c>
      <c r="D611" s="64">
        <f t="shared" si="99"/>
        <v>52</v>
      </c>
      <c r="E611" s="71" t="str">
        <f t="shared" si="103"/>
        <v/>
      </c>
      <c r="F611" s="89"/>
      <c r="G611" s="27"/>
      <c r="H611" s="27"/>
      <c r="I611" s="27"/>
      <c r="J611" s="27"/>
      <c r="K611" s="27"/>
      <c r="L611" s="27"/>
      <c r="M611" s="68"/>
      <c r="N611" s="69"/>
      <c r="O611" s="72">
        <f t="shared" si="100"/>
        <v>0</v>
      </c>
      <c r="P611" s="72">
        <f t="shared" si="101"/>
        <v>0</v>
      </c>
      <c r="Q611" s="73">
        <f t="shared" si="106"/>
        <v>50</v>
      </c>
      <c r="R611" s="73">
        <f t="shared" si="107"/>
        <v>350</v>
      </c>
      <c r="S611" s="74">
        <f t="shared" si="104"/>
        <v>0</v>
      </c>
      <c r="T611" s="74">
        <f t="shared" si="105"/>
        <v>0</v>
      </c>
    </row>
    <row r="612" spans="2:20" x14ac:dyDescent="0.25">
      <c r="B612" s="26"/>
      <c r="C612" s="50">
        <f t="shared" si="102"/>
        <v>0</v>
      </c>
      <c r="D612" s="64">
        <f t="shared" si="99"/>
        <v>52</v>
      </c>
      <c r="E612" s="71" t="str">
        <f t="shared" si="103"/>
        <v/>
      </c>
      <c r="F612" s="89"/>
      <c r="G612" s="27"/>
      <c r="H612" s="27"/>
      <c r="I612" s="27"/>
      <c r="J612" s="27"/>
      <c r="K612" s="27"/>
      <c r="L612" s="27"/>
      <c r="M612" s="68"/>
      <c r="N612" s="69"/>
      <c r="O612" s="72">
        <f t="shared" si="100"/>
        <v>0</v>
      </c>
      <c r="P612" s="72">
        <f t="shared" si="101"/>
        <v>0</v>
      </c>
      <c r="Q612" s="73">
        <f t="shared" si="106"/>
        <v>50</v>
      </c>
      <c r="R612" s="73">
        <f t="shared" si="107"/>
        <v>350</v>
      </c>
      <c r="S612" s="74">
        <f t="shared" si="104"/>
        <v>0</v>
      </c>
      <c r="T612" s="74">
        <f t="shared" si="105"/>
        <v>0</v>
      </c>
    </row>
    <row r="613" spans="2:20" x14ac:dyDescent="0.25">
      <c r="B613" s="26"/>
      <c r="C613" s="50">
        <f t="shared" si="102"/>
        <v>0</v>
      </c>
      <c r="D613" s="64">
        <f t="shared" si="99"/>
        <v>52</v>
      </c>
      <c r="E613" s="71" t="str">
        <f t="shared" si="103"/>
        <v/>
      </c>
      <c r="F613" s="89"/>
      <c r="G613" s="27"/>
      <c r="H613" s="27"/>
      <c r="I613" s="27"/>
      <c r="J613" s="27"/>
      <c r="K613" s="27"/>
      <c r="L613" s="27"/>
      <c r="M613" s="68"/>
      <c r="N613" s="69"/>
      <c r="O613" s="72">
        <f t="shared" si="100"/>
        <v>0</v>
      </c>
      <c r="P613" s="72">
        <f t="shared" si="101"/>
        <v>0</v>
      </c>
      <c r="Q613" s="73">
        <f t="shared" si="106"/>
        <v>50</v>
      </c>
      <c r="R613" s="73">
        <f t="shared" si="107"/>
        <v>350</v>
      </c>
      <c r="S613" s="74">
        <f t="shared" si="104"/>
        <v>0</v>
      </c>
      <c r="T613" s="74">
        <f t="shared" si="105"/>
        <v>0</v>
      </c>
    </row>
    <row r="614" spans="2:20" x14ac:dyDescent="0.25">
      <c r="B614" s="26"/>
      <c r="C614" s="50">
        <f t="shared" si="102"/>
        <v>0</v>
      </c>
      <c r="D614" s="64">
        <f t="shared" si="99"/>
        <v>52</v>
      </c>
      <c r="E614" s="71" t="str">
        <f t="shared" si="103"/>
        <v/>
      </c>
      <c r="F614" s="89"/>
      <c r="G614" s="27"/>
      <c r="H614" s="27"/>
      <c r="I614" s="27"/>
      <c r="J614" s="27"/>
      <c r="K614" s="27"/>
      <c r="L614" s="27"/>
      <c r="M614" s="68"/>
      <c r="N614" s="69"/>
      <c r="O614" s="72">
        <f t="shared" si="100"/>
        <v>0</v>
      </c>
      <c r="P614" s="72">
        <f t="shared" si="101"/>
        <v>0</v>
      </c>
      <c r="Q614" s="73">
        <f t="shared" si="106"/>
        <v>50</v>
      </c>
      <c r="R614" s="73">
        <f t="shared" si="107"/>
        <v>350</v>
      </c>
      <c r="S614" s="74">
        <f t="shared" si="104"/>
        <v>0</v>
      </c>
      <c r="T614" s="74">
        <f t="shared" si="105"/>
        <v>0</v>
      </c>
    </row>
    <row r="615" spans="2:20" x14ac:dyDescent="0.25">
      <c r="B615" s="26"/>
      <c r="C615" s="50">
        <f t="shared" si="102"/>
        <v>0</v>
      </c>
      <c r="D615" s="64">
        <f t="shared" si="99"/>
        <v>52</v>
      </c>
      <c r="E615" s="71" t="str">
        <f t="shared" si="103"/>
        <v/>
      </c>
      <c r="F615" s="89"/>
      <c r="G615" s="27"/>
      <c r="H615" s="27"/>
      <c r="I615" s="27"/>
      <c r="J615" s="27"/>
      <c r="K615" s="27"/>
      <c r="L615" s="27"/>
      <c r="M615" s="68"/>
      <c r="N615" s="69"/>
      <c r="O615" s="72">
        <f t="shared" si="100"/>
        <v>0</v>
      </c>
      <c r="P615" s="72">
        <f t="shared" si="101"/>
        <v>0</v>
      </c>
      <c r="Q615" s="73">
        <f t="shared" si="106"/>
        <v>50</v>
      </c>
      <c r="R615" s="73">
        <f t="shared" si="107"/>
        <v>350</v>
      </c>
      <c r="S615" s="74">
        <f t="shared" si="104"/>
        <v>0</v>
      </c>
      <c r="T615" s="74">
        <f t="shared" si="105"/>
        <v>0</v>
      </c>
    </row>
    <row r="616" spans="2:20" x14ac:dyDescent="0.25">
      <c r="B616" s="26"/>
      <c r="C616" s="50">
        <f t="shared" si="102"/>
        <v>0</v>
      </c>
      <c r="D616" s="64">
        <f t="shared" si="99"/>
        <v>52</v>
      </c>
      <c r="E616" s="71" t="str">
        <f t="shared" si="103"/>
        <v/>
      </c>
      <c r="F616" s="89"/>
      <c r="G616" s="27"/>
      <c r="H616" s="27"/>
      <c r="I616" s="27"/>
      <c r="J616" s="27"/>
      <c r="K616" s="27"/>
      <c r="L616" s="27"/>
      <c r="M616" s="68"/>
      <c r="N616" s="69"/>
      <c r="O616" s="72">
        <f t="shared" si="100"/>
        <v>0</v>
      </c>
      <c r="P616" s="72">
        <f t="shared" si="101"/>
        <v>0</v>
      </c>
      <c r="Q616" s="73">
        <f t="shared" si="106"/>
        <v>50</v>
      </c>
      <c r="R616" s="73">
        <f t="shared" si="107"/>
        <v>350</v>
      </c>
      <c r="S616" s="74">
        <f t="shared" si="104"/>
        <v>0</v>
      </c>
      <c r="T616" s="74">
        <f t="shared" si="105"/>
        <v>0</v>
      </c>
    </row>
    <row r="617" spans="2:20" x14ac:dyDescent="0.25">
      <c r="B617" s="26"/>
      <c r="C617" s="50">
        <f t="shared" si="102"/>
        <v>0</v>
      </c>
      <c r="D617" s="64">
        <f t="shared" si="99"/>
        <v>52</v>
      </c>
      <c r="E617" s="71" t="str">
        <f t="shared" si="103"/>
        <v/>
      </c>
      <c r="F617" s="89"/>
      <c r="G617" s="27"/>
      <c r="H617" s="27"/>
      <c r="I617" s="27"/>
      <c r="J617" s="27"/>
      <c r="K617" s="27"/>
      <c r="L617" s="27"/>
      <c r="M617" s="68"/>
      <c r="N617" s="69"/>
      <c r="O617" s="72">
        <f t="shared" si="100"/>
        <v>0</v>
      </c>
      <c r="P617" s="72">
        <f t="shared" si="101"/>
        <v>0</v>
      </c>
      <c r="Q617" s="73">
        <f t="shared" si="106"/>
        <v>50</v>
      </c>
      <c r="R617" s="73">
        <f t="shared" si="107"/>
        <v>350</v>
      </c>
      <c r="S617" s="74">
        <f t="shared" si="104"/>
        <v>0</v>
      </c>
      <c r="T617" s="74">
        <f t="shared" si="105"/>
        <v>0</v>
      </c>
    </row>
    <row r="618" spans="2:20" x14ac:dyDescent="0.25">
      <c r="B618" s="26"/>
      <c r="C618" s="50">
        <f t="shared" si="102"/>
        <v>0</v>
      </c>
      <c r="D618" s="64">
        <f t="shared" si="99"/>
        <v>52</v>
      </c>
      <c r="E618" s="71" t="str">
        <f t="shared" si="103"/>
        <v/>
      </c>
      <c r="F618" s="89"/>
      <c r="G618" s="27"/>
      <c r="H618" s="27"/>
      <c r="I618" s="27"/>
      <c r="J618" s="27"/>
      <c r="K618" s="27"/>
      <c r="L618" s="27"/>
      <c r="M618" s="68"/>
      <c r="N618" s="69"/>
      <c r="O618" s="72">
        <f t="shared" si="100"/>
        <v>0</v>
      </c>
      <c r="P618" s="72">
        <f t="shared" si="101"/>
        <v>0</v>
      </c>
      <c r="Q618" s="73">
        <f t="shared" si="106"/>
        <v>50</v>
      </c>
      <c r="R618" s="73">
        <f t="shared" si="107"/>
        <v>350</v>
      </c>
      <c r="S618" s="74">
        <f t="shared" si="104"/>
        <v>0</v>
      </c>
      <c r="T618" s="74">
        <f t="shared" si="105"/>
        <v>0</v>
      </c>
    </row>
    <row r="619" spans="2:20" x14ac:dyDescent="0.25">
      <c r="B619" s="26"/>
      <c r="C619" s="50">
        <f t="shared" si="102"/>
        <v>0</v>
      </c>
      <c r="D619" s="64">
        <f t="shared" si="99"/>
        <v>52</v>
      </c>
      <c r="E619" s="71" t="str">
        <f t="shared" si="103"/>
        <v/>
      </c>
      <c r="F619" s="89"/>
      <c r="G619" s="27"/>
      <c r="H619" s="27"/>
      <c r="I619" s="27"/>
      <c r="J619" s="27"/>
      <c r="K619" s="27"/>
      <c r="L619" s="27"/>
      <c r="M619" s="68"/>
      <c r="N619" s="69"/>
      <c r="O619" s="72">
        <f t="shared" si="100"/>
        <v>0</v>
      </c>
      <c r="P619" s="72">
        <f t="shared" si="101"/>
        <v>0</v>
      </c>
      <c r="Q619" s="73">
        <f t="shared" si="106"/>
        <v>50</v>
      </c>
      <c r="R619" s="73">
        <f t="shared" si="107"/>
        <v>350</v>
      </c>
      <c r="S619" s="74">
        <f t="shared" si="104"/>
        <v>0</v>
      </c>
      <c r="T619" s="74">
        <f t="shared" si="105"/>
        <v>0</v>
      </c>
    </row>
    <row r="620" spans="2:20" x14ac:dyDescent="0.25">
      <c r="B620" s="26"/>
      <c r="C620" s="50">
        <f t="shared" si="102"/>
        <v>0</v>
      </c>
      <c r="D620" s="64">
        <f t="shared" si="99"/>
        <v>52</v>
      </c>
      <c r="E620" s="71" t="str">
        <f t="shared" si="103"/>
        <v/>
      </c>
      <c r="F620" s="89"/>
      <c r="G620" s="27"/>
      <c r="H620" s="27"/>
      <c r="I620" s="27"/>
      <c r="J620" s="27"/>
      <c r="K620" s="27"/>
      <c r="L620" s="27"/>
      <c r="M620" s="68"/>
      <c r="N620" s="69"/>
      <c r="O620" s="72">
        <f t="shared" si="100"/>
        <v>0</v>
      </c>
      <c r="P620" s="72">
        <f t="shared" si="101"/>
        <v>0</v>
      </c>
      <c r="Q620" s="73">
        <f t="shared" si="106"/>
        <v>50</v>
      </c>
      <c r="R620" s="73">
        <f t="shared" si="107"/>
        <v>350</v>
      </c>
      <c r="S620" s="74">
        <f t="shared" si="104"/>
        <v>0</v>
      </c>
      <c r="T620" s="74">
        <f t="shared" si="105"/>
        <v>0</v>
      </c>
    </row>
    <row r="621" spans="2:20" x14ac:dyDescent="0.25">
      <c r="B621" s="26"/>
      <c r="C621" s="50">
        <f t="shared" si="102"/>
        <v>0</v>
      </c>
      <c r="D621" s="64">
        <f t="shared" si="99"/>
        <v>52</v>
      </c>
      <c r="E621" s="71" t="str">
        <f t="shared" si="103"/>
        <v/>
      </c>
      <c r="F621" s="89"/>
      <c r="G621" s="27"/>
      <c r="H621" s="27"/>
      <c r="I621" s="27"/>
      <c r="J621" s="27"/>
      <c r="K621" s="27"/>
      <c r="L621" s="27"/>
      <c r="M621" s="68"/>
      <c r="N621" s="69"/>
      <c r="O621" s="72">
        <f t="shared" si="100"/>
        <v>0</v>
      </c>
      <c r="P621" s="72">
        <f t="shared" si="101"/>
        <v>0</v>
      </c>
      <c r="Q621" s="73">
        <f t="shared" si="106"/>
        <v>50</v>
      </c>
      <c r="R621" s="73">
        <f t="shared" si="107"/>
        <v>350</v>
      </c>
      <c r="S621" s="74">
        <f t="shared" si="104"/>
        <v>0</v>
      </c>
      <c r="T621" s="74">
        <f t="shared" si="105"/>
        <v>0</v>
      </c>
    </row>
    <row r="622" spans="2:20" x14ac:dyDescent="0.25">
      <c r="B622" s="26"/>
      <c r="C622" s="50">
        <f t="shared" si="102"/>
        <v>0</v>
      </c>
      <c r="D622" s="64">
        <f t="shared" si="99"/>
        <v>52</v>
      </c>
      <c r="E622" s="71" t="str">
        <f t="shared" si="103"/>
        <v/>
      </c>
      <c r="F622" s="89"/>
      <c r="G622" s="27"/>
      <c r="H622" s="27"/>
      <c r="I622" s="27"/>
      <c r="J622" s="27"/>
      <c r="K622" s="27"/>
      <c r="L622" s="27"/>
      <c r="M622" s="68"/>
      <c r="N622" s="69"/>
      <c r="O622" s="72">
        <f t="shared" si="100"/>
        <v>0</v>
      </c>
      <c r="P622" s="72">
        <f t="shared" si="101"/>
        <v>0</v>
      </c>
      <c r="Q622" s="73">
        <f t="shared" si="106"/>
        <v>50</v>
      </c>
      <c r="R622" s="73">
        <f t="shared" si="107"/>
        <v>350</v>
      </c>
      <c r="S622" s="74">
        <f t="shared" si="104"/>
        <v>0</v>
      </c>
      <c r="T622" s="74">
        <f t="shared" si="105"/>
        <v>0</v>
      </c>
    </row>
    <row r="623" spans="2:20" x14ac:dyDescent="0.25">
      <c r="B623" s="26"/>
      <c r="C623" s="50">
        <f t="shared" si="102"/>
        <v>0</v>
      </c>
      <c r="D623" s="64">
        <f t="shared" si="99"/>
        <v>52</v>
      </c>
      <c r="E623" s="71" t="str">
        <f t="shared" si="103"/>
        <v/>
      </c>
      <c r="F623" s="89"/>
      <c r="G623" s="27"/>
      <c r="H623" s="27"/>
      <c r="I623" s="27"/>
      <c r="J623" s="27"/>
      <c r="K623" s="27"/>
      <c r="L623" s="27"/>
      <c r="M623" s="68"/>
      <c r="N623" s="69"/>
      <c r="O623" s="72">
        <f t="shared" si="100"/>
        <v>0</v>
      </c>
      <c r="P623" s="72">
        <f t="shared" si="101"/>
        <v>0</v>
      </c>
      <c r="Q623" s="73">
        <f t="shared" si="106"/>
        <v>50</v>
      </c>
      <c r="R623" s="73">
        <f t="shared" si="107"/>
        <v>350</v>
      </c>
      <c r="S623" s="74">
        <f t="shared" si="104"/>
        <v>0</v>
      </c>
      <c r="T623" s="74">
        <f t="shared" si="105"/>
        <v>0</v>
      </c>
    </row>
    <row r="624" spans="2:20" x14ac:dyDescent="0.25">
      <c r="B624" s="26"/>
      <c r="C624" s="50">
        <f t="shared" si="102"/>
        <v>0</v>
      </c>
      <c r="D624" s="64">
        <f t="shared" si="99"/>
        <v>52</v>
      </c>
      <c r="E624" s="71" t="str">
        <f t="shared" si="103"/>
        <v/>
      </c>
      <c r="F624" s="89"/>
      <c r="G624" s="27"/>
      <c r="H624" s="27"/>
      <c r="I624" s="27"/>
      <c r="J624" s="27"/>
      <c r="K624" s="27"/>
      <c r="L624" s="27"/>
      <c r="M624" s="68"/>
      <c r="N624" s="69"/>
      <c r="O624" s="72">
        <f t="shared" si="100"/>
        <v>0</v>
      </c>
      <c r="P624" s="72">
        <f t="shared" si="101"/>
        <v>0</v>
      </c>
      <c r="Q624" s="73">
        <f t="shared" si="106"/>
        <v>50</v>
      </c>
      <c r="R624" s="73">
        <f t="shared" si="107"/>
        <v>350</v>
      </c>
      <c r="S624" s="74">
        <f t="shared" si="104"/>
        <v>0</v>
      </c>
      <c r="T624" s="74">
        <f t="shared" si="105"/>
        <v>0</v>
      </c>
    </row>
    <row r="625" spans="2:20" x14ac:dyDescent="0.25">
      <c r="B625" s="26"/>
      <c r="C625" s="50">
        <f t="shared" si="102"/>
        <v>0</v>
      </c>
      <c r="D625" s="64">
        <f t="shared" si="99"/>
        <v>52</v>
      </c>
      <c r="E625" s="71" t="str">
        <f t="shared" si="103"/>
        <v/>
      </c>
      <c r="F625" s="89"/>
      <c r="G625" s="27"/>
      <c r="H625" s="27"/>
      <c r="I625" s="27"/>
      <c r="J625" s="27"/>
      <c r="K625" s="27"/>
      <c r="L625" s="27"/>
      <c r="M625" s="68"/>
      <c r="N625" s="69"/>
      <c r="O625" s="72">
        <f t="shared" si="100"/>
        <v>0</v>
      </c>
      <c r="P625" s="72">
        <f t="shared" si="101"/>
        <v>0</v>
      </c>
      <c r="Q625" s="73">
        <f t="shared" si="106"/>
        <v>50</v>
      </c>
      <c r="R625" s="73">
        <f t="shared" si="107"/>
        <v>350</v>
      </c>
      <c r="S625" s="74">
        <f t="shared" si="104"/>
        <v>0</v>
      </c>
      <c r="T625" s="74">
        <f t="shared" si="105"/>
        <v>0</v>
      </c>
    </row>
    <row r="626" spans="2:20" x14ac:dyDescent="0.25">
      <c r="B626" s="26"/>
      <c r="C626" s="50">
        <f t="shared" si="102"/>
        <v>0</v>
      </c>
      <c r="D626" s="64">
        <f t="shared" si="99"/>
        <v>52</v>
      </c>
      <c r="E626" s="71" t="str">
        <f t="shared" si="103"/>
        <v/>
      </c>
      <c r="F626" s="89"/>
      <c r="G626" s="27"/>
      <c r="H626" s="27"/>
      <c r="I626" s="27"/>
      <c r="J626" s="27"/>
      <c r="K626" s="27"/>
      <c r="L626" s="27"/>
      <c r="M626" s="68"/>
      <c r="N626" s="69"/>
      <c r="O626" s="72">
        <f t="shared" si="100"/>
        <v>0</v>
      </c>
      <c r="P626" s="72">
        <f t="shared" si="101"/>
        <v>0</v>
      </c>
      <c r="Q626" s="73">
        <f t="shared" si="106"/>
        <v>50</v>
      </c>
      <c r="R626" s="73">
        <f t="shared" si="107"/>
        <v>350</v>
      </c>
      <c r="S626" s="74">
        <f t="shared" si="104"/>
        <v>0</v>
      </c>
      <c r="T626" s="74">
        <f t="shared" si="105"/>
        <v>0</v>
      </c>
    </row>
    <row r="627" spans="2:20" x14ac:dyDescent="0.25">
      <c r="B627" s="26"/>
      <c r="C627" s="50">
        <f t="shared" si="102"/>
        <v>0</v>
      </c>
      <c r="D627" s="64">
        <f t="shared" si="99"/>
        <v>52</v>
      </c>
      <c r="E627" s="71" t="str">
        <f t="shared" si="103"/>
        <v/>
      </c>
      <c r="F627" s="89"/>
      <c r="G627" s="27"/>
      <c r="H627" s="27"/>
      <c r="I627" s="27"/>
      <c r="J627" s="27"/>
      <c r="K627" s="27"/>
      <c r="L627" s="27"/>
      <c r="M627" s="68"/>
      <c r="N627" s="69"/>
      <c r="O627" s="72">
        <f t="shared" si="100"/>
        <v>0</v>
      </c>
      <c r="P627" s="72">
        <f t="shared" si="101"/>
        <v>0</v>
      </c>
      <c r="Q627" s="73">
        <f t="shared" si="106"/>
        <v>50</v>
      </c>
      <c r="R627" s="73">
        <f t="shared" si="107"/>
        <v>350</v>
      </c>
      <c r="S627" s="74">
        <f t="shared" si="104"/>
        <v>0</v>
      </c>
      <c r="T627" s="74">
        <f t="shared" si="105"/>
        <v>0</v>
      </c>
    </row>
    <row r="628" spans="2:20" x14ac:dyDescent="0.25">
      <c r="B628" s="26"/>
      <c r="C628" s="50">
        <f t="shared" si="102"/>
        <v>0</v>
      </c>
      <c r="D628" s="64">
        <f t="shared" si="99"/>
        <v>52</v>
      </c>
      <c r="E628" s="71" t="str">
        <f t="shared" si="103"/>
        <v/>
      </c>
      <c r="F628" s="89"/>
      <c r="G628" s="27"/>
      <c r="H628" s="27"/>
      <c r="I628" s="27"/>
      <c r="J628" s="27"/>
      <c r="K628" s="27"/>
      <c r="L628" s="27"/>
      <c r="M628" s="68"/>
      <c r="N628" s="69"/>
      <c r="O628" s="72">
        <f t="shared" si="100"/>
        <v>0</v>
      </c>
      <c r="P628" s="72">
        <f t="shared" si="101"/>
        <v>0</v>
      </c>
      <c r="Q628" s="73">
        <f t="shared" si="106"/>
        <v>50</v>
      </c>
      <c r="R628" s="73">
        <f t="shared" si="107"/>
        <v>350</v>
      </c>
      <c r="S628" s="74">
        <f t="shared" si="104"/>
        <v>0</v>
      </c>
      <c r="T628" s="74">
        <f t="shared" si="105"/>
        <v>0</v>
      </c>
    </row>
    <row r="629" spans="2:20" x14ac:dyDescent="0.25">
      <c r="B629" s="26"/>
      <c r="C629" s="50">
        <f t="shared" si="102"/>
        <v>0</v>
      </c>
      <c r="D629" s="64">
        <f t="shared" si="99"/>
        <v>52</v>
      </c>
      <c r="E629" s="71" t="str">
        <f t="shared" si="103"/>
        <v/>
      </c>
      <c r="F629" s="89"/>
      <c r="G629" s="27"/>
      <c r="H629" s="27"/>
      <c r="I629" s="27"/>
      <c r="J629" s="27"/>
      <c r="K629" s="27"/>
      <c r="L629" s="27"/>
      <c r="M629" s="68"/>
      <c r="N629" s="69"/>
      <c r="O629" s="72">
        <f t="shared" si="100"/>
        <v>0</v>
      </c>
      <c r="P629" s="72">
        <f t="shared" si="101"/>
        <v>0</v>
      </c>
      <c r="Q629" s="73">
        <f t="shared" si="106"/>
        <v>50</v>
      </c>
      <c r="R629" s="73">
        <f t="shared" si="107"/>
        <v>350</v>
      </c>
      <c r="S629" s="74">
        <f t="shared" si="104"/>
        <v>0</v>
      </c>
      <c r="T629" s="74">
        <f t="shared" si="105"/>
        <v>0</v>
      </c>
    </row>
    <row r="630" spans="2:20" x14ac:dyDescent="0.25">
      <c r="B630" s="26"/>
      <c r="C630" s="50">
        <f t="shared" si="102"/>
        <v>0</v>
      </c>
      <c r="D630" s="64">
        <f t="shared" si="99"/>
        <v>52</v>
      </c>
      <c r="E630" s="71" t="str">
        <f t="shared" si="103"/>
        <v/>
      </c>
      <c r="F630" s="89"/>
      <c r="G630" s="27"/>
      <c r="H630" s="27"/>
      <c r="I630" s="27"/>
      <c r="J630" s="27"/>
      <c r="K630" s="27"/>
      <c r="L630" s="27"/>
      <c r="M630" s="68"/>
      <c r="N630" s="69"/>
      <c r="O630" s="72">
        <f t="shared" si="100"/>
        <v>0</v>
      </c>
      <c r="P630" s="72">
        <f t="shared" si="101"/>
        <v>0</v>
      </c>
      <c r="Q630" s="73">
        <f t="shared" si="106"/>
        <v>50</v>
      </c>
      <c r="R630" s="73">
        <f t="shared" si="107"/>
        <v>350</v>
      </c>
      <c r="S630" s="74">
        <f t="shared" si="104"/>
        <v>0</v>
      </c>
      <c r="T630" s="74">
        <f t="shared" si="105"/>
        <v>0</v>
      </c>
    </row>
    <row r="631" spans="2:20" x14ac:dyDescent="0.25">
      <c r="B631" s="26"/>
      <c r="C631" s="50">
        <f t="shared" si="102"/>
        <v>0</v>
      </c>
      <c r="D631" s="64">
        <f t="shared" si="99"/>
        <v>52</v>
      </c>
      <c r="E631" s="71" t="str">
        <f t="shared" si="103"/>
        <v/>
      </c>
      <c r="F631" s="89"/>
      <c r="G631" s="27"/>
      <c r="H631" s="27"/>
      <c r="I631" s="27"/>
      <c r="J631" s="27"/>
      <c r="K631" s="27"/>
      <c r="L631" s="27"/>
      <c r="M631" s="68"/>
      <c r="N631" s="69"/>
      <c r="O631" s="72">
        <f t="shared" si="100"/>
        <v>0</v>
      </c>
      <c r="P631" s="72">
        <f t="shared" si="101"/>
        <v>0</v>
      </c>
      <c r="Q631" s="73">
        <f t="shared" si="106"/>
        <v>50</v>
      </c>
      <c r="R631" s="73">
        <f t="shared" si="107"/>
        <v>350</v>
      </c>
      <c r="S631" s="74">
        <f t="shared" si="104"/>
        <v>0</v>
      </c>
      <c r="T631" s="74">
        <f t="shared" si="105"/>
        <v>0</v>
      </c>
    </row>
    <row r="632" spans="2:20" x14ac:dyDescent="0.25">
      <c r="B632" s="26"/>
      <c r="C632" s="50">
        <f t="shared" si="102"/>
        <v>0</v>
      </c>
      <c r="D632" s="64">
        <f t="shared" si="99"/>
        <v>52</v>
      </c>
      <c r="E632" s="71" t="str">
        <f t="shared" si="103"/>
        <v/>
      </c>
      <c r="F632" s="89"/>
      <c r="G632" s="27"/>
      <c r="H632" s="27"/>
      <c r="I632" s="27"/>
      <c r="J632" s="27"/>
      <c r="K632" s="27"/>
      <c r="L632" s="27"/>
      <c r="M632" s="68"/>
      <c r="N632" s="69"/>
      <c r="O632" s="72">
        <f t="shared" si="100"/>
        <v>0</v>
      </c>
      <c r="P632" s="72">
        <f t="shared" si="101"/>
        <v>0</v>
      </c>
      <c r="Q632" s="73">
        <f t="shared" si="106"/>
        <v>50</v>
      </c>
      <c r="R632" s="73">
        <f t="shared" si="107"/>
        <v>350</v>
      </c>
      <c r="S632" s="74">
        <f t="shared" si="104"/>
        <v>0</v>
      </c>
      <c r="T632" s="74">
        <f t="shared" si="105"/>
        <v>0</v>
      </c>
    </row>
    <row r="633" spans="2:20" x14ac:dyDescent="0.25">
      <c r="B633" s="26"/>
      <c r="C633" s="50">
        <f t="shared" si="102"/>
        <v>0</v>
      </c>
      <c r="D633" s="64">
        <f t="shared" si="99"/>
        <v>52</v>
      </c>
      <c r="E633" s="71" t="str">
        <f t="shared" si="103"/>
        <v/>
      </c>
      <c r="F633" s="89"/>
      <c r="G633" s="27"/>
      <c r="H633" s="27"/>
      <c r="I633" s="27"/>
      <c r="J633" s="27"/>
      <c r="K633" s="27"/>
      <c r="L633" s="27"/>
      <c r="M633" s="68"/>
      <c r="N633" s="69"/>
      <c r="O633" s="72">
        <f t="shared" si="100"/>
        <v>0</v>
      </c>
      <c r="P633" s="72">
        <f t="shared" si="101"/>
        <v>0</v>
      </c>
      <c r="Q633" s="73">
        <f t="shared" si="106"/>
        <v>50</v>
      </c>
      <c r="R633" s="73">
        <f t="shared" si="107"/>
        <v>350</v>
      </c>
      <c r="S633" s="74">
        <f t="shared" si="104"/>
        <v>0</v>
      </c>
      <c r="T633" s="74">
        <f t="shared" si="105"/>
        <v>0</v>
      </c>
    </row>
    <row r="634" spans="2:20" x14ac:dyDescent="0.25">
      <c r="B634" s="26"/>
      <c r="C634" s="50">
        <f t="shared" si="102"/>
        <v>0</v>
      </c>
      <c r="D634" s="64">
        <f t="shared" si="99"/>
        <v>52</v>
      </c>
      <c r="E634" s="71" t="str">
        <f t="shared" si="103"/>
        <v/>
      </c>
      <c r="F634" s="89"/>
      <c r="G634" s="27"/>
      <c r="H634" s="27"/>
      <c r="I634" s="27"/>
      <c r="J634" s="27"/>
      <c r="K634" s="27"/>
      <c r="L634" s="27"/>
      <c r="M634" s="68"/>
      <c r="N634" s="69"/>
      <c r="O634" s="72">
        <f t="shared" si="100"/>
        <v>0</v>
      </c>
      <c r="P634" s="72">
        <f t="shared" si="101"/>
        <v>0</v>
      </c>
      <c r="Q634" s="73">
        <f t="shared" si="106"/>
        <v>50</v>
      </c>
      <c r="R634" s="73">
        <f t="shared" si="107"/>
        <v>350</v>
      </c>
      <c r="S634" s="74">
        <f t="shared" si="104"/>
        <v>0</v>
      </c>
      <c r="T634" s="74">
        <f t="shared" si="105"/>
        <v>0</v>
      </c>
    </row>
    <row r="635" spans="2:20" x14ac:dyDescent="0.25">
      <c r="B635" s="26"/>
      <c r="C635" s="50">
        <f t="shared" si="102"/>
        <v>0</v>
      </c>
      <c r="D635" s="64">
        <f t="shared" si="99"/>
        <v>52</v>
      </c>
      <c r="E635" s="71" t="str">
        <f t="shared" si="103"/>
        <v/>
      </c>
      <c r="F635" s="89"/>
      <c r="G635" s="27"/>
      <c r="H635" s="27"/>
      <c r="I635" s="27"/>
      <c r="J635" s="27"/>
      <c r="K635" s="27"/>
      <c r="L635" s="27"/>
      <c r="M635" s="68"/>
      <c r="N635" s="69"/>
      <c r="O635" s="72">
        <f t="shared" si="100"/>
        <v>0</v>
      </c>
      <c r="P635" s="72">
        <f t="shared" si="101"/>
        <v>0</v>
      </c>
      <c r="Q635" s="73">
        <f t="shared" si="106"/>
        <v>50</v>
      </c>
      <c r="R635" s="73">
        <f t="shared" si="107"/>
        <v>350</v>
      </c>
      <c r="S635" s="74">
        <f t="shared" si="104"/>
        <v>0</v>
      </c>
      <c r="T635" s="74">
        <f t="shared" si="105"/>
        <v>0</v>
      </c>
    </row>
    <row r="636" spans="2:20" x14ac:dyDescent="0.25">
      <c r="B636" s="26"/>
      <c r="C636" s="50">
        <f t="shared" si="102"/>
        <v>0</v>
      </c>
      <c r="D636" s="64">
        <f t="shared" si="99"/>
        <v>52</v>
      </c>
      <c r="E636" s="71" t="str">
        <f t="shared" si="103"/>
        <v/>
      </c>
      <c r="F636" s="89"/>
      <c r="G636" s="27"/>
      <c r="H636" s="27"/>
      <c r="I636" s="27"/>
      <c r="J636" s="27"/>
      <c r="K636" s="27"/>
      <c r="L636" s="27"/>
      <c r="M636" s="68"/>
      <c r="N636" s="69"/>
      <c r="O636" s="72">
        <f t="shared" si="100"/>
        <v>0</v>
      </c>
      <c r="P636" s="72">
        <f t="shared" si="101"/>
        <v>0</v>
      </c>
      <c r="Q636" s="73">
        <f t="shared" si="106"/>
        <v>50</v>
      </c>
      <c r="R636" s="73">
        <f t="shared" si="107"/>
        <v>350</v>
      </c>
      <c r="S636" s="74">
        <f t="shared" si="104"/>
        <v>0</v>
      </c>
      <c r="T636" s="74">
        <f t="shared" si="105"/>
        <v>0</v>
      </c>
    </row>
    <row r="637" spans="2:20" x14ac:dyDescent="0.25">
      <c r="B637" s="26"/>
      <c r="C637" s="50">
        <f t="shared" si="102"/>
        <v>0</v>
      </c>
      <c r="D637" s="64">
        <f t="shared" si="99"/>
        <v>52</v>
      </c>
      <c r="E637" s="71" t="str">
        <f t="shared" si="103"/>
        <v/>
      </c>
      <c r="F637" s="89"/>
      <c r="G637" s="27"/>
      <c r="H637" s="27"/>
      <c r="I637" s="27"/>
      <c r="J637" s="27"/>
      <c r="K637" s="27"/>
      <c r="L637" s="27"/>
      <c r="M637" s="68"/>
      <c r="N637" s="69"/>
      <c r="O637" s="72">
        <f t="shared" si="100"/>
        <v>0</v>
      </c>
      <c r="P637" s="72">
        <f t="shared" si="101"/>
        <v>0</v>
      </c>
      <c r="Q637" s="73">
        <f t="shared" si="106"/>
        <v>50</v>
      </c>
      <c r="R637" s="73">
        <f t="shared" si="107"/>
        <v>350</v>
      </c>
      <c r="S637" s="74">
        <f t="shared" si="104"/>
        <v>0</v>
      </c>
      <c r="T637" s="74">
        <f t="shared" si="105"/>
        <v>0</v>
      </c>
    </row>
    <row r="638" spans="2:20" x14ac:dyDescent="0.25">
      <c r="B638" s="26"/>
      <c r="C638" s="50">
        <f t="shared" si="102"/>
        <v>0</v>
      </c>
      <c r="D638" s="64">
        <f t="shared" si="99"/>
        <v>52</v>
      </c>
      <c r="E638" s="71" t="str">
        <f t="shared" si="103"/>
        <v/>
      </c>
      <c r="F638" s="89"/>
      <c r="G638" s="27"/>
      <c r="H638" s="27"/>
      <c r="I638" s="27"/>
      <c r="J638" s="27"/>
      <c r="K638" s="27"/>
      <c r="L638" s="27"/>
      <c r="M638" s="68"/>
      <c r="N638" s="69"/>
      <c r="O638" s="72">
        <f t="shared" si="100"/>
        <v>0</v>
      </c>
      <c r="P638" s="72">
        <f t="shared" si="101"/>
        <v>0</v>
      </c>
      <c r="Q638" s="73">
        <f t="shared" si="106"/>
        <v>50</v>
      </c>
      <c r="R638" s="73">
        <f t="shared" si="107"/>
        <v>350</v>
      </c>
      <c r="S638" s="74">
        <f t="shared" si="104"/>
        <v>0</v>
      </c>
      <c r="T638" s="74">
        <f t="shared" si="105"/>
        <v>0</v>
      </c>
    </row>
    <row r="639" spans="2:20" x14ac:dyDescent="0.25">
      <c r="B639" s="26"/>
      <c r="C639" s="50">
        <f t="shared" si="102"/>
        <v>0</v>
      </c>
      <c r="D639" s="64">
        <f t="shared" si="99"/>
        <v>52</v>
      </c>
      <c r="E639" s="71" t="str">
        <f t="shared" si="103"/>
        <v/>
      </c>
      <c r="F639" s="89"/>
      <c r="G639" s="27"/>
      <c r="H639" s="27"/>
      <c r="I639" s="27"/>
      <c r="J639" s="27"/>
      <c r="K639" s="27"/>
      <c r="L639" s="27"/>
      <c r="M639" s="68"/>
      <c r="N639" s="69"/>
      <c r="O639" s="72">
        <f t="shared" si="100"/>
        <v>0</v>
      </c>
      <c r="P639" s="72">
        <f t="shared" si="101"/>
        <v>0</v>
      </c>
      <c r="Q639" s="73">
        <f t="shared" si="106"/>
        <v>50</v>
      </c>
      <c r="R639" s="73">
        <f t="shared" si="107"/>
        <v>350</v>
      </c>
      <c r="S639" s="74">
        <f t="shared" si="104"/>
        <v>0</v>
      </c>
      <c r="T639" s="74">
        <f t="shared" si="105"/>
        <v>0</v>
      </c>
    </row>
    <row r="640" spans="2:20" x14ac:dyDescent="0.25">
      <c r="B640" s="26"/>
      <c r="C640" s="50">
        <f t="shared" si="102"/>
        <v>0</v>
      </c>
      <c r="D640" s="64">
        <f t="shared" si="99"/>
        <v>52</v>
      </c>
      <c r="E640" s="71" t="str">
        <f t="shared" si="103"/>
        <v/>
      </c>
      <c r="F640" s="89"/>
      <c r="G640" s="27"/>
      <c r="H640" s="27"/>
      <c r="I640" s="27"/>
      <c r="J640" s="27"/>
      <c r="K640" s="27"/>
      <c r="L640" s="27"/>
      <c r="M640" s="68"/>
      <c r="N640" s="69"/>
      <c r="O640" s="72">
        <f t="shared" si="100"/>
        <v>0</v>
      </c>
      <c r="P640" s="72">
        <f t="shared" si="101"/>
        <v>0</v>
      </c>
      <c r="Q640" s="73">
        <f t="shared" si="106"/>
        <v>50</v>
      </c>
      <c r="R640" s="73">
        <f t="shared" si="107"/>
        <v>350</v>
      </c>
      <c r="S640" s="74">
        <f t="shared" si="104"/>
        <v>0</v>
      </c>
      <c r="T640" s="74">
        <f t="shared" si="105"/>
        <v>0</v>
      </c>
    </row>
    <row r="641" spans="2:20" x14ac:dyDescent="0.25">
      <c r="B641" s="26"/>
      <c r="C641" s="50">
        <f t="shared" si="102"/>
        <v>0</v>
      </c>
      <c r="D641" s="64">
        <f t="shared" si="99"/>
        <v>52</v>
      </c>
      <c r="E641" s="71" t="str">
        <f t="shared" si="103"/>
        <v/>
      </c>
      <c r="F641" s="89"/>
      <c r="G641" s="27"/>
      <c r="H641" s="27"/>
      <c r="I641" s="27"/>
      <c r="J641" s="27"/>
      <c r="K641" s="27"/>
      <c r="L641" s="27"/>
      <c r="M641" s="68"/>
      <c r="N641" s="69"/>
      <c r="O641" s="72">
        <f t="shared" si="100"/>
        <v>0</v>
      </c>
      <c r="P641" s="72">
        <f t="shared" si="101"/>
        <v>0</v>
      </c>
      <c r="Q641" s="73">
        <f t="shared" si="106"/>
        <v>50</v>
      </c>
      <c r="R641" s="73">
        <f t="shared" si="107"/>
        <v>350</v>
      </c>
      <c r="S641" s="74">
        <f t="shared" si="104"/>
        <v>0</v>
      </c>
      <c r="T641" s="74">
        <f t="shared" si="105"/>
        <v>0</v>
      </c>
    </row>
    <row r="642" spans="2:20" x14ac:dyDescent="0.25">
      <c r="B642" s="26"/>
      <c r="C642" s="50">
        <f t="shared" si="102"/>
        <v>0</v>
      </c>
      <c r="D642" s="64">
        <f t="shared" si="99"/>
        <v>52</v>
      </c>
      <c r="E642" s="71" t="str">
        <f t="shared" si="103"/>
        <v/>
      </c>
      <c r="F642" s="89"/>
      <c r="G642" s="27"/>
      <c r="H642" s="27"/>
      <c r="I642" s="27"/>
      <c r="J642" s="27"/>
      <c r="K642" s="27"/>
      <c r="L642" s="27"/>
      <c r="M642" s="68"/>
      <c r="N642" s="69"/>
      <c r="O642" s="72">
        <f t="shared" si="100"/>
        <v>0</v>
      </c>
      <c r="P642" s="72">
        <f t="shared" si="101"/>
        <v>0</v>
      </c>
      <c r="Q642" s="73">
        <f t="shared" si="106"/>
        <v>50</v>
      </c>
      <c r="R642" s="73">
        <f t="shared" si="107"/>
        <v>350</v>
      </c>
      <c r="S642" s="74">
        <f t="shared" si="104"/>
        <v>0</v>
      </c>
      <c r="T642" s="74">
        <f t="shared" si="105"/>
        <v>0</v>
      </c>
    </row>
    <row r="643" spans="2:20" x14ac:dyDescent="0.25">
      <c r="B643" s="26"/>
      <c r="C643" s="50">
        <f t="shared" si="102"/>
        <v>0</v>
      </c>
      <c r="D643" s="64">
        <f t="shared" si="99"/>
        <v>52</v>
      </c>
      <c r="E643" s="71" t="str">
        <f t="shared" si="103"/>
        <v/>
      </c>
      <c r="F643" s="89"/>
      <c r="G643" s="27"/>
      <c r="H643" s="27"/>
      <c r="I643" s="27"/>
      <c r="J643" s="27"/>
      <c r="K643" s="27"/>
      <c r="L643" s="27"/>
      <c r="M643" s="68"/>
      <c r="N643" s="69"/>
      <c r="O643" s="72">
        <f t="shared" si="100"/>
        <v>0</v>
      </c>
      <c r="P643" s="72">
        <f t="shared" si="101"/>
        <v>0</v>
      </c>
      <c r="Q643" s="73">
        <f t="shared" si="106"/>
        <v>50</v>
      </c>
      <c r="R643" s="73">
        <f t="shared" si="107"/>
        <v>350</v>
      </c>
      <c r="S643" s="74">
        <f t="shared" si="104"/>
        <v>0</v>
      </c>
      <c r="T643" s="74">
        <f t="shared" si="105"/>
        <v>0</v>
      </c>
    </row>
    <row r="644" spans="2:20" x14ac:dyDescent="0.25">
      <c r="B644" s="26"/>
      <c r="C644" s="50">
        <f t="shared" si="102"/>
        <v>0</v>
      </c>
      <c r="D644" s="64">
        <f t="shared" si="99"/>
        <v>52</v>
      </c>
      <c r="E644" s="71" t="str">
        <f t="shared" si="103"/>
        <v/>
      </c>
      <c r="F644" s="89"/>
      <c r="G644" s="27"/>
      <c r="H644" s="27"/>
      <c r="I644" s="27"/>
      <c r="J644" s="27"/>
      <c r="K644" s="27"/>
      <c r="L644" s="27"/>
      <c r="M644" s="68"/>
      <c r="N644" s="69"/>
      <c r="O644" s="72">
        <f t="shared" si="100"/>
        <v>0</v>
      </c>
      <c r="P644" s="72">
        <f t="shared" si="101"/>
        <v>0</v>
      </c>
      <c r="Q644" s="73">
        <f t="shared" si="106"/>
        <v>50</v>
      </c>
      <c r="R644" s="73">
        <f t="shared" si="107"/>
        <v>350</v>
      </c>
      <c r="S644" s="74">
        <f t="shared" si="104"/>
        <v>0</v>
      </c>
      <c r="T644" s="74">
        <f t="shared" si="105"/>
        <v>0</v>
      </c>
    </row>
    <row r="645" spans="2:20" x14ac:dyDescent="0.25">
      <c r="B645" s="26"/>
      <c r="C645" s="50">
        <f t="shared" si="102"/>
        <v>0</v>
      </c>
      <c r="D645" s="64">
        <f t="shared" si="99"/>
        <v>52</v>
      </c>
      <c r="E645" s="71" t="str">
        <f t="shared" si="103"/>
        <v/>
      </c>
      <c r="F645" s="89"/>
      <c r="G645" s="27"/>
      <c r="H645" s="27"/>
      <c r="I645" s="27"/>
      <c r="J645" s="27"/>
      <c r="K645" s="27"/>
      <c r="L645" s="27"/>
      <c r="M645" s="68"/>
      <c r="N645" s="69"/>
      <c r="O645" s="72">
        <f t="shared" si="100"/>
        <v>0</v>
      </c>
      <c r="P645" s="72">
        <f t="shared" si="101"/>
        <v>0</v>
      </c>
      <c r="Q645" s="73">
        <f t="shared" si="106"/>
        <v>50</v>
      </c>
      <c r="R645" s="73">
        <f t="shared" si="107"/>
        <v>350</v>
      </c>
      <c r="S645" s="74">
        <f t="shared" si="104"/>
        <v>0</v>
      </c>
      <c r="T645" s="74">
        <f t="shared" si="105"/>
        <v>0</v>
      </c>
    </row>
    <row r="646" spans="2:20" x14ac:dyDescent="0.25">
      <c r="B646" s="26"/>
      <c r="C646" s="50">
        <f t="shared" si="102"/>
        <v>0</v>
      </c>
      <c r="D646" s="64">
        <f t="shared" si="99"/>
        <v>52</v>
      </c>
      <c r="E646" s="71" t="str">
        <f t="shared" si="103"/>
        <v/>
      </c>
      <c r="F646" s="89"/>
      <c r="G646" s="27"/>
      <c r="H646" s="27"/>
      <c r="I646" s="27"/>
      <c r="J646" s="27"/>
      <c r="K646" s="27"/>
      <c r="L646" s="27"/>
      <c r="M646" s="68"/>
      <c r="N646" s="69"/>
      <c r="O646" s="72">
        <f t="shared" si="100"/>
        <v>0</v>
      </c>
      <c r="P646" s="72">
        <f t="shared" si="101"/>
        <v>0</v>
      </c>
      <c r="Q646" s="73">
        <f t="shared" si="106"/>
        <v>50</v>
      </c>
      <c r="R646" s="73">
        <f t="shared" si="107"/>
        <v>350</v>
      </c>
      <c r="S646" s="74">
        <f t="shared" si="104"/>
        <v>0</v>
      </c>
      <c r="T646" s="74">
        <f t="shared" si="105"/>
        <v>0</v>
      </c>
    </row>
    <row r="647" spans="2:20" x14ac:dyDescent="0.25">
      <c r="B647" s="26"/>
      <c r="C647" s="50">
        <f t="shared" si="102"/>
        <v>0</v>
      </c>
      <c r="D647" s="64">
        <f t="shared" si="99"/>
        <v>52</v>
      </c>
      <c r="E647" s="71" t="str">
        <f t="shared" si="103"/>
        <v/>
      </c>
      <c r="F647" s="89"/>
      <c r="G647" s="27"/>
      <c r="H647" s="27"/>
      <c r="I647" s="27"/>
      <c r="J647" s="27"/>
      <c r="K647" s="27"/>
      <c r="L647" s="27"/>
      <c r="M647" s="68"/>
      <c r="N647" s="69"/>
      <c r="O647" s="72">
        <f t="shared" si="100"/>
        <v>0</v>
      </c>
      <c r="P647" s="72">
        <f t="shared" si="101"/>
        <v>0</v>
      </c>
      <c r="Q647" s="73">
        <f t="shared" si="106"/>
        <v>50</v>
      </c>
      <c r="R647" s="73">
        <f t="shared" si="107"/>
        <v>350</v>
      </c>
      <c r="S647" s="74">
        <f t="shared" si="104"/>
        <v>0</v>
      </c>
      <c r="T647" s="74">
        <f t="shared" si="105"/>
        <v>0</v>
      </c>
    </row>
    <row r="648" spans="2:20" x14ac:dyDescent="0.25">
      <c r="B648" s="26"/>
      <c r="C648" s="50">
        <f t="shared" si="102"/>
        <v>0</v>
      </c>
      <c r="D648" s="64">
        <f t="shared" si="99"/>
        <v>52</v>
      </c>
      <c r="E648" s="71" t="str">
        <f t="shared" si="103"/>
        <v/>
      </c>
      <c r="F648" s="89"/>
      <c r="G648" s="27"/>
      <c r="H648" s="27"/>
      <c r="I648" s="27"/>
      <c r="J648" s="27"/>
      <c r="K648" s="27"/>
      <c r="L648" s="27"/>
      <c r="M648" s="68"/>
      <c r="N648" s="69"/>
      <c r="O648" s="72">
        <f t="shared" si="100"/>
        <v>0</v>
      </c>
      <c r="P648" s="72">
        <f t="shared" si="101"/>
        <v>0</v>
      </c>
      <c r="Q648" s="73">
        <f t="shared" si="106"/>
        <v>50</v>
      </c>
      <c r="R648" s="73">
        <f t="shared" si="107"/>
        <v>350</v>
      </c>
      <c r="S648" s="74">
        <f t="shared" si="104"/>
        <v>0</v>
      </c>
      <c r="T648" s="74">
        <f t="shared" si="105"/>
        <v>0</v>
      </c>
    </row>
    <row r="649" spans="2:20" x14ac:dyDescent="0.25">
      <c r="B649" s="26"/>
      <c r="C649" s="50">
        <f t="shared" si="102"/>
        <v>0</v>
      </c>
      <c r="D649" s="64">
        <f t="shared" ref="D649:D712" si="108">INT(MOD(INT((B649-2)/7)+0.6,52+5/28))+1</f>
        <v>52</v>
      </c>
      <c r="E649" s="71" t="str">
        <f t="shared" si="103"/>
        <v/>
      </c>
      <c r="F649" s="89"/>
      <c r="G649" s="27"/>
      <c r="H649" s="27"/>
      <c r="I649" s="27"/>
      <c r="J649" s="27"/>
      <c r="K649" s="27"/>
      <c r="L649" s="27"/>
      <c r="M649" s="68"/>
      <c r="N649" s="69"/>
      <c r="O649" s="72">
        <f t="shared" ref="O649:O712" si="109">IF(L649="v",0,M649-N649)</f>
        <v>0</v>
      </c>
      <c r="P649" s="72">
        <f t="shared" ref="P649:P712" si="110">IF(L649="v",M649-N649,0)</f>
        <v>0</v>
      </c>
      <c r="Q649" s="73">
        <f t="shared" si="106"/>
        <v>50</v>
      </c>
      <c r="R649" s="73">
        <f t="shared" si="107"/>
        <v>350</v>
      </c>
      <c r="S649" s="74">
        <f t="shared" si="104"/>
        <v>0</v>
      </c>
      <c r="T649" s="74">
        <f t="shared" si="105"/>
        <v>0</v>
      </c>
    </row>
    <row r="650" spans="2:20" x14ac:dyDescent="0.25">
      <c r="B650" s="26"/>
      <c r="C650" s="50">
        <f t="shared" ref="C650:C713" si="111">IF(B650=0,0,(DATE(YEAR(B650),MONTH(B650),DAY(B650))))</f>
        <v>0</v>
      </c>
      <c r="D650" s="64">
        <f t="shared" si="108"/>
        <v>52</v>
      </c>
      <c r="E650" s="71" t="str">
        <f t="shared" ref="E650:E713" si="112">IF(C650=0,"",UPPER(TEXT(B650,"mmmm")))</f>
        <v/>
      </c>
      <c r="F650" s="89"/>
      <c r="G650" s="27"/>
      <c r="H650" s="27"/>
      <c r="I650" s="27"/>
      <c r="J650" s="27"/>
      <c r="K650" s="27"/>
      <c r="L650" s="27"/>
      <c r="M650" s="68"/>
      <c r="N650" s="69"/>
      <c r="O650" s="72">
        <f t="shared" si="109"/>
        <v>0</v>
      </c>
      <c r="P650" s="72">
        <f t="shared" si="110"/>
        <v>0</v>
      </c>
      <c r="Q650" s="73">
        <f t="shared" si="106"/>
        <v>50</v>
      </c>
      <c r="R650" s="73">
        <f t="shared" si="107"/>
        <v>350</v>
      </c>
      <c r="S650" s="74">
        <f t="shared" si="104"/>
        <v>0</v>
      </c>
      <c r="T650" s="74">
        <f t="shared" si="105"/>
        <v>0</v>
      </c>
    </row>
    <row r="651" spans="2:20" x14ac:dyDescent="0.25">
      <c r="B651" s="26"/>
      <c r="C651" s="50">
        <f t="shared" si="111"/>
        <v>0</v>
      </c>
      <c r="D651" s="64">
        <f t="shared" si="108"/>
        <v>52</v>
      </c>
      <c r="E651" s="71" t="str">
        <f t="shared" si="112"/>
        <v/>
      </c>
      <c r="F651" s="89"/>
      <c r="G651" s="27"/>
      <c r="H651" s="27"/>
      <c r="I651" s="27"/>
      <c r="J651" s="27"/>
      <c r="K651" s="27"/>
      <c r="L651" s="27"/>
      <c r="M651" s="68"/>
      <c r="N651" s="69"/>
      <c r="O651" s="72">
        <f t="shared" si="109"/>
        <v>0</v>
      </c>
      <c r="P651" s="72">
        <f t="shared" si="110"/>
        <v>0</v>
      </c>
      <c r="Q651" s="73">
        <f t="shared" si="106"/>
        <v>50</v>
      </c>
      <c r="R651" s="73">
        <f t="shared" si="107"/>
        <v>350</v>
      </c>
      <c r="S651" s="74">
        <f t="shared" si="104"/>
        <v>0</v>
      </c>
      <c r="T651" s="74">
        <f t="shared" si="105"/>
        <v>0</v>
      </c>
    </row>
    <row r="652" spans="2:20" x14ac:dyDescent="0.25">
      <c r="B652" s="26"/>
      <c r="C652" s="50">
        <f t="shared" si="111"/>
        <v>0</v>
      </c>
      <c r="D652" s="64">
        <f t="shared" si="108"/>
        <v>52</v>
      </c>
      <c r="E652" s="71" t="str">
        <f t="shared" si="112"/>
        <v/>
      </c>
      <c r="F652" s="89"/>
      <c r="G652" s="27"/>
      <c r="H652" s="27"/>
      <c r="I652" s="27"/>
      <c r="J652" s="27"/>
      <c r="K652" s="27"/>
      <c r="L652" s="27"/>
      <c r="M652" s="68"/>
      <c r="N652" s="69"/>
      <c r="O652" s="72">
        <f t="shared" si="109"/>
        <v>0</v>
      </c>
      <c r="P652" s="72">
        <f t="shared" si="110"/>
        <v>0</v>
      </c>
      <c r="Q652" s="73">
        <f t="shared" si="106"/>
        <v>50</v>
      </c>
      <c r="R652" s="73">
        <f t="shared" si="107"/>
        <v>350</v>
      </c>
      <c r="S652" s="74">
        <f t="shared" si="104"/>
        <v>0</v>
      </c>
      <c r="T652" s="74">
        <f t="shared" si="105"/>
        <v>0</v>
      </c>
    </row>
    <row r="653" spans="2:20" x14ac:dyDescent="0.25">
      <c r="B653" s="26"/>
      <c r="C653" s="50">
        <f t="shared" si="111"/>
        <v>0</v>
      </c>
      <c r="D653" s="64">
        <f t="shared" si="108"/>
        <v>52</v>
      </c>
      <c r="E653" s="71" t="str">
        <f t="shared" si="112"/>
        <v/>
      </c>
      <c r="F653" s="89"/>
      <c r="G653" s="27"/>
      <c r="H653" s="27"/>
      <c r="I653" s="27"/>
      <c r="J653" s="27"/>
      <c r="K653" s="27"/>
      <c r="L653" s="27"/>
      <c r="M653" s="68"/>
      <c r="N653" s="69"/>
      <c r="O653" s="72">
        <f t="shared" si="109"/>
        <v>0</v>
      </c>
      <c r="P653" s="72">
        <f t="shared" si="110"/>
        <v>0</v>
      </c>
      <c r="Q653" s="73">
        <f t="shared" si="106"/>
        <v>50</v>
      </c>
      <c r="R653" s="73">
        <f t="shared" si="107"/>
        <v>350</v>
      </c>
      <c r="S653" s="74">
        <f t="shared" si="104"/>
        <v>0</v>
      </c>
      <c r="T653" s="74">
        <f t="shared" si="105"/>
        <v>0</v>
      </c>
    </row>
    <row r="654" spans="2:20" x14ac:dyDescent="0.25">
      <c r="B654" s="26"/>
      <c r="C654" s="50">
        <f t="shared" si="111"/>
        <v>0</v>
      </c>
      <c r="D654" s="64">
        <f t="shared" si="108"/>
        <v>52</v>
      </c>
      <c r="E654" s="71" t="str">
        <f t="shared" si="112"/>
        <v/>
      </c>
      <c r="F654" s="89"/>
      <c r="G654" s="27"/>
      <c r="H654" s="27"/>
      <c r="I654" s="27"/>
      <c r="J654" s="27"/>
      <c r="K654" s="27"/>
      <c r="L654" s="27"/>
      <c r="M654" s="68"/>
      <c r="N654" s="69"/>
      <c r="O654" s="72">
        <f t="shared" si="109"/>
        <v>0</v>
      </c>
      <c r="P654" s="72">
        <f t="shared" si="110"/>
        <v>0</v>
      </c>
      <c r="Q654" s="73">
        <f t="shared" si="106"/>
        <v>50</v>
      </c>
      <c r="R654" s="73">
        <f t="shared" si="107"/>
        <v>350</v>
      </c>
      <c r="S654" s="74">
        <f t="shared" si="104"/>
        <v>0</v>
      </c>
      <c r="T654" s="74">
        <f t="shared" si="105"/>
        <v>0</v>
      </c>
    </row>
    <row r="655" spans="2:20" x14ac:dyDescent="0.25">
      <c r="B655" s="26"/>
      <c r="C655" s="50">
        <f t="shared" si="111"/>
        <v>0</v>
      </c>
      <c r="D655" s="64">
        <f t="shared" si="108"/>
        <v>52</v>
      </c>
      <c r="E655" s="71" t="str">
        <f t="shared" si="112"/>
        <v/>
      </c>
      <c r="F655" s="89"/>
      <c r="G655" s="27"/>
      <c r="H655" s="27"/>
      <c r="I655" s="27"/>
      <c r="J655" s="27"/>
      <c r="K655" s="27"/>
      <c r="L655" s="27"/>
      <c r="M655" s="68"/>
      <c r="N655" s="69"/>
      <c r="O655" s="72">
        <f t="shared" si="109"/>
        <v>0</v>
      </c>
      <c r="P655" s="72">
        <f t="shared" si="110"/>
        <v>0</v>
      </c>
      <c r="Q655" s="73">
        <f t="shared" si="106"/>
        <v>50</v>
      </c>
      <c r="R655" s="73">
        <f t="shared" si="107"/>
        <v>350</v>
      </c>
      <c r="S655" s="74">
        <f t="shared" si="104"/>
        <v>0</v>
      </c>
      <c r="T655" s="74">
        <f t="shared" si="105"/>
        <v>0</v>
      </c>
    </row>
    <row r="656" spans="2:20" x14ac:dyDescent="0.25">
      <c r="B656" s="26"/>
      <c r="C656" s="50">
        <f t="shared" si="111"/>
        <v>0</v>
      </c>
      <c r="D656" s="64">
        <f t="shared" si="108"/>
        <v>52</v>
      </c>
      <c r="E656" s="71" t="str">
        <f t="shared" si="112"/>
        <v/>
      </c>
      <c r="F656" s="89"/>
      <c r="G656" s="27"/>
      <c r="H656" s="27"/>
      <c r="I656" s="27"/>
      <c r="J656" s="27"/>
      <c r="K656" s="27"/>
      <c r="L656" s="27"/>
      <c r="M656" s="68"/>
      <c r="N656" s="69"/>
      <c r="O656" s="72">
        <f t="shared" si="109"/>
        <v>0</v>
      </c>
      <c r="P656" s="72">
        <f t="shared" si="110"/>
        <v>0</v>
      </c>
      <c r="Q656" s="73">
        <f t="shared" si="106"/>
        <v>50</v>
      </c>
      <c r="R656" s="73">
        <f t="shared" si="107"/>
        <v>350</v>
      </c>
      <c r="S656" s="74">
        <f t="shared" si="104"/>
        <v>0</v>
      </c>
      <c r="T656" s="74">
        <f t="shared" si="105"/>
        <v>0</v>
      </c>
    </row>
    <row r="657" spans="2:20" x14ac:dyDescent="0.25">
      <c r="B657" s="26"/>
      <c r="C657" s="50">
        <f t="shared" si="111"/>
        <v>0</v>
      </c>
      <c r="D657" s="64">
        <f t="shared" si="108"/>
        <v>52</v>
      </c>
      <c r="E657" s="71" t="str">
        <f t="shared" si="112"/>
        <v/>
      </c>
      <c r="F657" s="89"/>
      <c r="G657" s="27"/>
      <c r="H657" s="27"/>
      <c r="I657" s="27"/>
      <c r="J657" s="27"/>
      <c r="K657" s="27"/>
      <c r="L657" s="27"/>
      <c r="M657" s="68"/>
      <c r="N657" s="69"/>
      <c r="O657" s="72">
        <f t="shared" si="109"/>
        <v>0</v>
      </c>
      <c r="P657" s="72">
        <f t="shared" si="110"/>
        <v>0</v>
      </c>
      <c r="Q657" s="73">
        <f t="shared" si="106"/>
        <v>50</v>
      </c>
      <c r="R657" s="73">
        <f t="shared" si="107"/>
        <v>350</v>
      </c>
      <c r="S657" s="74">
        <f t="shared" si="104"/>
        <v>0</v>
      </c>
      <c r="T657" s="74">
        <f t="shared" si="105"/>
        <v>0</v>
      </c>
    </row>
    <row r="658" spans="2:20" x14ac:dyDescent="0.25">
      <c r="B658" s="26"/>
      <c r="C658" s="50">
        <f t="shared" si="111"/>
        <v>0</v>
      </c>
      <c r="D658" s="64">
        <f t="shared" si="108"/>
        <v>52</v>
      </c>
      <c r="E658" s="71" t="str">
        <f t="shared" si="112"/>
        <v/>
      </c>
      <c r="F658" s="89"/>
      <c r="G658" s="27"/>
      <c r="H658" s="27"/>
      <c r="I658" s="27"/>
      <c r="J658" s="27"/>
      <c r="K658" s="27"/>
      <c r="L658" s="27"/>
      <c r="M658" s="68"/>
      <c r="N658" s="69"/>
      <c r="O658" s="72">
        <f t="shared" si="109"/>
        <v>0</v>
      </c>
      <c r="P658" s="72">
        <f t="shared" si="110"/>
        <v>0</v>
      </c>
      <c r="Q658" s="73">
        <f t="shared" si="106"/>
        <v>50</v>
      </c>
      <c r="R658" s="73">
        <f t="shared" si="107"/>
        <v>350</v>
      </c>
      <c r="S658" s="74">
        <f t="shared" ref="S658:S721" si="113">IF(Q658=Q657,0,Q658)</f>
        <v>0</v>
      </c>
      <c r="T658" s="74">
        <f t="shared" ref="T658:T721" si="114">IF(R658=R657,0,R658)</f>
        <v>0</v>
      </c>
    </row>
    <row r="659" spans="2:20" x14ac:dyDescent="0.25">
      <c r="B659" s="26"/>
      <c r="C659" s="50">
        <f t="shared" si="111"/>
        <v>0</v>
      </c>
      <c r="D659" s="64">
        <f t="shared" si="108"/>
        <v>52</v>
      </c>
      <c r="E659" s="71" t="str">
        <f t="shared" si="112"/>
        <v/>
      </c>
      <c r="F659" s="89"/>
      <c r="G659" s="27"/>
      <c r="H659" s="27"/>
      <c r="I659" s="27"/>
      <c r="J659" s="27"/>
      <c r="K659" s="27"/>
      <c r="L659" s="27"/>
      <c r="M659" s="68"/>
      <c r="N659" s="69"/>
      <c r="O659" s="72">
        <f t="shared" si="109"/>
        <v>0</v>
      </c>
      <c r="P659" s="72">
        <f t="shared" si="110"/>
        <v>0</v>
      </c>
      <c r="Q659" s="73">
        <f t="shared" si="106"/>
        <v>50</v>
      </c>
      <c r="R659" s="73">
        <f t="shared" si="107"/>
        <v>350</v>
      </c>
      <c r="S659" s="74">
        <f t="shared" si="113"/>
        <v>0</v>
      </c>
      <c r="T659" s="74">
        <f t="shared" si="114"/>
        <v>0</v>
      </c>
    </row>
    <row r="660" spans="2:20" x14ac:dyDescent="0.25">
      <c r="B660" s="26"/>
      <c r="C660" s="50">
        <f t="shared" si="111"/>
        <v>0</v>
      </c>
      <c r="D660" s="64">
        <f t="shared" si="108"/>
        <v>52</v>
      </c>
      <c r="E660" s="71" t="str">
        <f t="shared" si="112"/>
        <v/>
      </c>
      <c r="F660" s="89"/>
      <c r="G660" s="27"/>
      <c r="H660" s="27"/>
      <c r="I660" s="27"/>
      <c r="J660" s="27"/>
      <c r="K660" s="27"/>
      <c r="L660" s="27"/>
      <c r="M660" s="68"/>
      <c r="N660" s="69"/>
      <c r="O660" s="72">
        <f t="shared" si="109"/>
        <v>0</v>
      </c>
      <c r="P660" s="72">
        <f t="shared" si="110"/>
        <v>0</v>
      </c>
      <c r="Q660" s="73">
        <f t="shared" ref="Q660:Q723" si="115">Q659+O660</f>
        <v>50</v>
      </c>
      <c r="R660" s="73">
        <f t="shared" ref="R660:R723" si="116">R659+P660</f>
        <v>350</v>
      </c>
      <c r="S660" s="74">
        <f t="shared" si="113"/>
        <v>0</v>
      </c>
      <c r="T660" s="74">
        <f t="shared" si="114"/>
        <v>0</v>
      </c>
    </row>
    <row r="661" spans="2:20" x14ac:dyDescent="0.25">
      <c r="B661" s="26"/>
      <c r="C661" s="50">
        <f t="shared" si="111"/>
        <v>0</v>
      </c>
      <c r="D661" s="64">
        <f t="shared" si="108"/>
        <v>52</v>
      </c>
      <c r="E661" s="71" t="str">
        <f t="shared" si="112"/>
        <v/>
      </c>
      <c r="F661" s="89"/>
      <c r="G661" s="27"/>
      <c r="H661" s="27"/>
      <c r="I661" s="27"/>
      <c r="J661" s="27"/>
      <c r="K661" s="27"/>
      <c r="L661" s="27"/>
      <c r="M661" s="68"/>
      <c r="N661" s="69"/>
      <c r="O661" s="72">
        <f t="shared" si="109"/>
        <v>0</v>
      </c>
      <c r="P661" s="72">
        <f t="shared" si="110"/>
        <v>0</v>
      </c>
      <c r="Q661" s="73">
        <f t="shared" si="115"/>
        <v>50</v>
      </c>
      <c r="R661" s="73">
        <f t="shared" si="116"/>
        <v>350</v>
      </c>
      <c r="S661" s="74">
        <f t="shared" si="113"/>
        <v>0</v>
      </c>
      <c r="T661" s="74">
        <f t="shared" si="114"/>
        <v>0</v>
      </c>
    </row>
    <row r="662" spans="2:20" x14ac:dyDescent="0.25">
      <c r="B662" s="26"/>
      <c r="C662" s="50">
        <f t="shared" si="111"/>
        <v>0</v>
      </c>
      <c r="D662" s="64">
        <f t="shared" si="108"/>
        <v>52</v>
      </c>
      <c r="E662" s="71" t="str">
        <f t="shared" si="112"/>
        <v/>
      </c>
      <c r="F662" s="89"/>
      <c r="G662" s="27"/>
      <c r="H662" s="27"/>
      <c r="I662" s="27"/>
      <c r="J662" s="27"/>
      <c r="K662" s="27"/>
      <c r="L662" s="27"/>
      <c r="M662" s="68"/>
      <c r="N662" s="69"/>
      <c r="O662" s="72">
        <f t="shared" si="109"/>
        <v>0</v>
      </c>
      <c r="P662" s="72">
        <f t="shared" si="110"/>
        <v>0</v>
      </c>
      <c r="Q662" s="73">
        <f t="shared" si="115"/>
        <v>50</v>
      </c>
      <c r="R662" s="73">
        <f t="shared" si="116"/>
        <v>350</v>
      </c>
      <c r="S662" s="74">
        <f t="shared" si="113"/>
        <v>0</v>
      </c>
      <c r="T662" s="74">
        <f t="shared" si="114"/>
        <v>0</v>
      </c>
    </row>
    <row r="663" spans="2:20" x14ac:dyDescent="0.25">
      <c r="B663" s="26"/>
      <c r="C663" s="50">
        <f t="shared" si="111"/>
        <v>0</v>
      </c>
      <c r="D663" s="64">
        <f t="shared" si="108"/>
        <v>52</v>
      </c>
      <c r="E663" s="71" t="str">
        <f t="shared" si="112"/>
        <v/>
      </c>
      <c r="F663" s="89"/>
      <c r="G663" s="27"/>
      <c r="H663" s="27"/>
      <c r="I663" s="27"/>
      <c r="J663" s="27"/>
      <c r="K663" s="27"/>
      <c r="L663" s="27"/>
      <c r="M663" s="68"/>
      <c r="N663" s="69"/>
      <c r="O663" s="72">
        <f t="shared" si="109"/>
        <v>0</v>
      </c>
      <c r="P663" s="72">
        <f t="shared" si="110"/>
        <v>0</v>
      </c>
      <c r="Q663" s="73">
        <f t="shared" si="115"/>
        <v>50</v>
      </c>
      <c r="R663" s="73">
        <f t="shared" si="116"/>
        <v>350</v>
      </c>
      <c r="S663" s="74">
        <f t="shared" si="113"/>
        <v>0</v>
      </c>
      <c r="T663" s="74">
        <f t="shared" si="114"/>
        <v>0</v>
      </c>
    </row>
    <row r="664" spans="2:20" x14ac:dyDescent="0.25">
      <c r="B664" s="26"/>
      <c r="C664" s="50">
        <f t="shared" si="111"/>
        <v>0</v>
      </c>
      <c r="D664" s="64">
        <f t="shared" si="108"/>
        <v>52</v>
      </c>
      <c r="E664" s="71" t="str">
        <f t="shared" si="112"/>
        <v/>
      </c>
      <c r="F664" s="89"/>
      <c r="G664" s="27"/>
      <c r="H664" s="27"/>
      <c r="I664" s="27"/>
      <c r="J664" s="27"/>
      <c r="K664" s="27"/>
      <c r="L664" s="27"/>
      <c r="M664" s="68"/>
      <c r="N664" s="69"/>
      <c r="O664" s="72">
        <f t="shared" si="109"/>
        <v>0</v>
      </c>
      <c r="P664" s="72">
        <f t="shared" si="110"/>
        <v>0</v>
      </c>
      <c r="Q664" s="73">
        <f t="shared" si="115"/>
        <v>50</v>
      </c>
      <c r="R664" s="73">
        <f t="shared" si="116"/>
        <v>350</v>
      </c>
      <c r="S664" s="74">
        <f t="shared" si="113"/>
        <v>0</v>
      </c>
      <c r="T664" s="74">
        <f t="shared" si="114"/>
        <v>0</v>
      </c>
    </row>
    <row r="665" spans="2:20" x14ac:dyDescent="0.25">
      <c r="B665" s="26"/>
      <c r="C665" s="50">
        <f t="shared" si="111"/>
        <v>0</v>
      </c>
      <c r="D665" s="64">
        <f t="shared" si="108"/>
        <v>52</v>
      </c>
      <c r="E665" s="71" t="str">
        <f t="shared" si="112"/>
        <v/>
      </c>
      <c r="F665" s="89"/>
      <c r="G665" s="27"/>
      <c r="H665" s="27"/>
      <c r="I665" s="27"/>
      <c r="J665" s="27"/>
      <c r="K665" s="27"/>
      <c r="L665" s="27"/>
      <c r="M665" s="68"/>
      <c r="N665" s="69"/>
      <c r="O665" s="72">
        <f t="shared" si="109"/>
        <v>0</v>
      </c>
      <c r="P665" s="72">
        <f t="shared" si="110"/>
        <v>0</v>
      </c>
      <c r="Q665" s="73">
        <f t="shared" si="115"/>
        <v>50</v>
      </c>
      <c r="R665" s="73">
        <f t="shared" si="116"/>
        <v>350</v>
      </c>
      <c r="S665" s="74">
        <f t="shared" si="113"/>
        <v>0</v>
      </c>
      <c r="T665" s="74">
        <f t="shared" si="114"/>
        <v>0</v>
      </c>
    </row>
    <row r="666" spans="2:20" x14ac:dyDescent="0.25">
      <c r="B666" s="26"/>
      <c r="C666" s="50">
        <f t="shared" si="111"/>
        <v>0</v>
      </c>
      <c r="D666" s="64">
        <f t="shared" si="108"/>
        <v>52</v>
      </c>
      <c r="E666" s="71" t="str">
        <f t="shared" si="112"/>
        <v/>
      </c>
      <c r="F666" s="89"/>
      <c r="G666" s="27"/>
      <c r="H666" s="27"/>
      <c r="I666" s="27"/>
      <c r="J666" s="27"/>
      <c r="K666" s="27"/>
      <c r="L666" s="27"/>
      <c r="M666" s="68"/>
      <c r="N666" s="69"/>
      <c r="O666" s="72">
        <f t="shared" si="109"/>
        <v>0</v>
      </c>
      <c r="P666" s="72">
        <f t="shared" si="110"/>
        <v>0</v>
      </c>
      <c r="Q666" s="73">
        <f t="shared" si="115"/>
        <v>50</v>
      </c>
      <c r="R666" s="73">
        <f t="shared" si="116"/>
        <v>350</v>
      </c>
      <c r="S666" s="74">
        <f t="shared" si="113"/>
        <v>0</v>
      </c>
      <c r="T666" s="74">
        <f t="shared" si="114"/>
        <v>0</v>
      </c>
    </row>
    <row r="667" spans="2:20" x14ac:dyDescent="0.25">
      <c r="B667" s="26"/>
      <c r="C667" s="50">
        <f t="shared" si="111"/>
        <v>0</v>
      </c>
      <c r="D667" s="64">
        <f t="shared" si="108"/>
        <v>52</v>
      </c>
      <c r="E667" s="71" t="str">
        <f t="shared" si="112"/>
        <v/>
      </c>
      <c r="F667" s="89"/>
      <c r="G667" s="27"/>
      <c r="H667" s="27"/>
      <c r="I667" s="27"/>
      <c r="J667" s="27"/>
      <c r="K667" s="27"/>
      <c r="L667" s="27"/>
      <c r="M667" s="68"/>
      <c r="N667" s="69"/>
      <c r="O667" s="72">
        <f t="shared" si="109"/>
        <v>0</v>
      </c>
      <c r="P667" s="72">
        <f t="shared" si="110"/>
        <v>0</v>
      </c>
      <c r="Q667" s="73">
        <f t="shared" si="115"/>
        <v>50</v>
      </c>
      <c r="R667" s="73">
        <f t="shared" si="116"/>
        <v>350</v>
      </c>
      <c r="S667" s="74">
        <f t="shared" si="113"/>
        <v>0</v>
      </c>
      <c r="T667" s="74">
        <f t="shared" si="114"/>
        <v>0</v>
      </c>
    </row>
    <row r="668" spans="2:20" x14ac:dyDescent="0.25">
      <c r="B668" s="26"/>
      <c r="C668" s="50">
        <f t="shared" si="111"/>
        <v>0</v>
      </c>
      <c r="D668" s="64">
        <f t="shared" si="108"/>
        <v>52</v>
      </c>
      <c r="E668" s="71" t="str">
        <f t="shared" si="112"/>
        <v/>
      </c>
      <c r="F668" s="89"/>
      <c r="G668" s="27"/>
      <c r="H668" s="27"/>
      <c r="I668" s="27"/>
      <c r="J668" s="27"/>
      <c r="K668" s="27"/>
      <c r="L668" s="27"/>
      <c r="M668" s="68"/>
      <c r="N668" s="69"/>
      <c r="O668" s="72">
        <f t="shared" si="109"/>
        <v>0</v>
      </c>
      <c r="P668" s="72">
        <f t="shared" si="110"/>
        <v>0</v>
      </c>
      <c r="Q668" s="73">
        <f t="shared" si="115"/>
        <v>50</v>
      </c>
      <c r="R668" s="73">
        <f t="shared" si="116"/>
        <v>350</v>
      </c>
      <c r="S668" s="74">
        <f t="shared" si="113"/>
        <v>0</v>
      </c>
      <c r="T668" s="74">
        <f t="shared" si="114"/>
        <v>0</v>
      </c>
    </row>
    <row r="669" spans="2:20" x14ac:dyDescent="0.25">
      <c r="B669" s="26"/>
      <c r="C669" s="50">
        <f t="shared" si="111"/>
        <v>0</v>
      </c>
      <c r="D669" s="64">
        <f t="shared" si="108"/>
        <v>52</v>
      </c>
      <c r="E669" s="71" t="str">
        <f t="shared" si="112"/>
        <v/>
      </c>
      <c r="F669" s="89"/>
      <c r="G669" s="27"/>
      <c r="H669" s="27"/>
      <c r="I669" s="27"/>
      <c r="J669" s="27"/>
      <c r="K669" s="27"/>
      <c r="L669" s="27"/>
      <c r="M669" s="68"/>
      <c r="N669" s="69"/>
      <c r="O669" s="72">
        <f t="shared" si="109"/>
        <v>0</v>
      </c>
      <c r="P669" s="72">
        <f t="shared" si="110"/>
        <v>0</v>
      </c>
      <c r="Q669" s="73">
        <f t="shared" si="115"/>
        <v>50</v>
      </c>
      <c r="R669" s="73">
        <f t="shared" si="116"/>
        <v>350</v>
      </c>
      <c r="S669" s="74">
        <f t="shared" si="113"/>
        <v>0</v>
      </c>
      <c r="T669" s="74">
        <f t="shared" si="114"/>
        <v>0</v>
      </c>
    </row>
    <row r="670" spans="2:20" x14ac:dyDescent="0.25">
      <c r="B670" s="26"/>
      <c r="C670" s="50">
        <f t="shared" si="111"/>
        <v>0</v>
      </c>
      <c r="D670" s="64">
        <f t="shared" si="108"/>
        <v>52</v>
      </c>
      <c r="E670" s="71" t="str">
        <f t="shared" si="112"/>
        <v/>
      </c>
      <c r="F670" s="89"/>
      <c r="G670" s="27"/>
      <c r="H670" s="27"/>
      <c r="I670" s="27"/>
      <c r="J670" s="27"/>
      <c r="K670" s="27"/>
      <c r="L670" s="27"/>
      <c r="M670" s="68"/>
      <c r="N670" s="69"/>
      <c r="O670" s="72">
        <f t="shared" si="109"/>
        <v>0</v>
      </c>
      <c r="P670" s="72">
        <f t="shared" si="110"/>
        <v>0</v>
      </c>
      <c r="Q670" s="73">
        <f t="shared" si="115"/>
        <v>50</v>
      </c>
      <c r="R670" s="73">
        <f t="shared" si="116"/>
        <v>350</v>
      </c>
      <c r="S670" s="74">
        <f t="shared" si="113"/>
        <v>0</v>
      </c>
      <c r="T670" s="74">
        <f t="shared" si="114"/>
        <v>0</v>
      </c>
    </row>
    <row r="671" spans="2:20" x14ac:dyDescent="0.25">
      <c r="B671" s="26"/>
      <c r="C671" s="50">
        <f t="shared" si="111"/>
        <v>0</v>
      </c>
      <c r="D671" s="64">
        <f t="shared" si="108"/>
        <v>52</v>
      </c>
      <c r="E671" s="71" t="str">
        <f t="shared" si="112"/>
        <v/>
      </c>
      <c r="F671" s="89"/>
      <c r="G671" s="27"/>
      <c r="H671" s="27"/>
      <c r="I671" s="27"/>
      <c r="J671" s="27"/>
      <c r="K671" s="27"/>
      <c r="L671" s="27"/>
      <c r="M671" s="68"/>
      <c r="N671" s="69"/>
      <c r="O671" s="72">
        <f t="shared" si="109"/>
        <v>0</v>
      </c>
      <c r="P671" s="72">
        <f t="shared" si="110"/>
        <v>0</v>
      </c>
      <c r="Q671" s="73">
        <f t="shared" si="115"/>
        <v>50</v>
      </c>
      <c r="R671" s="73">
        <f t="shared" si="116"/>
        <v>350</v>
      </c>
      <c r="S671" s="74">
        <f t="shared" si="113"/>
        <v>0</v>
      </c>
      <c r="T671" s="74">
        <f t="shared" si="114"/>
        <v>0</v>
      </c>
    </row>
    <row r="672" spans="2:20" x14ac:dyDescent="0.25">
      <c r="B672" s="26"/>
      <c r="C672" s="50">
        <f t="shared" si="111"/>
        <v>0</v>
      </c>
      <c r="D672" s="64">
        <f t="shared" si="108"/>
        <v>52</v>
      </c>
      <c r="E672" s="71" t="str">
        <f t="shared" si="112"/>
        <v/>
      </c>
      <c r="F672" s="89"/>
      <c r="G672" s="27"/>
      <c r="H672" s="27"/>
      <c r="I672" s="27"/>
      <c r="J672" s="27"/>
      <c r="K672" s="27"/>
      <c r="L672" s="27"/>
      <c r="M672" s="68"/>
      <c r="N672" s="69"/>
      <c r="O672" s="72">
        <f t="shared" si="109"/>
        <v>0</v>
      </c>
      <c r="P672" s="72">
        <f t="shared" si="110"/>
        <v>0</v>
      </c>
      <c r="Q672" s="73">
        <f t="shared" si="115"/>
        <v>50</v>
      </c>
      <c r="R672" s="73">
        <f t="shared" si="116"/>
        <v>350</v>
      </c>
      <c r="S672" s="74">
        <f t="shared" si="113"/>
        <v>0</v>
      </c>
      <c r="T672" s="74">
        <f t="shared" si="114"/>
        <v>0</v>
      </c>
    </row>
    <row r="673" spans="2:20" x14ac:dyDescent="0.25">
      <c r="B673" s="26"/>
      <c r="C673" s="50">
        <f t="shared" si="111"/>
        <v>0</v>
      </c>
      <c r="D673" s="64">
        <f t="shared" si="108"/>
        <v>52</v>
      </c>
      <c r="E673" s="71" t="str">
        <f t="shared" si="112"/>
        <v/>
      </c>
      <c r="F673" s="89"/>
      <c r="G673" s="27"/>
      <c r="H673" s="27"/>
      <c r="I673" s="27"/>
      <c r="J673" s="27"/>
      <c r="K673" s="27"/>
      <c r="L673" s="27"/>
      <c r="M673" s="68"/>
      <c r="N673" s="69"/>
      <c r="O673" s="72">
        <f t="shared" si="109"/>
        <v>0</v>
      </c>
      <c r="P673" s="72">
        <f t="shared" si="110"/>
        <v>0</v>
      </c>
      <c r="Q673" s="73">
        <f t="shared" si="115"/>
        <v>50</v>
      </c>
      <c r="R673" s="73">
        <f t="shared" si="116"/>
        <v>350</v>
      </c>
      <c r="S673" s="74">
        <f t="shared" si="113"/>
        <v>0</v>
      </c>
      <c r="T673" s="74">
        <f t="shared" si="114"/>
        <v>0</v>
      </c>
    </row>
    <row r="674" spans="2:20" x14ac:dyDescent="0.25">
      <c r="B674" s="26"/>
      <c r="C674" s="50">
        <f t="shared" si="111"/>
        <v>0</v>
      </c>
      <c r="D674" s="64">
        <f t="shared" si="108"/>
        <v>52</v>
      </c>
      <c r="E674" s="71" t="str">
        <f t="shared" si="112"/>
        <v/>
      </c>
      <c r="F674" s="89"/>
      <c r="G674" s="27"/>
      <c r="H674" s="27"/>
      <c r="I674" s="27"/>
      <c r="J674" s="27"/>
      <c r="K674" s="27"/>
      <c r="L674" s="27"/>
      <c r="M674" s="68"/>
      <c r="N674" s="69"/>
      <c r="O674" s="72">
        <f t="shared" si="109"/>
        <v>0</v>
      </c>
      <c r="P674" s="72">
        <f t="shared" si="110"/>
        <v>0</v>
      </c>
      <c r="Q674" s="73">
        <f t="shared" si="115"/>
        <v>50</v>
      </c>
      <c r="R674" s="73">
        <f t="shared" si="116"/>
        <v>350</v>
      </c>
      <c r="S674" s="74">
        <f t="shared" si="113"/>
        <v>0</v>
      </c>
      <c r="T674" s="74">
        <f t="shared" si="114"/>
        <v>0</v>
      </c>
    </row>
    <row r="675" spans="2:20" x14ac:dyDescent="0.25">
      <c r="B675" s="26"/>
      <c r="C675" s="50">
        <f t="shared" si="111"/>
        <v>0</v>
      </c>
      <c r="D675" s="64">
        <f t="shared" si="108"/>
        <v>52</v>
      </c>
      <c r="E675" s="71" t="str">
        <f t="shared" si="112"/>
        <v/>
      </c>
      <c r="F675" s="89"/>
      <c r="G675" s="27"/>
      <c r="H675" s="27"/>
      <c r="I675" s="27"/>
      <c r="J675" s="27"/>
      <c r="K675" s="27"/>
      <c r="L675" s="27"/>
      <c r="M675" s="68"/>
      <c r="N675" s="69"/>
      <c r="O675" s="72">
        <f t="shared" si="109"/>
        <v>0</v>
      </c>
      <c r="P675" s="72">
        <f t="shared" si="110"/>
        <v>0</v>
      </c>
      <c r="Q675" s="73">
        <f t="shared" si="115"/>
        <v>50</v>
      </c>
      <c r="R675" s="73">
        <f t="shared" si="116"/>
        <v>350</v>
      </c>
      <c r="S675" s="74">
        <f t="shared" si="113"/>
        <v>0</v>
      </c>
      <c r="T675" s="74">
        <f t="shared" si="114"/>
        <v>0</v>
      </c>
    </row>
    <row r="676" spans="2:20" x14ac:dyDescent="0.25">
      <c r="B676" s="26"/>
      <c r="C676" s="50">
        <f t="shared" si="111"/>
        <v>0</v>
      </c>
      <c r="D676" s="64">
        <f t="shared" si="108"/>
        <v>52</v>
      </c>
      <c r="E676" s="71" t="str">
        <f t="shared" si="112"/>
        <v/>
      </c>
      <c r="F676" s="89"/>
      <c r="G676" s="27"/>
      <c r="H676" s="27"/>
      <c r="I676" s="27"/>
      <c r="J676" s="27"/>
      <c r="K676" s="27"/>
      <c r="L676" s="27"/>
      <c r="M676" s="68"/>
      <c r="N676" s="69"/>
      <c r="O676" s="72">
        <f t="shared" si="109"/>
        <v>0</v>
      </c>
      <c r="P676" s="72">
        <f t="shared" si="110"/>
        <v>0</v>
      </c>
      <c r="Q676" s="73">
        <f t="shared" si="115"/>
        <v>50</v>
      </c>
      <c r="R676" s="73">
        <f t="shared" si="116"/>
        <v>350</v>
      </c>
      <c r="S676" s="74">
        <f t="shared" si="113"/>
        <v>0</v>
      </c>
      <c r="T676" s="74">
        <f t="shared" si="114"/>
        <v>0</v>
      </c>
    </row>
    <row r="677" spans="2:20" x14ac:dyDescent="0.25">
      <c r="B677" s="26"/>
      <c r="C677" s="50">
        <f t="shared" si="111"/>
        <v>0</v>
      </c>
      <c r="D677" s="64">
        <f t="shared" si="108"/>
        <v>52</v>
      </c>
      <c r="E677" s="71" t="str">
        <f t="shared" si="112"/>
        <v/>
      </c>
      <c r="F677" s="89"/>
      <c r="G677" s="27"/>
      <c r="H677" s="27"/>
      <c r="I677" s="27"/>
      <c r="J677" s="27"/>
      <c r="K677" s="27"/>
      <c r="L677" s="27"/>
      <c r="M677" s="68"/>
      <c r="N677" s="69"/>
      <c r="O677" s="72">
        <f t="shared" si="109"/>
        <v>0</v>
      </c>
      <c r="P677" s="72">
        <f t="shared" si="110"/>
        <v>0</v>
      </c>
      <c r="Q677" s="73">
        <f t="shared" si="115"/>
        <v>50</v>
      </c>
      <c r="R677" s="73">
        <f t="shared" si="116"/>
        <v>350</v>
      </c>
      <c r="S677" s="74">
        <f t="shared" si="113"/>
        <v>0</v>
      </c>
      <c r="T677" s="74">
        <f t="shared" si="114"/>
        <v>0</v>
      </c>
    </row>
    <row r="678" spans="2:20" x14ac:dyDescent="0.25">
      <c r="B678" s="26"/>
      <c r="C678" s="50">
        <f t="shared" si="111"/>
        <v>0</v>
      </c>
      <c r="D678" s="64">
        <f t="shared" si="108"/>
        <v>52</v>
      </c>
      <c r="E678" s="71" t="str">
        <f t="shared" si="112"/>
        <v/>
      </c>
      <c r="F678" s="89"/>
      <c r="G678" s="27"/>
      <c r="H678" s="27"/>
      <c r="I678" s="27"/>
      <c r="J678" s="27"/>
      <c r="K678" s="27"/>
      <c r="L678" s="27"/>
      <c r="M678" s="68"/>
      <c r="N678" s="69"/>
      <c r="O678" s="72">
        <f t="shared" si="109"/>
        <v>0</v>
      </c>
      <c r="P678" s="72">
        <f t="shared" si="110"/>
        <v>0</v>
      </c>
      <c r="Q678" s="73">
        <f t="shared" si="115"/>
        <v>50</v>
      </c>
      <c r="R678" s="73">
        <f t="shared" si="116"/>
        <v>350</v>
      </c>
      <c r="S678" s="74">
        <f t="shared" si="113"/>
        <v>0</v>
      </c>
      <c r="T678" s="74">
        <f t="shared" si="114"/>
        <v>0</v>
      </c>
    </row>
    <row r="679" spans="2:20" x14ac:dyDescent="0.25">
      <c r="B679" s="26"/>
      <c r="C679" s="50">
        <f t="shared" si="111"/>
        <v>0</v>
      </c>
      <c r="D679" s="64">
        <f t="shared" si="108"/>
        <v>52</v>
      </c>
      <c r="E679" s="71" t="str">
        <f t="shared" si="112"/>
        <v/>
      </c>
      <c r="F679" s="89"/>
      <c r="G679" s="27"/>
      <c r="H679" s="27"/>
      <c r="I679" s="27"/>
      <c r="J679" s="27"/>
      <c r="K679" s="27"/>
      <c r="L679" s="27"/>
      <c r="M679" s="68"/>
      <c r="N679" s="69"/>
      <c r="O679" s="72">
        <f t="shared" si="109"/>
        <v>0</v>
      </c>
      <c r="P679" s="72">
        <f t="shared" si="110"/>
        <v>0</v>
      </c>
      <c r="Q679" s="73">
        <f t="shared" si="115"/>
        <v>50</v>
      </c>
      <c r="R679" s="73">
        <f t="shared" si="116"/>
        <v>350</v>
      </c>
      <c r="S679" s="74">
        <f t="shared" si="113"/>
        <v>0</v>
      </c>
      <c r="T679" s="74">
        <f t="shared" si="114"/>
        <v>0</v>
      </c>
    </row>
    <row r="680" spans="2:20" x14ac:dyDescent="0.25">
      <c r="B680" s="26"/>
      <c r="C680" s="50">
        <f t="shared" si="111"/>
        <v>0</v>
      </c>
      <c r="D680" s="64">
        <f t="shared" si="108"/>
        <v>52</v>
      </c>
      <c r="E680" s="71" t="str">
        <f t="shared" si="112"/>
        <v/>
      </c>
      <c r="F680" s="89"/>
      <c r="G680" s="27"/>
      <c r="H680" s="27"/>
      <c r="I680" s="27"/>
      <c r="J680" s="27"/>
      <c r="K680" s="27"/>
      <c r="L680" s="27"/>
      <c r="M680" s="68"/>
      <c r="N680" s="69"/>
      <c r="O680" s="72">
        <f t="shared" si="109"/>
        <v>0</v>
      </c>
      <c r="P680" s="72">
        <f t="shared" si="110"/>
        <v>0</v>
      </c>
      <c r="Q680" s="73">
        <f t="shared" si="115"/>
        <v>50</v>
      </c>
      <c r="R680" s="73">
        <f t="shared" si="116"/>
        <v>350</v>
      </c>
      <c r="S680" s="74">
        <f t="shared" si="113"/>
        <v>0</v>
      </c>
      <c r="T680" s="74">
        <f t="shared" si="114"/>
        <v>0</v>
      </c>
    </row>
    <row r="681" spans="2:20" x14ac:dyDescent="0.25">
      <c r="B681" s="26"/>
      <c r="C681" s="50">
        <f t="shared" si="111"/>
        <v>0</v>
      </c>
      <c r="D681" s="64">
        <f t="shared" si="108"/>
        <v>52</v>
      </c>
      <c r="E681" s="71" t="str">
        <f t="shared" si="112"/>
        <v/>
      </c>
      <c r="F681" s="89"/>
      <c r="G681" s="27"/>
      <c r="H681" s="27"/>
      <c r="I681" s="27"/>
      <c r="J681" s="27"/>
      <c r="K681" s="27"/>
      <c r="L681" s="27"/>
      <c r="M681" s="68"/>
      <c r="N681" s="69"/>
      <c r="O681" s="72">
        <f t="shared" si="109"/>
        <v>0</v>
      </c>
      <c r="P681" s="72">
        <f t="shared" si="110"/>
        <v>0</v>
      </c>
      <c r="Q681" s="73">
        <f t="shared" si="115"/>
        <v>50</v>
      </c>
      <c r="R681" s="73">
        <f t="shared" si="116"/>
        <v>350</v>
      </c>
      <c r="S681" s="74">
        <f t="shared" si="113"/>
        <v>0</v>
      </c>
      <c r="T681" s="74">
        <f t="shared" si="114"/>
        <v>0</v>
      </c>
    </row>
    <row r="682" spans="2:20" x14ac:dyDescent="0.25">
      <c r="B682" s="26"/>
      <c r="C682" s="50">
        <f t="shared" si="111"/>
        <v>0</v>
      </c>
      <c r="D682" s="64">
        <f t="shared" si="108"/>
        <v>52</v>
      </c>
      <c r="E682" s="71" t="str">
        <f t="shared" si="112"/>
        <v/>
      </c>
      <c r="F682" s="89"/>
      <c r="G682" s="27"/>
      <c r="H682" s="27"/>
      <c r="I682" s="27"/>
      <c r="J682" s="27"/>
      <c r="K682" s="27"/>
      <c r="L682" s="27"/>
      <c r="M682" s="68"/>
      <c r="N682" s="69"/>
      <c r="O682" s="72">
        <f t="shared" si="109"/>
        <v>0</v>
      </c>
      <c r="P682" s="72">
        <f t="shared" si="110"/>
        <v>0</v>
      </c>
      <c r="Q682" s="73">
        <f t="shared" si="115"/>
        <v>50</v>
      </c>
      <c r="R682" s="73">
        <f t="shared" si="116"/>
        <v>350</v>
      </c>
      <c r="S682" s="74">
        <f t="shared" si="113"/>
        <v>0</v>
      </c>
      <c r="T682" s="74">
        <f t="shared" si="114"/>
        <v>0</v>
      </c>
    </row>
    <row r="683" spans="2:20" x14ac:dyDescent="0.25">
      <c r="B683" s="26"/>
      <c r="C683" s="50">
        <f t="shared" si="111"/>
        <v>0</v>
      </c>
      <c r="D683" s="64">
        <f t="shared" si="108"/>
        <v>52</v>
      </c>
      <c r="E683" s="71" t="str">
        <f t="shared" si="112"/>
        <v/>
      </c>
      <c r="F683" s="89"/>
      <c r="G683" s="27"/>
      <c r="H683" s="27"/>
      <c r="I683" s="27"/>
      <c r="J683" s="27"/>
      <c r="K683" s="27"/>
      <c r="L683" s="27"/>
      <c r="M683" s="68"/>
      <c r="N683" s="69"/>
      <c r="O683" s="72">
        <f t="shared" si="109"/>
        <v>0</v>
      </c>
      <c r="P683" s="72">
        <f t="shared" si="110"/>
        <v>0</v>
      </c>
      <c r="Q683" s="73">
        <f t="shared" si="115"/>
        <v>50</v>
      </c>
      <c r="R683" s="73">
        <f t="shared" si="116"/>
        <v>350</v>
      </c>
      <c r="S683" s="74">
        <f t="shared" si="113"/>
        <v>0</v>
      </c>
      <c r="T683" s="74">
        <f t="shared" si="114"/>
        <v>0</v>
      </c>
    </row>
    <row r="684" spans="2:20" x14ac:dyDescent="0.25">
      <c r="B684" s="26"/>
      <c r="C684" s="50">
        <f t="shared" si="111"/>
        <v>0</v>
      </c>
      <c r="D684" s="64">
        <f t="shared" si="108"/>
        <v>52</v>
      </c>
      <c r="E684" s="71" t="str">
        <f t="shared" si="112"/>
        <v/>
      </c>
      <c r="F684" s="89"/>
      <c r="G684" s="27"/>
      <c r="H684" s="27"/>
      <c r="I684" s="27"/>
      <c r="J684" s="27"/>
      <c r="K684" s="27"/>
      <c r="L684" s="27"/>
      <c r="M684" s="68"/>
      <c r="N684" s="69"/>
      <c r="O684" s="72">
        <f t="shared" si="109"/>
        <v>0</v>
      </c>
      <c r="P684" s="72">
        <f t="shared" si="110"/>
        <v>0</v>
      </c>
      <c r="Q684" s="73">
        <f t="shared" si="115"/>
        <v>50</v>
      </c>
      <c r="R684" s="73">
        <f t="shared" si="116"/>
        <v>350</v>
      </c>
      <c r="S684" s="74">
        <f t="shared" si="113"/>
        <v>0</v>
      </c>
      <c r="T684" s="74">
        <f t="shared" si="114"/>
        <v>0</v>
      </c>
    </row>
    <row r="685" spans="2:20" x14ac:dyDescent="0.25">
      <c r="B685" s="26"/>
      <c r="C685" s="50">
        <f t="shared" si="111"/>
        <v>0</v>
      </c>
      <c r="D685" s="64">
        <f t="shared" si="108"/>
        <v>52</v>
      </c>
      <c r="E685" s="71" t="str">
        <f t="shared" si="112"/>
        <v/>
      </c>
      <c r="F685" s="89"/>
      <c r="G685" s="27"/>
      <c r="H685" s="27"/>
      <c r="I685" s="27"/>
      <c r="J685" s="27"/>
      <c r="K685" s="27"/>
      <c r="L685" s="27"/>
      <c r="M685" s="68"/>
      <c r="N685" s="69"/>
      <c r="O685" s="72">
        <f t="shared" si="109"/>
        <v>0</v>
      </c>
      <c r="P685" s="72">
        <f t="shared" si="110"/>
        <v>0</v>
      </c>
      <c r="Q685" s="73">
        <f t="shared" si="115"/>
        <v>50</v>
      </c>
      <c r="R685" s="73">
        <f t="shared" si="116"/>
        <v>350</v>
      </c>
      <c r="S685" s="74">
        <f t="shared" si="113"/>
        <v>0</v>
      </c>
      <c r="T685" s="74">
        <f t="shared" si="114"/>
        <v>0</v>
      </c>
    </row>
    <row r="686" spans="2:20" x14ac:dyDescent="0.25">
      <c r="B686" s="26"/>
      <c r="C686" s="50">
        <f t="shared" si="111"/>
        <v>0</v>
      </c>
      <c r="D686" s="64">
        <f t="shared" si="108"/>
        <v>52</v>
      </c>
      <c r="E686" s="71" t="str">
        <f t="shared" si="112"/>
        <v/>
      </c>
      <c r="F686" s="89"/>
      <c r="G686" s="27"/>
      <c r="H686" s="27"/>
      <c r="I686" s="27"/>
      <c r="J686" s="27"/>
      <c r="K686" s="27"/>
      <c r="L686" s="27"/>
      <c r="M686" s="68"/>
      <c r="N686" s="69"/>
      <c r="O686" s="72">
        <f t="shared" si="109"/>
        <v>0</v>
      </c>
      <c r="P686" s="72">
        <f t="shared" si="110"/>
        <v>0</v>
      </c>
      <c r="Q686" s="73">
        <f t="shared" si="115"/>
        <v>50</v>
      </c>
      <c r="R686" s="73">
        <f t="shared" si="116"/>
        <v>350</v>
      </c>
      <c r="S686" s="74">
        <f t="shared" si="113"/>
        <v>0</v>
      </c>
      <c r="T686" s="74">
        <f t="shared" si="114"/>
        <v>0</v>
      </c>
    </row>
    <row r="687" spans="2:20" x14ac:dyDescent="0.25">
      <c r="B687" s="26"/>
      <c r="C687" s="50">
        <f t="shared" si="111"/>
        <v>0</v>
      </c>
      <c r="D687" s="64">
        <f t="shared" si="108"/>
        <v>52</v>
      </c>
      <c r="E687" s="71" t="str">
        <f t="shared" si="112"/>
        <v/>
      </c>
      <c r="F687" s="89"/>
      <c r="G687" s="27"/>
      <c r="H687" s="27"/>
      <c r="I687" s="27"/>
      <c r="J687" s="27"/>
      <c r="K687" s="27"/>
      <c r="L687" s="27"/>
      <c r="M687" s="68"/>
      <c r="N687" s="69"/>
      <c r="O687" s="72">
        <f t="shared" si="109"/>
        <v>0</v>
      </c>
      <c r="P687" s="72">
        <f t="shared" si="110"/>
        <v>0</v>
      </c>
      <c r="Q687" s="73">
        <f t="shared" si="115"/>
        <v>50</v>
      </c>
      <c r="R687" s="73">
        <f t="shared" si="116"/>
        <v>350</v>
      </c>
      <c r="S687" s="74">
        <f t="shared" si="113"/>
        <v>0</v>
      </c>
      <c r="T687" s="74">
        <f t="shared" si="114"/>
        <v>0</v>
      </c>
    </row>
    <row r="688" spans="2:20" x14ac:dyDescent="0.25">
      <c r="B688" s="26"/>
      <c r="C688" s="50">
        <f t="shared" si="111"/>
        <v>0</v>
      </c>
      <c r="D688" s="64">
        <f t="shared" si="108"/>
        <v>52</v>
      </c>
      <c r="E688" s="71" t="str">
        <f t="shared" si="112"/>
        <v/>
      </c>
      <c r="F688" s="89"/>
      <c r="G688" s="27"/>
      <c r="H688" s="27"/>
      <c r="I688" s="27"/>
      <c r="J688" s="27"/>
      <c r="K688" s="27"/>
      <c r="L688" s="27"/>
      <c r="M688" s="68"/>
      <c r="N688" s="69"/>
      <c r="O688" s="72">
        <f t="shared" si="109"/>
        <v>0</v>
      </c>
      <c r="P688" s="72">
        <f t="shared" si="110"/>
        <v>0</v>
      </c>
      <c r="Q688" s="73">
        <f t="shared" si="115"/>
        <v>50</v>
      </c>
      <c r="R688" s="73">
        <f t="shared" si="116"/>
        <v>350</v>
      </c>
      <c r="S688" s="74">
        <f t="shared" si="113"/>
        <v>0</v>
      </c>
      <c r="T688" s="74">
        <f t="shared" si="114"/>
        <v>0</v>
      </c>
    </row>
    <row r="689" spans="2:20" x14ac:dyDescent="0.25">
      <c r="B689" s="26"/>
      <c r="C689" s="50">
        <f t="shared" si="111"/>
        <v>0</v>
      </c>
      <c r="D689" s="64">
        <f t="shared" si="108"/>
        <v>52</v>
      </c>
      <c r="E689" s="71" t="str">
        <f t="shared" si="112"/>
        <v/>
      </c>
      <c r="F689" s="89"/>
      <c r="G689" s="27"/>
      <c r="H689" s="27"/>
      <c r="I689" s="27"/>
      <c r="J689" s="27"/>
      <c r="K689" s="27"/>
      <c r="L689" s="27"/>
      <c r="M689" s="68"/>
      <c r="N689" s="69"/>
      <c r="O689" s="72">
        <f t="shared" si="109"/>
        <v>0</v>
      </c>
      <c r="P689" s="72">
        <f t="shared" si="110"/>
        <v>0</v>
      </c>
      <c r="Q689" s="73">
        <f t="shared" si="115"/>
        <v>50</v>
      </c>
      <c r="R689" s="73">
        <f t="shared" si="116"/>
        <v>350</v>
      </c>
      <c r="S689" s="74">
        <f t="shared" si="113"/>
        <v>0</v>
      </c>
      <c r="T689" s="74">
        <f t="shared" si="114"/>
        <v>0</v>
      </c>
    </row>
    <row r="690" spans="2:20" x14ac:dyDescent="0.25">
      <c r="B690" s="26"/>
      <c r="C690" s="50">
        <f t="shared" si="111"/>
        <v>0</v>
      </c>
      <c r="D690" s="64">
        <f t="shared" si="108"/>
        <v>52</v>
      </c>
      <c r="E690" s="71" t="str">
        <f t="shared" si="112"/>
        <v/>
      </c>
      <c r="F690" s="89"/>
      <c r="G690" s="27"/>
      <c r="H690" s="27"/>
      <c r="I690" s="27"/>
      <c r="J690" s="27"/>
      <c r="K690" s="27"/>
      <c r="L690" s="27"/>
      <c r="M690" s="68"/>
      <c r="N690" s="69"/>
      <c r="O690" s="72">
        <f t="shared" si="109"/>
        <v>0</v>
      </c>
      <c r="P690" s="72">
        <f t="shared" si="110"/>
        <v>0</v>
      </c>
      <c r="Q690" s="73">
        <f t="shared" si="115"/>
        <v>50</v>
      </c>
      <c r="R690" s="73">
        <f t="shared" si="116"/>
        <v>350</v>
      </c>
      <c r="S690" s="74">
        <f t="shared" si="113"/>
        <v>0</v>
      </c>
      <c r="T690" s="74">
        <f t="shared" si="114"/>
        <v>0</v>
      </c>
    </row>
    <row r="691" spans="2:20" x14ac:dyDescent="0.25">
      <c r="B691" s="26"/>
      <c r="C691" s="50">
        <f t="shared" si="111"/>
        <v>0</v>
      </c>
      <c r="D691" s="64">
        <f t="shared" si="108"/>
        <v>52</v>
      </c>
      <c r="E691" s="71" t="str">
        <f t="shared" si="112"/>
        <v/>
      </c>
      <c r="F691" s="89"/>
      <c r="G691" s="27"/>
      <c r="H691" s="27"/>
      <c r="I691" s="27"/>
      <c r="J691" s="27"/>
      <c r="K691" s="27"/>
      <c r="L691" s="27"/>
      <c r="M691" s="68"/>
      <c r="N691" s="69"/>
      <c r="O691" s="72">
        <f t="shared" si="109"/>
        <v>0</v>
      </c>
      <c r="P691" s="72">
        <f t="shared" si="110"/>
        <v>0</v>
      </c>
      <c r="Q691" s="73">
        <f t="shared" si="115"/>
        <v>50</v>
      </c>
      <c r="R691" s="73">
        <f t="shared" si="116"/>
        <v>350</v>
      </c>
      <c r="S691" s="74">
        <f t="shared" si="113"/>
        <v>0</v>
      </c>
      <c r="T691" s="74">
        <f t="shared" si="114"/>
        <v>0</v>
      </c>
    </row>
    <row r="692" spans="2:20" x14ac:dyDescent="0.25">
      <c r="B692" s="26"/>
      <c r="C692" s="50">
        <f t="shared" si="111"/>
        <v>0</v>
      </c>
      <c r="D692" s="64">
        <f t="shared" si="108"/>
        <v>52</v>
      </c>
      <c r="E692" s="71" t="str">
        <f t="shared" si="112"/>
        <v/>
      </c>
      <c r="F692" s="89"/>
      <c r="G692" s="27"/>
      <c r="H692" s="27"/>
      <c r="I692" s="27"/>
      <c r="J692" s="27"/>
      <c r="K692" s="27"/>
      <c r="L692" s="27"/>
      <c r="M692" s="68"/>
      <c r="N692" s="69"/>
      <c r="O692" s="72">
        <f t="shared" si="109"/>
        <v>0</v>
      </c>
      <c r="P692" s="72">
        <f t="shared" si="110"/>
        <v>0</v>
      </c>
      <c r="Q692" s="73">
        <f t="shared" si="115"/>
        <v>50</v>
      </c>
      <c r="R692" s="73">
        <f t="shared" si="116"/>
        <v>350</v>
      </c>
      <c r="S692" s="74">
        <f t="shared" si="113"/>
        <v>0</v>
      </c>
      <c r="T692" s="74">
        <f t="shared" si="114"/>
        <v>0</v>
      </c>
    </row>
    <row r="693" spans="2:20" x14ac:dyDescent="0.25">
      <c r="B693" s="26"/>
      <c r="C693" s="50">
        <f t="shared" si="111"/>
        <v>0</v>
      </c>
      <c r="D693" s="64">
        <f t="shared" si="108"/>
        <v>52</v>
      </c>
      <c r="E693" s="71" t="str">
        <f t="shared" si="112"/>
        <v/>
      </c>
      <c r="F693" s="89"/>
      <c r="G693" s="27"/>
      <c r="H693" s="27"/>
      <c r="I693" s="27"/>
      <c r="J693" s="27"/>
      <c r="K693" s="27"/>
      <c r="L693" s="27"/>
      <c r="M693" s="68"/>
      <c r="N693" s="69"/>
      <c r="O693" s="72">
        <f t="shared" si="109"/>
        <v>0</v>
      </c>
      <c r="P693" s="72">
        <f t="shared" si="110"/>
        <v>0</v>
      </c>
      <c r="Q693" s="73">
        <f t="shared" si="115"/>
        <v>50</v>
      </c>
      <c r="R693" s="73">
        <f t="shared" si="116"/>
        <v>350</v>
      </c>
      <c r="S693" s="74">
        <f t="shared" si="113"/>
        <v>0</v>
      </c>
      <c r="T693" s="74">
        <f t="shared" si="114"/>
        <v>0</v>
      </c>
    </row>
    <row r="694" spans="2:20" x14ac:dyDescent="0.25">
      <c r="B694" s="26"/>
      <c r="C694" s="50">
        <f t="shared" si="111"/>
        <v>0</v>
      </c>
      <c r="D694" s="64">
        <f t="shared" si="108"/>
        <v>52</v>
      </c>
      <c r="E694" s="71" t="str">
        <f t="shared" si="112"/>
        <v/>
      </c>
      <c r="F694" s="89"/>
      <c r="G694" s="27"/>
      <c r="H694" s="27"/>
      <c r="I694" s="27"/>
      <c r="J694" s="27"/>
      <c r="K694" s="27"/>
      <c r="L694" s="27"/>
      <c r="M694" s="68"/>
      <c r="N694" s="69"/>
      <c r="O694" s="72">
        <f t="shared" si="109"/>
        <v>0</v>
      </c>
      <c r="P694" s="72">
        <f t="shared" si="110"/>
        <v>0</v>
      </c>
      <c r="Q694" s="73">
        <f t="shared" si="115"/>
        <v>50</v>
      </c>
      <c r="R694" s="73">
        <f t="shared" si="116"/>
        <v>350</v>
      </c>
      <c r="S694" s="74">
        <f t="shared" si="113"/>
        <v>0</v>
      </c>
      <c r="T694" s="74">
        <f t="shared" si="114"/>
        <v>0</v>
      </c>
    </row>
    <row r="695" spans="2:20" x14ac:dyDescent="0.25">
      <c r="B695" s="26"/>
      <c r="C695" s="50">
        <f t="shared" si="111"/>
        <v>0</v>
      </c>
      <c r="D695" s="64">
        <f t="shared" si="108"/>
        <v>52</v>
      </c>
      <c r="E695" s="71" t="str">
        <f t="shared" si="112"/>
        <v/>
      </c>
      <c r="F695" s="89"/>
      <c r="G695" s="27"/>
      <c r="H695" s="27"/>
      <c r="I695" s="27"/>
      <c r="J695" s="27"/>
      <c r="K695" s="27"/>
      <c r="L695" s="27"/>
      <c r="M695" s="68"/>
      <c r="N695" s="69"/>
      <c r="O695" s="72">
        <f t="shared" si="109"/>
        <v>0</v>
      </c>
      <c r="P695" s="72">
        <f t="shared" si="110"/>
        <v>0</v>
      </c>
      <c r="Q695" s="73">
        <f t="shared" si="115"/>
        <v>50</v>
      </c>
      <c r="R695" s="73">
        <f t="shared" si="116"/>
        <v>350</v>
      </c>
      <c r="S695" s="74">
        <f t="shared" si="113"/>
        <v>0</v>
      </c>
      <c r="T695" s="74">
        <f t="shared" si="114"/>
        <v>0</v>
      </c>
    </row>
    <row r="696" spans="2:20" x14ac:dyDescent="0.25">
      <c r="B696" s="26"/>
      <c r="C696" s="50">
        <f t="shared" si="111"/>
        <v>0</v>
      </c>
      <c r="D696" s="64">
        <f t="shared" si="108"/>
        <v>52</v>
      </c>
      <c r="E696" s="71" t="str">
        <f t="shared" si="112"/>
        <v/>
      </c>
      <c r="F696" s="89"/>
      <c r="G696" s="27"/>
      <c r="H696" s="27"/>
      <c r="I696" s="27"/>
      <c r="J696" s="27"/>
      <c r="K696" s="27"/>
      <c r="L696" s="27"/>
      <c r="M696" s="68"/>
      <c r="N696" s="69"/>
      <c r="O696" s="72">
        <f t="shared" si="109"/>
        <v>0</v>
      </c>
      <c r="P696" s="72">
        <f t="shared" si="110"/>
        <v>0</v>
      </c>
      <c r="Q696" s="73">
        <f t="shared" si="115"/>
        <v>50</v>
      </c>
      <c r="R696" s="73">
        <f t="shared" si="116"/>
        <v>350</v>
      </c>
      <c r="S696" s="74">
        <f t="shared" si="113"/>
        <v>0</v>
      </c>
      <c r="T696" s="74">
        <f t="shared" si="114"/>
        <v>0</v>
      </c>
    </row>
    <row r="697" spans="2:20" x14ac:dyDescent="0.25">
      <c r="B697" s="26"/>
      <c r="C697" s="50">
        <f t="shared" si="111"/>
        <v>0</v>
      </c>
      <c r="D697" s="64">
        <f t="shared" si="108"/>
        <v>52</v>
      </c>
      <c r="E697" s="71" t="str">
        <f t="shared" si="112"/>
        <v/>
      </c>
      <c r="F697" s="89"/>
      <c r="G697" s="27"/>
      <c r="H697" s="27"/>
      <c r="I697" s="27"/>
      <c r="J697" s="27"/>
      <c r="K697" s="27"/>
      <c r="L697" s="27"/>
      <c r="M697" s="68"/>
      <c r="N697" s="69"/>
      <c r="O697" s="72">
        <f t="shared" si="109"/>
        <v>0</v>
      </c>
      <c r="P697" s="72">
        <f t="shared" si="110"/>
        <v>0</v>
      </c>
      <c r="Q697" s="73">
        <f t="shared" si="115"/>
        <v>50</v>
      </c>
      <c r="R697" s="73">
        <f t="shared" si="116"/>
        <v>350</v>
      </c>
      <c r="S697" s="74">
        <f t="shared" si="113"/>
        <v>0</v>
      </c>
      <c r="T697" s="74">
        <f t="shared" si="114"/>
        <v>0</v>
      </c>
    </row>
    <row r="698" spans="2:20" x14ac:dyDescent="0.25">
      <c r="B698" s="26"/>
      <c r="C698" s="50">
        <f t="shared" si="111"/>
        <v>0</v>
      </c>
      <c r="D698" s="64">
        <f t="shared" si="108"/>
        <v>52</v>
      </c>
      <c r="E698" s="71" t="str">
        <f t="shared" si="112"/>
        <v/>
      </c>
      <c r="F698" s="89"/>
      <c r="G698" s="27"/>
      <c r="H698" s="27"/>
      <c r="I698" s="27"/>
      <c r="J698" s="27"/>
      <c r="K698" s="27"/>
      <c r="L698" s="27"/>
      <c r="M698" s="68"/>
      <c r="N698" s="69"/>
      <c r="O698" s="72">
        <f t="shared" si="109"/>
        <v>0</v>
      </c>
      <c r="P698" s="72">
        <f t="shared" si="110"/>
        <v>0</v>
      </c>
      <c r="Q698" s="73">
        <f t="shared" si="115"/>
        <v>50</v>
      </c>
      <c r="R698" s="73">
        <f t="shared" si="116"/>
        <v>350</v>
      </c>
      <c r="S698" s="74">
        <f t="shared" si="113"/>
        <v>0</v>
      </c>
      <c r="T698" s="74">
        <f t="shared" si="114"/>
        <v>0</v>
      </c>
    </row>
    <row r="699" spans="2:20" x14ac:dyDescent="0.25">
      <c r="B699" s="26"/>
      <c r="C699" s="50">
        <f t="shared" si="111"/>
        <v>0</v>
      </c>
      <c r="D699" s="64">
        <f t="shared" si="108"/>
        <v>52</v>
      </c>
      <c r="E699" s="71" t="str">
        <f t="shared" si="112"/>
        <v/>
      </c>
      <c r="F699" s="89"/>
      <c r="G699" s="27"/>
      <c r="H699" s="27"/>
      <c r="I699" s="27"/>
      <c r="J699" s="27"/>
      <c r="K699" s="27"/>
      <c r="L699" s="27"/>
      <c r="M699" s="68"/>
      <c r="N699" s="69"/>
      <c r="O699" s="72">
        <f t="shared" si="109"/>
        <v>0</v>
      </c>
      <c r="P699" s="72">
        <f t="shared" si="110"/>
        <v>0</v>
      </c>
      <c r="Q699" s="73">
        <f t="shared" si="115"/>
        <v>50</v>
      </c>
      <c r="R699" s="73">
        <f t="shared" si="116"/>
        <v>350</v>
      </c>
      <c r="S699" s="74">
        <f t="shared" si="113"/>
        <v>0</v>
      </c>
      <c r="T699" s="74">
        <f t="shared" si="114"/>
        <v>0</v>
      </c>
    </row>
    <row r="700" spans="2:20" x14ac:dyDescent="0.25">
      <c r="B700" s="26"/>
      <c r="C700" s="50">
        <f t="shared" si="111"/>
        <v>0</v>
      </c>
      <c r="D700" s="64">
        <f t="shared" si="108"/>
        <v>52</v>
      </c>
      <c r="E700" s="71" t="str">
        <f t="shared" si="112"/>
        <v/>
      </c>
      <c r="F700" s="89"/>
      <c r="G700" s="27"/>
      <c r="H700" s="27"/>
      <c r="I700" s="27"/>
      <c r="J700" s="27"/>
      <c r="K700" s="27"/>
      <c r="L700" s="27"/>
      <c r="M700" s="68"/>
      <c r="N700" s="69"/>
      <c r="O700" s="72">
        <f t="shared" si="109"/>
        <v>0</v>
      </c>
      <c r="P700" s="72">
        <f t="shared" si="110"/>
        <v>0</v>
      </c>
      <c r="Q700" s="73">
        <f t="shared" si="115"/>
        <v>50</v>
      </c>
      <c r="R700" s="73">
        <f t="shared" si="116"/>
        <v>350</v>
      </c>
      <c r="S700" s="74">
        <f t="shared" si="113"/>
        <v>0</v>
      </c>
      <c r="T700" s="74">
        <f t="shared" si="114"/>
        <v>0</v>
      </c>
    </row>
    <row r="701" spans="2:20" x14ac:dyDescent="0.25">
      <c r="B701" s="26"/>
      <c r="C701" s="50">
        <f t="shared" si="111"/>
        <v>0</v>
      </c>
      <c r="D701" s="64">
        <f t="shared" si="108"/>
        <v>52</v>
      </c>
      <c r="E701" s="71" t="str">
        <f t="shared" si="112"/>
        <v/>
      </c>
      <c r="F701" s="89"/>
      <c r="G701" s="27"/>
      <c r="H701" s="27"/>
      <c r="I701" s="27"/>
      <c r="J701" s="27"/>
      <c r="K701" s="27"/>
      <c r="L701" s="27"/>
      <c r="M701" s="68"/>
      <c r="N701" s="69"/>
      <c r="O701" s="72">
        <f t="shared" si="109"/>
        <v>0</v>
      </c>
      <c r="P701" s="72">
        <f t="shared" si="110"/>
        <v>0</v>
      </c>
      <c r="Q701" s="73">
        <f t="shared" si="115"/>
        <v>50</v>
      </c>
      <c r="R701" s="73">
        <f t="shared" si="116"/>
        <v>350</v>
      </c>
      <c r="S701" s="74">
        <f t="shared" si="113"/>
        <v>0</v>
      </c>
      <c r="T701" s="74">
        <f t="shared" si="114"/>
        <v>0</v>
      </c>
    </row>
    <row r="702" spans="2:20" x14ac:dyDescent="0.25">
      <c r="B702" s="26"/>
      <c r="C702" s="50">
        <f t="shared" si="111"/>
        <v>0</v>
      </c>
      <c r="D702" s="64">
        <f t="shared" si="108"/>
        <v>52</v>
      </c>
      <c r="E702" s="71" t="str">
        <f t="shared" si="112"/>
        <v/>
      </c>
      <c r="F702" s="89"/>
      <c r="G702" s="27"/>
      <c r="H702" s="27"/>
      <c r="I702" s="27"/>
      <c r="J702" s="27"/>
      <c r="K702" s="27"/>
      <c r="L702" s="27"/>
      <c r="M702" s="68"/>
      <c r="N702" s="69"/>
      <c r="O702" s="72">
        <f t="shared" si="109"/>
        <v>0</v>
      </c>
      <c r="P702" s="72">
        <f t="shared" si="110"/>
        <v>0</v>
      </c>
      <c r="Q702" s="73">
        <f t="shared" si="115"/>
        <v>50</v>
      </c>
      <c r="R702" s="73">
        <f t="shared" si="116"/>
        <v>350</v>
      </c>
      <c r="S702" s="74">
        <f t="shared" si="113"/>
        <v>0</v>
      </c>
      <c r="T702" s="74">
        <f t="shared" si="114"/>
        <v>0</v>
      </c>
    </row>
    <row r="703" spans="2:20" x14ac:dyDescent="0.25">
      <c r="B703" s="26"/>
      <c r="C703" s="50">
        <f t="shared" si="111"/>
        <v>0</v>
      </c>
      <c r="D703" s="64">
        <f t="shared" si="108"/>
        <v>52</v>
      </c>
      <c r="E703" s="71" t="str">
        <f t="shared" si="112"/>
        <v/>
      </c>
      <c r="F703" s="89"/>
      <c r="G703" s="27"/>
      <c r="H703" s="27"/>
      <c r="I703" s="27"/>
      <c r="J703" s="27"/>
      <c r="K703" s="27"/>
      <c r="L703" s="27"/>
      <c r="M703" s="68"/>
      <c r="N703" s="69"/>
      <c r="O703" s="72">
        <f t="shared" si="109"/>
        <v>0</v>
      </c>
      <c r="P703" s="72">
        <f t="shared" si="110"/>
        <v>0</v>
      </c>
      <c r="Q703" s="73">
        <f t="shared" si="115"/>
        <v>50</v>
      </c>
      <c r="R703" s="73">
        <f t="shared" si="116"/>
        <v>350</v>
      </c>
      <c r="S703" s="74">
        <f t="shared" si="113"/>
        <v>0</v>
      </c>
      <c r="T703" s="74">
        <f t="shared" si="114"/>
        <v>0</v>
      </c>
    </row>
    <row r="704" spans="2:20" x14ac:dyDescent="0.25">
      <c r="B704" s="26"/>
      <c r="C704" s="50">
        <f t="shared" si="111"/>
        <v>0</v>
      </c>
      <c r="D704" s="64">
        <f t="shared" si="108"/>
        <v>52</v>
      </c>
      <c r="E704" s="71" t="str">
        <f t="shared" si="112"/>
        <v/>
      </c>
      <c r="F704" s="89"/>
      <c r="G704" s="27"/>
      <c r="H704" s="27"/>
      <c r="I704" s="27"/>
      <c r="J704" s="27"/>
      <c r="K704" s="27"/>
      <c r="L704" s="27"/>
      <c r="M704" s="68"/>
      <c r="N704" s="69"/>
      <c r="O704" s="72">
        <f t="shared" si="109"/>
        <v>0</v>
      </c>
      <c r="P704" s="72">
        <f t="shared" si="110"/>
        <v>0</v>
      </c>
      <c r="Q704" s="73">
        <f t="shared" si="115"/>
        <v>50</v>
      </c>
      <c r="R704" s="73">
        <f t="shared" si="116"/>
        <v>350</v>
      </c>
      <c r="S704" s="74">
        <f t="shared" si="113"/>
        <v>0</v>
      </c>
      <c r="T704" s="74">
        <f t="shared" si="114"/>
        <v>0</v>
      </c>
    </row>
    <row r="705" spans="2:20" x14ac:dyDescent="0.25">
      <c r="B705" s="26"/>
      <c r="C705" s="50">
        <f t="shared" si="111"/>
        <v>0</v>
      </c>
      <c r="D705" s="64">
        <f t="shared" si="108"/>
        <v>52</v>
      </c>
      <c r="E705" s="71" t="str">
        <f t="shared" si="112"/>
        <v/>
      </c>
      <c r="F705" s="89"/>
      <c r="G705" s="27"/>
      <c r="H705" s="27"/>
      <c r="I705" s="27"/>
      <c r="J705" s="27"/>
      <c r="K705" s="27"/>
      <c r="L705" s="27"/>
      <c r="M705" s="68"/>
      <c r="N705" s="69"/>
      <c r="O705" s="72">
        <f t="shared" si="109"/>
        <v>0</v>
      </c>
      <c r="P705" s="72">
        <f t="shared" si="110"/>
        <v>0</v>
      </c>
      <c r="Q705" s="73">
        <f t="shared" si="115"/>
        <v>50</v>
      </c>
      <c r="R705" s="73">
        <f t="shared" si="116"/>
        <v>350</v>
      </c>
      <c r="S705" s="74">
        <f t="shared" si="113"/>
        <v>0</v>
      </c>
      <c r="T705" s="74">
        <f t="shared" si="114"/>
        <v>0</v>
      </c>
    </row>
    <row r="706" spans="2:20" x14ac:dyDescent="0.25">
      <c r="B706" s="26"/>
      <c r="C706" s="50">
        <f t="shared" si="111"/>
        <v>0</v>
      </c>
      <c r="D706" s="64">
        <f t="shared" si="108"/>
        <v>52</v>
      </c>
      <c r="E706" s="71" t="str">
        <f t="shared" si="112"/>
        <v/>
      </c>
      <c r="F706" s="89"/>
      <c r="G706" s="27"/>
      <c r="H706" s="27"/>
      <c r="I706" s="27"/>
      <c r="J706" s="27"/>
      <c r="K706" s="27"/>
      <c r="L706" s="27"/>
      <c r="M706" s="68"/>
      <c r="N706" s="69"/>
      <c r="O706" s="72">
        <f t="shared" si="109"/>
        <v>0</v>
      </c>
      <c r="P706" s="72">
        <f t="shared" si="110"/>
        <v>0</v>
      </c>
      <c r="Q706" s="73">
        <f t="shared" si="115"/>
        <v>50</v>
      </c>
      <c r="R706" s="73">
        <f t="shared" si="116"/>
        <v>350</v>
      </c>
      <c r="S706" s="74">
        <f t="shared" si="113"/>
        <v>0</v>
      </c>
      <c r="T706" s="74">
        <f t="shared" si="114"/>
        <v>0</v>
      </c>
    </row>
    <row r="707" spans="2:20" x14ac:dyDescent="0.25">
      <c r="B707" s="26"/>
      <c r="C707" s="50">
        <f t="shared" si="111"/>
        <v>0</v>
      </c>
      <c r="D707" s="64">
        <f t="shared" si="108"/>
        <v>52</v>
      </c>
      <c r="E707" s="71" t="str">
        <f t="shared" si="112"/>
        <v/>
      </c>
      <c r="F707" s="89"/>
      <c r="G707" s="27"/>
      <c r="H707" s="27"/>
      <c r="I707" s="27"/>
      <c r="J707" s="27"/>
      <c r="K707" s="27"/>
      <c r="L707" s="27"/>
      <c r="M707" s="68"/>
      <c r="N707" s="69"/>
      <c r="O707" s="72">
        <f t="shared" si="109"/>
        <v>0</v>
      </c>
      <c r="P707" s="72">
        <f t="shared" si="110"/>
        <v>0</v>
      </c>
      <c r="Q707" s="73">
        <f t="shared" si="115"/>
        <v>50</v>
      </c>
      <c r="R707" s="73">
        <f t="shared" si="116"/>
        <v>350</v>
      </c>
      <c r="S707" s="74">
        <f t="shared" si="113"/>
        <v>0</v>
      </c>
      <c r="T707" s="74">
        <f t="shared" si="114"/>
        <v>0</v>
      </c>
    </row>
    <row r="708" spans="2:20" x14ac:dyDescent="0.25">
      <c r="B708" s="26"/>
      <c r="C708" s="50">
        <f t="shared" si="111"/>
        <v>0</v>
      </c>
      <c r="D708" s="64">
        <f t="shared" si="108"/>
        <v>52</v>
      </c>
      <c r="E708" s="71" t="str">
        <f t="shared" si="112"/>
        <v/>
      </c>
      <c r="F708" s="89"/>
      <c r="G708" s="27"/>
      <c r="H708" s="27"/>
      <c r="I708" s="27"/>
      <c r="J708" s="27"/>
      <c r="K708" s="27"/>
      <c r="L708" s="27"/>
      <c r="M708" s="68"/>
      <c r="N708" s="69"/>
      <c r="O708" s="72">
        <f t="shared" si="109"/>
        <v>0</v>
      </c>
      <c r="P708" s="72">
        <f t="shared" si="110"/>
        <v>0</v>
      </c>
      <c r="Q708" s="73">
        <f t="shared" si="115"/>
        <v>50</v>
      </c>
      <c r="R708" s="73">
        <f t="shared" si="116"/>
        <v>350</v>
      </c>
      <c r="S708" s="74">
        <f t="shared" si="113"/>
        <v>0</v>
      </c>
      <c r="T708" s="74">
        <f t="shared" si="114"/>
        <v>0</v>
      </c>
    </row>
    <row r="709" spans="2:20" x14ac:dyDescent="0.25">
      <c r="B709" s="26"/>
      <c r="C709" s="50">
        <f t="shared" si="111"/>
        <v>0</v>
      </c>
      <c r="D709" s="64">
        <f t="shared" si="108"/>
        <v>52</v>
      </c>
      <c r="E709" s="71" t="str">
        <f t="shared" si="112"/>
        <v/>
      </c>
      <c r="F709" s="89"/>
      <c r="G709" s="27"/>
      <c r="H709" s="27"/>
      <c r="I709" s="27"/>
      <c r="J709" s="27"/>
      <c r="K709" s="27"/>
      <c r="L709" s="27"/>
      <c r="M709" s="68"/>
      <c r="N709" s="69"/>
      <c r="O709" s="72">
        <f t="shared" si="109"/>
        <v>0</v>
      </c>
      <c r="P709" s="72">
        <f t="shared" si="110"/>
        <v>0</v>
      </c>
      <c r="Q709" s="73">
        <f t="shared" si="115"/>
        <v>50</v>
      </c>
      <c r="R709" s="73">
        <f t="shared" si="116"/>
        <v>350</v>
      </c>
      <c r="S709" s="74">
        <f t="shared" si="113"/>
        <v>0</v>
      </c>
      <c r="T709" s="74">
        <f t="shared" si="114"/>
        <v>0</v>
      </c>
    </row>
    <row r="710" spans="2:20" x14ac:dyDescent="0.25">
      <c r="B710" s="26"/>
      <c r="C710" s="50">
        <f t="shared" si="111"/>
        <v>0</v>
      </c>
      <c r="D710" s="64">
        <f t="shared" si="108"/>
        <v>52</v>
      </c>
      <c r="E710" s="71" t="str">
        <f t="shared" si="112"/>
        <v/>
      </c>
      <c r="F710" s="89"/>
      <c r="G710" s="27"/>
      <c r="H710" s="27"/>
      <c r="I710" s="27"/>
      <c r="J710" s="27"/>
      <c r="K710" s="27"/>
      <c r="L710" s="27"/>
      <c r="M710" s="68"/>
      <c r="N710" s="69"/>
      <c r="O710" s="72">
        <f t="shared" si="109"/>
        <v>0</v>
      </c>
      <c r="P710" s="72">
        <f t="shared" si="110"/>
        <v>0</v>
      </c>
      <c r="Q710" s="73">
        <f t="shared" si="115"/>
        <v>50</v>
      </c>
      <c r="R710" s="73">
        <f t="shared" si="116"/>
        <v>350</v>
      </c>
      <c r="S710" s="74">
        <f t="shared" si="113"/>
        <v>0</v>
      </c>
      <c r="T710" s="74">
        <f t="shared" si="114"/>
        <v>0</v>
      </c>
    </row>
    <row r="711" spans="2:20" x14ac:dyDescent="0.25">
      <c r="B711" s="26"/>
      <c r="C711" s="50">
        <f t="shared" si="111"/>
        <v>0</v>
      </c>
      <c r="D711" s="64">
        <f t="shared" si="108"/>
        <v>52</v>
      </c>
      <c r="E711" s="71" t="str">
        <f t="shared" si="112"/>
        <v/>
      </c>
      <c r="F711" s="89"/>
      <c r="G711" s="27"/>
      <c r="H711" s="27"/>
      <c r="I711" s="27"/>
      <c r="J711" s="27"/>
      <c r="K711" s="27"/>
      <c r="L711" s="27"/>
      <c r="M711" s="68"/>
      <c r="N711" s="69"/>
      <c r="O711" s="72">
        <f t="shared" si="109"/>
        <v>0</v>
      </c>
      <c r="P711" s="72">
        <f t="shared" si="110"/>
        <v>0</v>
      </c>
      <c r="Q711" s="73">
        <f t="shared" si="115"/>
        <v>50</v>
      </c>
      <c r="R711" s="73">
        <f t="shared" si="116"/>
        <v>350</v>
      </c>
      <c r="S711" s="74">
        <f t="shared" si="113"/>
        <v>0</v>
      </c>
      <c r="T711" s="74">
        <f t="shared" si="114"/>
        <v>0</v>
      </c>
    </row>
    <row r="712" spans="2:20" x14ac:dyDescent="0.25">
      <c r="B712" s="26"/>
      <c r="C712" s="50">
        <f t="shared" si="111"/>
        <v>0</v>
      </c>
      <c r="D712" s="64">
        <f t="shared" si="108"/>
        <v>52</v>
      </c>
      <c r="E712" s="71" t="str">
        <f t="shared" si="112"/>
        <v/>
      </c>
      <c r="F712" s="89"/>
      <c r="G712" s="27"/>
      <c r="H712" s="27"/>
      <c r="I712" s="27"/>
      <c r="J712" s="27"/>
      <c r="K712" s="27"/>
      <c r="L712" s="27"/>
      <c r="M712" s="68"/>
      <c r="N712" s="69"/>
      <c r="O712" s="72">
        <f t="shared" si="109"/>
        <v>0</v>
      </c>
      <c r="P712" s="72">
        <f t="shared" si="110"/>
        <v>0</v>
      </c>
      <c r="Q712" s="73">
        <f t="shared" si="115"/>
        <v>50</v>
      </c>
      <c r="R712" s="73">
        <f t="shared" si="116"/>
        <v>350</v>
      </c>
      <c r="S712" s="74">
        <f t="shared" si="113"/>
        <v>0</v>
      </c>
      <c r="T712" s="74">
        <f t="shared" si="114"/>
        <v>0</v>
      </c>
    </row>
    <row r="713" spans="2:20" x14ac:dyDescent="0.25">
      <c r="B713" s="26"/>
      <c r="C713" s="50">
        <f t="shared" si="111"/>
        <v>0</v>
      </c>
      <c r="D713" s="64">
        <f t="shared" ref="D713:D776" si="117">INT(MOD(INT((B713-2)/7)+0.6,52+5/28))+1</f>
        <v>52</v>
      </c>
      <c r="E713" s="71" t="str">
        <f t="shared" si="112"/>
        <v/>
      </c>
      <c r="F713" s="89"/>
      <c r="G713" s="27"/>
      <c r="H713" s="27"/>
      <c r="I713" s="27"/>
      <c r="J713" s="27"/>
      <c r="K713" s="27"/>
      <c r="L713" s="27"/>
      <c r="M713" s="68"/>
      <c r="N713" s="69"/>
      <c r="O713" s="72">
        <f t="shared" ref="O713:O776" si="118">IF(L713="v",0,M713-N713)</f>
        <v>0</v>
      </c>
      <c r="P713" s="72">
        <f t="shared" ref="P713:P776" si="119">IF(L713="v",M713-N713,0)</f>
        <v>0</v>
      </c>
      <c r="Q713" s="73">
        <f t="shared" si="115"/>
        <v>50</v>
      </c>
      <c r="R713" s="73">
        <f t="shared" si="116"/>
        <v>350</v>
      </c>
      <c r="S713" s="74">
        <f t="shared" si="113"/>
        <v>0</v>
      </c>
      <c r="T713" s="74">
        <f t="shared" si="114"/>
        <v>0</v>
      </c>
    </row>
    <row r="714" spans="2:20" x14ac:dyDescent="0.25">
      <c r="B714" s="26"/>
      <c r="C714" s="50">
        <f t="shared" ref="C714:C777" si="120">IF(B714=0,0,(DATE(YEAR(B714),MONTH(B714),DAY(B714))))</f>
        <v>0</v>
      </c>
      <c r="D714" s="64">
        <f t="shared" si="117"/>
        <v>52</v>
      </c>
      <c r="E714" s="71" t="str">
        <f t="shared" ref="E714:E777" si="121">IF(C714=0,"",UPPER(TEXT(B714,"mmmm")))</f>
        <v/>
      </c>
      <c r="F714" s="89"/>
      <c r="G714" s="27"/>
      <c r="H714" s="27"/>
      <c r="I714" s="27"/>
      <c r="J714" s="27"/>
      <c r="K714" s="27"/>
      <c r="L714" s="27"/>
      <c r="M714" s="68"/>
      <c r="N714" s="69"/>
      <c r="O714" s="72">
        <f t="shared" si="118"/>
        <v>0</v>
      </c>
      <c r="P714" s="72">
        <f t="shared" si="119"/>
        <v>0</v>
      </c>
      <c r="Q714" s="73">
        <f t="shared" si="115"/>
        <v>50</v>
      </c>
      <c r="R714" s="73">
        <f t="shared" si="116"/>
        <v>350</v>
      </c>
      <c r="S714" s="74">
        <f t="shared" si="113"/>
        <v>0</v>
      </c>
      <c r="T714" s="74">
        <f t="shared" si="114"/>
        <v>0</v>
      </c>
    </row>
    <row r="715" spans="2:20" x14ac:dyDescent="0.25">
      <c r="B715" s="26"/>
      <c r="C715" s="50">
        <f t="shared" si="120"/>
        <v>0</v>
      </c>
      <c r="D715" s="64">
        <f t="shared" si="117"/>
        <v>52</v>
      </c>
      <c r="E715" s="71" t="str">
        <f t="shared" si="121"/>
        <v/>
      </c>
      <c r="F715" s="89"/>
      <c r="G715" s="27"/>
      <c r="H715" s="27"/>
      <c r="I715" s="27"/>
      <c r="J715" s="27"/>
      <c r="K715" s="27"/>
      <c r="L715" s="27"/>
      <c r="M715" s="68"/>
      <c r="N715" s="69"/>
      <c r="O715" s="72">
        <f t="shared" si="118"/>
        <v>0</v>
      </c>
      <c r="P715" s="72">
        <f t="shared" si="119"/>
        <v>0</v>
      </c>
      <c r="Q715" s="73">
        <f t="shared" si="115"/>
        <v>50</v>
      </c>
      <c r="R715" s="73">
        <f t="shared" si="116"/>
        <v>350</v>
      </c>
      <c r="S715" s="74">
        <f t="shared" si="113"/>
        <v>0</v>
      </c>
      <c r="T715" s="74">
        <f t="shared" si="114"/>
        <v>0</v>
      </c>
    </row>
    <row r="716" spans="2:20" x14ac:dyDescent="0.25">
      <c r="B716" s="26"/>
      <c r="C716" s="50">
        <f t="shared" si="120"/>
        <v>0</v>
      </c>
      <c r="D716" s="64">
        <f t="shared" si="117"/>
        <v>52</v>
      </c>
      <c r="E716" s="71" t="str">
        <f t="shared" si="121"/>
        <v/>
      </c>
      <c r="F716" s="89"/>
      <c r="G716" s="27"/>
      <c r="H716" s="27"/>
      <c r="I716" s="27"/>
      <c r="J716" s="27"/>
      <c r="K716" s="27"/>
      <c r="L716" s="27"/>
      <c r="M716" s="68"/>
      <c r="N716" s="69"/>
      <c r="O716" s="72">
        <f t="shared" si="118"/>
        <v>0</v>
      </c>
      <c r="P716" s="72">
        <f t="shared" si="119"/>
        <v>0</v>
      </c>
      <c r="Q716" s="73">
        <f t="shared" si="115"/>
        <v>50</v>
      </c>
      <c r="R716" s="73">
        <f t="shared" si="116"/>
        <v>350</v>
      </c>
      <c r="S716" s="74">
        <f t="shared" si="113"/>
        <v>0</v>
      </c>
      <c r="T716" s="74">
        <f t="shared" si="114"/>
        <v>0</v>
      </c>
    </row>
    <row r="717" spans="2:20" x14ac:dyDescent="0.25">
      <c r="B717" s="26"/>
      <c r="C717" s="50">
        <f t="shared" si="120"/>
        <v>0</v>
      </c>
      <c r="D717" s="64">
        <f t="shared" si="117"/>
        <v>52</v>
      </c>
      <c r="E717" s="71" t="str">
        <f t="shared" si="121"/>
        <v/>
      </c>
      <c r="F717" s="89"/>
      <c r="G717" s="27"/>
      <c r="H717" s="27"/>
      <c r="I717" s="27"/>
      <c r="J717" s="27"/>
      <c r="K717" s="27"/>
      <c r="L717" s="27"/>
      <c r="M717" s="68"/>
      <c r="N717" s="69"/>
      <c r="O717" s="72">
        <f t="shared" si="118"/>
        <v>0</v>
      </c>
      <c r="P717" s="72">
        <f t="shared" si="119"/>
        <v>0</v>
      </c>
      <c r="Q717" s="73">
        <f t="shared" si="115"/>
        <v>50</v>
      </c>
      <c r="R717" s="73">
        <f t="shared" si="116"/>
        <v>350</v>
      </c>
      <c r="S717" s="74">
        <f t="shared" si="113"/>
        <v>0</v>
      </c>
      <c r="T717" s="74">
        <f t="shared" si="114"/>
        <v>0</v>
      </c>
    </row>
    <row r="718" spans="2:20" x14ac:dyDescent="0.25">
      <c r="B718" s="26"/>
      <c r="C718" s="50">
        <f t="shared" si="120"/>
        <v>0</v>
      </c>
      <c r="D718" s="64">
        <f t="shared" si="117"/>
        <v>52</v>
      </c>
      <c r="E718" s="71" t="str">
        <f t="shared" si="121"/>
        <v/>
      </c>
      <c r="F718" s="89"/>
      <c r="G718" s="27"/>
      <c r="H718" s="27"/>
      <c r="I718" s="27"/>
      <c r="J718" s="27"/>
      <c r="K718" s="27"/>
      <c r="L718" s="27"/>
      <c r="M718" s="68"/>
      <c r="N718" s="69"/>
      <c r="O718" s="72">
        <f t="shared" si="118"/>
        <v>0</v>
      </c>
      <c r="P718" s="72">
        <f t="shared" si="119"/>
        <v>0</v>
      </c>
      <c r="Q718" s="73">
        <f t="shared" si="115"/>
        <v>50</v>
      </c>
      <c r="R718" s="73">
        <f t="shared" si="116"/>
        <v>350</v>
      </c>
      <c r="S718" s="74">
        <f t="shared" si="113"/>
        <v>0</v>
      </c>
      <c r="T718" s="74">
        <f t="shared" si="114"/>
        <v>0</v>
      </c>
    </row>
    <row r="719" spans="2:20" x14ac:dyDescent="0.25">
      <c r="B719" s="26"/>
      <c r="C719" s="50">
        <f t="shared" si="120"/>
        <v>0</v>
      </c>
      <c r="D719" s="64">
        <f t="shared" si="117"/>
        <v>52</v>
      </c>
      <c r="E719" s="71" t="str">
        <f t="shared" si="121"/>
        <v/>
      </c>
      <c r="F719" s="89"/>
      <c r="G719" s="27"/>
      <c r="H719" s="27"/>
      <c r="I719" s="27"/>
      <c r="J719" s="27"/>
      <c r="K719" s="27"/>
      <c r="L719" s="27"/>
      <c r="M719" s="68"/>
      <c r="N719" s="69"/>
      <c r="O719" s="72">
        <f t="shared" si="118"/>
        <v>0</v>
      </c>
      <c r="P719" s="72">
        <f t="shared" si="119"/>
        <v>0</v>
      </c>
      <c r="Q719" s="73">
        <f t="shared" si="115"/>
        <v>50</v>
      </c>
      <c r="R719" s="73">
        <f t="shared" si="116"/>
        <v>350</v>
      </c>
      <c r="S719" s="74">
        <f t="shared" si="113"/>
        <v>0</v>
      </c>
      <c r="T719" s="74">
        <f t="shared" si="114"/>
        <v>0</v>
      </c>
    </row>
    <row r="720" spans="2:20" x14ac:dyDescent="0.25">
      <c r="B720" s="26"/>
      <c r="C720" s="50">
        <f t="shared" si="120"/>
        <v>0</v>
      </c>
      <c r="D720" s="64">
        <f t="shared" si="117"/>
        <v>52</v>
      </c>
      <c r="E720" s="71" t="str">
        <f t="shared" si="121"/>
        <v/>
      </c>
      <c r="F720" s="89"/>
      <c r="G720" s="27"/>
      <c r="H720" s="27"/>
      <c r="I720" s="27"/>
      <c r="J720" s="27"/>
      <c r="K720" s="27"/>
      <c r="L720" s="27"/>
      <c r="M720" s="68"/>
      <c r="N720" s="69"/>
      <c r="O720" s="72">
        <f t="shared" si="118"/>
        <v>0</v>
      </c>
      <c r="P720" s="72">
        <f t="shared" si="119"/>
        <v>0</v>
      </c>
      <c r="Q720" s="73">
        <f t="shared" si="115"/>
        <v>50</v>
      </c>
      <c r="R720" s="73">
        <f t="shared" si="116"/>
        <v>350</v>
      </c>
      <c r="S720" s="74">
        <f t="shared" si="113"/>
        <v>0</v>
      </c>
      <c r="T720" s="74">
        <f t="shared" si="114"/>
        <v>0</v>
      </c>
    </row>
    <row r="721" spans="2:20" x14ac:dyDescent="0.25">
      <c r="B721" s="26"/>
      <c r="C721" s="50">
        <f t="shared" si="120"/>
        <v>0</v>
      </c>
      <c r="D721" s="64">
        <f t="shared" si="117"/>
        <v>52</v>
      </c>
      <c r="E721" s="71" t="str">
        <f t="shared" si="121"/>
        <v/>
      </c>
      <c r="F721" s="89"/>
      <c r="G721" s="27"/>
      <c r="H721" s="27"/>
      <c r="I721" s="27"/>
      <c r="J721" s="27"/>
      <c r="K721" s="27"/>
      <c r="L721" s="27"/>
      <c r="M721" s="68"/>
      <c r="N721" s="69"/>
      <c r="O721" s="72">
        <f t="shared" si="118"/>
        <v>0</v>
      </c>
      <c r="P721" s="72">
        <f t="shared" si="119"/>
        <v>0</v>
      </c>
      <c r="Q721" s="73">
        <f t="shared" si="115"/>
        <v>50</v>
      </c>
      <c r="R721" s="73">
        <f t="shared" si="116"/>
        <v>350</v>
      </c>
      <c r="S721" s="74">
        <f t="shared" si="113"/>
        <v>0</v>
      </c>
      <c r="T721" s="74">
        <f t="shared" si="114"/>
        <v>0</v>
      </c>
    </row>
    <row r="722" spans="2:20" x14ac:dyDescent="0.25">
      <c r="B722" s="26"/>
      <c r="C722" s="50">
        <f t="shared" si="120"/>
        <v>0</v>
      </c>
      <c r="D722" s="64">
        <f t="shared" si="117"/>
        <v>52</v>
      </c>
      <c r="E722" s="71" t="str">
        <f t="shared" si="121"/>
        <v/>
      </c>
      <c r="F722" s="89"/>
      <c r="G722" s="27"/>
      <c r="H722" s="27"/>
      <c r="I722" s="27"/>
      <c r="J722" s="27"/>
      <c r="K722" s="27"/>
      <c r="L722" s="27"/>
      <c r="M722" s="68"/>
      <c r="N722" s="69"/>
      <c r="O722" s="72">
        <f t="shared" si="118"/>
        <v>0</v>
      </c>
      <c r="P722" s="72">
        <f t="shared" si="119"/>
        <v>0</v>
      </c>
      <c r="Q722" s="73">
        <f t="shared" si="115"/>
        <v>50</v>
      </c>
      <c r="R722" s="73">
        <f t="shared" si="116"/>
        <v>350</v>
      </c>
      <c r="S722" s="74">
        <f t="shared" ref="S722:S785" si="122">IF(Q722=Q721,0,Q722)</f>
        <v>0</v>
      </c>
      <c r="T722" s="74">
        <f t="shared" ref="T722:T785" si="123">IF(R722=R721,0,R722)</f>
        <v>0</v>
      </c>
    </row>
    <row r="723" spans="2:20" x14ac:dyDescent="0.25">
      <c r="B723" s="26"/>
      <c r="C723" s="50">
        <f t="shared" si="120"/>
        <v>0</v>
      </c>
      <c r="D723" s="64">
        <f t="shared" si="117"/>
        <v>52</v>
      </c>
      <c r="E723" s="71" t="str">
        <f t="shared" si="121"/>
        <v/>
      </c>
      <c r="F723" s="89"/>
      <c r="G723" s="27"/>
      <c r="H723" s="27"/>
      <c r="I723" s="27"/>
      <c r="J723" s="27"/>
      <c r="K723" s="27"/>
      <c r="L723" s="27"/>
      <c r="M723" s="68"/>
      <c r="N723" s="69"/>
      <c r="O723" s="72">
        <f t="shared" si="118"/>
        <v>0</v>
      </c>
      <c r="P723" s="72">
        <f t="shared" si="119"/>
        <v>0</v>
      </c>
      <c r="Q723" s="73">
        <f t="shared" si="115"/>
        <v>50</v>
      </c>
      <c r="R723" s="73">
        <f t="shared" si="116"/>
        <v>350</v>
      </c>
      <c r="S723" s="74">
        <f t="shared" si="122"/>
        <v>0</v>
      </c>
      <c r="T723" s="74">
        <f t="shared" si="123"/>
        <v>0</v>
      </c>
    </row>
    <row r="724" spans="2:20" x14ac:dyDescent="0.25">
      <c r="B724" s="26"/>
      <c r="C724" s="50">
        <f t="shared" si="120"/>
        <v>0</v>
      </c>
      <c r="D724" s="64">
        <f t="shared" si="117"/>
        <v>52</v>
      </c>
      <c r="E724" s="71" t="str">
        <f t="shared" si="121"/>
        <v/>
      </c>
      <c r="F724" s="89"/>
      <c r="G724" s="27"/>
      <c r="H724" s="27"/>
      <c r="I724" s="27"/>
      <c r="J724" s="27"/>
      <c r="K724" s="27"/>
      <c r="L724" s="27"/>
      <c r="M724" s="68"/>
      <c r="N724" s="69"/>
      <c r="O724" s="72">
        <f t="shared" si="118"/>
        <v>0</v>
      </c>
      <c r="P724" s="72">
        <f t="shared" si="119"/>
        <v>0</v>
      </c>
      <c r="Q724" s="73">
        <f t="shared" ref="Q724:Q787" si="124">Q723+O724</f>
        <v>50</v>
      </c>
      <c r="R724" s="73">
        <f t="shared" ref="R724:R787" si="125">R723+P724</f>
        <v>350</v>
      </c>
      <c r="S724" s="74">
        <f t="shared" si="122"/>
        <v>0</v>
      </c>
      <c r="T724" s="74">
        <f t="shared" si="123"/>
        <v>0</v>
      </c>
    </row>
    <row r="725" spans="2:20" x14ac:dyDescent="0.25">
      <c r="B725" s="26"/>
      <c r="C725" s="50">
        <f t="shared" si="120"/>
        <v>0</v>
      </c>
      <c r="D725" s="64">
        <f t="shared" si="117"/>
        <v>52</v>
      </c>
      <c r="E725" s="71" t="str">
        <f t="shared" si="121"/>
        <v/>
      </c>
      <c r="F725" s="89"/>
      <c r="G725" s="27"/>
      <c r="H725" s="27"/>
      <c r="I725" s="27"/>
      <c r="J725" s="27"/>
      <c r="K725" s="27"/>
      <c r="L725" s="27"/>
      <c r="M725" s="68"/>
      <c r="N725" s="69"/>
      <c r="O725" s="72">
        <f t="shared" si="118"/>
        <v>0</v>
      </c>
      <c r="P725" s="72">
        <f t="shared" si="119"/>
        <v>0</v>
      </c>
      <c r="Q725" s="73">
        <f t="shared" si="124"/>
        <v>50</v>
      </c>
      <c r="R725" s="73">
        <f t="shared" si="125"/>
        <v>350</v>
      </c>
      <c r="S725" s="74">
        <f t="shared" si="122"/>
        <v>0</v>
      </c>
      <c r="T725" s="74">
        <f t="shared" si="123"/>
        <v>0</v>
      </c>
    </row>
    <row r="726" spans="2:20" x14ac:dyDescent="0.25">
      <c r="B726" s="26"/>
      <c r="C726" s="50">
        <f t="shared" si="120"/>
        <v>0</v>
      </c>
      <c r="D726" s="64">
        <f t="shared" si="117"/>
        <v>52</v>
      </c>
      <c r="E726" s="71" t="str">
        <f t="shared" si="121"/>
        <v/>
      </c>
      <c r="F726" s="89"/>
      <c r="G726" s="27"/>
      <c r="H726" s="27"/>
      <c r="I726" s="27"/>
      <c r="J726" s="27"/>
      <c r="K726" s="27"/>
      <c r="L726" s="27"/>
      <c r="M726" s="68"/>
      <c r="N726" s="69"/>
      <c r="O726" s="72">
        <f t="shared" si="118"/>
        <v>0</v>
      </c>
      <c r="P726" s="72">
        <f t="shared" si="119"/>
        <v>0</v>
      </c>
      <c r="Q726" s="73">
        <f t="shared" si="124"/>
        <v>50</v>
      </c>
      <c r="R726" s="73">
        <f t="shared" si="125"/>
        <v>350</v>
      </c>
      <c r="S726" s="74">
        <f t="shared" si="122"/>
        <v>0</v>
      </c>
      <c r="T726" s="74">
        <f t="shared" si="123"/>
        <v>0</v>
      </c>
    </row>
    <row r="727" spans="2:20" x14ac:dyDescent="0.25">
      <c r="B727" s="26"/>
      <c r="C727" s="50">
        <f t="shared" si="120"/>
        <v>0</v>
      </c>
      <c r="D727" s="64">
        <f t="shared" si="117"/>
        <v>52</v>
      </c>
      <c r="E727" s="71" t="str">
        <f t="shared" si="121"/>
        <v/>
      </c>
      <c r="F727" s="89"/>
      <c r="G727" s="27"/>
      <c r="H727" s="27"/>
      <c r="I727" s="27"/>
      <c r="J727" s="27"/>
      <c r="K727" s="27"/>
      <c r="L727" s="27"/>
      <c r="M727" s="68"/>
      <c r="N727" s="69"/>
      <c r="O727" s="72">
        <f t="shared" si="118"/>
        <v>0</v>
      </c>
      <c r="P727" s="72">
        <f t="shared" si="119"/>
        <v>0</v>
      </c>
      <c r="Q727" s="73">
        <f t="shared" si="124"/>
        <v>50</v>
      </c>
      <c r="R727" s="73">
        <f t="shared" si="125"/>
        <v>350</v>
      </c>
      <c r="S727" s="74">
        <f t="shared" si="122"/>
        <v>0</v>
      </c>
      <c r="T727" s="74">
        <f t="shared" si="123"/>
        <v>0</v>
      </c>
    </row>
    <row r="728" spans="2:20" x14ac:dyDescent="0.25">
      <c r="B728" s="26"/>
      <c r="C728" s="50">
        <f t="shared" si="120"/>
        <v>0</v>
      </c>
      <c r="D728" s="64">
        <f t="shared" si="117"/>
        <v>52</v>
      </c>
      <c r="E728" s="71" t="str">
        <f t="shared" si="121"/>
        <v/>
      </c>
      <c r="F728" s="89"/>
      <c r="G728" s="27"/>
      <c r="H728" s="27"/>
      <c r="I728" s="27"/>
      <c r="J728" s="27"/>
      <c r="K728" s="27"/>
      <c r="L728" s="27"/>
      <c r="M728" s="68"/>
      <c r="N728" s="69"/>
      <c r="O728" s="72">
        <f t="shared" si="118"/>
        <v>0</v>
      </c>
      <c r="P728" s="72">
        <f t="shared" si="119"/>
        <v>0</v>
      </c>
      <c r="Q728" s="73">
        <f t="shared" si="124"/>
        <v>50</v>
      </c>
      <c r="R728" s="73">
        <f t="shared" si="125"/>
        <v>350</v>
      </c>
      <c r="S728" s="74">
        <f t="shared" si="122"/>
        <v>0</v>
      </c>
      <c r="T728" s="74">
        <f t="shared" si="123"/>
        <v>0</v>
      </c>
    </row>
    <row r="729" spans="2:20" x14ac:dyDescent="0.25">
      <c r="B729" s="26"/>
      <c r="C729" s="50">
        <f t="shared" si="120"/>
        <v>0</v>
      </c>
      <c r="D729" s="64">
        <f t="shared" si="117"/>
        <v>52</v>
      </c>
      <c r="E729" s="71" t="str">
        <f t="shared" si="121"/>
        <v/>
      </c>
      <c r="F729" s="89"/>
      <c r="G729" s="27"/>
      <c r="H729" s="27"/>
      <c r="I729" s="27"/>
      <c r="J729" s="27"/>
      <c r="K729" s="27"/>
      <c r="L729" s="27"/>
      <c r="M729" s="68"/>
      <c r="N729" s="69"/>
      <c r="O729" s="72">
        <f t="shared" si="118"/>
        <v>0</v>
      </c>
      <c r="P729" s="72">
        <f t="shared" si="119"/>
        <v>0</v>
      </c>
      <c r="Q729" s="73">
        <f t="shared" si="124"/>
        <v>50</v>
      </c>
      <c r="R729" s="73">
        <f t="shared" si="125"/>
        <v>350</v>
      </c>
      <c r="S729" s="74">
        <f t="shared" si="122"/>
        <v>0</v>
      </c>
      <c r="T729" s="74">
        <f t="shared" si="123"/>
        <v>0</v>
      </c>
    </row>
    <row r="730" spans="2:20" x14ac:dyDescent="0.25">
      <c r="B730" s="26"/>
      <c r="C730" s="50">
        <f t="shared" si="120"/>
        <v>0</v>
      </c>
      <c r="D730" s="64">
        <f t="shared" si="117"/>
        <v>52</v>
      </c>
      <c r="E730" s="71" t="str">
        <f t="shared" si="121"/>
        <v/>
      </c>
      <c r="F730" s="89"/>
      <c r="G730" s="27"/>
      <c r="H730" s="27"/>
      <c r="I730" s="27"/>
      <c r="J730" s="27"/>
      <c r="K730" s="27"/>
      <c r="L730" s="27"/>
      <c r="M730" s="68"/>
      <c r="N730" s="69"/>
      <c r="O730" s="72">
        <f t="shared" si="118"/>
        <v>0</v>
      </c>
      <c r="P730" s="72">
        <f t="shared" si="119"/>
        <v>0</v>
      </c>
      <c r="Q730" s="73">
        <f t="shared" si="124"/>
        <v>50</v>
      </c>
      <c r="R730" s="73">
        <f t="shared" si="125"/>
        <v>350</v>
      </c>
      <c r="S730" s="74">
        <f t="shared" si="122"/>
        <v>0</v>
      </c>
      <c r="T730" s="74">
        <f t="shared" si="123"/>
        <v>0</v>
      </c>
    </row>
    <row r="731" spans="2:20" x14ac:dyDescent="0.25">
      <c r="B731" s="26"/>
      <c r="C731" s="50">
        <f t="shared" si="120"/>
        <v>0</v>
      </c>
      <c r="D731" s="64">
        <f t="shared" si="117"/>
        <v>52</v>
      </c>
      <c r="E731" s="71" t="str">
        <f t="shared" si="121"/>
        <v/>
      </c>
      <c r="F731" s="89"/>
      <c r="G731" s="27"/>
      <c r="H731" s="27"/>
      <c r="I731" s="27"/>
      <c r="J731" s="27"/>
      <c r="K731" s="27"/>
      <c r="L731" s="27"/>
      <c r="M731" s="68"/>
      <c r="N731" s="69"/>
      <c r="O731" s="72">
        <f t="shared" si="118"/>
        <v>0</v>
      </c>
      <c r="P731" s="72">
        <f t="shared" si="119"/>
        <v>0</v>
      </c>
      <c r="Q731" s="73">
        <f t="shared" si="124"/>
        <v>50</v>
      </c>
      <c r="R731" s="73">
        <f t="shared" si="125"/>
        <v>350</v>
      </c>
      <c r="S731" s="74">
        <f t="shared" si="122"/>
        <v>0</v>
      </c>
      <c r="T731" s="74">
        <f t="shared" si="123"/>
        <v>0</v>
      </c>
    </row>
    <row r="732" spans="2:20" x14ac:dyDescent="0.25">
      <c r="B732" s="26"/>
      <c r="C732" s="50">
        <f t="shared" si="120"/>
        <v>0</v>
      </c>
      <c r="D732" s="64">
        <f t="shared" si="117"/>
        <v>52</v>
      </c>
      <c r="E732" s="71" t="str">
        <f t="shared" si="121"/>
        <v/>
      </c>
      <c r="F732" s="89"/>
      <c r="G732" s="27"/>
      <c r="H732" s="27"/>
      <c r="I732" s="27"/>
      <c r="J732" s="27"/>
      <c r="K732" s="27"/>
      <c r="L732" s="27"/>
      <c r="M732" s="68"/>
      <c r="N732" s="69"/>
      <c r="O732" s="72">
        <f t="shared" si="118"/>
        <v>0</v>
      </c>
      <c r="P732" s="72">
        <f t="shared" si="119"/>
        <v>0</v>
      </c>
      <c r="Q732" s="73">
        <f t="shared" si="124"/>
        <v>50</v>
      </c>
      <c r="R732" s="73">
        <f t="shared" si="125"/>
        <v>350</v>
      </c>
      <c r="S732" s="74">
        <f t="shared" si="122"/>
        <v>0</v>
      </c>
      <c r="T732" s="74">
        <f t="shared" si="123"/>
        <v>0</v>
      </c>
    </row>
    <row r="733" spans="2:20" x14ac:dyDescent="0.25">
      <c r="B733" s="26"/>
      <c r="C733" s="50">
        <f t="shared" si="120"/>
        <v>0</v>
      </c>
      <c r="D733" s="64">
        <f t="shared" si="117"/>
        <v>52</v>
      </c>
      <c r="E733" s="71" t="str">
        <f t="shared" si="121"/>
        <v/>
      </c>
      <c r="F733" s="89"/>
      <c r="G733" s="27"/>
      <c r="H733" s="27"/>
      <c r="I733" s="27"/>
      <c r="J733" s="27"/>
      <c r="K733" s="27"/>
      <c r="L733" s="27"/>
      <c r="M733" s="68"/>
      <c r="N733" s="69"/>
      <c r="O733" s="72">
        <f t="shared" si="118"/>
        <v>0</v>
      </c>
      <c r="P733" s="72">
        <f t="shared" si="119"/>
        <v>0</v>
      </c>
      <c r="Q733" s="73">
        <f t="shared" si="124"/>
        <v>50</v>
      </c>
      <c r="R733" s="73">
        <f t="shared" si="125"/>
        <v>350</v>
      </c>
      <c r="S733" s="74">
        <f t="shared" si="122"/>
        <v>0</v>
      </c>
      <c r="T733" s="74">
        <f t="shared" si="123"/>
        <v>0</v>
      </c>
    </row>
    <row r="734" spans="2:20" x14ac:dyDescent="0.25">
      <c r="B734" s="26"/>
      <c r="C734" s="50">
        <f t="shared" si="120"/>
        <v>0</v>
      </c>
      <c r="D734" s="64">
        <f t="shared" si="117"/>
        <v>52</v>
      </c>
      <c r="E734" s="71" t="str">
        <f t="shared" si="121"/>
        <v/>
      </c>
      <c r="F734" s="89"/>
      <c r="G734" s="27"/>
      <c r="H734" s="27"/>
      <c r="I734" s="27"/>
      <c r="J734" s="27"/>
      <c r="K734" s="27"/>
      <c r="L734" s="27"/>
      <c r="M734" s="68"/>
      <c r="N734" s="69"/>
      <c r="O734" s="72">
        <f t="shared" si="118"/>
        <v>0</v>
      </c>
      <c r="P734" s="72">
        <f t="shared" si="119"/>
        <v>0</v>
      </c>
      <c r="Q734" s="73">
        <f t="shared" si="124"/>
        <v>50</v>
      </c>
      <c r="R734" s="73">
        <f t="shared" si="125"/>
        <v>350</v>
      </c>
      <c r="S734" s="74">
        <f t="shared" si="122"/>
        <v>0</v>
      </c>
      <c r="T734" s="74">
        <f t="shared" si="123"/>
        <v>0</v>
      </c>
    </row>
    <row r="735" spans="2:20" x14ac:dyDescent="0.25">
      <c r="B735" s="26"/>
      <c r="C735" s="50">
        <f t="shared" si="120"/>
        <v>0</v>
      </c>
      <c r="D735" s="64">
        <f t="shared" si="117"/>
        <v>52</v>
      </c>
      <c r="E735" s="71" t="str">
        <f t="shared" si="121"/>
        <v/>
      </c>
      <c r="F735" s="89"/>
      <c r="G735" s="27"/>
      <c r="H735" s="27"/>
      <c r="I735" s="27"/>
      <c r="J735" s="27"/>
      <c r="K735" s="27"/>
      <c r="L735" s="27"/>
      <c r="M735" s="68"/>
      <c r="N735" s="69"/>
      <c r="O735" s="72">
        <f t="shared" si="118"/>
        <v>0</v>
      </c>
      <c r="P735" s="72">
        <f t="shared" si="119"/>
        <v>0</v>
      </c>
      <c r="Q735" s="73">
        <f t="shared" si="124"/>
        <v>50</v>
      </c>
      <c r="R735" s="73">
        <f t="shared" si="125"/>
        <v>350</v>
      </c>
      <c r="S735" s="74">
        <f t="shared" si="122"/>
        <v>0</v>
      </c>
      <c r="T735" s="74">
        <f t="shared" si="123"/>
        <v>0</v>
      </c>
    </row>
    <row r="736" spans="2:20" x14ac:dyDescent="0.25">
      <c r="B736" s="26"/>
      <c r="C736" s="50">
        <f t="shared" si="120"/>
        <v>0</v>
      </c>
      <c r="D736" s="64">
        <f t="shared" si="117"/>
        <v>52</v>
      </c>
      <c r="E736" s="71" t="str">
        <f t="shared" si="121"/>
        <v/>
      </c>
      <c r="F736" s="89"/>
      <c r="G736" s="27"/>
      <c r="H736" s="27"/>
      <c r="I736" s="27"/>
      <c r="J736" s="27"/>
      <c r="K736" s="27"/>
      <c r="L736" s="27"/>
      <c r="M736" s="68"/>
      <c r="N736" s="69"/>
      <c r="O736" s="72">
        <f t="shared" si="118"/>
        <v>0</v>
      </c>
      <c r="P736" s="72">
        <f t="shared" si="119"/>
        <v>0</v>
      </c>
      <c r="Q736" s="73">
        <f t="shared" si="124"/>
        <v>50</v>
      </c>
      <c r="R736" s="73">
        <f t="shared" si="125"/>
        <v>350</v>
      </c>
      <c r="S736" s="74">
        <f t="shared" si="122"/>
        <v>0</v>
      </c>
      <c r="T736" s="74">
        <f t="shared" si="123"/>
        <v>0</v>
      </c>
    </row>
    <row r="737" spans="2:20" x14ac:dyDescent="0.25">
      <c r="B737" s="26"/>
      <c r="C737" s="50">
        <f t="shared" si="120"/>
        <v>0</v>
      </c>
      <c r="D737" s="64">
        <f t="shared" si="117"/>
        <v>52</v>
      </c>
      <c r="E737" s="71" t="str">
        <f t="shared" si="121"/>
        <v/>
      </c>
      <c r="F737" s="89"/>
      <c r="G737" s="27"/>
      <c r="H737" s="27"/>
      <c r="I737" s="27"/>
      <c r="J737" s="27"/>
      <c r="K737" s="27"/>
      <c r="L737" s="27"/>
      <c r="M737" s="68"/>
      <c r="N737" s="69"/>
      <c r="O737" s="72">
        <f t="shared" si="118"/>
        <v>0</v>
      </c>
      <c r="P737" s="72">
        <f t="shared" si="119"/>
        <v>0</v>
      </c>
      <c r="Q737" s="73">
        <f t="shared" si="124"/>
        <v>50</v>
      </c>
      <c r="R737" s="73">
        <f t="shared" si="125"/>
        <v>350</v>
      </c>
      <c r="S737" s="74">
        <f t="shared" si="122"/>
        <v>0</v>
      </c>
      <c r="T737" s="74">
        <f t="shared" si="123"/>
        <v>0</v>
      </c>
    </row>
    <row r="738" spans="2:20" x14ac:dyDescent="0.25">
      <c r="B738" s="26"/>
      <c r="C738" s="50">
        <f t="shared" si="120"/>
        <v>0</v>
      </c>
      <c r="D738" s="64">
        <f t="shared" si="117"/>
        <v>52</v>
      </c>
      <c r="E738" s="71" t="str">
        <f t="shared" si="121"/>
        <v/>
      </c>
      <c r="F738" s="89"/>
      <c r="G738" s="27"/>
      <c r="H738" s="27"/>
      <c r="I738" s="27"/>
      <c r="J738" s="27"/>
      <c r="K738" s="27"/>
      <c r="L738" s="27"/>
      <c r="M738" s="68"/>
      <c r="N738" s="69"/>
      <c r="O738" s="72">
        <f t="shared" si="118"/>
        <v>0</v>
      </c>
      <c r="P738" s="72">
        <f t="shared" si="119"/>
        <v>0</v>
      </c>
      <c r="Q738" s="73">
        <f t="shared" si="124"/>
        <v>50</v>
      </c>
      <c r="R738" s="73">
        <f t="shared" si="125"/>
        <v>350</v>
      </c>
      <c r="S738" s="74">
        <f t="shared" si="122"/>
        <v>0</v>
      </c>
      <c r="T738" s="74">
        <f t="shared" si="123"/>
        <v>0</v>
      </c>
    </row>
    <row r="739" spans="2:20" x14ac:dyDescent="0.25">
      <c r="B739" s="26"/>
      <c r="C739" s="50">
        <f t="shared" si="120"/>
        <v>0</v>
      </c>
      <c r="D739" s="64">
        <f t="shared" si="117"/>
        <v>52</v>
      </c>
      <c r="E739" s="71" t="str">
        <f t="shared" si="121"/>
        <v/>
      </c>
      <c r="F739" s="89"/>
      <c r="G739" s="27"/>
      <c r="H739" s="27"/>
      <c r="I739" s="27"/>
      <c r="J739" s="27"/>
      <c r="K739" s="27"/>
      <c r="L739" s="27"/>
      <c r="M739" s="68"/>
      <c r="N739" s="69"/>
      <c r="O739" s="72">
        <f t="shared" si="118"/>
        <v>0</v>
      </c>
      <c r="P739" s="72">
        <f t="shared" si="119"/>
        <v>0</v>
      </c>
      <c r="Q739" s="73">
        <f t="shared" si="124"/>
        <v>50</v>
      </c>
      <c r="R739" s="73">
        <f t="shared" si="125"/>
        <v>350</v>
      </c>
      <c r="S739" s="74">
        <f t="shared" si="122"/>
        <v>0</v>
      </c>
      <c r="T739" s="74">
        <f t="shared" si="123"/>
        <v>0</v>
      </c>
    </row>
    <row r="740" spans="2:20" x14ac:dyDescent="0.25">
      <c r="B740" s="26"/>
      <c r="C740" s="50">
        <f t="shared" si="120"/>
        <v>0</v>
      </c>
      <c r="D740" s="64">
        <f t="shared" si="117"/>
        <v>52</v>
      </c>
      <c r="E740" s="71" t="str">
        <f t="shared" si="121"/>
        <v/>
      </c>
      <c r="F740" s="89"/>
      <c r="G740" s="27"/>
      <c r="H740" s="27"/>
      <c r="I740" s="27"/>
      <c r="J740" s="27"/>
      <c r="K740" s="27"/>
      <c r="L740" s="27"/>
      <c r="M740" s="68"/>
      <c r="N740" s="69"/>
      <c r="O740" s="72">
        <f t="shared" si="118"/>
        <v>0</v>
      </c>
      <c r="P740" s="72">
        <f t="shared" si="119"/>
        <v>0</v>
      </c>
      <c r="Q740" s="73">
        <f t="shared" si="124"/>
        <v>50</v>
      </c>
      <c r="R740" s="73">
        <f t="shared" si="125"/>
        <v>350</v>
      </c>
      <c r="S740" s="74">
        <f t="shared" si="122"/>
        <v>0</v>
      </c>
      <c r="T740" s="74">
        <f t="shared" si="123"/>
        <v>0</v>
      </c>
    </row>
    <row r="741" spans="2:20" x14ac:dyDescent="0.25">
      <c r="B741" s="26"/>
      <c r="C741" s="50">
        <f t="shared" si="120"/>
        <v>0</v>
      </c>
      <c r="D741" s="64">
        <f t="shared" si="117"/>
        <v>52</v>
      </c>
      <c r="E741" s="71" t="str">
        <f t="shared" si="121"/>
        <v/>
      </c>
      <c r="F741" s="89"/>
      <c r="G741" s="27"/>
      <c r="H741" s="27"/>
      <c r="I741" s="27"/>
      <c r="J741" s="27"/>
      <c r="K741" s="27"/>
      <c r="L741" s="27"/>
      <c r="M741" s="68"/>
      <c r="N741" s="69"/>
      <c r="O741" s="72">
        <f t="shared" si="118"/>
        <v>0</v>
      </c>
      <c r="P741" s="72">
        <f t="shared" si="119"/>
        <v>0</v>
      </c>
      <c r="Q741" s="73">
        <f t="shared" si="124"/>
        <v>50</v>
      </c>
      <c r="R741" s="73">
        <f t="shared" si="125"/>
        <v>350</v>
      </c>
      <c r="S741" s="74">
        <f t="shared" si="122"/>
        <v>0</v>
      </c>
      <c r="T741" s="74">
        <f t="shared" si="123"/>
        <v>0</v>
      </c>
    </row>
    <row r="742" spans="2:20" x14ac:dyDescent="0.25">
      <c r="B742" s="26"/>
      <c r="C742" s="50">
        <f t="shared" si="120"/>
        <v>0</v>
      </c>
      <c r="D742" s="64">
        <f t="shared" si="117"/>
        <v>52</v>
      </c>
      <c r="E742" s="71" t="str">
        <f t="shared" si="121"/>
        <v/>
      </c>
      <c r="F742" s="89"/>
      <c r="G742" s="27"/>
      <c r="H742" s="27"/>
      <c r="I742" s="27"/>
      <c r="J742" s="27"/>
      <c r="K742" s="27"/>
      <c r="L742" s="27"/>
      <c r="M742" s="68"/>
      <c r="N742" s="69"/>
      <c r="O742" s="72">
        <f t="shared" si="118"/>
        <v>0</v>
      </c>
      <c r="P742" s="72">
        <f t="shared" si="119"/>
        <v>0</v>
      </c>
      <c r="Q742" s="73">
        <f t="shared" si="124"/>
        <v>50</v>
      </c>
      <c r="R742" s="73">
        <f t="shared" si="125"/>
        <v>350</v>
      </c>
      <c r="S742" s="74">
        <f t="shared" si="122"/>
        <v>0</v>
      </c>
      <c r="T742" s="74">
        <f t="shared" si="123"/>
        <v>0</v>
      </c>
    </row>
    <row r="743" spans="2:20" x14ac:dyDescent="0.25">
      <c r="B743" s="26"/>
      <c r="C743" s="50">
        <f t="shared" si="120"/>
        <v>0</v>
      </c>
      <c r="D743" s="64">
        <f t="shared" si="117"/>
        <v>52</v>
      </c>
      <c r="E743" s="71" t="str">
        <f t="shared" si="121"/>
        <v/>
      </c>
      <c r="F743" s="89"/>
      <c r="G743" s="27"/>
      <c r="H743" s="27"/>
      <c r="I743" s="27"/>
      <c r="J743" s="27"/>
      <c r="K743" s="27"/>
      <c r="L743" s="27"/>
      <c r="M743" s="68"/>
      <c r="N743" s="69"/>
      <c r="O743" s="72">
        <f t="shared" si="118"/>
        <v>0</v>
      </c>
      <c r="P743" s="72">
        <f t="shared" si="119"/>
        <v>0</v>
      </c>
      <c r="Q743" s="73">
        <f t="shared" si="124"/>
        <v>50</v>
      </c>
      <c r="R743" s="73">
        <f t="shared" si="125"/>
        <v>350</v>
      </c>
      <c r="S743" s="74">
        <f t="shared" si="122"/>
        <v>0</v>
      </c>
      <c r="T743" s="74">
        <f t="shared" si="123"/>
        <v>0</v>
      </c>
    </row>
    <row r="744" spans="2:20" x14ac:dyDescent="0.25">
      <c r="B744" s="26"/>
      <c r="C744" s="50">
        <f t="shared" si="120"/>
        <v>0</v>
      </c>
      <c r="D744" s="64">
        <f t="shared" si="117"/>
        <v>52</v>
      </c>
      <c r="E744" s="71" t="str">
        <f t="shared" si="121"/>
        <v/>
      </c>
      <c r="F744" s="89"/>
      <c r="G744" s="27"/>
      <c r="H744" s="27"/>
      <c r="I744" s="27"/>
      <c r="J744" s="27"/>
      <c r="K744" s="27"/>
      <c r="L744" s="27"/>
      <c r="M744" s="68"/>
      <c r="N744" s="69"/>
      <c r="O744" s="72">
        <f t="shared" si="118"/>
        <v>0</v>
      </c>
      <c r="P744" s="72">
        <f t="shared" si="119"/>
        <v>0</v>
      </c>
      <c r="Q744" s="73">
        <f t="shared" si="124"/>
        <v>50</v>
      </c>
      <c r="R744" s="73">
        <f t="shared" si="125"/>
        <v>350</v>
      </c>
      <c r="S744" s="74">
        <f t="shared" si="122"/>
        <v>0</v>
      </c>
      <c r="T744" s="74">
        <f t="shared" si="123"/>
        <v>0</v>
      </c>
    </row>
    <row r="745" spans="2:20" x14ac:dyDescent="0.25">
      <c r="B745" s="26"/>
      <c r="C745" s="50">
        <f t="shared" si="120"/>
        <v>0</v>
      </c>
      <c r="D745" s="64">
        <f t="shared" si="117"/>
        <v>52</v>
      </c>
      <c r="E745" s="71" t="str">
        <f t="shared" si="121"/>
        <v/>
      </c>
      <c r="F745" s="89"/>
      <c r="G745" s="27"/>
      <c r="H745" s="27"/>
      <c r="I745" s="27"/>
      <c r="J745" s="27"/>
      <c r="K745" s="27"/>
      <c r="L745" s="27"/>
      <c r="M745" s="68"/>
      <c r="N745" s="69"/>
      <c r="O745" s="72">
        <f t="shared" si="118"/>
        <v>0</v>
      </c>
      <c r="P745" s="72">
        <f t="shared" si="119"/>
        <v>0</v>
      </c>
      <c r="Q745" s="73">
        <f t="shared" si="124"/>
        <v>50</v>
      </c>
      <c r="R745" s="73">
        <f t="shared" si="125"/>
        <v>350</v>
      </c>
      <c r="S745" s="74">
        <f t="shared" si="122"/>
        <v>0</v>
      </c>
      <c r="T745" s="74">
        <f t="shared" si="123"/>
        <v>0</v>
      </c>
    </row>
    <row r="746" spans="2:20" x14ac:dyDescent="0.25">
      <c r="B746" s="26"/>
      <c r="C746" s="50">
        <f t="shared" si="120"/>
        <v>0</v>
      </c>
      <c r="D746" s="64">
        <f t="shared" si="117"/>
        <v>52</v>
      </c>
      <c r="E746" s="71" t="str">
        <f t="shared" si="121"/>
        <v/>
      </c>
      <c r="F746" s="89"/>
      <c r="G746" s="27"/>
      <c r="H746" s="27"/>
      <c r="I746" s="27"/>
      <c r="J746" s="27"/>
      <c r="K746" s="27"/>
      <c r="L746" s="27"/>
      <c r="M746" s="68"/>
      <c r="N746" s="69"/>
      <c r="O746" s="72">
        <f t="shared" si="118"/>
        <v>0</v>
      </c>
      <c r="P746" s="72">
        <f t="shared" si="119"/>
        <v>0</v>
      </c>
      <c r="Q746" s="73">
        <f t="shared" si="124"/>
        <v>50</v>
      </c>
      <c r="R746" s="73">
        <f t="shared" si="125"/>
        <v>350</v>
      </c>
      <c r="S746" s="74">
        <f t="shared" si="122"/>
        <v>0</v>
      </c>
      <c r="T746" s="74">
        <f t="shared" si="123"/>
        <v>0</v>
      </c>
    </row>
    <row r="747" spans="2:20" x14ac:dyDescent="0.25">
      <c r="B747" s="26"/>
      <c r="C747" s="50">
        <f t="shared" si="120"/>
        <v>0</v>
      </c>
      <c r="D747" s="64">
        <f t="shared" si="117"/>
        <v>52</v>
      </c>
      <c r="E747" s="71" t="str">
        <f t="shared" si="121"/>
        <v/>
      </c>
      <c r="F747" s="89"/>
      <c r="G747" s="27"/>
      <c r="H747" s="27"/>
      <c r="I747" s="27"/>
      <c r="J747" s="27"/>
      <c r="K747" s="27"/>
      <c r="L747" s="27"/>
      <c r="M747" s="68"/>
      <c r="N747" s="69"/>
      <c r="O747" s="72">
        <f t="shared" si="118"/>
        <v>0</v>
      </c>
      <c r="P747" s="72">
        <f t="shared" si="119"/>
        <v>0</v>
      </c>
      <c r="Q747" s="73">
        <f t="shared" si="124"/>
        <v>50</v>
      </c>
      <c r="R747" s="73">
        <f t="shared" si="125"/>
        <v>350</v>
      </c>
      <c r="S747" s="74">
        <f t="shared" si="122"/>
        <v>0</v>
      </c>
      <c r="T747" s="74">
        <f t="shared" si="123"/>
        <v>0</v>
      </c>
    </row>
    <row r="748" spans="2:20" x14ac:dyDescent="0.25">
      <c r="B748" s="26"/>
      <c r="C748" s="50">
        <f t="shared" si="120"/>
        <v>0</v>
      </c>
      <c r="D748" s="64">
        <f t="shared" si="117"/>
        <v>52</v>
      </c>
      <c r="E748" s="71" t="str">
        <f t="shared" si="121"/>
        <v/>
      </c>
      <c r="F748" s="89"/>
      <c r="G748" s="27"/>
      <c r="H748" s="27"/>
      <c r="I748" s="27"/>
      <c r="J748" s="27"/>
      <c r="K748" s="27"/>
      <c r="L748" s="27"/>
      <c r="M748" s="68"/>
      <c r="N748" s="69"/>
      <c r="O748" s="72">
        <f t="shared" si="118"/>
        <v>0</v>
      </c>
      <c r="P748" s="72">
        <f t="shared" si="119"/>
        <v>0</v>
      </c>
      <c r="Q748" s="73">
        <f t="shared" si="124"/>
        <v>50</v>
      </c>
      <c r="R748" s="73">
        <f t="shared" si="125"/>
        <v>350</v>
      </c>
      <c r="S748" s="74">
        <f t="shared" si="122"/>
        <v>0</v>
      </c>
      <c r="T748" s="74">
        <f t="shared" si="123"/>
        <v>0</v>
      </c>
    </row>
    <row r="749" spans="2:20" x14ac:dyDescent="0.25">
      <c r="B749" s="26"/>
      <c r="C749" s="50">
        <f t="shared" si="120"/>
        <v>0</v>
      </c>
      <c r="D749" s="64">
        <f t="shared" si="117"/>
        <v>52</v>
      </c>
      <c r="E749" s="71" t="str">
        <f t="shared" si="121"/>
        <v/>
      </c>
      <c r="F749" s="89"/>
      <c r="G749" s="27"/>
      <c r="H749" s="27"/>
      <c r="I749" s="27"/>
      <c r="J749" s="27"/>
      <c r="K749" s="27"/>
      <c r="L749" s="27"/>
      <c r="M749" s="68"/>
      <c r="N749" s="69"/>
      <c r="O749" s="72">
        <f t="shared" si="118"/>
        <v>0</v>
      </c>
      <c r="P749" s="72">
        <f t="shared" si="119"/>
        <v>0</v>
      </c>
      <c r="Q749" s="73">
        <f t="shared" si="124"/>
        <v>50</v>
      </c>
      <c r="R749" s="73">
        <f t="shared" si="125"/>
        <v>350</v>
      </c>
      <c r="S749" s="74">
        <f t="shared" si="122"/>
        <v>0</v>
      </c>
      <c r="T749" s="74">
        <f t="shared" si="123"/>
        <v>0</v>
      </c>
    </row>
    <row r="750" spans="2:20" x14ac:dyDescent="0.25">
      <c r="B750" s="26"/>
      <c r="C750" s="50">
        <f t="shared" si="120"/>
        <v>0</v>
      </c>
      <c r="D750" s="64">
        <f t="shared" si="117"/>
        <v>52</v>
      </c>
      <c r="E750" s="71" t="str">
        <f t="shared" si="121"/>
        <v/>
      </c>
      <c r="F750" s="89"/>
      <c r="G750" s="27"/>
      <c r="H750" s="27"/>
      <c r="I750" s="27"/>
      <c r="J750" s="27"/>
      <c r="K750" s="27"/>
      <c r="L750" s="27"/>
      <c r="M750" s="68"/>
      <c r="N750" s="69"/>
      <c r="O750" s="72">
        <f t="shared" si="118"/>
        <v>0</v>
      </c>
      <c r="P750" s="72">
        <f t="shared" si="119"/>
        <v>0</v>
      </c>
      <c r="Q750" s="73">
        <f t="shared" si="124"/>
        <v>50</v>
      </c>
      <c r="R750" s="73">
        <f t="shared" si="125"/>
        <v>350</v>
      </c>
      <c r="S750" s="74">
        <f t="shared" si="122"/>
        <v>0</v>
      </c>
      <c r="T750" s="74">
        <f t="shared" si="123"/>
        <v>0</v>
      </c>
    </row>
    <row r="751" spans="2:20" x14ac:dyDescent="0.25">
      <c r="B751" s="26"/>
      <c r="C751" s="50">
        <f t="shared" si="120"/>
        <v>0</v>
      </c>
      <c r="D751" s="64">
        <f t="shared" si="117"/>
        <v>52</v>
      </c>
      <c r="E751" s="71" t="str">
        <f t="shared" si="121"/>
        <v/>
      </c>
      <c r="F751" s="89"/>
      <c r="G751" s="27"/>
      <c r="H751" s="27"/>
      <c r="I751" s="27"/>
      <c r="J751" s="27"/>
      <c r="K751" s="27"/>
      <c r="L751" s="27"/>
      <c r="M751" s="68"/>
      <c r="N751" s="69"/>
      <c r="O751" s="72">
        <f t="shared" si="118"/>
        <v>0</v>
      </c>
      <c r="P751" s="72">
        <f t="shared" si="119"/>
        <v>0</v>
      </c>
      <c r="Q751" s="73">
        <f t="shared" si="124"/>
        <v>50</v>
      </c>
      <c r="R751" s="73">
        <f t="shared" si="125"/>
        <v>350</v>
      </c>
      <c r="S751" s="74">
        <f t="shared" si="122"/>
        <v>0</v>
      </c>
      <c r="T751" s="74">
        <f t="shared" si="123"/>
        <v>0</v>
      </c>
    </row>
    <row r="752" spans="2:20" x14ac:dyDescent="0.25">
      <c r="B752" s="26"/>
      <c r="C752" s="50">
        <f t="shared" si="120"/>
        <v>0</v>
      </c>
      <c r="D752" s="64">
        <f t="shared" si="117"/>
        <v>52</v>
      </c>
      <c r="E752" s="71" t="str">
        <f t="shared" si="121"/>
        <v/>
      </c>
      <c r="F752" s="89"/>
      <c r="G752" s="27"/>
      <c r="H752" s="27"/>
      <c r="I752" s="27"/>
      <c r="J752" s="27"/>
      <c r="K752" s="27"/>
      <c r="L752" s="27"/>
      <c r="M752" s="68"/>
      <c r="N752" s="69"/>
      <c r="O752" s="72">
        <f t="shared" si="118"/>
        <v>0</v>
      </c>
      <c r="P752" s="72">
        <f t="shared" si="119"/>
        <v>0</v>
      </c>
      <c r="Q752" s="73">
        <f t="shared" si="124"/>
        <v>50</v>
      </c>
      <c r="R752" s="73">
        <f t="shared" si="125"/>
        <v>350</v>
      </c>
      <c r="S752" s="74">
        <f t="shared" si="122"/>
        <v>0</v>
      </c>
      <c r="T752" s="74">
        <f t="shared" si="123"/>
        <v>0</v>
      </c>
    </row>
    <row r="753" spans="2:20" x14ac:dyDescent="0.25">
      <c r="B753" s="26"/>
      <c r="C753" s="50">
        <f t="shared" si="120"/>
        <v>0</v>
      </c>
      <c r="D753" s="64">
        <f t="shared" si="117"/>
        <v>52</v>
      </c>
      <c r="E753" s="71" t="str">
        <f t="shared" si="121"/>
        <v/>
      </c>
      <c r="F753" s="89"/>
      <c r="G753" s="27"/>
      <c r="H753" s="27"/>
      <c r="I753" s="27"/>
      <c r="J753" s="27"/>
      <c r="K753" s="27"/>
      <c r="L753" s="27"/>
      <c r="M753" s="68"/>
      <c r="N753" s="69"/>
      <c r="O753" s="72">
        <f t="shared" si="118"/>
        <v>0</v>
      </c>
      <c r="P753" s="72">
        <f t="shared" si="119"/>
        <v>0</v>
      </c>
      <c r="Q753" s="73">
        <f t="shared" si="124"/>
        <v>50</v>
      </c>
      <c r="R753" s="73">
        <f t="shared" si="125"/>
        <v>350</v>
      </c>
      <c r="S753" s="74">
        <f t="shared" si="122"/>
        <v>0</v>
      </c>
      <c r="T753" s="74">
        <f t="shared" si="123"/>
        <v>0</v>
      </c>
    </row>
    <row r="754" spans="2:20" x14ac:dyDescent="0.25">
      <c r="B754" s="26"/>
      <c r="C754" s="50">
        <f t="shared" si="120"/>
        <v>0</v>
      </c>
      <c r="D754" s="64">
        <f t="shared" si="117"/>
        <v>52</v>
      </c>
      <c r="E754" s="71" t="str">
        <f t="shared" si="121"/>
        <v/>
      </c>
      <c r="F754" s="89"/>
      <c r="G754" s="27"/>
      <c r="H754" s="27"/>
      <c r="I754" s="27"/>
      <c r="J754" s="27"/>
      <c r="K754" s="27"/>
      <c r="L754" s="27"/>
      <c r="M754" s="68"/>
      <c r="N754" s="69"/>
      <c r="O754" s="72">
        <f t="shared" si="118"/>
        <v>0</v>
      </c>
      <c r="P754" s="72">
        <f t="shared" si="119"/>
        <v>0</v>
      </c>
      <c r="Q754" s="73">
        <f t="shared" si="124"/>
        <v>50</v>
      </c>
      <c r="R754" s="73">
        <f t="shared" si="125"/>
        <v>350</v>
      </c>
      <c r="S754" s="74">
        <f t="shared" si="122"/>
        <v>0</v>
      </c>
      <c r="T754" s="74">
        <f t="shared" si="123"/>
        <v>0</v>
      </c>
    </row>
    <row r="755" spans="2:20" x14ac:dyDescent="0.25">
      <c r="B755" s="26"/>
      <c r="C755" s="50">
        <f t="shared" si="120"/>
        <v>0</v>
      </c>
      <c r="D755" s="64">
        <f t="shared" si="117"/>
        <v>52</v>
      </c>
      <c r="E755" s="71" t="str">
        <f t="shared" si="121"/>
        <v/>
      </c>
      <c r="F755" s="89"/>
      <c r="G755" s="27"/>
      <c r="H755" s="27"/>
      <c r="I755" s="27"/>
      <c r="J755" s="27"/>
      <c r="K755" s="27"/>
      <c r="L755" s="27"/>
      <c r="M755" s="68"/>
      <c r="N755" s="69"/>
      <c r="O755" s="72">
        <f t="shared" si="118"/>
        <v>0</v>
      </c>
      <c r="P755" s="72">
        <f t="shared" si="119"/>
        <v>0</v>
      </c>
      <c r="Q755" s="73">
        <f t="shared" si="124"/>
        <v>50</v>
      </c>
      <c r="R755" s="73">
        <f t="shared" si="125"/>
        <v>350</v>
      </c>
      <c r="S755" s="74">
        <f t="shared" si="122"/>
        <v>0</v>
      </c>
      <c r="T755" s="74">
        <f t="shared" si="123"/>
        <v>0</v>
      </c>
    </row>
    <row r="756" spans="2:20" x14ac:dyDescent="0.25">
      <c r="B756" s="26"/>
      <c r="C756" s="50">
        <f t="shared" si="120"/>
        <v>0</v>
      </c>
      <c r="D756" s="64">
        <f t="shared" si="117"/>
        <v>52</v>
      </c>
      <c r="E756" s="71" t="str">
        <f t="shared" si="121"/>
        <v/>
      </c>
      <c r="F756" s="89"/>
      <c r="G756" s="27"/>
      <c r="H756" s="27"/>
      <c r="I756" s="27"/>
      <c r="J756" s="27"/>
      <c r="K756" s="27"/>
      <c r="L756" s="27"/>
      <c r="M756" s="68"/>
      <c r="N756" s="69"/>
      <c r="O756" s="72">
        <f t="shared" si="118"/>
        <v>0</v>
      </c>
      <c r="P756" s="72">
        <f t="shared" si="119"/>
        <v>0</v>
      </c>
      <c r="Q756" s="73">
        <f t="shared" si="124"/>
        <v>50</v>
      </c>
      <c r="R756" s="73">
        <f t="shared" si="125"/>
        <v>350</v>
      </c>
      <c r="S756" s="74">
        <f t="shared" si="122"/>
        <v>0</v>
      </c>
      <c r="T756" s="74">
        <f t="shared" si="123"/>
        <v>0</v>
      </c>
    </row>
    <row r="757" spans="2:20" x14ac:dyDescent="0.25">
      <c r="B757" s="26"/>
      <c r="C757" s="50">
        <f t="shared" si="120"/>
        <v>0</v>
      </c>
      <c r="D757" s="64">
        <f t="shared" si="117"/>
        <v>52</v>
      </c>
      <c r="E757" s="71" t="str">
        <f t="shared" si="121"/>
        <v/>
      </c>
      <c r="F757" s="89"/>
      <c r="G757" s="27"/>
      <c r="H757" s="27"/>
      <c r="I757" s="27"/>
      <c r="J757" s="27"/>
      <c r="K757" s="27"/>
      <c r="L757" s="27"/>
      <c r="M757" s="68"/>
      <c r="N757" s="69"/>
      <c r="O757" s="72">
        <f t="shared" si="118"/>
        <v>0</v>
      </c>
      <c r="P757" s="72">
        <f t="shared" si="119"/>
        <v>0</v>
      </c>
      <c r="Q757" s="73">
        <f t="shared" si="124"/>
        <v>50</v>
      </c>
      <c r="R757" s="73">
        <f t="shared" si="125"/>
        <v>350</v>
      </c>
      <c r="S757" s="74">
        <f t="shared" si="122"/>
        <v>0</v>
      </c>
      <c r="T757" s="74">
        <f t="shared" si="123"/>
        <v>0</v>
      </c>
    </row>
    <row r="758" spans="2:20" x14ac:dyDescent="0.25">
      <c r="B758" s="26"/>
      <c r="C758" s="50">
        <f t="shared" si="120"/>
        <v>0</v>
      </c>
      <c r="D758" s="64">
        <f t="shared" si="117"/>
        <v>52</v>
      </c>
      <c r="E758" s="71" t="str">
        <f t="shared" si="121"/>
        <v/>
      </c>
      <c r="F758" s="89"/>
      <c r="G758" s="27"/>
      <c r="H758" s="27"/>
      <c r="I758" s="27"/>
      <c r="J758" s="27"/>
      <c r="K758" s="27"/>
      <c r="L758" s="27"/>
      <c r="M758" s="68"/>
      <c r="N758" s="69"/>
      <c r="O758" s="72">
        <f t="shared" si="118"/>
        <v>0</v>
      </c>
      <c r="P758" s="72">
        <f t="shared" si="119"/>
        <v>0</v>
      </c>
      <c r="Q758" s="73">
        <f t="shared" si="124"/>
        <v>50</v>
      </c>
      <c r="R758" s="73">
        <f t="shared" si="125"/>
        <v>350</v>
      </c>
      <c r="S758" s="74">
        <f t="shared" si="122"/>
        <v>0</v>
      </c>
      <c r="T758" s="74">
        <f t="shared" si="123"/>
        <v>0</v>
      </c>
    </row>
    <row r="759" spans="2:20" x14ac:dyDescent="0.25">
      <c r="B759" s="26"/>
      <c r="C759" s="50">
        <f t="shared" si="120"/>
        <v>0</v>
      </c>
      <c r="D759" s="64">
        <f t="shared" si="117"/>
        <v>52</v>
      </c>
      <c r="E759" s="71" t="str">
        <f t="shared" si="121"/>
        <v/>
      </c>
      <c r="F759" s="89"/>
      <c r="G759" s="27"/>
      <c r="H759" s="27"/>
      <c r="I759" s="27"/>
      <c r="J759" s="27"/>
      <c r="K759" s="27"/>
      <c r="L759" s="27"/>
      <c r="M759" s="68"/>
      <c r="N759" s="69"/>
      <c r="O759" s="72">
        <f t="shared" si="118"/>
        <v>0</v>
      </c>
      <c r="P759" s="72">
        <f t="shared" si="119"/>
        <v>0</v>
      </c>
      <c r="Q759" s="73">
        <f t="shared" si="124"/>
        <v>50</v>
      </c>
      <c r="R759" s="73">
        <f t="shared" si="125"/>
        <v>350</v>
      </c>
      <c r="S759" s="74">
        <f t="shared" si="122"/>
        <v>0</v>
      </c>
      <c r="T759" s="74">
        <f t="shared" si="123"/>
        <v>0</v>
      </c>
    </row>
    <row r="760" spans="2:20" x14ac:dyDescent="0.25">
      <c r="B760" s="26"/>
      <c r="C760" s="50">
        <f t="shared" si="120"/>
        <v>0</v>
      </c>
      <c r="D760" s="64">
        <f t="shared" si="117"/>
        <v>52</v>
      </c>
      <c r="E760" s="71" t="str">
        <f t="shared" si="121"/>
        <v/>
      </c>
      <c r="F760" s="89"/>
      <c r="G760" s="27"/>
      <c r="H760" s="27"/>
      <c r="I760" s="27"/>
      <c r="J760" s="27"/>
      <c r="K760" s="27"/>
      <c r="L760" s="27"/>
      <c r="M760" s="68"/>
      <c r="N760" s="69"/>
      <c r="O760" s="72">
        <f t="shared" si="118"/>
        <v>0</v>
      </c>
      <c r="P760" s="72">
        <f t="shared" si="119"/>
        <v>0</v>
      </c>
      <c r="Q760" s="73">
        <f t="shared" si="124"/>
        <v>50</v>
      </c>
      <c r="R760" s="73">
        <f t="shared" si="125"/>
        <v>350</v>
      </c>
      <c r="S760" s="74">
        <f t="shared" si="122"/>
        <v>0</v>
      </c>
      <c r="T760" s="74">
        <f t="shared" si="123"/>
        <v>0</v>
      </c>
    </row>
    <row r="761" spans="2:20" x14ac:dyDescent="0.25">
      <c r="B761" s="26"/>
      <c r="C761" s="50">
        <f t="shared" si="120"/>
        <v>0</v>
      </c>
      <c r="D761" s="64">
        <f t="shared" si="117"/>
        <v>52</v>
      </c>
      <c r="E761" s="71" t="str">
        <f t="shared" si="121"/>
        <v/>
      </c>
      <c r="F761" s="89"/>
      <c r="G761" s="27"/>
      <c r="H761" s="27"/>
      <c r="I761" s="27"/>
      <c r="J761" s="27"/>
      <c r="K761" s="27"/>
      <c r="L761" s="27"/>
      <c r="M761" s="68"/>
      <c r="N761" s="69"/>
      <c r="O761" s="72">
        <f t="shared" si="118"/>
        <v>0</v>
      </c>
      <c r="P761" s="72">
        <f t="shared" si="119"/>
        <v>0</v>
      </c>
      <c r="Q761" s="73">
        <f t="shared" si="124"/>
        <v>50</v>
      </c>
      <c r="R761" s="73">
        <f t="shared" si="125"/>
        <v>350</v>
      </c>
      <c r="S761" s="74">
        <f t="shared" si="122"/>
        <v>0</v>
      </c>
      <c r="T761" s="74">
        <f t="shared" si="123"/>
        <v>0</v>
      </c>
    </row>
    <row r="762" spans="2:20" x14ac:dyDescent="0.25">
      <c r="B762" s="26"/>
      <c r="C762" s="50">
        <f t="shared" si="120"/>
        <v>0</v>
      </c>
      <c r="D762" s="64">
        <f t="shared" si="117"/>
        <v>52</v>
      </c>
      <c r="E762" s="71" t="str">
        <f t="shared" si="121"/>
        <v/>
      </c>
      <c r="F762" s="89"/>
      <c r="G762" s="27"/>
      <c r="H762" s="27"/>
      <c r="I762" s="27"/>
      <c r="J762" s="27"/>
      <c r="K762" s="27"/>
      <c r="L762" s="27"/>
      <c r="M762" s="68"/>
      <c r="N762" s="69"/>
      <c r="O762" s="72">
        <f t="shared" si="118"/>
        <v>0</v>
      </c>
      <c r="P762" s="72">
        <f t="shared" si="119"/>
        <v>0</v>
      </c>
      <c r="Q762" s="73">
        <f t="shared" si="124"/>
        <v>50</v>
      </c>
      <c r="R762" s="73">
        <f t="shared" si="125"/>
        <v>350</v>
      </c>
      <c r="S762" s="74">
        <f t="shared" si="122"/>
        <v>0</v>
      </c>
      <c r="T762" s="74">
        <f t="shared" si="123"/>
        <v>0</v>
      </c>
    </row>
    <row r="763" spans="2:20" x14ac:dyDescent="0.25">
      <c r="B763" s="26"/>
      <c r="C763" s="50">
        <f t="shared" si="120"/>
        <v>0</v>
      </c>
      <c r="D763" s="64">
        <f t="shared" si="117"/>
        <v>52</v>
      </c>
      <c r="E763" s="71" t="str">
        <f t="shared" si="121"/>
        <v/>
      </c>
      <c r="F763" s="89"/>
      <c r="G763" s="27"/>
      <c r="H763" s="27"/>
      <c r="I763" s="27"/>
      <c r="J763" s="27"/>
      <c r="K763" s="27"/>
      <c r="L763" s="27"/>
      <c r="M763" s="68"/>
      <c r="N763" s="69"/>
      <c r="O763" s="72">
        <f t="shared" si="118"/>
        <v>0</v>
      </c>
      <c r="P763" s="72">
        <f t="shared" si="119"/>
        <v>0</v>
      </c>
      <c r="Q763" s="73">
        <f t="shared" si="124"/>
        <v>50</v>
      </c>
      <c r="R763" s="73">
        <f t="shared" si="125"/>
        <v>350</v>
      </c>
      <c r="S763" s="74">
        <f t="shared" si="122"/>
        <v>0</v>
      </c>
      <c r="T763" s="74">
        <f t="shared" si="123"/>
        <v>0</v>
      </c>
    </row>
    <row r="764" spans="2:20" x14ac:dyDescent="0.25">
      <c r="B764" s="26"/>
      <c r="C764" s="50">
        <f t="shared" si="120"/>
        <v>0</v>
      </c>
      <c r="D764" s="64">
        <f t="shared" si="117"/>
        <v>52</v>
      </c>
      <c r="E764" s="71" t="str">
        <f t="shared" si="121"/>
        <v/>
      </c>
      <c r="F764" s="89"/>
      <c r="G764" s="27"/>
      <c r="H764" s="27"/>
      <c r="I764" s="27"/>
      <c r="J764" s="27"/>
      <c r="K764" s="27"/>
      <c r="L764" s="27"/>
      <c r="M764" s="68"/>
      <c r="N764" s="69"/>
      <c r="O764" s="72">
        <f t="shared" si="118"/>
        <v>0</v>
      </c>
      <c r="P764" s="72">
        <f t="shared" si="119"/>
        <v>0</v>
      </c>
      <c r="Q764" s="73">
        <f t="shared" si="124"/>
        <v>50</v>
      </c>
      <c r="R764" s="73">
        <f t="shared" si="125"/>
        <v>350</v>
      </c>
      <c r="S764" s="74">
        <f t="shared" si="122"/>
        <v>0</v>
      </c>
      <c r="T764" s="74">
        <f t="shared" si="123"/>
        <v>0</v>
      </c>
    </row>
    <row r="765" spans="2:20" x14ac:dyDescent="0.25">
      <c r="B765" s="26"/>
      <c r="C765" s="50">
        <f t="shared" si="120"/>
        <v>0</v>
      </c>
      <c r="D765" s="64">
        <f t="shared" si="117"/>
        <v>52</v>
      </c>
      <c r="E765" s="71" t="str">
        <f t="shared" si="121"/>
        <v/>
      </c>
      <c r="F765" s="89"/>
      <c r="G765" s="27"/>
      <c r="H765" s="27"/>
      <c r="I765" s="27"/>
      <c r="J765" s="27"/>
      <c r="K765" s="27"/>
      <c r="L765" s="27"/>
      <c r="M765" s="68"/>
      <c r="N765" s="69"/>
      <c r="O765" s="72">
        <f t="shared" si="118"/>
        <v>0</v>
      </c>
      <c r="P765" s="72">
        <f t="shared" si="119"/>
        <v>0</v>
      </c>
      <c r="Q765" s="73">
        <f t="shared" si="124"/>
        <v>50</v>
      </c>
      <c r="R765" s="73">
        <f t="shared" si="125"/>
        <v>350</v>
      </c>
      <c r="S765" s="74">
        <f t="shared" si="122"/>
        <v>0</v>
      </c>
      <c r="T765" s="74">
        <f t="shared" si="123"/>
        <v>0</v>
      </c>
    </row>
    <row r="766" spans="2:20" x14ac:dyDescent="0.25">
      <c r="B766" s="26"/>
      <c r="C766" s="50">
        <f t="shared" si="120"/>
        <v>0</v>
      </c>
      <c r="D766" s="64">
        <f t="shared" si="117"/>
        <v>52</v>
      </c>
      <c r="E766" s="71" t="str">
        <f t="shared" si="121"/>
        <v/>
      </c>
      <c r="F766" s="89"/>
      <c r="G766" s="27"/>
      <c r="H766" s="27"/>
      <c r="I766" s="27"/>
      <c r="J766" s="27"/>
      <c r="K766" s="27"/>
      <c r="L766" s="27"/>
      <c r="M766" s="68"/>
      <c r="N766" s="69"/>
      <c r="O766" s="72">
        <f t="shared" si="118"/>
        <v>0</v>
      </c>
      <c r="P766" s="72">
        <f t="shared" si="119"/>
        <v>0</v>
      </c>
      <c r="Q766" s="73">
        <f t="shared" si="124"/>
        <v>50</v>
      </c>
      <c r="R766" s="73">
        <f t="shared" si="125"/>
        <v>350</v>
      </c>
      <c r="S766" s="74">
        <f t="shared" si="122"/>
        <v>0</v>
      </c>
      <c r="T766" s="74">
        <f t="shared" si="123"/>
        <v>0</v>
      </c>
    </row>
    <row r="767" spans="2:20" x14ac:dyDescent="0.25">
      <c r="B767" s="26"/>
      <c r="C767" s="50">
        <f t="shared" si="120"/>
        <v>0</v>
      </c>
      <c r="D767" s="64">
        <f t="shared" si="117"/>
        <v>52</v>
      </c>
      <c r="E767" s="71" t="str">
        <f t="shared" si="121"/>
        <v/>
      </c>
      <c r="F767" s="89"/>
      <c r="G767" s="27"/>
      <c r="H767" s="27"/>
      <c r="I767" s="27"/>
      <c r="J767" s="27"/>
      <c r="K767" s="27"/>
      <c r="L767" s="27"/>
      <c r="M767" s="68"/>
      <c r="N767" s="69"/>
      <c r="O767" s="72">
        <f t="shared" si="118"/>
        <v>0</v>
      </c>
      <c r="P767" s="72">
        <f t="shared" si="119"/>
        <v>0</v>
      </c>
      <c r="Q767" s="73">
        <f t="shared" si="124"/>
        <v>50</v>
      </c>
      <c r="R767" s="73">
        <f t="shared" si="125"/>
        <v>350</v>
      </c>
      <c r="S767" s="74">
        <f t="shared" si="122"/>
        <v>0</v>
      </c>
      <c r="T767" s="74">
        <f t="shared" si="123"/>
        <v>0</v>
      </c>
    </row>
    <row r="768" spans="2:20" x14ac:dyDescent="0.25">
      <c r="B768" s="26"/>
      <c r="C768" s="50">
        <f t="shared" si="120"/>
        <v>0</v>
      </c>
      <c r="D768" s="64">
        <f t="shared" si="117"/>
        <v>52</v>
      </c>
      <c r="E768" s="71" t="str">
        <f t="shared" si="121"/>
        <v/>
      </c>
      <c r="F768" s="89"/>
      <c r="G768" s="27"/>
      <c r="H768" s="27"/>
      <c r="I768" s="27"/>
      <c r="J768" s="27"/>
      <c r="K768" s="27"/>
      <c r="L768" s="27"/>
      <c r="M768" s="68"/>
      <c r="N768" s="69"/>
      <c r="O768" s="72">
        <f t="shared" si="118"/>
        <v>0</v>
      </c>
      <c r="P768" s="72">
        <f t="shared" si="119"/>
        <v>0</v>
      </c>
      <c r="Q768" s="73">
        <f t="shared" si="124"/>
        <v>50</v>
      </c>
      <c r="R768" s="73">
        <f t="shared" si="125"/>
        <v>350</v>
      </c>
      <c r="S768" s="74">
        <f t="shared" si="122"/>
        <v>0</v>
      </c>
      <c r="T768" s="74">
        <f t="shared" si="123"/>
        <v>0</v>
      </c>
    </row>
    <row r="769" spans="2:20" x14ac:dyDescent="0.25">
      <c r="B769" s="26"/>
      <c r="C769" s="50">
        <f t="shared" si="120"/>
        <v>0</v>
      </c>
      <c r="D769" s="64">
        <f t="shared" si="117"/>
        <v>52</v>
      </c>
      <c r="E769" s="71" t="str">
        <f t="shared" si="121"/>
        <v/>
      </c>
      <c r="F769" s="89"/>
      <c r="G769" s="27"/>
      <c r="H769" s="27"/>
      <c r="I769" s="27"/>
      <c r="J769" s="27"/>
      <c r="K769" s="27"/>
      <c r="L769" s="27"/>
      <c r="M769" s="68"/>
      <c r="N769" s="69"/>
      <c r="O769" s="72">
        <f t="shared" si="118"/>
        <v>0</v>
      </c>
      <c r="P769" s="72">
        <f t="shared" si="119"/>
        <v>0</v>
      </c>
      <c r="Q769" s="73">
        <f t="shared" si="124"/>
        <v>50</v>
      </c>
      <c r="R769" s="73">
        <f t="shared" si="125"/>
        <v>350</v>
      </c>
      <c r="S769" s="74">
        <f t="shared" si="122"/>
        <v>0</v>
      </c>
      <c r="T769" s="74">
        <f t="shared" si="123"/>
        <v>0</v>
      </c>
    </row>
    <row r="770" spans="2:20" x14ac:dyDescent="0.25">
      <c r="B770" s="26"/>
      <c r="C770" s="50">
        <f t="shared" si="120"/>
        <v>0</v>
      </c>
      <c r="D770" s="64">
        <f t="shared" si="117"/>
        <v>52</v>
      </c>
      <c r="E770" s="71" t="str">
        <f t="shared" si="121"/>
        <v/>
      </c>
      <c r="F770" s="89"/>
      <c r="G770" s="27"/>
      <c r="H770" s="27"/>
      <c r="I770" s="27"/>
      <c r="J770" s="27"/>
      <c r="K770" s="27"/>
      <c r="L770" s="27"/>
      <c r="M770" s="68"/>
      <c r="N770" s="69"/>
      <c r="O770" s="72">
        <f t="shared" si="118"/>
        <v>0</v>
      </c>
      <c r="P770" s="72">
        <f t="shared" si="119"/>
        <v>0</v>
      </c>
      <c r="Q770" s="73">
        <f t="shared" si="124"/>
        <v>50</v>
      </c>
      <c r="R770" s="73">
        <f t="shared" si="125"/>
        <v>350</v>
      </c>
      <c r="S770" s="74">
        <f t="shared" si="122"/>
        <v>0</v>
      </c>
      <c r="T770" s="74">
        <f t="shared" si="123"/>
        <v>0</v>
      </c>
    </row>
    <row r="771" spans="2:20" x14ac:dyDescent="0.25">
      <c r="B771" s="26"/>
      <c r="C771" s="50">
        <f t="shared" si="120"/>
        <v>0</v>
      </c>
      <c r="D771" s="64">
        <f t="shared" si="117"/>
        <v>52</v>
      </c>
      <c r="E771" s="71" t="str">
        <f t="shared" si="121"/>
        <v/>
      </c>
      <c r="F771" s="89"/>
      <c r="G771" s="27"/>
      <c r="H771" s="27"/>
      <c r="I771" s="27"/>
      <c r="J771" s="27"/>
      <c r="K771" s="27"/>
      <c r="L771" s="27"/>
      <c r="M771" s="68"/>
      <c r="N771" s="69"/>
      <c r="O771" s="72">
        <f t="shared" si="118"/>
        <v>0</v>
      </c>
      <c r="P771" s="72">
        <f t="shared" si="119"/>
        <v>0</v>
      </c>
      <c r="Q771" s="73">
        <f t="shared" si="124"/>
        <v>50</v>
      </c>
      <c r="R771" s="73">
        <f t="shared" si="125"/>
        <v>350</v>
      </c>
      <c r="S771" s="74">
        <f t="shared" si="122"/>
        <v>0</v>
      </c>
      <c r="T771" s="74">
        <f t="shared" si="123"/>
        <v>0</v>
      </c>
    </row>
    <row r="772" spans="2:20" x14ac:dyDescent="0.25">
      <c r="B772" s="26"/>
      <c r="C772" s="50">
        <f t="shared" si="120"/>
        <v>0</v>
      </c>
      <c r="D772" s="64">
        <f t="shared" si="117"/>
        <v>52</v>
      </c>
      <c r="E772" s="71" t="str">
        <f t="shared" si="121"/>
        <v/>
      </c>
      <c r="F772" s="89"/>
      <c r="G772" s="27"/>
      <c r="H772" s="27"/>
      <c r="I772" s="27"/>
      <c r="J772" s="27"/>
      <c r="K772" s="27"/>
      <c r="L772" s="27"/>
      <c r="M772" s="68"/>
      <c r="N772" s="69"/>
      <c r="O772" s="72">
        <f t="shared" si="118"/>
        <v>0</v>
      </c>
      <c r="P772" s="72">
        <f t="shared" si="119"/>
        <v>0</v>
      </c>
      <c r="Q772" s="73">
        <f t="shared" si="124"/>
        <v>50</v>
      </c>
      <c r="R772" s="73">
        <f t="shared" si="125"/>
        <v>350</v>
      </c>
      <c r="S772" s="74">
        <f t="shared" si="122"/>
        <v>0</v>
      </c>
      <c r="T772" s="74">
        <f t="shared" si="123"/>
        <v>0</v>
      </c>
    </row>
    <row r="773" spans="2:20" x14ac:dyDescent="0.25">
      <c r="B773" s="26"/>
      <c r="C773" s="50">
        <f t="shared" si="120"/>
        <v>0</v>
      </c>
      <c r="D773" s="64">
        <f t="shared" si="117"/>
        <v>52</v>
      </c>
      <c r="E773" s="71" t="str">
        <f t="shared" si="121"/>
        <v/>
      </c>
      <c r="F773" s="89"/>
      <c r="G773" s="27"/>
      <c r="H773" s="27"/>
      <c r="I773" s="27"/>
      <c r="J773" s="27"/>
      <c r="K773" s="27"/>
      <c r="L773" s="27"/>
      <c r="M773" s="68"/>
      <c r="N773" s="69"/>
      <c r="O773" s="72">
        <f t="shared" si="118"/>
        <v>0</v>
      </c>
      <c r="P773" s="72">
        <f t="shared" si="119"/>
        <v>0</v>
      </c>
      <c r="Q773" s="73">
        <f t="shared" si="124"/>
        <v>50</v>
      </c>
      <c r="R773" s="73">
        <f t="shared" si="125"/>
        <v>350</v>
      </c>
      <c r="S773" s="74">
        <f t="shared" si="122"/>
        <v>0</v>
      </c>
      <c r="T773" s="74">
        <f t="shared" si="123"/>
        <v>0</v>
      </c>
    </row>
    <row r="774" spans="2:20" x14ac:dyDescent="0.25">
      <c r="B774" s="26"/>
      <c r="C774" s="50">
        <f t="shared" si="120"/>
        <v>0</v>
      </c>
      <c r="D774" s="64">
        <f t="shared" si="117"/>
        <v>52</v>
      </c>
      <c r="E774" s="71" t="str">
        <f t="shared" si="121"/>
        <v/>
      </c>
      <c r="F774" s="89"/>
      <c r="G774" s="27"/>
      <c r="H774" s="27"/>
      <c r="I774" s="27"/>
      <c r="J774" s="27"/>
      <c r="K774" s="27"/>
      <c r="L774" s="27"/>
      <c r="M774" s="68"/>
      <c r="N774" s="69"/>
      <c r="O774" s="72">
        <f t="shared" si="118"/>
        <v>0</v>
      </c>
      <c r="P774" s="72">
        <f t="shared" si="119"/>
        <v>0</v>
      </c>
      <c r="Q774" s="73">
        <f t="shared" si="124"/>
        <v>50</v>
      </c>
      <c r="R774" s="73">
        <f t="shared" si="125"/>
        <v>350</v>
      </c>
      <c r="S774" s="74">
        <f t="shared" si="122"/>
        <v>0</v>
      </c>
      <c r="T774" s="74">
        <f t="shared" si="123"/>
        <v>0</v>
      </c>
    </row>
    <row r="775" spans="2:20" x14ac:dyDescent="0.25">
      <c r="B775" s="26"/>
      <c r="C775" s="50">
        <f t="shared" si="120"/>
        <v>0</v>
      </c>
      <c r="D775" s="64">
        <f t="shared" si="117"/>
        <v>52</v>
      </c>
      <c r="E775" s="71" t="str">
        <f t="shared" si="121"/>
        <v/>
      </c>
      <c r="F775" s="89"/>
      <c r="G775" s="27"/>
      <c r="H775" s="27"/>
      <c r="I775" s="27"/>
      <c r="J775" s="27"/>
      <c r="K775" s="27"/>
      <c r="L775" s="27"/>
      <c r="M775" s="68"/>
      <c r="N775" s="69"/>
      <c r="O775" s="72">
        <f t="shared" si="118"/>
        <v>0</v>
      </c>
      <c r="P775" s="72">
        <f t="shared" si="119"/>
        <v>0</v>
      </c>
      <c r="Q775" s="73">
        <f t="shared" si="124"/>
        <v>50</v>
      </c>
      <c r="R775" s="73">
        <f t="shared" si="125"/>
        <v>350</v>
      </c>
      <c r="S775" s="74">
        <f t="shared" si="122"/>
        <v>0</v>
      </c>
      <c r="T775" s="74">
        <f t="shared" si="123"/>
        <v>0</v>
      </c>
    </row>
    <row r="776" spans="2:20" x14ac:dyDescent="0.25">
      <c r="B776" s="26"/>
      <c r="C776" s="50">
        <f t="shared" si="120"/>
        <v>0</v>
      </c>
      <c r="D776" s="64">
        <f t="shared" si="117"/>
        <v>52</v>
      </c>
      <c r="E776" s="71" t="str">
        <f t="shared" si="121"/>
        <v/>
      </c>
      <c r="F776" s="89"/>
      <c r="G776" s="27"/>
      <c r="H776" s="27"/>
      <c r="I776" s="27"/>
      <c r="J776" s="27"/>
      <c r="K776" s="27"/>
      <c r="L776" s="27"/>
      <c r="M776" s="68"/>
      <c r="N776" s="69"/>
      <c r="O776" s="72">
        <f t="shared" si="118"/>
        <v>0</v>
      </c>
      <c r="P776" s="72">
        <f t="shared" si="119"/>
        <v>0</v>
      </c>
      <c r="Q776" s="73">
        <f t="shared" si="124"/>
        <v>50</v>
      </c>
      <c r="R776" s="73">
        <f t="shared" si="125"/>
        <v>350</v>
      </c>
      <c r="S776" s="74">
        <f t="shared" si="122"/>
        <v>0</v>
      </c>
      <c r="T776" s="74">
        <f t="shared" si="123"/>
        <v>0</v>
      </c>
    </row>
    <row r="777" spans="2:20" x14ac:dyDescent="0.25">
      <c r="B777" s="26"/>
      <c r="C777" s="50">
        <f t="shared" si="120"/>
        <v>0</v>
      </c>
      <c r="D777" s="64">
        <f t="shared" ref="D777:D840" si="126">INT(MOD(INT((B777-2)/7)+0.6,52+5/28))+1</f>
        <v>52</v>
      </c>
      <c r="E777" s="71" t="str">
        <f t="shared" si="121"/>
        <v/>
      </c>
      <c r="F777" s="89"/>
      <c r="G777" s="27"/>
      <c r="H777" s="27"/>
      <c r="I777" s="27"/>
      <c r="J777" s="27"/>
      <c r="K777" s="27"/>
      <c r="L777" s="27"/>
      <c r="M777" s="68"/>
      <c r="N777" s="69"/>
      <c r="O777" s="72">
        <f t="shared" ref="O777:O840" si="127">IF(L777="v",0,M777-N777)</f>
        <v>0</v>
      </c>
      <c r="P777" s="72">
        <f t="shared" ref="P777:P840" si="128">IF(L777="v",M777-N777,0)</f>
        <v>0</v>
      </c>
      <c r="Q777" s="73">
        <f t="shared" si="124"/>
        <v>50</v>
      </c>
      <c r="R777" s="73">
        <f t="shared" si="125"/>
        <v>350</v>
      </c>
      <c r="S777" s="74">
        <f t="shared" si="122"/>
        <v>0</v>
      </c>
      <c r="T777" s="74">
        <f t="shared" si="123"/>
        <v>0</v>
      </c>
    </row>
    <row r="778" spans="2:20" x14ac:dyDescent="0.25">
      <c r="B778" s="26"/>
      <c r="C778" s="50">
        <f t="shared" ref="C778:C841" si="129">IF(B778=0,0,(DATE(YEAR(B778),MONTH(B778),DAY(B778))))</f>
        <v>0</v>
      </c>
      <c r="D778" s="64">
        <f t="shared" si="126"/>
        <v>52</v>
      </c>
      <c r="E778" s="71" t="str">
        <f t="shared" ref="E778:E841" si="130">IF(C778=0,"",UPPER(TEXT(B778,"mmmm")))</f>
        <v/>
      </c>
      <c r="F778" s="89"/>
      <c r="G778" s="27"/>
      <c r="H778" s="27"/>
      <c r="I778" s="27"/>
      <c r="J778" s="27"/>
      <c r="K778" s="27"/>
      <c r="L778" s="27"/>
      <c r="M778" s="68"/>
      <c r="N778" s="69"/>
      <c r="O778" s="72">
        <f t="shared" si="127"/>
        <v>0</v>
      </c>
      <c r="P778" s="72">
        <f t="shared" si="128"/>
        <v>0</v>
      </c>
      <c r="Q778" s="73">
        <f t="shared" si="124"/>
        <v>50</v>
      </c>
      <c r="R778" s="73">
        <f t="shared" si="125"/>
        <v>350</v>
      </c>
      <c r="S778" s="74">
        <f t="shared" si="122"/>
        <v>0</v>
      </c>
      <c r="T778" s="74">
        <f t="shared" si="123"/>
        <v>0</v>
      </c>
    </row>
    <row r="779" spans="2:20" x14ac:dyDescent="0.25">
      <c r="B779" s="26"/>
      <c r="C779" s="50">
        <f t="shared" si="129"/>
        <v>0</v>
      </c>
      <c r="D779" s="64">
        <f t="shared" si="126"/>
        <v>52</v>
      </c>
      <c r="E779" s="71" t="str">
        <f t="shared" si="130"/>
        <v/>
      </c>
      <c r="F779" s="89"/>
      <c r="G779" s="27"/>
      <c r="H779" s="27"/>
      <c r="I779" s="27"/>
      <c r="J779" s="27"/>
      <c r="K779" s="27"/>
      <c r="L779" s="27"/>
      <c r="M779" s="68"/>
      <c r="N779" s="69"/>
      <c r="O779" s="72">
        <f t="shared" si="127"/>
        <v>0</v>
      </c>
      <c r="P779" s="72">
        <f t="shared" si="128"/>
        <v>0</v>
      </c>
      <c r="Q779" s="73">
        <f t="shared" si="124"/>
        <v>50</v>
      </c>
      <c r="R779" s="73">
        <f t="shared" si="125"/>
        <v>350</v>
      </c>
      <c r="S779" s="74">
        <f t="shared" si="122"/>
        <v>0</v>
      </c>
      <c r="T779" s="74">
        <f t="shared" si="123"/>
        <v>0</v>
      </c>
    </row>
    <row r="780" spans="2:20" x14ac:dyDescent="0.25">
      <c r="B780" s="26"/>
      <c r="C780" s="50">
        <f t="shared" si="129"/>
        <v>0</v>
      </c>
      <c r="D780" s="64">
        <f t="shared" si="126"/>
        <v>52</v>
      </c>
      <c r="E780" s="71" t="str">
        <f t="shared" si="130"/>
        <v/>
      </c>
      <c r="F780" s="89"/>
      <c r="G780" s="27"/>
      <c r="H780" s="27"/>
      <c r="I780" s="27"/>
      <c r="J780" s="27"/>
      <c r="K780" s="27"/>
      <c r="L780" s="27"/>
      <c r="M780" s="68"/>
      <c r="N780" s="69"/>
      <c r="O780" s="72">
        <f t="shared" si="127"/>
        <v>0</v>
      </c>
      <c r="P780" s="72">
        <f t="shared" si="128"/>
        <v>0</v>
      </c>
      <c r="Q780" s="73">
        <f t="shared" si="124"/>
        <v>50</v>
      </c>
      <c r="R780" s="73">
        <f t="shared" si="125"/>
        <v>350</v>
      </c>
      <c r="S780" s="74">
        <f t="shared" si="122"/>
        <v>0</v>
      </c>
      <c r="T780" s="74">
        <f t="shared" si="123"/>
        <v>0</v>
      </c>
    </row>
    <row r="781" spans="2:20" x14ac:dyDescent="0.25">
      <c r="B781" s="26"/>
      <c r="C781" s="50">
        <f t="shared" si="129"/>
        <v>0</v>
      </c>
      <c r="D781" s="64">
        <f t="shared" si="126"/>
        <v>52</v>
      </c>
      <c r="E781" s="71" t="str">
        <f t="shared" si="130"/>
        <v/>
      </c>
      <c r="F781" s="89"/>
      <c r="G781" s="27"/>
      <c r="H781" s="27"/>
      <c r="I781" s="27"/>
      <c r="J781" s="27"/>
      <c r="K781" s="27"/>
      <c r="L781" s="27"/>
      <c r="M781" s="68"/>
      <c r="N781" s="69"/>
      <c r="O781" s="72">
        <f t="shared" si="127"/>
        <v>0</v>
      </c>
      <c r="P781" s="72">
        <f t="shared" si="128"/>
        <v>0</v>
      </c>
      <c r="Q781" s="73">
        <f t="shared" si="124"/>
        <v>50</v>
      </c>
      <c r="R781" s="73">
        <f t="shared" si="125"/>
        <v>350</v>
      </c>
      <c r="S781" s="74">
        <f t="shared" si="122"/>
        <v>0</v>
      </c>
      <c r="T781" s="74">
        <f t="shared" si="123"/>
        <v>0</v>
      </c>
    </row>
    <row r="782" spans="2:20" x14ac:dyDescent="0.25">
      <c r="B782" s="26"/>
      <c r="C782" s="50">
        <f t="shared" si="129"/>
        <v>0</v>
      </c>
      <c r="D782" s="64">
        <f t="shared" si="126"/>
        <v>52</v>
      </c>
      <c r="E782" s="71" t="str">
        <f t="shared" si="130"/>
        <v/>
      </c>
      <c r="F782" s="89"/>
      <c r="G782" s="27"/>
      <c r="H782" s="27"/>
      <c r="I782" s="27"/>
      <c r="J782" s="27"/>
      <c r="K782" s="27"/>
      <c r="L782" s="27"/>
      <c r="M782" s="68"/>
      <c r="N782" s="69"/>
      <c r="O782" s="72">
        <f t="shared" si="127"/>
        <v>0</v>
      </c>
      <c r="P782" s="72">
        <f t="shared" si="128"/>
        <v>0</v>
      </c>
      <c r="Q782" s="73">
        <f t="shared" si="124"/>
        <v>50</v>
      </c>
      <c r="R782" s="73">
        <f t="shared" si="125"/>
        <v>350</v>
      </c>
      <c r="S782" s="74">
        <f t="shared" si="122"/>
        <v>0</v>
      </c>
      <c r="T782" s="74">
        <f t="shared" si="123"/>
        <v>0</v>
      </c>
    </row>
    <row r="783" spans="2:20" x14ac:dyDescent="0.25">
      <c r="B783" s="26"/>
      <c r="C783" s="50">
        <f t="shared" si="129"/>
        <v>0</v>
      </c>
      <c r="D783" s="64">
        <f t="shared" si="126"/>
        <v>52</v>
      </c>
      <c r="E783" s="71" t="str">
        <f t="shared" si="130"/>
        <v/>
      </c>
      <c r="F783" s="89"/>
      <c r="G783" s="27"/>
      <c r="H783" s="27"/>
      <c r="I783" s="27"/>
      <c r="J783" s="27"/>
      <c r="K783" s="27"/>
      <c r="L783" s="27"/>
      <c r="M783" s="68"/>
      <c r="N783" s="69"/>
      <c r="O783" s="72">
        <f t="shared" si="127"/>
        <v>0</v>
      </c>
      <c r="P783" s="72">
        <f t="shared" si="128"/>
        <v>0</v>
      </c>
      <c r="Q783" s="73">
        <f t="shared" si="124"/>
        <v>50</v>
      </c>
      <c r="R783" s="73">
        <f t="shared" si="125"/>
        <v>350</v>
      </c>
      <c r="S783" s="74">
        <f t="shared" si="122"/>
        <v>0</v>
      </c>
      <c r="T783" s="74">
        <f t="shared" si="123"/>
        <v>0</v>
      </c>
    </row>
    <row r="784" spans="2:20" x14ac:dyDescent="0.25">
      <c r="B784" s="26"/>
      <c r="C784" s="50">
        <f t="shared" si="129"/>
        <v>0</v>
      </c>
      <c r="D784" s="64">
        <f t="shared" si="126"/>
        <v>52</v>
      </c>
      <c r="E784" s="71" t="str">
        <f t="shared" si="130"/>
        <v/>
      </c>
      <c r="F784" s="89"/>
      <c r="G784" s="27"/>
      <c r="H784" s="27"/>
      <c r="I784" s="27"/>
      <c r="J784" s="27"/>
      <c r="K784" s="27"/>
      <c r="L784" s="27"/>
      <c r="M784" s="68"/>
      <c r="N784" s="69"/>
      <c r="O784" s="72">
        <f t="shared" si="127"/>
        <v>0</v>
      </c>
      <c r="P784" s="72">
        <f t="shared" si="128"/>
        <v>0</v>
      </c>
      <c r="Q784" s="73">
        <f t="shared" si="124"/>
        <v>50</v>
      </c>
      <c r="R784" s="73">
        <f t="shared" si="125"/>
        <v>350</v>
      </c>
      <c r="S784" s="74">
        <f t="shared" si="122"/>
        <v>0</v>
      </c>
      <c r="T784" s="74">
        <f t="shared" si="123"/>
        <v>0</v>
      </c>
    </row>
    <row r="785" spans="2:20" x14ac:dyDescent="0.25">
      <c r="B785" s="26"/>
      <c r="C785" s="50">
        <f t="shared" si="129"/>
        <v>0</v>
      </c>
      <c r="D785" s="64">
        <f t="shared" si="126"/>
        <v>52</v>
      </c>
      <c r="E785" s="71" t="str">
        <f t="shared" si="130"/>
        <v/>
      </c>
      <c r="F785" s="89"/>
      <c r="G785" s="27"/>
      <c r="H785" s="27"/>
      <c r="I785" s="27"/>
      <c r="J785" s="27"/>
      <c r="K785" s="27"/>
      <c r="L785" s="27"/>
      <c r="M785" s="68"/>
      <c r="N785" s="69"/>
      <c r="O785" s="72">
        <f t="shared" si="127"/>
        <v>0</v>
      </c>
      <c r="P785" s="72">
        <f t="shared" si="128"/>
        <v>0</v>
      </c>
      <c r="Q785" s="73">
        <f t="shared" si="124"/>
        <v>50</v>
      </c>
      <c r="R785" s="73">
        <f t="shared" si="125"/>
        <v>350</v>
      </c>
      <c r="S785" s="74">
        <f t="shared" si="122"/>
        <v>0</v>
      </c>
      <c r="T785" s="74">
        <f t="shared" si="123"/>
        <v>0</v>
      </c>
    </row>
    <row r="786" spans="2:20" x14ac:dyDescent="0.25">
      <c r="B786" s="26"/>
      <c r="C786" s="50">
        <f t="shared" si="129"/>
        <v>0</v>
      </c>
      <c r="D786" s="64">
        <f t="shared" si="126"/>
        <v>52</v>
      </c>
      <c r="E786" s="71" t="str">
        <f t="shared" si="130"/>
        <v/>
      </c>
      <c r="F786" s="89"/>
      <c r="G786" s="27"/>
      <c r="H786" s="27"/>
      <c r="I786" s="27"/>
      <c r="J786" s="27"/>
      <c r="K786" s="27"/>
      <c r="L786" s="27"/>
      <c r="M786" s="68"/>
      <c r="N786" s="69"/>
      <c r="O786" s="72">
        <f t="shared" si="127"/>
        <v>0</v>
      </c>
      <c r="P786" s="72">
        <f t="shared" si="128"/>
        <v>0</v>
      </c>
      <c r="Q786" s="73">
        <f t="shared" si="124"/>
        <v>50</v>
      </c>
      <c r="R786" s="73">
        <f t="shared" si="125"/>
        <v>350</v>
      </c>
      <c r="S786" s="74">
        <f t="shared" ref="S786:S849" si="131">IF(Q786=Q785,0,Q786)</f>
        <v>0</v>
      </c>
      <c r="T786" s="74">
        <f t="shared" ref="T786:T849" si="132">IF(R786=R785,0,R786)</f>
        <v>0</v>
      </c>
    </row>
    <row r="787" spans="2:20" x14ac:dyDescent="0.25">
      <c r="B787" s="26"/>
      <c r="C787" s="50">
        <f t="shared" si="129"/>
        <v>0</v>
      </c>
      <c r="D787" s="64">
        <f t="shared" si="126"/>
        <v>52</v>
      </c>
      <c r="E787" s="71" t="str">
        <f t="shared" si="130"/>
        <v/>
      </c>
      <c r="F787" s="89"/>
      <c r="G787" s="27"/>
      <c r="H787" s="27"/>
      <c r="I787" s="27"/>
      <c r="J787" s="27"/>
      <c r="K787" s="27"/>
      <c r="L787" s="27"/>
      <c r="M787" s="68"/>
      <c r="N787" s="69"/>
      <c r="O787" s="72">
        <f t="shared" si="127"/>
        <v>0</v>
      </c>
      <c r="P787" s="72">
        <f t="shared" si="128"/>
        <v>0</v>
      </c>
      <c r="Q787" s="73">
        <f t="shared" si="124"/>
        <v>50</v>
      </c>
      <c r="R787" s="73">
        <f t="shared" si="125"/>
        <v>350</v>
      </c>
      <c r="S787" s="74">
        <f t="shared" si="131"/>
        <v>0</v>
      </c>
      <c r="T787" s="74">
        <f t="shared" si="132"/>
        <v>0</v>
      </c>
    </row>
    <row r="788" spans="2:20" x14ac:dyDescent="0.25">
      <c r="B788" s="26"/>
      <c r="C788" s="50">
        <f t="shared" si="129"/>
        <v>0</v>
      </c>
      <c r="D788" s="64">
        <f t="shared" si="126"/>
        <v>52</v>
      </c>
      <c r="E788" s="71" t="str">
        <f t="shared" si="130"/>
        <v/>
      </c>
      <c r="F788" s="89"/>
      <c r="G788" s="27"/>
      <c r="H788" s="27"/>
      <c r="I788" s="27"/>
      <c r="J788" s="27"/>
      <c r="K788" s="27"/>
      <c r="L788" s="27"/>
      <c r="M788" s="68"/>
      <c r="N788" s="69"/>
      <c r="O788" s="72">
        <f t="shared" si="127"/>
        <v>0</v>
      </c>
      <c r="P788" s="72">
        <f t="shared" si="128"/>
        <v>0</v>
      </c>
      <c r="Q788" s="73">
        <f t="shared" ref="Q788:Q851" si="133">Q787+O788</f>
        <v>50</v>
      </c>
      <c r="R788" s="73">
        <f t="shared" ref="R788:R851" si="134">R787+P788</f>
        <v>350</v>
      </c>
      <c r="S788" s="74">
        <f t="shared" si="131"/>
        <v>0</v>
      </c>
      <c r="T788" s="74">
        <f t="shared" si="132"/>
        <v>0</v>
      </c>
    </row>
    <row r="789" spans="2:20" x14ac:dyDescent="0.25">
      <c r="B789" s="26"/>
      <c r="C789" s="50">
        <f t="shared" si="129"/>
        <v>0</v>
      </c>
      <c r="D789" s="64">
        <f t="shared" si="126"/>
        <v>52</v>
      </c>
      <c r="E789" s="71" t="str">
        <f t="shared" si="130"/>
        <v/>
      </c>
      <c r="F789" s="89"/>
      <c r="G789" s="27"/>
      <c r="H789" s="27"/>
      <c r="I789" s="27"/>
      <c r="J789" s="27"/>
      <c r="K789" s="27"/>
      <c r="L789" s="27"/>
      <c r="M789" s="68"/>
      <c r="N789" s="69"/>
      <c r="O789" s="72">
        <f t="shared" si="127"/>
        <v>0</v>
      </c>
      <c r="P789" s="72">
        <f t="shared" si="128"/>
        <v>0</v>
      </c>
      <c r="Q789" s="73">
        <f t="shared" si="133"/>
        <v>50</v>
      </c>
      <c r="R789" s="73">
        <f t="shared" si="134"/>
        <v>350</v>
      </c>
      <c r="S789" s="74">
        <f t="shared" si="131"/>
        <v>0</v>
      </c>
      <c r="T789" s="74">
        <f t="shared" si="132"/>
        <v>0</v>
      </c>
    </row>
    <row r="790" spans="2:20" x14ac:dyDescent="0.25">
      <c r="B790" s="26"/>
      <c r="C790" s="50">
        <f t="shared" si="129"/>
        <v>0</v>
      </c>
      <c r="D790" s="64">
        <f t="shared" si="126"/>
        <v>52</v>
      </c>
      <c r="E790" s="71" t="str">
        <f t="shared" si="130"/>
        <v/>
      </c>
      <c r="F790" s="89"/>
      <c r="G790" s="27"/>
      <c r="H790" s="27"/>
      <c r="I790" s="27"/>
      <c r="J790" s="27"/>
      <c r="K790" s="27"/>
      <c r="L790" s="27"/>
      <c r="M790" s="68"/>
      <c r="N790" s="69"/>
      <c r="O790" s="72">
        <f t="shared" si="127"/>
        <v>0</v>
      </c>
      <c r="P790" s="72">
        <f t="shared" si="128"/>
        <v>0</v>
      </c>
      <c r="Q790" s="73">
        <f t="shared" si="133"/>
        <v>50</v>
      </c>
      <c r="R790" s="73">
        <f t="shared" si="134"/>
        <v>350</v>
      </c>
      <c r="S790" s="74">
        <f t="shared" si="131"/>
        <v>0</v>
      </c>
      <c r="T790" s="74">
        <f t="shared" si="132"/>
        <v>0</v>
      </c>
    </row>
    <row r="791" spans="2:20" x14ac:dyDescent="0.25">
      <c r="B791" s="26"/>
      <c r="C791" s="50">
        <f t="shared" si="129"/>
        <v>0</v>
      </c>
      <c r="D791" s="64">
        <f t="shared" si="126"/>
        <v>52</v>
      </c>
      <c r="E791" s="71" t="str">
        <f t="shared" si="130"/>
        <v/>
      </c>
      <c r="F791" s="89"/>
      <c r="G791" s="27"/>
      <c r="H791" s="27"/>
      <c r="I791" s="27"/>
      <c r="J791" s="27"/>
      <c r="K791" s="27"/>
      <c r="L791" s="27"/>
      <c r="M791" s="68"/>
      <c r="N791" s="69"/>
      <c r="O791" s="72">
        <f t="shared" si="127"/>
        <v>0</v>
      </c>
      <c r="P791" s="72">
        <f t="shared" si="128"/>
        <v>0</v>
      </c>
      <c r="Q791" s="73">
        <f t="shared" si="133"/>
        <v>50</v>
      </c>
      <c r="R791" s="73">
        <f t="shared" si="134"/>
        <v>350</v>
      </c>
      <c r="S791" s="74">
        <f t="shared" si="131"/>
        <v>0</v>
      </c>
      <c r="T791" s="74">
        <f t="shared" si="132"/>
        <v>0</v>
      </c>
    </row>
    <row r="792" spans="2:20" x14ac:dyDescent="0.25">
      <c r="B792" s="26"/>
      <c r="C792" s="50">
        <f t="shared" si="129"/>
        <v>0</v>
      </c>
      <c r="D792" s="64">
        <f t="shared" si="126"/>
        <v>52</v>
      </c>
      <c r="E792" s="71" t="str">
        <f t="shared" si="130"/>
        <v/>
      </c>
      <c r="F792" s="89"/>
      <c r="G792" s="27"/>
      <c r="H792" s="27"/>
      <c r="I792" s="27"/>
      <c r="J792" s="27"/>
      <c r="K792" s="27"/>
      <c r="L792" s="27"/>
      <c r="M792" s="68"/>
      <c r="N792" s="69"/>
      <c r="O792" s="72">
        <f t="shared" si="127"/>
        <v>0</v>
      </c>
      <c r="P792" s="72">
        <f t="shared" si="128"/>
        <v>0</v>
      </c>
      <c r="Q792" s="73">
        <f t="shared" si="133"/>
        <v>50</v>
      </c>
      <c r="R792" s="73">
        <f t="shared" si="134"/>
        <v>350</v>
      </c>
      <c r="S792" s="74">
        <f t="shared" si="131"/>
        <v>0</v>
      </c>
      <c r="T792" s="74">
        <f t="shared" si="132"/>
        <v>0</v>
      </c>
    </row>
    <row r="793" spans="2:20" x14ac:dyDescent="0.25">
      <c r="B793" s="26"/>
      <c r="C793" s="50">
        <f t="shared" si="129"/>
        <v>0</v>
      </c>
      <c r="D793" s="64">
        <f t="shared" si="126"/>
        <v>52</v>
      </c>
      <c r="E793" s="71" t="str">
        <f t="shared" si="130"/>
        <v/>
      </c>
      <c r="F793" s="89"/>
      <c r="G793" s="27"/>
      <c r="H793" s="27"/>
      <c r="I793" s="27"/>
      <c r="J793" s="27"/>
      <c r="K793" s="27"/>
      <c r="L793" s="27"/>
      <c r="M793" s="68"/>
      <c r="N793" s="69"/>
      <c r="O793" s="72">
        <f t="shared" si="127"/>
        <v>0</v>
      </c>
      <c r="P793" s="72">
        <f t="shared" si="128"/>
        <v>0</v>
      </c>
      <c r="Q793" s="73">
        <f t="shared" si="133"/>
        <v>50</v>
      </c>
      <c r="R793" s="73">
        <f t="shared" si="134"/>
        <v>350</v>
      </c>
      <c r="S793" s="74">
        <f t="shared" si="131"/>
        <v>0</v>
      </c>
      <c r="T793" s="74">
        <f t="shared" si="132"/>
        <v>0</v>
      </c>
    </row>
    <row r="794" spans="2:20" x14ac:dyDescent="0.25">
      <c r="B794" s="26"/>
      <c r="C794" s="50">
        <f t="shared" si="129"/>
        <v>0</v>
      </c>
      <c r="D794" s="64">
        <f t="shared" si="126"/>
        <v>52</v>
      </c>
      <c r="E794" s="71" t="str">
        <f t="shared" si="130"/>
        <v/>
      </c>
      <c r="F794" s="89"/>
      <c r="G794" s="27"/>
      <c r="H794" s="27"/>
      <c r="I794" s="27"/>
      <c r="J794" s="27"/>
      <c r="K794" s="27"/>
      <c r="L794" s="27"/>
      <c r="M794" s="68"/>
      <c r="N794" s="69"/>
      <c r="O794" s="72">
        <f t="shared" si="127"/>
        <v>0</v>
      </c>
      <c r="P794" s="72">
        <f t="shared" si="128"/>
        <v>0</v>
      </c>
      <c r="Q794" s="73">
        <f t="shared" si="133"/>
        <v>50</v>
      </c>
      <c r="R794" s="73">
        <f t="shared" si="134"/>
        <v>350</v>
      </c>
      <c r="S794" s="74">
        <f t="shared" si="131"/>
        <v>0</v>
      </c>
      <c r="T794" s="74">
        <f t="shared" si="132"/>
        <v>0</v>
      </c>
    </row>
    <row r="795" spans="2:20" x14ac:dyDescent="0.25">
      <c r="B795" s="26"/>
      <c r="C795" s="50">
        <f t="shared" si="129"/>
        <v>0</v>
      </c>
      <c r="D795" s="64">
        <f t="shared" si="126"/>
        <v>52</v>
      </c>
      <c r="E795" s="71" t="str">
        <f t="shared" si="130"/>
        <v/>
      </c>
      <c r="F795" s="89"/>
      <c r="G795" s="27"/>
      <c r="H795" s="27"/>
      <c r="I795" s="27"/>
      <c r="J795" s="27"/>
      <c r="K795" s="27"/>
      <c r="L795" s="27"/>
      <c r="M795" s="68"/>
      <c r="N795" s="69"/>
      <c r="O795" s="72">
        <f t="shared" si="127"/>
        <v>0</v>
      </c>
      <c r="P795" s="72">
        <f t="shared" si="128"/>
        <v>0</v>
      </c>
      <c r="Q795" s="73">
        <f t="shared" si="133"/>
        <v>50</v>
      </c>
      <c r="R795" s="73">
        <f t="shared" si="134"/>
        <v>350</v>
      </c>
      <c r="S795" s="74">
        <f t="shared" si="131"/>
        <v>0</v>
      </c>
      <c r="T795" s="74">
        <f t="shared" si="132"/>
        <v>0</v>
      </c>
    </row>
    <row r="796" spans="2:20" x14ac:dyDescent="0.25">
      <c r="B796" s="26"/>
      <c r="C796" s="50">
        <f t="shared" si="129"/>
        <v>0</v>
      </c>
      <c r="D796" s="64">
        <f t="shared" si="126"/>
        <v>52</v>
      </c>
      <c r="E796" s="71" t="str">
        <f t="shared" si="130"/>
        <v/>
      </c>
      <c r="F796" s="89"/>
      <c r="G796" s="27"/>
      <c r="H796" s="27"/>
      <c r="I796" s="27"/>
      <c r="J796" s="27"/>
      <c r="K796" s="27"/>
      <c r="L796" s="27"/>
      <c r="M796" s="68"/>
      <c r="N796" s="69"/>
      <c r="O796" s="72">
        <f t="shared" si="127"/>
        <v>0</v>
      </c>
      <c r="P796" s="72">
        <f t="shared" si="128"/>
        <v>0</v>
      </c>
      <c r="Q796" s="73">
        <f t="shared" si="133"/>
        <v>50</v>
      </c>
      <c r="R796" s="73">
        <f t="shared" si="134"/>
        <v>350</v>
      </c>
      <c r="S796" s="74">
        <f t="shared" si="131"/>
        <v>0</v>
      </c>
      <c r="T796" s="74">
        <f t="shared" si="132"/>
        <v>0</v>
      </c>
    </row>
    <row r="797" spans="2:20" x14ac:dyDescent="0.25">
      <c r="B797" s="26"/>
      <c r="C797" s="50">
        <f t="shared" si="129"/>
        <v>0</v>
      </c>
      <c r="D797" s="64">
        <f t="shared" si="126"/>
        <v>52</v>
      </c>
      <c r="E797" s="71" t="str">
        <f t="shared" si="130"/>
        <v/>
      </c>
      <c r="F797" s="89"/>
      <c r="G797" s="27"/>
      <c r="H797" s="27"/>
      <c r="I797" s="27"/>
      <c r="J797" s="27"/>
      <c r="K797" s="27"/>
      <c r="L797" s="27"/>
      <c r="M797" s="68"/>
      <c r="N797" s="69"/>
      <c r="O797" s="72">
        <f t="shared" si="127"/>
        <v>0</v>
      </c>
      <c r="P797" s="72">
        <f t="shared" si="128"/>
        <v>0</v>
      </c>
      <c r="Q797" s="73">
        <f t="shared" si="133"/>
        <v>50</v>
      </c>
      <c r="R797" s="73">
        <f t="shared" si="134"/>
        <v>350</v>
      </c>
      <c r="S797" s="74">
        <f t="shared" si="131"/>
        <v>0</v>
      </c>
      <c r="T797" s="74">
        <f t="shared" si="132"/>
        <v>0</v>
      </c>
    </row>
    <row r="798" spans="2:20" x14ac:dyDescent="0.25">
      <c r="B798" s="26"/>
      <c r="C798" s="50">
        <f t="shared" si="129"/>
        <v>0</v>
      </c>
      <c r="D798" s="64">
        <f t="shared" si="126"/>
        <v>52</v>
      </c>
      <c r="E798" s="71" t="str">
        <f t="shared" si="130"/>
        <v/>
      </c>
      <c r="F798" s="89"/>
      <c r="G798" s="27"/>
      <c r="H798" s="27"/>
      <c r="I798" s="27"/>
      <c r="J798" s="27"/>
      <c r="K798" s="27"/>
      <c r="L798" s="27"/>
      <c r="M798" s="68"/>
      <c r="N798" s="69"/>
      <c r="O798" s="72">
        <f t="shared" si="127"/>
        <v>0</v>
      </c>
      <c r="P798" s="72">
        <f t="shared" si="128"/>
        <v>0</v>
      </c>
      <c r="Q798" s="73">
        <f t="shared" si="133"/>
        <v>50</v>
      </c>
      <c r="R798" s="73">
        <f t="shared" si="134"/>
        <v>350</v>
      </c>
      <c r="S798" s="74">
        <f t="shared" si="131"/>
        <v>0</v>
      </c>
      <c r="T798" s="74">
        <f t="shared" si="132"/>
        <v>0</v>
      </c>
    </row>
    <row r="799" spans="2:20" x14ac:dyDescent="0.25">
      <c r="B799" s="26"/>
      <c r="C799" s="50">
        <f t="shared" si="129"/>
        <v>0</v>
      </c>
      <c r="D799" s="64">
        <f t="shared" si="126"/>
        <v>52</v>
      </c>
      <c r="E799" s="71" t="str">
        <f t="shared" si="130"/>
        <v/>
      </c>
      <c r="F799" s="89"/>
      <c r="G799" s="27"/>
      <c r="H799" s="27"/>
      <c r="I799" s="27"/>
      <c r="J799" s="27"/>
      <c r="K799" s="27"/>
      <c r="L799" s="27"/>
      <c r="M799" s="68"/>
      <c r="N799" s="69"/>
      <c r="O799" s="72">
        <f t="shared" si="127"/>
        <v>0</v>
      </c>
      <c r="P799" s="72">
        <f t="shared" si="128"/>
        <v>0</v>
      </c>
      <c r="Q799" s="73">
        <f t="shared" si="133"/>
        <v>50</v>
      </c>
      <c r="R799" s="73">
        <f t="shared" si="134"/>
        <v>350</v>
      </c>
      <c r="S799" s="74">
        <f t="shared" si="131"/>
        <v>0</v>
      </c>
      <c r="T799" s="74">
        <f t="shared" si="132"/>
        <v>0</v>
      </c>
    </row>
    <row r="800" spans="2:20" x14ac:dyDescent="0.25">
      <c r="B800" s="26"/>
      <c r="C800" s="50">
        <f t="shared" si="129"/>
        <v>0</v>
      </c>
      <c r="D800" s="64">
        <f t="shared" si="126"/>
        <v>52</v>
      </c>
      <c r="E800" s="71" t="str">
        <f t="shared" si="130"/>
        <v/>
      </c>
      <c r="F800" s="89"/>
      <c r="G800" s="27"/>
      <c r="H800" s="27"/>
      <c r="I800" s="27"/>
      <c r="J800" s="27"/>
      <c r="K800" s="27"/>
      <c r="L800" s="27"/>
      <c r="M800" s="68"/>
      <c r="N800" s="69"/>
      <c r="O800" s="72">
        <f t="shared" si="127"/>
        <v>0</v>
      </c>
      <c r="P800" s="72">
        <f t="shared" si="128"/>
        <v>0</v>
      </c>
      <c r="Q800" s="73">
        <f t="shared" si="133"/>
        <v>50</v>
      </c>
      <c r="R800" s="73">
        <f t="shared" si="134"/>
        <v>350</v>
      </c>
      <c r="S800" s="74">
        <f t="shared" si="131"/>
        <v>0</v>
      </c>
      <c r="T800" s="74">
        <f t="shared" si="132"/>
        <v>0</v>
      </c>
    </row>
    <row r="801" spans="2:20" x14ac:dyDescent="0.25">
      <c r="B801" s="26"/>
      <c r="C801" s="50">
        <f t="shared" si="129"/>
        <v>0</v>
      </c>
      <c r="D801" s="64">
        <f t="shared" si="126"/>
        <v>52</v>
      </c>
      <c r="E801" s="71" t="str">
        <f t="shared" si="130"/>
        <v/>
      </c>
      <c r="F801" s="89"/>
      <c r="G801" s="27"/>
      <c r="H801" s="27"/>
      <c r="I801" s="27"/>
      <c r="J801" s="27"/>
      <c r="K801" s="27"/>
      <c r="L801" s="27"/>
      <c r="M801" s="68"/>
      <c r="N801" s="69"/>
      <c r="O801" s="72">
        <f t="shared" si="127"/>
        <v>0</v>
      </c>
      <c r="P801" s="72">
        <f t="shared" si="128"/>
        <v>0</v>
      </c>
      <c r="Q801" s="73">
        <f t="shared" si="133"/>
        <v>50</v>
      </c>
      <c r="R801" s="73">
        <f t="shared" si="134"/>
        <v>350</v>
      </c>
      <c r="S801" s="74">
        <f t="shared" si="131"/>
        <v>0</v>
      </c>
      <c r="T801" s="74">
        <f t="shared" si="132"/>
        <v>0</v>
      </c>
    </row>
    <row r="802" spans="2:20" x14ac:dyDescent="0.25">
      <c r="B802" s="26"/>
      <c r="C802" s="50">
        <f t="shared" si="129"/>
        <v>0</v>
      </c>
      <c r="D802" s="64">
        <f t="shared" si="126"/>
        <v>52</v>
      </c>
      <c r="E802" s="71" t="str">
        <f t="shared" si="130"/>
        <v/>
      </c>
      <c r="F802" s="89"/>
      <c r="G802" s="27"/>
      <c r="H802" s="27"/>
      <c r="I802" s="27"/>
      <c r="J802" s="27"/>
      <c r="K802" s="27"/>
      <c r="L802" s="27"/>
      <c r="M802" s="68"/>
      <c r="N802" s="69"/>
      <c r="O802" s="72">
        <f t="shared" si="127"/>
        <v>0</v>
      </c>
      <c r="P802" s="72">
        <f t="shared" si="128"/>
        <v>0</v>
      </c>
      <c r="Q802" s="73">
        <f t="shared" si="133"/>
        <v>50</v>
      </c>
      <c r="R802" s="73">
        <f t="shared" si="134"/>
        <v>350</v>
      </c>
      <c r="S802" s="74">
        <f t="shared" si="131"/>
        <v>0</v>
      </c>
      <c r="T802" s="74">
        <f t="shared" si="132"/>
        <v>0</v>
      </c>
    </row>
    <row r="803" spans="2:20" x14ac:dyDescent="0.25">
      <c r="B803" s="26"/>
      <c r="C803" s="50">
        <f t="shared" si="129"/>
        <v>0</v>
      </c>
      <c r="D803" s="64">
        <f t="shared" si="126"/>
        <v>52</v>
      </c>
      <c r="E803" s="71" t="str">
        <f t="shared" si="130"/>
        <v/>
      </c>
      <c r="F803" s="89"/>
      <c r="G803" s="27"/>
      <c r="H803" s="27"/>
      <c r="I803" s="27"/>
      <c r="J803" s="27"/>
      <c r="K803" s="27"/>
      <c r="L803" s="27"/>
      <c r="M803" s="68"/>
      <c r="N803" s="69"/>
      <c r="O803" s="72">
        <f t="shared" si="127"/>
        <v>0</v>
      </c>
      <c r="P803" s="72">
        <f t="shared" si="128"/>
        <v>0</v>
      </c>
      <c r="Q803" s="73">
        <f t="shared" si="133"/>
        <v>50</v>
      </c>
      <c r="R803" s="73">
        <f t="shared" si="134"/>
        <v>350</v>
      </c>
      <c r="S803" s="74">
        <f t="shared" si="131"/>
        <v>0</v>
      </c>
      <c r="T803" s="74">
        <f t="shared" si="132"/>
        <v>0</v>
      </c>
    </row>
    <row r="804" spans="2:20" x14ac:dyDescent="0.25">
      <c r="B804" s="26"/>
      <c r="C804" s="50">
        <f t="shared" si="129"/>
        <v>0</v>
      </c>
      <c r="D804" s="64">
        <f t="shared" si="126"/>
        <v>52</v>
      </c>
      <c r="E804" s="71" t="str">
        <f t="shared" si="130"/>
        <v/>
      </c>
      <c r="F804" s="89"/>
      <c r="G804" s="27"/>
      <c r="H804" s="27"/>
      <c r="I804" s="27"/>
      <c r="J804" s="27"/>
      <c r="K804" s="27"/>
      <c r="L804" s="27"/>
      <c r="M804" s="68"/>
      <c r="N804" s="69"/>
      <c r="O804" s="72">
        <f t="shared" si="127"/>
        <v>0</v>
      </c>
      <c r="P804" s="72">
        <f t="shared" si="128"/>
        <v>0</v>
      </c>
      <c r="Q804" s="73">
        <f t="shared" si="133"/>
        <v>50</v>
      </c>
      <c r="R804" s="73">
        <f t="shared" si="134"/>
        <v>350</v>
      </c>
      <c r="S804" s="74">
        <f t="shared" si="131"/>
        <v>0</v>
      </c>
      <c r="T804" s="74">
        <f t="shared" si="132"/>
        <v>0</v>
      </c>
    </row>
    <row r="805" spans="2:20" x14ac:dyDescent="0.25">
      <c r="B805" s="26"/>
      <c r="C805" s="50">
        <f t="shared" si="129"/>
        <v>0</v>
      </c>
      <c r="D805" s="64">
        <f t="shared" si="126"/>
        <v>52</v>
      </c>
      <c r="E805" s="71" t="str">
        <f t="shared" si="130"/>
        <v/>
      </c>
      <c r="F805" s="89"/>
      <c r="G805" s="27"/>
      <c r="H805" s="27"/>
      <c r="I805" s="27"/>
      <c r="J805" s="27"/>
      <c r="K805" s="27"/>
      <c r="L805" s="27"/>
      <c r="M805" s="68"/>
      <c r="N805" s="69"/>
      <c r="O805" s="72">
        <f t="shared" si="127"/>
        <v>0</v>
      </c>
      <c r="P805" s="72">
        <f t="shared" si="128"/>
        <v>0</v>
      </c>
      <c r="Q805" s="73">
        <f t="shared" si="133"/>
        <v>50</v>
      </c>
      <c r="R805" s="73">
        <f t="shared" si="134"/>
        <v>350</v>
      </c>
      <c r="S805" s="74">
        <f t="shared" si="131"/>
        <v>0</v>
      </c>
      <c r="T805" s="74">
        <f t="shared" si="132"/>
        <v>0</v>
      </c>
    </row>
    <row r="806" spans="2:20" x14ac:dyDescent="0.25">
      <c r="B806" s="26"/>
      <c r="C806" s="50">
        <f t="shared" si="129"/>
        <v>0</v>
      </c>
      <c r="D806" s="64">
        <f t="shared" si="126"/>
        <v>52</v>
      </c>
      <c r="E806" s="71" t="str">
        <f t="shared" si="130"/>
        <v/>
      </c>
      <c r="F806" s="89"/>
      <c r="G806" s="27"/>
      <c r="H806" s="27"/>
      <c r="I806" s="27"/>
      <c r="J806" s="27"/>
      <c r="K806" s="27"/>
      <c r="L806" s="27"/>
      <c r="M806" s="68"/>
      <c r="N806" s="69"/>
      <c r="O806" s="72">
        <f t="shared" si="127"/>
        <v>0</v>
      </c>
      <c r="P806" s="72">
        <f t="shared" si="128"/>
        <v>0</v>
      </c>
      <c r="Q806" s="73">
        <f t="shared" si="133"/>
        <v>50</v>
      </c>
      <c r="R806" s="73">
        <f t="shared" si="134"/>
        <v>350</v>
      </c>
      <c r="S806" s="74">
        <f t="shared" si="131"/>
        <v>0</v>
      </c>
      <c r="T806" s="74">
        <f t="shared" si="132"/>
        <v>0</v>
      </c>
    </row>
    <row r="807" spans="2:20" x14ac:dyDescent="0.25">
      <c r="B807" s="26"/>
      <c r="C807" s="50">
        <f t="shared" si="129"/>
        <v>0</v>
      </c>
      <c r="D807" s="64">
        <f t="shared" si="126"/>
        <v>52</v>
      </c>
      <c r="E807" s="71" t="str">
        <f t="shared" si="130"/>
        <v/>
      </c>
      <c r="F807" s="89"/>
      <c r="G807" s="27"/>
      <c r="H807" s="27"/>
      <c r="I807" s="27"/>
      <c r="J807" s="27"/>
      <c r="K807" s="27"/>
      <c r="L807" s="27"/>
      <c r="M807" s="68"/>
      <c r="N807" s="69"/>
      <c r="O807" s="72">
        <f t="shared" si="127"/>
        <v>0</v>
      </c>
      <c r="P807" s="72">
        <f t="shared" si="128"/>
        <v>0</v>
      </c>
      <c r="Q807" s="73">
        <f t="shared" si="133"/>
        <v>50</v>
      </c>
      <c r="R807" s="73">
        <f t="shared" si="134"/>
        <v>350</v>
      </c>
      <c r="S807" s="74">
        <f t="shared" si="131"/>
        <v>0</v>
      </c>
      <c r="T807" s="74">
        <f t="shared" si="132"/>
        <v>0</v>
      </c>
    </row>
    <row r="808" spans="2:20" x14ac:dyDescent="0.25">
      <c r="B808" s="26"/>
      <c r="C808" s="50">
        <f t="shared" si="129"/>
        <v>0</v>
      </c>
      <c r="D808" s="64">
        <f t="shared" si="126"/>
        <v>52</v>
      </c>
      <c r="E808" s="71" t="str">
        <f t="shared" si="130"/>
        <v/>
      </c>
      <c r="F808" s="89"/>
      <c r="G808" s="27"/>
      <c r="H808" s="27"/>
      <c r="I808" s="27"/>
      <c r="J808" s="27"/>
      <c r="K808" s="27"/>
      <c r="L808" s="27"/>
      <c r="M808" s="68"/>
      <c r="N808" s="69"/>
      <c r="O808" s="72">
        <f t="shared" si="127"/>
        <v>0</v>
      </c>
      <c r="P808" s="72">
        <f t="shared" si="128"/>
        <v>0</v>
      </c>
      <c r="Q808" s="73">
        <f t="shared" si="133"/>
        <v>50</v>
      </c>
      <c r="R808" s="73">
        <f t="shared" si="134"/>
        <v>350</v>
      </c>
      <c r="S808" s="74">
        <f t="shared" si="131"/>
        <v>0</v>
      </c>
      <c r="T808" s="74">
        <f t="shared" si="132"/>
        <v>0</v>
      </c>
    </row>
    <row r="809" spans="2:20" x14ac:dyDescent="0.25">
      <c r="B809" s="26"/>
      <c r="C809" s="50">
        <f t="shared" si="129"/>
        <v>0</v>
      </c>
      <c r="D809" s="64">
        <f t="shared" si="126"/>
        <v>52</v>
      </c>
      <c r="E809" s="71" t="str">
        <f t="shared" si="130"/>
        <v/>
      </c>
      <c r="F809" s="89"/>
      <c r="G809" s="27"/>
      <c r="H809" s="27"/>
      <c r="I809" s="27"/>
      <c r="J809" s="27"/>
      <c r="K809" s="27"/>
      <c r="L809" s="27"/>
      <c r="M809" s="68"/>
      <c r="N809" s="69"/>
      <c r="O809" s="72">
        <f t="shared" si="127"/>
        <v>0</v>
      </c>
      <c r="P809" s="72">
        <f t="shared" si="128"/>
        <v>0</v>
      </c>
      <c r="Q809" s="73">
        <f t="shared" si="133"/>
        <v>50</v>
      </c>
      <c r="R809" s="73">
        <f t="shared" si="134"/>
        <v>350</v>
      </c>
      <c r="S809" s="74">
        <f t="shared" si="131"/>
        <v>0</v>
      </c>
      <c r="T809" s="74">
        <f t="shared" si="132"/>
        <v>0</v>
      </c>
    </row>
    <row r="810" spans="2:20" x14ac:dyDescent="0.25">
      <c r="B810" s="26"/>
      <c r="C810" s="50">
        <f t="shared" si="129"/>
        <v>0</v>
      </c>
      <c r="D810" s="64">
        <f t="shared" si="126"/>
        <v>52</v>
      </c>
      <c r="E810" s="71" t="str">
        <f t="shared" si="130"/>
        <v/>
      </c>
      <c r="F810" s="89"/>
      <c r="G810" s="27"/>
      <c r="H810" s="27"/>
      <c r="I810" s="27"/>
      <c r="J810" s="27"/>
      <c r="K810" s="27"/>
      <c r="L810" s="27"/>
      <c r="M810" s="68"/>
      <c r="N810" s="69"/>
      <c r="O810" s="72">
        <f t="shared" si="127"/>
        <v>0</v>
      </c>
      <c r="P810" s="72">
        <f t="shared" si="128"/>
        <v>0</v>
      </c>
      <c r="Q810" s="73">
        <f t="shared" si="133"/>
        <v>50</v>
      </c>
      <c r="R810" s="73">
        <f t="shared" si="134"/>
        <v>350</v>
      </c>
      <c r="S810" s="74">
        <f t="shared" si="131"/>
        <v>0</v>
      </c>
      <c r="T810" s="74">
        <f t="shared" si="132"/>
        <v>0</v>
      </c>
    </row>
    <row r="811" spans="2:20" x14ac:dyDescent="0.25">
      <c r="B811" s="26"/>
      <c r="C811" s="50">
        <f t="shared" si="129"/>
        <v>0</v>
      </c>
      <c r="D811" s="64">
        <f t="shared" si="126"/>
        <v>52</v>
      </c>
      <c r="E811" s="71" t="str">
        <f t="shared" si="130"/>
        <v/>
      </c>
      <c r="F811" s="89"/>
      <c r="G811" s="27"/>
      <c r="H811" s="27"/>
      <c r="I811" s="27"/>
      <c r="J811" s="27"/>
      <c r="K811" s="27"/>
      <c r="L811" s="27"/>
      <c r="M811" s="68"/>
      <c r="N811" s="69"/>
      <c r="O811" s="72">
        <f t="shared" si="127"/>
        <v>0</v>
      </c>
      <c r="P811" s="72">
        <f t="shared" si="128"/>
        <v>0</v>
      </c>
      <c r="Q811" s="73">
        <f t="shared" si="133"/>
        <v>50</v>
      </c>
      <c r="R811" s="73">
        <f t="shared" si="134"/>
        <v>350</v>
      </c>
      <c r="S811" s="74">
        <f t="shared" si="131"/>
        <v>0</v>
      </c>
      <c r="T811" s="74">
        <f t="shared" si="132"/>
        <v>0</v>
      </c>
    </row>
    <row r="812" spans="2:20" x14ac:dyDescent="0.25">
      <c r="B812" s="26"/>
      <c r="C812" s="50">
        <f t="shared" si="129"/>
        <v>0</v>
      </c>
      <c r="D812" s="64">
        <f t="shared" si="126"/>
        <v>52</v>
      </c>
      <c r="E812" s="71" t="str">
        <f t="shared" si="130"/>
        <v/>
      </c>
      <c r="F812" s="89"/>
      <c r="G812" s="27"/>
      <c r="H812" s="27"/>
      <c r="I812" s="27"/>
      <c r="J812" s="27"/>
      <c r="K812" s="27"/>
      <c r="L812" s="27"/>
      <c r="M812" s="68"/>
      <c r="N812" s="69"/>
      <c r="O812" s="72">
        <f t="shared" si="127"/>
        <v>0</v>
      </c>
      <c r="P812" s="72">
        <f t="shared" si="128"/>
        <v>0</v>
      </c>
      <c r="Q812" s="73">
        <f t="shared" si="133"/>
        <v>50</v>
      </c>
      <c r="R812" s="73">
        <f t="shared" si="134"/>
        <v>350</v>
      </c>
      <c r="S812" s="74">
        <f t="shared" si="131"/>
        <v>0</v>
      </c>
      <c r="T812" s="74">
        <f t="shared" si="132"/>
        <v>0</v>
      </c>
    </row>
    <row r="813" spans="2:20" x14ac:dyDescent="0.25">
      <c r="B813" s="26"/>
      <c r="C813" s="50">
        <f t="shared" si="129"/>
        <v>0</v>
      </c>
      <c r="D813" s="64">
        <f t="shared" si="126"/>
        <v>52</v>
      </c>
      <c r="E813" s="71" t="str">
        <f t="shared" si="130"/>
        <v/>
      </c>
      <c r="F813" s="89"/>
      <c r="G813" s="27"/>
      <c r="H813" s="27"/>
      <c r="I813" s="27"/>
      <c r="J813" s="27"/>
      <c r="K813" s="27"/>
      <c r="L813" s="27"/>
      <c r="M813" s="68"/>
      <c r="N813" s="69"/>
      <c r="O813" s="72">
        <f t="shared" si="127"/>
        <v>0</v>
      </c>
      <c r="P813" s="72">
        <f t="shared" si="128"/>
        <v>0</v>
      </c>
      <c r="Q813" s="73">
        <f t="shared" si="133"/>
        <v>50</v>
      </c>
      <c r="R813" s="73">
        <f t="shared" si="134"/>
        <v>350</v>
      </c>
      <c r="S813" s="74">
        <f t="shared" si="131"/>
        <v>0</v>
      </c>
      <c r="T813" s="74">
        <f t="shared" si="132"/>
        <v>0</v>
      </c>
    </row>
    <row r="814" spans="2:20" x14ac:dyDescent="0.25">
      <c r="B814" s="26"/>
      <c r="C814" s="50">
        <f t="shared" si="129"/>
        <v>0</v>
      </c>
      <c r="D814" s="64">
        <f t="shared" si="126"/>
        <v>52</v>
      </c>
      <c r="E814" s="71" t="str">
        <f t="shared" si="130"/>
        <v/>
      </c>
      <c r="F814" s="89"/>
      <c r="G814" s="27"/>
      <c r="H814" s="27"/>
      <c r="I814" s="27"/>
      <c r="J814" s="27"/>
      <c r="K814" s="27"/>
      <c r="L814" s="27"/>
      <c r="M814" s="68"/>
      <c r="N814" s="69"/>
      <c r="O814" s="72">
        <f t="shared" si="127"/>
        <v>0</v>
      </c>
      <c r="P814" s="72">
        <f t="shared" si="128"/>
        <v>0</v>
      </c>
      <c r="Q814" s="73">
        <f t="shared" si="133"/>
        <v>50</v>
      </c>
      <c r="R814" s="73">
        <f t="shared" si="134"/>
        <v>350</v>
      </c>
      <c r="S814" s="74">
        <f t="shared" si="131"/>
        <v>0</v>
      </c>
      <c r="T814" s="74">
        <f t="shared" si="132"/>
        <v>0</v>
      </c>
    </row>
    <row r="815" spans="2:20" x14ac:dyDescent="0.25">
      <c r="B815" s="26"/>
      <c r="C815" s="50">
        <f t="shared" si="129"/>
        <v>0</v>
      </c>
      <c r="D815" s="64">
        <f t="shared" si="126"/>
        <v>52</v>
      </c>
      <c r="E815" s="71" t="str">
        <f t="shared" si="130"/>
        <v/>
      </c>
      <c r="F815" s="89"/>
      <c r="G815" s="27"/>
      <c r="H815" s="27"/>
      <c r="I815" s="27"/>
      <c r="J815" s="27"/>
      <c r="K815" s="27"/>
      <c r="L815" s="27"/>
      <c r="M815" s="68"/>
      <c r="N815" s="69"/>
      <c r="O815" s="72">
        <f t="shared" si="127"/>
        <v>0</v>
      </c>
      <c r="P815" s="72">
        <f t="shared" si="128"/>
        <v>0</v>
      </c>
      <c r="Q815" s="73">
        <f t="shared" si="133"/>
        <v>50</v>
      </c>
      <c r="R815" s="73">
        <f t="shared" si="134"/>
        <v>350</v>
      </c>
      <c r="S815" s="74">
        <f t="shared" si="131"/>
        <v>0</v>
      </c>
      <c r="T815" s="74">
        <f t="shared" si="132"/>
        <v>0</v>
      </c>
    </row>
    <row r="816" spans="2:20" x14ac:dyDescent="0.25">
      <c r="B816" s="26"/>
      <c r="C816" s="50">
        <f t="shared" si="129"/>
        <v>0</v>
      </c>
      <c r="D816" s="64">
        <f t="shared" si="126"/>
        <v>52</v>
      </c>
      <c r="E816" s="71" t="str">
        <f t="shared" si="130"/>
        <v/>
      </c>
      <c r="F816" s="89"/>
      <c r="G816" s="27"/>
      <c r="H816" s="27"/>
      <c r="I816" s="27"/>
      <c r="J816" s="27"/>
      <c r="K816" s="27"/>
      <c r="L816" s="27"/>
      <c r="M816" s="68"/>
      <c r="N816" s="69"/>
      <c r="O816" s="72">
        <f t="shared" si="127"/>
        <v>0</v>
      </c>
      <c r="P816" s="72">
        <f t="shared" si="128"/>
        <v>0</v>
      </c>
      <c r="Q816" s="73">
        <f t="shared" si="133"/>
        <v>50</v>
      </c>
      <c r="R816" s="73">
        <f t="shared" si="134"/>
        <v>350</v>
      </c>
      <c r="S816" s="74">
        <f t="shared" si="131"/>
        <v>0</v>
      </c>
      <c r="T816" s="74">
        <f t="shared" si="132"/>
        <v>0</v>
      </c>
    </row>
    <row r="817" spans="2:20" x14ac:dyDescent="0.25">
      <c r="B817" s="26"/>
      <c r="C817" s="50">
        <f t="shared" si="129"/>
        <v>0</v>
      </c>
      <c r="D817" s="64">
        <f t="shared" si="126"/>
        <v>52</v>
      </c>
      <c r="E817" s="71" t="str">
        <f t="shared" si="130"/>
        <v/>
      </c>
      <c r="F817" s="89"/>
      <c r="G817" s="27"/>
      <c r="H817" s="27"/>
      <c r="I817" s="27"/>
      <c r="J817" s="27"/>
      <c r="K817" s="27"/>
      <c r="L817" s="27"/>
      <c r="M817" s="68"/>
      <c r="N817" s="69"/>
      <c r="O817" s="72">
        <f t="shared" si="127"/>
        <v>0</v>
      </c>
      <c r="P817" s="72">
        <f t="shared" si="128"/>
        <v>0</v>
      </c>
      <c r="Q817" s="73">
        <f t="shared" si="133"/>
        <v>50</v>
      </c>
      <c r="R817" s="73">
        <f t="shared" si="134"/>
        <v>350</v>
      </c>
      <c r="S817" s="74">
        <f t="shared" si="131"/>
        <v>0</v>
      </c>
      <c r="T817" s="74">
        <f t="shared" si="132"/>
        <v>0</v>
      </c>
    </row>
    <row r="818" spans="2:20" x14ac:dyDescent="0.25">
      <c r="B818" s="26"/>
      <c r="C818" s="50">
        <f t="shared" si="129"/>
        <v>0</v>
      </c>
      <c r="D818" s="64">
        <f t="shared" si="126"/>
        <v>52</v>
      </c>
      <c r="E818" s="71" t="str">
        <f t="shared" si="130"/>
        <v/>
      </c>
      <c r="F818" s="89"/>
      <c r="G818" s="27"/>
      <c r="H818" s="27"/>
      <c r="I818" s="27"/>
      <c r="J818" s="27"/>
      <c r="K818" s="27"/>
      <c r="L818" s="27"/>
      <c r="M818" s="68"/>
      <c r="N818" s="69"/>
      <c r="O818" s="72">
        <f t="shared" si="127"/>
        <v>0</v>
      </c>
      <c r="P818" s="72">
        <f t="shared" si="128"/>
        <v>0</v>
      </c>
      <c r="Q818" s="73">
        <f t="shared" si="133"/>
        <v>50</v>
      </c>
      <c r="R818" s="73">
        <f t="shared" si="134"/>
        <v>350</v>
      </c>
      <c r="S818" s="74">
        <f t="shared" si="131"/>
        <v>0</v>
      </c>
      <c r="T818" s="74">
        <f t="shared" si="132"/>
        <v>0</v>
      </c>
    </row>
    <row r="819" spans="2:20" x14ac:dyDescent="0.25">
      <c r="B819" s="26"/>
      <c r="C819" s="50">
        <f t="shared" si="129"/>
        <v>0</v>
      </c>
      <c r="D819" s="64">
        <f t="shared" si="126"/>
        <v>52</v>
      </c>
      <c r="E819" s="71" t="str">
        <f t="shared" si="130"/>
        <v/>
      </c>
      <c r="F819" s="89"/>
      <c r="G819" s="27"/>
      <c r="H819" s="27"/>
      <c r="I819" s="27"/>
      <c r="J819" s="27"/>
      <c r="K819" s="27"/>
      <c r="L819" s="27"/>
      <c r="M819" s="68"/>
      <c r="N819" s="69"/>
      <c r="O819" s="72">
        <f t="shared" si="127"/>
        <v>0</v>
      </c>
      <c r="P819" s="72">
        <f t="shared" si="128"/>
        <v>0</v>
      </c>
      <c r="Q819" s="73">
        <f t="shared" si="133"/>
        <v>50</v>
      </c>
      <c r="R819" s="73">
        <f t="shared" si="134"/>
        <v>350</v>
      </c>
      <c r="S819" s="74">
        <f t="shared" si="131"/>
        <v>0</v>
      </c>
      <c r="T819" s="74">
        <f t="shared" si="132"/>
        <v>0</v>
      </c>
    </row>
    <row r="820" spans="2:20" x14ac:dyDescent="0.25">
      <c r="B820" s="26"/>
      <c r="C820" s="50">
        <f t="shared" si="129"/>
        <v>0</v>
      </c>
      <c r="D820" s="64">
        <f t="shared" si="126"/>
        <v>52</v>
      </c>
      <c r="E820" s="71" t="str">
        <f t="shared" si="130"/>
        <v/>
      </c>
      <c r="F820" s="89"/>
      <c r="G820" s="27"/>
      <c r="H820" s="27"/>
      <c r="I820" s="27"/>
      <c r="J820" s="27"/>
      <c r="K820" s="27"/>
      <c r="L820" s="27"/>
      <c r="M820" s="68"/>
      <c r="N820" s="69"/>
      <c r="O820" s="72">
        <f t="shared" si="127"/>
        <v>0</v>
      </c>
      <c r="P820" s="72">
        <f t="shared" si="128"/>
        <v>0</v>
      </c>
      <c r="Q820" s="73">
        <f t="shared" si="133"/>
        <v>50</v>
      </c>
      <c r="R820" s="73">
        <f t="shared" si="134"/>
        <v>350</v>
      </c>
      <c r="S820" s="74">
        <f t="shared" si="131"/>
        <v>0</v>
      </c>
      <c r="T820" s="74">
        <f t="shared" si="132"/>
        <v>0</v>
      </c>
    </row>
    <row r="821" spans="2:20" x14ac:dyDescent="0.25">
      <c r="B821" s="26"/>
      <c r="C821" s="50">
        <f t="shared" si="129"/>
        <v>0</v>
      </c>
      <c r="D821" s="64">
        <f t="shared" si="126"/>
        <v>52</v>
      </c>
      <c r="E821" s="71" t="str">
        <f t="shared" si="130"/>
        <v/>
      </c>
      <c r="F821" s="89"/>
      <c r="G821" s="27"/>
      <c r="H821" s="27"/>
      <c r="I821" s="27"/>
      <c r="J821" s="27"/>
      <c r="K821" s="27"/>
      <c r="L821" s="27"/>
      <c r="M821" s="68"/>
      <c r="N821" s="69"/>
      <c r="O821" s="72">
        <f t="shared" si="127"/>
        <v>0</v>
      </c>
      <c r="P821" s="72">
        <f t="shared" si="128"/>
        <v>0</v>
      </c>
      <c r="Q821" s="73">
        <f t="shared" si="133"/>
        <v>50</v>
      </c>
      <c r="R821" s="73">
        <f t="shared" si="134"/>
        <v>350</v>
      </c>
      <c r="S821" s="74">
        <f t="shared" si="131"/>
        <v>0</v>
      </c>
      <c r="T821" s="74">
        <f t="shared" si="132"/>
        <v>0</v>
      </c>
    </row>
    <row r="822" spans="2:20" x14ac:dyDescent="0.25">
      <c r="B822" s="26"/>
      <c r="C822" s="50">
        <f t="shared" si="129"/>
        <v>0</v>
      </c>
      <c r="D822" s="64">
        <f t="shared" si="126"/>
        <v>52</v>
      </c>
      <c r="E822" s="71" t="str">
        <f t="shared" si="130"/>
        <v/>
      </c>
      <c r="F822" s="89"/>
      <c r="G822" s="27"/>
      <c r="H822" s="27"/>
      <c r="I822" s="27"/>
      <c r="J822" s="27"/>
      <c r="K822" s="27"/>
      <c r="L822" s="27"/>
      <c r="M822" s="68"/>
      <c r="N822" s="69"/>
      <c r="O822" s="72">
        <f t="shared" si="127"/>
        <v>0</v>
      </c>
      <c r="P822" s="72">
        <f t="shared" si="128"/>
        <v>0</v>
      </c>
      <c r="Q822" s="73">
        <f t="shared" si="133"/>
        <v>50</v>
      </c>
      <c r="R822" s="73">
        <f t="shared" si="134"/>
        <v>350</v>
      </c>
      <c r="S822" s="74">
        <f t="shared" si="131"/>
        <v>0</v>
      </c>
      <c r="T822" s="74">
        <f t="shared" si="132"/>
        <v>0</v>
      </c>
    </row>
    <row r="823" spans="2:20" x14ac:dyDescent="0.25">
      <c r="B823" s="26"/>
      <c r="C823" s="50">
        <f t="shared" si="129"/>
        <v>0</v>
      </c>
      <c r="D823" s="64">
        <f t="shared" si="126"/>
        <v>52</v>
      </c>
      <c r="E823" s="71" t="str">
        <f t="shared" si="130"/>
        <v/>
      </c>
      <c r="F823" s="89"/>
      <c r="G823" s="27"/>
      <c r="H823" s="27"/>
      <c r="I823" s="27"/>
      <c r="J823" s="27"/>
      <c r="K823" s="27"/>
      <c r="L823" s="27"/>
      <c r="M823" s="68"/>
      <c r="N823" s="69"/>
      <c r="O823" s="72">
        <f t="shared" si="127"/>
        <v>0</v>
      </c>
      <c r="P823" s="72">
        <f t="shared" si="128"/>
        <v>0</v>
      </c>
      <c r="Q823" s="73">
        <f t="shared" si="133"/>
        <v>50</v>
      </c>
      <c r="R823" s="73">
        <f t="shared" si="134"/>
        <v>350</v>
      </c>
      <c r="S823" s="74">
        <f t="shared" si="131"/>
        <v>0</v>
      </c>
      <c r="T823" s="74">
        <f t="shared" si="132"/>
        <v>0</v>
      </c>
    </row>
    <row r="824" spans="2:20" x14ac:dyDescent="0.25">
      <c r="B824" s="26"/>
      <c r="C824" s="50">
        <f t="shared" si="129"/>
        <v>0</v>
      </c>
      <c r="D824" s="64">
        <f t="shared" si="126"/>
        <v>52</v>
      </c>
      <c r="E824" s="71" t="str">
        <f t="shared" si="130"/>
        <v/>
      </c>
      <c r="F824" s="89"/>
      <c r="G824" s="27"/>
      <c r="H824" s="27"/>
      <c r="I824" s="27"/>
      <c r="J824" s="27"/>
      <c r="K824" s="27"/>
      <c r="L824" s="27"/>
      <c r="M824" s="68"/>
      <c r="N824" s="69"/>
      <c r="O824" s="72">
        <f t="shared" si="127"/>
        <v>0</v>
      </c>
      <c r="P824" s="72">
        <f t="shared" si="128"/>
        <v>0</v>
      </c>
      <c r="Q824" s="73">
        <f t="shared" si="133"/>
        <v>50</v>
      </c>
      <c r="R824" s="73">
        <f t="shared" si="134"/>
        <v>350</v>
      </c>
      <c r="S824" s="74">
        <f t="shared" si="131"/>
        <v>0</v>
      </c>
      <c r="T824" s="74">
        <f t="shared" si="132"/>
        <v>0</v>
      </c>
    </row>
    <row r="825" spans="2:20" x14ac:dyDescent="0.25">
      <c r="B825" s="26"/>
      <c r="C825" s="50">
        <f t="shared" si="129"/>
        <v>0</v>
      </c>
      <c r="D825" s="64">
        <f t="shared" si="126"/>
        <v>52</v>
      </c>
      <c r="E825" s="71" t="str">
        <f t="shared" si="130"/>
        <v/>
      </c>
      <c r="F825" s="89"/>
      <c r="G825" s="27"/>
      <c r="H825" s="27"/>
      <c r="I825" s="27"/>
      <c r="J825" s="27"/>
      <c r="K825" s="27"/>
      <c r="L825" s="27"/>
      <c r="M825" s="68"/>
      <c r="N825" s="69"/>
      <c r="O825" s="72">
        <f t="shared" si="127"/>
        <v>0</v>
      </c>
      <c r="P825" s="72">
        <f t="shared" si="128"/>
        <v>0</v>
      </c>
      <c r="Q825" s="73">
        <f t="shared" si="133"/>
        <v>50</v>
      </c>
      <c r="R825" s="73">
        <f t="shared" si="134"/>
        <v>350</v>
      </c>
      <c r="S825" s="74">
        <f t="shared" si="131"/>
        <v>0</v>
      </c>
      <c r="T825" s="74">
        <f t="shared" si="132"/>
        <v>0</v>
      </c>
    </row>
    <row r="826" spans="2:20" x14ac:dyDescent="0.25">
      <c r="B826" s="26"/>
      <c r="C826" s="50">
        <f t="shared" si="129"/>
        <v>0</v>
      </c>
      <c r="D826" s="64">
        <f t="shared" si="126"/>
        <v>52</v>
      </c>
      <c r="E826" s="71" t="str">
        <f t="shared" si="130"/>
        <v/>
      </c>
      <c r="F826" s="89"/>
      <c r="G826" s="27"/>
      <c r="H826" s="27"/>
      <c r="I826" s="27"/>
      <c r="J826" s="27"/>
      <c r="K826" s="27"/>
      <c r="L826" s="27"/>
      <c r="M826" s="68"/>
      <c r="N826" s="69"/>
      <c r="O826" s="72">
        <f t="shared" si="127"/>
        <v>0</v>
      </c>
      <c r="P826" s="72">
        <f t="shared" si="128"/>
        <v>0</v>
      </c>
      <c r="Q826" s="73">
        <f t="shared" si="133"/>
        <v>50</v>
      </c>
      <c r="R826" s="73">
        <f t="shared" si="134"/>
        <v>350</v>
      </c>
      <c r="S826" s="74">
        <f t="shared" si="131"/>
        <v>0</v>
      </c>
      <c r="T826" s="74">
        <f t="shared" si="132"/>
        <v>0</v>
      </c>
    </row>
    <row r="827" spans="2:20" x14ac:dyDescent="0.25">
      <c r="B827" s="26"/>
      <c r="C827" s="50">
        <f t="shared" si="129"/>
        <v>0</v>
      </c>
      <c r="D827" s="64">
        <f t="shared" si="126"/>
        <v>52</v>
      </c>
      <c r="E827" s="71" t="str">
        <f t="shared" si="130"/>
        <v/>
      </c>
      <c r="F827" s="89"/>
      <c r="G827" s="27"/>
      <c r="H827" s="27"/>
      <c r="I827" s="27"/>
      <c r="J827" s="27"/>
      <c r="K827" s="27"/>
      <c r="L827" s="27"/>
      <c r="M827" s="68"/>
      <c r="N827" s="69"/>
      <c r="O827" s="72">
        <f t="shared" si="127"/>
        <v>0</v>
      </c>
      <c r="P827" s="72">
        <f t="shared" si="128"/>
        <v>0</v>
      </c>
      <c r="Q827" s="73">
        <f t="shared" si="133"/>
        <v>50</v>
      </c>
      <c r="R827" s="73">
        <f t="shared" si="134"/>
        <v>350</v>
      </c>
      <c r="S827" s="74">
        <f t="shared" si="131"/>
        <v>0</v>
      </c>
      <c r="T827" s="74">
        <f t="shared" si="132"/>
        <v>0</v>
      </c>
    </row>
    <row r="828" spans="2:20" x14ac:dyDescent="0.25">
      <c r="B828" s="26"/>
      <c r="C828" s="50">
        <f t="shared" si="129"/>
        <v>0</v>
      </c>
      <c r="D828" s="64">
        <f t="shared" si="126"/>
        <v>52</v>
      </c>
      <c r="E828" s="71" t="str">
        <f t="shared" si="130"/>
        <v/>
      </c>
      <c r="F828" s="89"/>
      <c r="G828" s="27"/>
      <c r="H828" s="27"/>
      <c r="I828" s="27"/>
      <c r="J828" s="27"/>
      <c r="K828" s="27"/>
      <c r="L828" s="27"/>
      <c r="M828" s="68"/>
      <c r="N828" s="69"/>
      <c r="O828" s="72">
        <f t="shared" si="127"/>
        <v>0</v>
      </c>
      <c r="P828" s="72">
        <f t="shared" si="128"/>
        <v>0</v>
      </c>
      <c r="Q828" s="73">
        <f t="shared" si="133"/>
        <v>50</v>
      </c>
      <c r="R828" s="73">
        <f t="shared" si="134"/>
        <v>350</v>
      </c>
      <c r="S828" s="74">
        <f t="shared" si="131"/>
        <v>0</v>
      </c>
      <c r="T828" s="74">
        <f t="shared" si="132"/>
        <v>0</v>
      </c>
    </row>
    <row r="829" spans="2:20" x14ac:dyDescent="0.25">
      <c r="B829" s="26"/>
      <c r="C829" s="50">
        <f t="shared" si="129"/>
        <v>0</v>
      </c>
      <c r="D829" s="64">
        <f t="shared" si="126"/>
        <v>52</v>
      </c>
      <c r="E829" s="71" t="str">
        <f t="shared" si="130"/>
        <v/>
      </c>
      <c r="F829" s="89"/>
      <c r="G829" s="27"/>
      <c r="H829" s="27"/>
      <c r="I829" s="27"/>
      <c r="J829" s="27"/>
      <c r="K829" s="27"/>
      <c r="L829" s="27"/>
      <c r="M829" s="68"/>
      <c r="N829" s="69"/>
      <c r="O829" s="72">
        <f t="shared" si="127"/>
        <v>0</v>
      </c>
      <c r="P829" s="72">
        <f t="shared" si="128"/>
        <v>0</v>
      </c>
      <c r="Q829" s="73">
        <f t="shared" si="133"/>
        <v>50</v>
      </c>
      <c r="R829" s="73">
        <f t="shared" si="134"/>
        <v>350</v>
      </c>
      <c r="S829" s="74">
        <f t="shared" si="131"/>
        <v>0</v>
      </c>
      <c r="T829" s="74">
        <f t="shared" si="132"/>
        <v>0</v>
      </c>
    </row>
    <row r="830" spans="2:20" x14ac:dyDescent="0.25">
      <c r="B830" s="26"/>
      <c r="C830" s="50">
        <f t="shared" si="129"/>
        <v>0</v>
      </c>
      <c r="D830" s="64">
        <f t="shared" si="126"/>
        <v>52</v>
      </c>
      <c r="E830" s="71" t="str">
        <f t="shared" si="130"/>
        <v/>
      </c>
      <c r="F830" s="89"/>
      <c r="G830" s="27"/>
      <c r="H830" s="27"/>
      <c r="I830" s="27"/>
      <c r="J830" s="27"/>
      <c r="K830" s="27"/>
      <c r="L830" s="27"/>
      <c r="M830" s="68"/>
      <c r="N830" s="69"/>
      <c r="O830" s="72">
        <f t="shared" si="127"/>
        <v>0</v>
      </c>
      <c r="P830" s="72">
        <f t="shared" si="128"/>
        <v>0</v>
      </c>
      <c r="Q830" s="73">
        <f t="shared" si="133"/>
        <v>50</v>
      </c>
      <c r="R830" s="73">
        <f t="shared" si="134"/>
        <v>350</v>
      </c>
      <c r="S830" s="74">
        <f t="shared" si="131"/>
        <v>0</v>
      </c>
      <c r="T830" s="74">
        <f t="shared" si="132"/>
        <v>0</v>
      </c>
    </row>
    <row r="831" spans="2:20" x14ac:dyDescent="0.25">
      <c r="B831" s="26"/>
      <c r="C831" s="50">
        <f t="shared" si="129"/>
        <v>0</v>
      </c>
      <c r="D831" s="64">
        <f t="shared" si="126"/>
        <v>52</v>
      </c>
      <c r="E831" s="71" t="str">
        <f t="shared" si="130"/>
        <v/>
      </c>
      <c r="F831" s="89"/>
      <c r="G831" s="27"/>
      <c r="H831" s="27"/>
      <c r="I831" s="27"/>
      <c r="J831" s="27"/>
      <c r="K831" s="27"/>
      <c r="L831" s="27"/>
      <c r="M831" s="68"/>
      <c r="N831" s="69"/>
      <c r="O831" s="72">
        <f t="shared" si="127"/>
        <v>0</v>
      </c>
      <c r="P831" s="72">
        <f t="shared" si="128"/>
        <v>0</v>
      </c>
      <c r="Q831" s="73">
        <f t="shared" si="133"/>
        <v>50</v>
      </c>
      <c r="R831" s="73">
        <f t="shared" si="134"/>
        <v>350</v>
      </c>
      <c r="S831" s="74">
        <f t="shared" si="131"/>
        <v>0</v>
      </c>
      <c r="T831" s="74">
        <f t="shared" si="132"/>
        <v>0</v>
      </c>
    </row>
    <row r="832" spans="2:20" x14ac:dyDescent="0.25">
      <c r="B832" s="26"/>
      <c r="C832" s="50">
        <f t="shared" si="129"/>
        <v>0</v>
      </c>
      <c r="D832" s="64">
        <f t="shared" si="126"/>
        <v>52</v>
      </c>
      <c r="E832" s="71" t="str">
        <f t="shared" si="130"/>
        <v/>
      </c>
      <c r="F832" s="89"/>
      <c r="G832" s="27"/>
      <c r="H832" s="27"/>
      <c r="I832" s="27"/>
      <c r="J832" s="27"/>
      <c r="K832" s="27"/>
      <c r="L832" s="27"/>
      <c r="M832" s="68"/>
      <c r="N832" s="69"/>
      <c r="O832" s="72">
        <f t="shared" si="127"/>
        <v>0</v>
      </c>
      <c r="P832" s="72">
        <f t="shared" si="128"/>
        <v>0</v>
      </c>
      <c r="Q832" s="73">
        <f t="shared" si="133"/>
        <v>50</v>
      </c>
      <c r="R832" s="73">
        <f t="shared" si="134"/>
        <v>350</v>
      </c>
      <c r="S832" s="74">
        <f t="shared" si="131"/>
        <v>0</v>
      </c>
      <c r="T832" s="74">
        <f t="shared" si="132"/>
        <v>0</v>
      </c>
    </row>
    <row r="833" spans="2:20" x14ac:dyDescent="0.25">
      <c r="B833" s="26"/>
      <c r="C833" s="50">
        <f t="shared" si="129"/>
        <v>0</v>
      </c>
      <c r="D833" s="64">
        <f t="shared" si="126"/>
        <v>52</v>
      </c>
      <c r="E833" s="71" t="str">
        <f t="shared" si="130"/>
        <v/>
      </c>
      <c r="F833" s="89"/>
      <c r="G833" s="27"/>
      <c r="H833" s="27"/>
      <c r="I833" s="27"/>
      <c r="J833" s="27"/>
      <c r="K833" s="27"/>
      <c r="L833" s="27"/>
      <c r="M833" s="68"/>
      <c r="N833" s="69"/>
      <c r="O833" s="72">
        <f t="shared" si="127"/>
        <v>0</v>
      </c>
      <c r="P833" s="72">
        <f t="shared" si="128"/>
        <v>0</v>
      </c>
      <c r="Q833" s="73">
        <f t="shared" si="133"/>
        <v>50</v>
      </c>
      <c r="R833" s="73">
        <f t="shared" si="134"/>
        <v>350</v>
      </c>
      <c r="S833" s="74">
        <f t="shared" si="131"/>
        <v>0</v>
      </c>
      <c r="T833" s="74">
        <f t="shared" si="132"/>
        <v>0</v>
      </c>
    </row>
    <row r="834" spans="2:20" x14ac:dyDescent="0.25">
      <c r="B834" s="26"/>
      <c r="C834" s="50">
        <f t="shared" si="129"/>
        <v>0</v>
      </c>
      <c r="D834" s="64">
        <f t="shared" si="126"/>
        <v>52</v>
      </c>
      <c r="E834" s="71" t="str">
        <f t="shared" si="130"/>
        <v/>
      </c>
      <c r="F834" s="89"/>
      <c r="G834" s="27"/>
      <c r="H834" s="27"/>
      <c r="I834" s="27"/>
      <c r="J834" s="27"/>
      <c r="K834" s="27"/>
      <c r="L834" s="27"/>
      <c r="M834" s="68"/>
      <c r="N834" s="69"/>
      <c r="O834" s="72">
        <f t="shared" si="127"/>
        <v>0</v>
      </c>
      <c r="P834" s="72">
        <f t="shared" si="128"/>
        <v>0</v>
      </c>
      <c r="Q834" s="73">
        <f t="shared" si="133"/>
        <v>50</v>
      </c>
      <c r="R834" s="73">
        <f t="shared" si="134"/>
        <v>350</v>
      </c>
      <c r="S834" s="74">
        <f t="shared" si="131"/>
        <v>0</v>
      </c>
      <c r="T834" s="74">
        <f t="shared" si="132"/>
        <v>0</v>
      </c>
    </row>
    <row r="835" spans="2:20" x14ac:dyDescent="0.25">
      <c r="B835" s="26"/>
      <c r="C835" s="50">
        <f t="shared" si="129"/>
        <v>0</v>
      </c>
      <c r="D835" s="64">
        <f t="shared" si="126"/>
        <v>52</v>
      </c>
      <c r="E835" s="71" t="str">
        <f t="shared" si="130"/>
        <v/>
      </c>
      <c r="F835" s="89"/>
      <c r="G835" s="27"/>
      <c r="H835" s="27"/>
      <c r="I835" s="27"/>
      <c r="J835" s="27"/>
      <c r="K835" s="27"/>
      <c r="L835" s="27"/>
      <c r="M835" s="68"/>
      <c r="N835" s="69"/>
      <c r="O835" s="72">
        <f t="shared" si="127"/>
        <v>0</v>
      </c>
      <c r="P835" s="72">
        <f t="shared" si="128"/>
        <v>0</v>
      </c>
      <c r="Q835" s="73">
        <f t="shared" si="133"/>
        <v>50</v>
      </c>
      <c r="R835" s="73">
        <f t="shared" si="134"/>
        <v>350</v>
      </c>
      <c r="S835" s="74">
        <f t="shared" si="131"/>
        <v>0</v>
      </c>
      <c r="T835" s="74">
        <f t="shared" si="132"/>
        <v>0</v>
      </c>
    </row>
    <row r="836" spans="2:20" x14ac:dyDescent="0.25">
      <c r="B836" s="26"/>
      <c r="C836" s="50">
        <f t="shared" si="129"/>
        <v>0</v>
      </c>
      <c r="D836" s="64">
        <f t="shared" si="126"/>
        <v>52</v>
      </c>
      <c r="E836" s="71" t="str">
        <f t="shared" si="130"/>
        <v/>
      </c>
      <c r="F836" s="89"/>
      <c r="G836" s="27"/>
      <c r="H836" s="27"/>
      <c r="I836" s="27"/>
      <c r="J836" s="27"/>
      <c r="K836" s="27"/>
      <c r="L836" s="27"/>
      <c r="M836" s="68"/>
      <c r="N836" s="69"/>
      <c r="O836" s="72">
        <f t="shared" si="127"/>
        <v>0</v>
      </c>
      <c r="P836" s="72">
        <f t="shared" si="128"/>
        <v>0</v>
      </c>
      <c r="Q836" s="73">
        <f t="shared" si="133"/>
        <v>50</v>
      </c>
      <c r="R836" s="73">
        <f t="shared" si="134"/>
        <v>350</v>
      </c>
      <c r="S836" s="74">
        <f t="shared" si="131"/>
        <v>0</v>
      </c>
      <c r="T836" s="74">
        <f t="shared" si="132"/>
        <v>0</v>
      </c>
    </row>
    <row r="837" spans="2:20" x14ac:dyDescent="0.25">
      <c r="B837" s="26"/>
      <c r="C837" s="50">
        <f t="shared" si="129"/>
        <v>0</v>
      </c>
      <c r="D837" s="64">
        <f t="shared" si="126"/>
        <v>52</v>
      </c>
      <c r="E837" s="71" t="str">
        <f t="shared" si="130"/>
        <v/>
      </c>
      <c r="F837" s="89"/>
      <c r="G837" s="27"/>
      <c r="H837" s="27"/>
      <c r="I837" s="27"/>
      <c r="J837" s="27"/>
      <c r="K837" s="27"/>
      <c r="L837" s="27"/>
      <c r="M837" s="68"/>
      <c r="N837" s="69"/>
      <c r="O837" s="72">
        <f t="shared" si="127"/>
        <v>0</v>
      </c>
      <c r="P837" s="72">
        <f t="shared" si="128"/>
        <v>0</v>
      </c>
      <c r="Q837" s="73">
        <f t="shared" si="133"/>
        <v>50</v>
      </c>
      <c r="R837" s="73">
        <f t="shared" si="134"/>
        <v>350</v>
      </c>
      <c r="S837" s="74">
        <f t="shared" si="131"/>
        <v>0</v>
      </c>
      <c r="T837" s="74">
        <f t="shared" si="132"/>
        <v>0</v>
      </c>
    </row>
    <row r="838" spans="2:20" x14ac:dyDescent="0.25">
      <c r="B838" s="26"/>
      <c r="C838" s="50">
        <f t="shared" si="129"/>
        <v>0</v>
      </c>
      <c r="D838" s="64">
        <f t="shared" si="126"/>
        <v>52</v>
      </c>
      <c r="E838" s="71" t="str">
        <f t="shared" si="130"/>
        <v/>
      </c>
      <c r="F838" s="89"/>
      <c r="G838" s="27"/>
      <c r="H838" s="27"/>
      <c r="I838" s="27"/>
      <c r="J838" s="27"/>
      <c r="K838" s="27"/>
      <c r="L838" s="27"/>
      <c r="M838" s="68"/>
      <c r="N838" s="69"/>
      <c r="O838" s="72">
        <f t="shared" si="127"/>
        <v>0</v>
      </c>
      <c r="P838" s="72">
        <f t="shared" si="128"/>
        <v>0</v>
      </c>
      <c r="Q838" s="73">
        <f t="shared" si="133"/>
        <v>50</v>
      </c>
      <c r="R838" s="73">
        <f t="shared" si="134"/>
        <v>350</v>
      </c>
      <c r="S838" s="74">
        <f t="shared" si="131"/>
        <v>0</v>
      </c>
      <c r="T838" s="74">
        <f t="shared" si="132"/>
        <v>0</v>
      </c>
    </row>
    <row r="839" spans="2:20" x14ac:dyDescent="0.25">
      <c r="B839" s="26"/>
      <c r="C839" s="50">
        <f t="shared" si="129"/>
        <v>0</v>
      </c>
      <c r="D839" s="64">
        <f t="shared" si="126"/>
        <v>52</v>
      </c>
      <c r="E839" s="71" t="str">
        <f t="shared" si="130"/>
        <v/>
      </c>
      <c r="F839" s="89"/>
      <c r="G839" s="27"/>
      <c r="H839" s="27"/>
      <c r="I839" s="27"/>
      <c r="J839" s="27"/>
      <c r="K839" s="27"/>
      <c r="L839" s="27"/>
      <c r="M839" s="68"/>
      <c r="N839" s="69"/>
      <c r="O839" s="72">
        <f t="shared" si="127"/>
        <v>0</v>
      </c>
      <c r="P839" s="72">
        <f t="shared" si="128"/>
        <v>0</v>
      </c>
      <c r="Q839" s="73">
        <f t="shared" si="133"/>
        <v>50</v>
      </c>
      <c r="R839" s="73">
        <f t="shared" si="134"/>
        <v>350</v>
      </c>
      <c r="S839" s="74">
        <f t="shared" si="131"/>
        <v>0</v>
      </c>
      <c r="T839" s="74">
        <f t="shared" si="132"/>
        <v>0</v>
      </c>
    </row>
    <row r="840" spans="2:20" x14ac:dyDescent="0.25">
      <c r="B840" s="26"/>
      <c r="C840" s="50">
        <f t="shared" si="129"/>
        <v>0</v>
      </c>
      <c r="D840" s="64">
        <f t="shared" si="126"/>
        <v>52</v>
      </c>
      <c r="E840" s="71" t="str">
        <f t="shared" si="130"/>
        <v/>
      </c>
      <c r="F840" s="89"/>
      <c r="G840" s="27"/>
      <c r="H840" s="27"/>
      <c r="I840" s="27"/>
      <c r="J840" s="27"/>
      <c r="K840" s="27"/>
      <c r="L840" s="27"/>
      <c r="M840" s="68"/>
      <c r="N840" s="69"/>
      <c r="O840" s="72">
        <f t="shared" si="127"/>
        <v>0</v>
      </c>
      <c r="P840" s="72">
        <f t="shared" si="128"/>
        <v>0</v>
      </c>
      <c r="Q840" s="73">
        <f t="shared" si="133"/>
        <v>50</v>
      </c>
      <c r="R840" s="73">
        <f t="shared" si="134"/>
        <v>350</v>
      </c>
      <c r="S840" s="74">
        <f t="shared" si="131"/>
        <v>0</v>
      </c>
      <c r="T840" s="74">
        <f t="shared" si="132"/>
        <v>0</v>
      </c>
    </row>
    <row r="841" spans="2:20" x14ac:dyDescent="0.25">
      <c r="B841" s="26"/>
      <c r="C841" s="50">
        <f t="shared" si="129"/>
        <v>0</v>
      </c>
      <c r="D841" s="64">
        <f t="shared" ref="D841:D904" si="135">INT(MOD(INT((B841-2)/7)+0.6,52+5/28))+1</f>
        <v>52</v>
      </c>
      <c r="E841" s="71" t="str">
        <f t="shared" si="130"/>
        <v/>
      </c>
      <c r="F841" s="89"/>
      <c r="G841" s="27"/>
      <c r="H841" s="27"/>
      <c r="I841" s="27"/>
      <c r="J841" s="27"/>
      <c r="K841" s="27"/>
      <c r="L841" s="27"/>
      <c r="M841" s="68"/>
      <c r="N841" s="69"/>
      <c r="O841" s="72">
        <f t="shared" ref="O841:O904" si="136">IF(L841="v",0,M841-N841)</f>
        <v>0</v>
      </c>
      <c r="P841" s="72">
        <f t="shared" ref="P841:P904" si="137">IF(L841="v",M841-N841,0)</f>
        <v>0</v>
      </c>
      <c r="Q841" s="73">
        <f t="shared" si="133"/>
        <v>50</v>
      </c>
      <c r="R841" s="73">
        <f t="shared" si="134"/>
        <v>350</v>
      </c>
      <c r="S841" s="74">
        <f t="shared" si="131"/>
        <v>0</v>
      </c>
      <c r="T841" s="74">
        <f t="shared" si="132"/>
        <v>0</v>
      </c>
    </row>
    <row r="842" spans="2:20" x14ac:dyDescent="0.25">
      <c r="B842" s="26"/>
      <c r="C842" s="50">
        <f t="shared" ref="C842:C905" si="138">IF(B842=0,0,(DATE(YEAR(B842),MONTH(B842),DAY(B842))))</f>
        <v>0</v>
      </c>
      <c r="D842" s="64">
        <f t="shared" si="135"/>
        <v>52</v>
      </c>
      <c r="E842" s="71" t="str">
        <f t="shared" ref="E842:E905" si="139">IF(C842=0,"",UPPER(TEXT(B842,"mmmm")))</f>
        <v/>
      </c>
      <c r="F842" s="89"/>
      <c r="G842" s="27"/>
      <c r="H842" s="27"/>
      <c r="I842" s="27"/>
      <c r="J842" s="27"/>
      <c r="K842" s="27"/>
      <c r="L842" s="27"/>
      <c r="M842" s="68"/>
      <c r="N842" s="69"/>
      <c r="O842" s="72">
        <f t="shared" si="136"/>
        <v>0</v>
      </c>
      <c r="P842" s="72">
        <f t="shared" si="137"/>
        <v>0</v>
      </c>
      <c r="Q842" s="73">
        <f t="shared" si="133"/>
        <v>50</v>
      </c>
      <c r="R842" s="73">
        <f t="shared" si="134"/>
        <v>350</v>
      </c>
      <c r="S842" s="74">
        <f t="shared" si="131"/>
        <v>0</v>
      </c>
      <c r="T842" s="74">
        <f t="shared" si="132"/>
        <v>0</v>
      </c>
    </row>
    <row r="843" spans="2:20" x14ac:dyDescent="0.25">
      <c r="B843" s="26"/>
      <c r="C843" s="50">
        <f t="shared" si="138"/>
        <v>0</v>
      </c>
      <c r="D843" s="64">
        <f t="shared" si="135"/>
        <v>52</v>
      </c>
      <c r="E843" s="71" t="str">
        <f t="shared" si="139"/>
        <v/>
      </c>
      <c r="F843" s="89"/>
      <c r="G843" s="27"/>
      <c r="H843" s="27"/>
      <c r="I843" s="27"/>
      <c r="J843" s="27"/>
      <c r="K843" s="27"/>
      <c r="L843" s="27"/>
      <c r="M843" s="68"/>
      <c r="N843" s="69"/>
      <c r="O843" s="72">
        <f t="shared" si="136"/>
        <v>0</v>
      </c>
      <c r="P843" s="72">
        <f t="shared" si="137"/>
        <v>0</v>
      </c>
      <c r="Q843" s="73">
        <f t="shared" si="133"/>
        <v>50</v>
      </c>
      <c r="R843" s="73">
        <f t="shared" si="134"/>
        <v>350</v>
      </c>
      <c r="S843" s="74">
        <f t="shared" si="131"/>
        <v>0</v>
      </c>
      <c r="T843" s="74">
        <f t="shared" si="132"/>
        <v>0</v>
      </c>
    </row>
    <row r="844" spans="2:20" x14ac:dyDescent="0.25">
      <c r="B844" s="26"/>
      <c r="C844" s="50">
        <f t="shared" si="138"/>
        <v>0</v>
      </c>
      <c r="D844" s="64">
        <f t="shared" si="135"/>
        <v>52</v>
      </c>
      <c r="E844" s="71" t="str">
        <f t="shared" si="139"/>
        <v/>
      </c>
      <c r="F844" s="89"/>
      <c r="G844" s="27"/>
      <c r="H844" s="27"/>
      <c r="I844" s="27"/>
      <c r="J844" s="27"/>
      <c r="K844" s="27"/>
      <c r="L844" s="27"/>
      <c r="M844" s="68"/>
      <c r="N844" s="69"/>
      <c r="O844" s="72">
        <f t="shared" si="136"/>
        <v>0</v>
      </c>
      <c r="P844" s="72">
        <f t="shared" si="137"/>
        <v>0</v>
      </c>
      <c r="Q844" s="73">
        <f t="shared" si="133"/>
        <v>50</v>
      </c>
      <c r="R844" s="73">
        <f t="shared" si="134"/>
        <v>350</v>
      </c>
      <c r="S844" s="74">
        <f t="shared" si="131"/>
        <v>0</v>
      </c>
      <c r="T844" s="74">
        <f t="shared" si="132"/>
        <v>0</v>
      </c>
    </row>
    <row r="845" spans="2:20" x14ac:dyDescent="0.25">
      <c r="B845" s="26"/>
      <c r="C845" s="50">
        <f t="shared" si="138"/>
        <v>0</v>
      </c>
      <c r="D845" s="64">
        <f t="shared" si="135"/>
        <v>52</v>
      </c>
      <c r="E845" s="71" t="str">
        <f t="shared" si="139"/>
        <v/>
      </c>
      <c r="F845" s="89"/>
      <c r="G845" s="27"/>
      <c r="H845" s="27"/>
      <c r="I845" s="27"/>
      <c r="J845" s="27"/>
      <c r="K845" s="27"/>
      <c r="L845" s="27"/>
      <c r="M845" s="68"/>
      <c r="N845" s="69"/>
      <c r="O845" s="72">
        <f t="shared" si="136"/>
        <v>0</v>
      </c>
      <c r="P845" s="72">
        <f t="shared" si="137"/>
        <v>0</v>
      </c>
      <c r="Q845" s="73">
        <f t="shared" si="133"/>
        <v>50</v>
      </c>
      <c r="R845" s="73">
        <f t="shared" si="134"/>
        <v>350</v>
      </c>
      <c r="S845" s="74">
        <f t="shared" si="131"/>
        <v>0</v>
      </c>
      <c r="T845" s="74">
        <f t="shared" si="132"/>
        <v>0</v>
      </c>
    </row>
    <row r="846" spans="2:20" x14ac:dyDescent="0.25">
      <c r="B846" s="26"/>
      <c r="C846" s="50">
        <f t="shared" si="138"/>
        <v>0</v>
      </c>
      <c r="D846" s="64">
        <f t="shared" si="135"/>
        <v>52</v>
      </c>
      <c r="E846" s="71" t="str">
        <f t="shared" si="139"/>
        <v/>
      </c>
      <c r="F846" s="89"/>
      <c r="G846" s="27"/>
      <c r="H846" s="27"/>
      <c r="I846" s="27"/>
      <c r="J846" s="27"/>
      <c r="K846" s="27"/>
      <c r="L846" s="27"/>
      <c r="M846" s="68"/>
      <c r="N846" s="69"/>
      <c r="O846" s="72">
        <f t="shared" si="136"/>
        <v>0</v>
      </c>
      <c r="P846" s="72">
        <f t="shared" si="137"/>
        <v>0</v>
      </c>
      <c r="Q846" s="73">
        <f t="shared" si="133"/>
        <v>50</v>
      </c>
      <c r="R846" s="73">
        <f t="shared" si="134"/>
        <v>350</v>
      </c>
      <c r="S846" s="74">
        <f t="shared" si="131"/>
        <v>0</v>
      </c>
      <c r="T846" s="74">
        <f t="shared" si="132"/>
        <v>0</v>
      </c>
    </row>
    <row r="847" spans="2:20" x14ac:dyDescent="0.25">
      <c r="B847" s="26"/>
      <c r="C847" s="50">
        <f t="shared" si="138"/>
        <v>0</v>
      </c>
      <c r="D847" s="64">
        <f t="shared" si="135"/>
        <v>52</v>
      </c>
      <c r="E847" s="71" t="str">
        <f t="shared" si="139"/>
        <v/>
      </c>
      <c r="F847" s="89"/>
      <c r="G847" s="27"/>
      <c r="H847" s="27"/>
      <c r="I847" s="27"/>
      <c r="J847" s="27"/>
      <c r="K847" s="27"/>
      <c r="L847" s="27"/>
      <c r="M847" s="68"/>
      <c r="N847" s="69"/>
      <c r="O847" s="72">
        <f t="shared" si="136"/>
        <v>0</v>
      </c>
      <c r="P847" s="72">
        <f t="shared" si="137"/>
        <v>0</v>
      </c>
      <c r="Q847" s="73">
        <f t="shared" si="133"/>
        <v>50</v>
      </c>
      <c r="R847" s="73">
        <f t="shared" si="134"/>
        <v>350</v>
      </c>
      <c r="S847" s="74">
        <f t="shared" si="131"/>
        <v>0</v>
      </c>
      <c r="T847" s="74">
        <f t="shared" si="132"/>
        <v>0</v>
      </c>
    </row>
    <row r="848" spans="2:20" x14ac:dyDescent="0.25">
      <c r="B848" s="26"/>
      <c r="C848" s="50">
        <f t="shared" si="138"/>
        <v>0</v>
      </c>
      <c r="D848" s="64">
        <f t="shared" si="135"/>
        <v>52</v>
      </c>
      <c r="E848" s="71" t="str">
        <f t="shared" si="139"/>
        <v/>
      </c>
      <c r="F848" s="89"/>
      <c r="G848" s="27"/>
      <c r="H848" s="27"/>
      <c r="I848" s="27"/>
      <c r="J848" s="27"/>
      <c r="K848" s="27"/>
      <c r="L848" s="27"/>
      <c r="M848" s="68"/>
      <c r="N848" s="69"/>
      <c r="O848" s="72">
        <f t="shared" si="136"/>
        <v>0</v>
      </c>
      <c r="P848" s="72">
        <f t="shared" si="137"/>
        <v>0</v>
      </c>
      <c r="Q848" s="73">
        <f t="shared" si="133"/>
        <v>50</v>
      </c>
      <c r="R848" s="73">
        <f t="shared" si="134"/>
        <v>350</v>
      </c>
      <c r="S848" s="74">
        <f t="shared" si="131"/>
        <v>0</v>
      </c>
      <c r="T848" s="74">
        <f t="shared" si="132"/>
        <v>0</v>
      </c>
    </row>
    <row r="849" spans="2:20" x14ac:dyDescent="0.25">
      <c r="B849" s="26"/>
      <c r="C849" s="50">
        <f t="shared" si="138"/>
        <v>0</v>
      </c>
      <c r="D849" s="64">
        <f t="shared" si="135"/>
        <v>52</v>
      </c>
      <c r="E849" s="71" t="str">
        <f t="shared" si="139"/>
        <v/>
      </c>
      <c r="F849" s="89"/>
      <c r="G849" s="27"/>
      <c r="H849" s="27"/>
      <c r="I849" s="27"/>
      <c r="J849" s="27"/>
      <c r="K849" s="27"/>
      <c r="L849" s="27"/>
      <c r="M849" s="68"/>
      <c r="N849" s="69"/>
      <c r="O849" s="72">
        <f t="shared" si="136"/>
        <v>0</v>
      </c>
      <c r="P849" s="72">
        <f t="shared" si="137"/>
        <v>0</v>
      </c>
      <c r="Q849" s="73">
        <f t="shared" si="133"/>
        <v>50</v>
      </c>
      <c r="R849" s="73">
        <f t="shared" si="134"/>
        <v>350</v>
      </c>
      <c r="S849" s="74">
        <f t="shared" si="131"/>
        <v>0</v>
      </c>
      <c r="T849" s="74">
        <f t="shared" si="132"/>
        <v>0</v>
      </c>
    </row>
    <row r="850" spans="2:20" x14ac:dyDescent="0.25">
      <c r="B850" s="26"/>
      <c r="C850" s="50">
        <f t="shared" si="138"/>
        <v>0</v>
      </c>
      <c r="D850" s="64">
        <f t="shared" si="135"/>
        <v>52</v>
      </c>
      <c r="E850" s="71" t="str">
        <f t="shared" si="139"/>
        <v/>
      </c>
      <c r="F850" s="89"/>
      <c r="G850" s="27"/>
      <c r="H850" s="27"/>
      <c r="I850" s="27"/>
      <c r="J850" s="27"/>
      <c r="K850" s="27"/>
      <c r="L850" s="27"/>
      <c r="M850" s="68"/>
      <c r="N850" s="69"/>
      <c r="O850" s="72">
        <f t="shared" si="136"/>
        <v>0</v>
      </c>
      <c r="P850" s="72">
        <f t="shared" si="137"/>
        <v>0</v>
      </c>
      <c r="Q850" s="73">
        <f t="shared" si="133"/>
        <v>50</v>
      </c>
      <c r="R850" s="73">
        <f t="shared" si="134"/>
        <v>350</v>
      </c>
      <c r="S850" s="74">
        <f t="shared" ref="S850:S913" si="140">IF(Q850=Q849,0,Q850)</f>
        <v>0</v>
      </c>
      <c r="T850" s="74">
        <f t="shared" ref="T850:T913" si="141">IF(R850=R849,0,R850)</f>
        <v>0</v>
      </c>
    </row>
    <row r="851" spans="2:20" x14ac:dyDescent="0.25">
      <c r="B851" s="26"/>
      <c r="C851" s="50">
        <f t="shared" si="138"/>
        <v>0</v>
      </c>
      <c r="D851" s="64">
        <f t="shared" si="135"/>
        <v>52</v>
      </c>
      <c r="E851" s="71" t="str">
        <f t="shared" si="139"/>
        <v/>
      </c>
      <c r="F851" s="89"/>
      <c r="G851" s="27"/>
      <c r="H851" s="27"/>
      <c r="I851" s="27"/>
      <c r="J851" s="27"/>
      <c r="K851" s="27"/>
      <c r="L851" s="27"/>
      <c r="M851" s="68"/>
      <c r="N851" s="69"/>
      <c r="O851" s="72">
        <f t="shared" si="136"/>
        <v>0</v>
      </c>
      <c r="P851" s="72">
        <f t="shared" si="137"/>
        <v>0</v>
      </c>
      <c r="Q851" s="73">
        <f t="shared" si="133"/>
        <v>50</v>
      </c>
      <c r="R851" s="73">
        <f t="shared" si="134"/>
        <v>350</v>
      </c>
      <c r="S851" s="74">
        <f t="shared" si="140"/>
        <v>0</v>
      </c>
      <c r="T851" s="74">
        <f t="shared" si="141"/>
        <v>0</v>
      </c>
    </row>
    <row r="852" spans="2:20" x14ac:dyDescent="0.25">
      <c r="B852" s="26"/>
      <c r="C852" s="50">
        <f t="shared" si="138"/>
        <v>0</v>
      </c>
      <c r="D852" s="64">
        <f t="shared" si="135"/>
        <v>52</v>
      </c>
      <c r="E852" s="71" t="str">
        <f t="shared" si="139"/>
        <v/>
      </c>
      <c r="F852" s="89"/>
      <c r="G852" s="27"/>
      <c r="H852" s="27"/>
      <c r="I852" s="27"/>
      <c r="J852" s="27"/>
      <c r="K852" s="27"/>
      <c r="L852" s="27"/>
      <c r="M852" s="68"/>
      <c r="N852" s="69"/>
      <c r="O852" s="72">
        <f t="shared" si="136"/>
        <v>0</v>
      </c>
      <c r="P852" s="72">
        <f t="shared" si="137"/>
        <v>0</v>
      </c>
      <c r="Q852" s="73">
        <f t="shared" ref="Q852:Q915" si="142">Q851+O852</f>
        <v>50</v>
      </c>
      <c r="R852" s="73">
        <f t="shared" ref="R852:R915" si="143">R851+P852</f>
        <v>350</v>
      </c>
      <c r="S852" s="74">
        <f t="shared" si="140"/>
        <v>0</v>
      </c>
      <c r="T852" s="74">
        <f t="shared" si="141"/>
        <v>0</v>
      </c>
    </row>
    <row r="853" spans="2:20" x14ac:dyDescent="0.25">
      <c r="B853" s="26"/>
      <c r="C853" s="50">
        <f t="shared" si="138"/>
        <v>0</v>
      </c>
      <c r="D853" s="64">
        <f t="shared" si="135"/>
        <v>52</v>
      </c>
      <c r="E853" s="71" t="str">
        <f t="shared" si="139"/>
        <v/>
      </c>
      <c r="F853" s="89"/>
      <c r="G853" s="27"/>
      <c r="H853" s="27"/>
      <c r="I853" s="27"/>
      <c r="J853" s="27"/>
      <c r="K853" s="27"/>
      <c r="L853" s="27"/>
      <c r="M853" s="68"/>
      <c r="N853" s="69"/>
      <c r="O853" s="72">
        <f t="shared" si="136"/>
        <v>0</v>
      </c>
      <c r="P853" s="72">
        <f t="shared" si="137"/>
        <v>0</v>
      </c>
      <c r="Q853" s="73">
        <f t="shared" si="142"/>
        <v>50</v>
      </c>
      <c r="R853" s="73">
        <f t="shared" si="143"/>
        <v>350</v>
      </c>
      <c r="S853" s="74">
        <f t="shared" si="140"/>
        <v>0</v>
      </c>
      <c r="T853" s="74">
        <f t="shared" si="141"/>
        <v>0</v>
      </c>
    </row>
    <row r="854" spans="2:20" x14ac:dyDescent="0.25">
      <c r="B854" s="26"/>
      <c r="C854" s="50">
        <f t="shared" si="138"/>
        <v>0</v>
      </c>
      <c r="D854" s="64">
        <f t="shared" si="135"/>
        <v>52</v>
      </c>
      <c r="E854" s="71" t="str">
        <f t="shared" si="139"/>
        <v/>
      </c>
      <c r="F854" s="89"/>
      <c r="G854" s="27"/>
      <c r="H854" s="27"/>
      <c r="I854" s="27"/>
      <c r="J854" s="27"/>
      <c r="K854" s="27"/>
      <c r="L854" s="27"/>
      <c r="M854" s="68"/>
      <c r="N854" s="69"/>
      <c r="O854" s="72">
        <f t="shared" si="136"/>
        <v>0</v>
      </c>
      <c r="P854" s="72">
        <f t="shared" si="137"/>
        <v>0</v>
      </c>
      <c r="Q854" s="73">
        <f t="shared" si="142"/>
        <v>50</v>
      </c>
      <c r="R854" s="73">
        <f t="shared" si="143"/>
        <v>350</v>
      </c>
      <c r="S854" s="74">
        <f t="shared" si="140"/>
        <v>0</v>
      </c>
      <c r="T854" s="74">
        <f t="shared" si="141"/>
        <v>0</v>
      </c>
    </row>
    <row r="855" spans="2:20" x14ac:dyDescent="0.25">
      <c r="B855" s="26"/>
      <c r="C855" s="50">
        <f t="shared" si="138"/>
        <v>0</v>
      </c>
      <c r="D855" s="64">
        <f t="shared" si="135"/>
        <v>52</v>
      </c>
      <c r="E855" s="71" t="str">
        <f t="shared" si="139"/>
        <v/>
      </c>
      <c r="F855" s="89"/>
      <c r="G855" s="27"/>
      <c r="H855" s="27"/>
      <c r="I855" s="27"/>
      <c r="J855" s="27"/>
      <c r="K855" s="27"/>
      <c r="L855" s="27"/>
      <c r="M855" s="68"/>
      <c r="N855" s="69"/>
      <c r="O855" s="72">
        <f t="shared" si="136"/>
        <v>0</v>
      </c>
      <c r="P855" s="72">
        <f t="shared" si="137"/>
        <v>0</v>
      </c>
      <c r="Q855" s="73">
        <f t="shared" si="142"/>
        <v>50</v>
      </c>
      <c r="R855" s="73">
        <f t="shared" si="143"/>
        <v>350</v>
      </c>
      <c r="S855" s="74">
        <f t="shared" si="140"/>
        <v>0</v>
      </c>
      <c r="T855" s="74">
        <f t="shared" si="141"/>
        <v>0</v>
      </c>
    </row>
    <row r="856" spans="2:20" x14ac:dyDescent="0.25">
      <c r="B856" s="26"/>
      <c r="C856" s="50">
        <f t="shared" si="138"/>
        <v>0</v>
      </c>
      <c r="D856" s="64">
        <f t="shared" si="135"/>
        <v>52</v>
      </c>
      <c r="E856" s="71" t="str">
        <f t="shared" si="139"/>
        <v/>
      </c>
      <c r="F856" s="89"/>
      <c r="G856" s="27"/>
      <c r="H856" s="27"/>
      <c r="I856" s="27"/>
      <c r="J856" s="27"/>
      <c r="K856" s="27"/>
      <c r="L856" s="27"/>
      <c r="M856" s="68"/>
      <c r="N856" s="69"/>
      <c r="O856" s="72">
        <f t="shared" si="136"/>
        <v>0</v>
      </c>
      <c r="P856" s="72">
        <f t="shared" si="137"/>
        <v>0</v>
      </c>
      <c r="Q856" s="73">
        <f t="shared" si="142"/>
        <v>50</v>
      </c>
      <c r="R856" s="73">
        <f t="shared" si="143"/>
        <v>350</v>
      </c>
      <c r="S856" s="74">
        <f t="shared" si="140"/>
        <v>0</v>
      </c>
      <c r="T856" s="74">
        <f t="shared" si="141"/>
        <v>0</v>
      </c>
    </row>
    <row r="857" spans="2:20" x14ac:dyDescent="0.25">
      <c r="B857" s="26"/>
      <c r="C857" s="50">
        <f t="shared" si="138"/>
        <v>0</v>
      </c>
      <c r="D857" s="64">
        <f t="shared" si="135"/>
        <v>52</v>
      </c>
      <c r="E857" s="71" t="str">
        <f t="shared" si="139"/>
        <v/>
      </c>
      <c r="F857" s="89"/>
      <c r="G857" s="27"/>
      <c r="H857" s="27"/>
      <c r="I857" s="27"/>
      <c r="J857" s="27"/>
      <c r="K857" s="27"/>
      <c r="L857" s="27"/>
      <c r="M857" s="68"/>
      <c r="N857" s="69"/>
      <c r="O857" s="72">
        <f t="shared" si="136"/>
        <v>0</v>
      </c>
      <c r="P857" s="72">
        <f t="shared" si="137"/>
        <v>0</v>
      </c>
      <c r="Q857" s="73">
        <f t="shared" si="142"/>
        <v>50</v>
      </c>
      <c r="R857" s="73">
        <f t="shared" si="143"/>
        <v>350</v>
      </c>
      <c r="S857" s="74">
        <f t="shared" si="140"/>
        <v>0</v>
      </c>
      <c r="T857" s="74">
        <f t="shared" si="141"/>
        <v>0</v>
      </c>
    </row>
    <row r="858" spans="2:20" x14ac:dyDescent="0.25">
      <c r="B858" s="26"/>
      <c r="C858" s="50">
        <f t="shared" si="138"/>
        <v>0</v>
      </c>
      <c r="D858" s="64">
        <f t="shared" si="135"/>
        <v>52</v>
      </c>
      <c r="E858" s="71" t="str">
        <f t="shared" si="139"/>
        <v/>
      </c>
      <c r="F858" s="89"/>
      <c r="G858" s="27"/>
      <c r="H858" s="27"/>
      <c r="I858" s="27"/>
      <c r="J858" s="27"/>
      <c r="K858" s="27"/>
      <c r="L858" s="27"/>
      <c r="M858" s="68"/>
      <c r="N858" s="69"/>
      <c r="O858" s="72">
        <f t="shared" si="136"/>
        <v>0</v>
      </c>
      <c r="P858" s="72">
        <f t="shared" si="137"/>
        <v>0</v>
      </c>
      <c r="Q858" s="73">
        <f t="shared" si="142"/>
        <v>50</v>
      </c>
      <c r="R858" s="73">
        <f t="shared" si="143"/>
        <v>350</v>
      </c>
      <c r="S858" s="74">
        <f t="shared" si="140"/>
        <v>0</v>
      </c>
      <c r="T858" s="74">
        <f t="shared" si="141"/>
        <v>0</v>
      </c>
    </row>
    <row r="859" spans="2:20" x14ac:dyDescent="0.25">
      <c r="B859" s="26"/>
      <c r="C859" s="50">
        <f t="shared" si="138"/>
        <v>0</v>
      </c>
      <c r="D859" s="64">
        <f t="shared" si="135"/>
        <v>52</v>
      </c>
      <c r="E859" s="71" t="str">
        <f t="shared" si="139"/>
        <v/>
      </c>
      <c r="F859" s="89"/>
      <c r="G859" s="27"/>
      <c r="H859" s="27"/>
      <c r="I859" s="27"/>
      <c r="J859" s="27"/>
      <c r="K859" s="27"/>
      <c r="L859" s="27"/>
      <c r="M859" s="68"/>
      <c r="N859" s="69"/>
      <c r="O859" s="72">
        <f t="shared" si="136"/>
        <v>0</v>
      </c>
      <c r="P859" s="72">
        <f t="shared" si="137"/>
        <v>0</v>
      </c>
      <c r="Q859" s="73">
        <f t="shared" si="142"/>
        <v>50</v>
      </c>
      <c r="R859" s="73">
        <f t="shared" si="143"/>
        <v>350</v>
      </c>
      <c r="S859" s="74">
        <f t="shared" si="140"/>
        <v>0</v>
      </c>
      <c r="T859" s="74">
        <f t="shared" si="141"/>
        <v>0</v>
      </c>
    </row>
    <row r="860" spans="2:20" x14ac:dyDescent="0.25">
      <c r="B860" s="26"/>
      <c r="C860" s="50">
        <f t="shared" si="138"/>
        <v>0</v>
      </c>
      <c r="D860" s="64">
        <f t="shared" si="135"/>
        <v>52</v>
      </c>
      <c r="E860" s="71" t="str">
        <f t="shared" si="139"/>
        <v/>
      </c>
      <c r="F860" s="89"/>
      <c r="G860" s="27"/>
      <c r="H860" s="27"/>
      <c r="I860" s="27"/>
      <c r="J860" s="27"/>
      <c r="K860" s="27"/>
      <c r="L860" s="27"/>
      <c r="M860" s="68"/>
      <c r="N860" s="69"/>
      <c r="O860" s="72">
        <f t="shared" si="136"/>
        <v>0</v>
      </c>
      <c r="P860" s="72">
        <f t="shared" si="137"/>
        <v>0</v>
      </c>
      <c r="Q860" s="73">
        <f t="shared" si="142"/>
        <v>50</v>
      </c>
      <c r="R860" s="73">
        <f t="shared" si="143"/>
        <v>350</v>
      </c>
      <c r="S860" s="74">
        <f t="shared" si="140"/>
        <v>0</v>
      </c>
      <c r="T860" s="74">
        <f t="shared" si="141"/>
        <v>0</v>
      </c>
    </row>
    <row r="861" spans="2:20" x14ac:dyDescent="0.25">
      <c r="B861" s="26"/>
      <c r="C861" s="50">
        <f t="shared" si="138"/>
        <v>0</v>
      </c>
      <c r="D861" s="64">
        <f t="shared" si="135"/>
        <v>52</v>
      </c>
      <c r="E861" s="71" t="str">
        <f t="shared" si="139"/>
        <v/>
      </c>
      <c r="F861" s="89"/>
      <c r="G861" s="27"/>
      <c r="H861" s="27"/>
      <c r="I861" s="27"/>
      <c r="J861" s="27"/>
      <c r="K861" s="27"/>
      <c r="L861" s="27"/>
      <c r="M861" s="68"/>
      <c r="N861" s="69"/>
      <c r="O861" s="72">
        <f t="shared" si="136"/>
        <v>0</v>
      </c>
      <c r="P861" s="72">
        <f t="shared" si="137"/>
        <v>0</v>
      </c>
      <c r="Q861" s="73">
        <f t="shared" si="142"/>
        <v>50</v>
      </c>
      <c r="R861" s="73">
        <f t="shared" si="143"/>
        <v>350</v>
      </c>
      <c r="S861" s="74">
        <f t="shared" si="140"/>
        <v>0</v>
      </c>
      <c r="T861" s="74">
        <f t="shared" si="141"/>
        <v>0</v>
      </c>
    </row>
    <row r="862" spans="2:20" x14ac:dyDescent="0.25">
      <c r="B862" s="26"/>
      <c r="C862" s="50">
        <f t="shared" si="138"/>
        <v>0</v>
      </c>
      <c r="D862" s="64">
        <f t="shared" si="135"/>
        <v>52</v>
      </c>
      <c r="E862" s="71" t="str">
        <f t="shared" si="139"/>
        <v/>
      </c>
      <c r="F862" s="89"/>
      <c r="G862" s="27"/>
      <c r="H862" s="27"/>
      <c r="I862" s="27"/>
      <c r="J862" s="27"/>
      <c r="K862" s="27"/>
      <c r="L862" s="27"/>
      <c r="M862" s="68"/>
      <c r="N862" s="69"/>
      <c r="O862" s="72">
        <f t="shared" si="136"/>
        <v>0</v>
      </c>
      <c r="P862" s="72">
        <f t="shared" si="137"/>
        <v>0</v>
      </c>
      <c r="Q862" s="73">
        <f t="shared" si="142"/>
        <v>50</v>
      </c>
      <c r="R862" s="73">
        <f t="shared" si="143"/>
        <v>350</v>
      </c>
      <c r="S862" s="74">
        <f t="shared" si="140"/>
        <v>0</v>
      </c>
      <c r="T862" s="74">
        <f t="shared" si="141"/>
        <v>0</v>
      </c>
    </row>
    <row r="863" spans="2:20" x14ac:dyDescent="0.25">
      <c r="B863" s="26"/>
      <c r="C863" s="50">
        <f t="shared" si="138"/>
        <v>0</v>
      </c>
      <c r="D863" s="64">
        <f t="shared" si="135"/>
        <v>52</v>
      </c>
      <c r="E863" s="71" t="str">
        <f t="shared" si="139"/>
        <v/>
      </c>
      <c r="F863" s="89"/>
      <c r="G863" s="27"/>
      <c r="H863" s="27"/>
      <c r="I863" s="27"/>
      <c r="J863" s="27"/>
      <c r="K863" s="27"/>
      <c r="L863" s="27"/>
      <c r="M863" s="68"/>
      <c r="N863" s="69"/>
      <c r="O863" s="72">
        <f t="shared" si="136"/>
        <v>0</v>
      </c>
      <c r="P863" s="72">
        <f t="shared" si="137"/>
        <v>0</v>
      </c>
      <c r="Q863" s="73">
        <f t="shared" si="142"/>
        <v>50</v>
      </c>
      <c r="R863" s="73">
        <f t="shared" si="143"/>
        <v>350</v>
      </c>
      <c r="S863" s="74">
        <f t="shared" si="140"/>
        <v>0</v>
      </c>
      <c r="T863" s="74">
        <f t="shared" si="141"/>
        <v>0</v>
      </c>
    </row>
    <row r="864" spans="2:20" x14ac:dyDescent="0.25">
      <c r="B864" s="26"/>
      <c r="C864" s="50">
        <f t="shared" si="138"/>
        <v>0</v>
      </c>
      <c r="D864" s="64">
        <f t="shared" si="135"/>
        <v>52</v>
      </c>
      <c r="E864" s="71" t="str">
        <f t="shared" si="139"/>
        <v/>
      </c>
      <c r="F864" s="89"/>
      <c r="G864" s="27"/>
      <c r="H864" s="27"/>
      <c r="I864" s="27"/>
      <c r="J864" s="27"/>
      <c r="K864" s="27"/>
      <c r="L864" s="27"/>
      <c r="M864" s="68"/>
      <c r="N864" s="69"/>
      <c r="O864" s="72">
        <f t="shared" si="136"/>
        <v>0</v>
      </c>
      <c r="P864" s="72">
        <f t="shared" si="137"/>
        <v>0</v>
      </c>
      <c r="Q864" s="73">
        <f t="shared" si="142"/>
        <v>50</v>
      </c>
      <c r="R864" s="73">
        <f t="shared" si="143"/>
        <v>350</v>
      </c>
      <c r="S864" s="74">
        <f t="shared" si="140"/>
        <v>0</v>
      </c>
      <c r="T864" s="74">
        <f t="shared" si="141"/>
        <v>0</v>
      </c>
    </row>
    <row r="865" spans="2:20" x14ac:dyDescent="0.25">
      <c r="B865" s="26"/>
      <c r="C865" s="50">
        <f t="shared" si="138"/>
        <v>0</v>
      </c>
      <c r="D865" s="64">
        <f t="shared" si="135"/>
        <v>52</v>
      </c>
      <c r="E865" s="71" t="str">
        <f t="shared" si="139"/>
        <v/>
      </c>
      <c r="F865" s="89"/>
      <c r="G865" s="27"/>
      <c r="H865" s="27"/>
      <c r="I865" s="27"/>
      <c r="J865" s="27"/>
      <c r="K865" s="27"/>
      <c r="L865" s="27"/>
      <c r="M865" s="68"/>
      <c r="N865" s="69"/>
      <c r="O865" s="72">
        <f t="shared" si="136"/>
        <v>0</v>
      </c>
      <c r="P865" s="72">
        <f t="shared" si="137"/>
        <v>0</v>
      </c>
      <c r="Q865" s="73">
        <f t="shared" si="142"/>
        <v>50</v>
      </c>
      <c r="R865" s="73">
        <f t="shared" si="143"/>
        <v>350</v>
      </c>
      <c r="S865" s="74">
        <f t="shared" si="140"/>
        <v>0</v>
      </c>
      <c r="T865" s="74">
        <f t="shared" si="141"/>
        <v>0</v>
      </c>
    </row>
    <row r="866" spans="2:20" x14ac:dyDescent="0.25">
      <c r="B866" s="26"/>
      <c r="C866" s="50">
        <f t="shared" si="138"/>
        <v>0</v>
      </c>
      <c r="D866" s="64">
        <f t="shared" si="135"/>
        <v>52</v>
      </c>
      <c r="E866" s="71" t="str">
        <f t="shared" si="139"/>
        <v/>
      </c>
      <c r="F866" s="89"/>
      <c r="G866" s="27"/>
      <c r="H866" s="27"/>
      <c r="I866" s="27"/>
      <c r="J866" s="27"/>
      <c r="K866" s="27"/>
      <c r="L866" s="27"/>
      <c r="M866" s="68"/>
      <c r="N866" s="69"/>
      <c r="O866" s="72">
        <f t="shared" si="136"/>
        <v>0</v>
      </c>
      <c r="P866" s="72">
        <f t="shared" si="137"/>
        <v>0</v>
      </c>
      <c r="Q866" s="73">
        <f t="shared" si="142"/>
        <v>50</v>
      </c>
      <c r="R866" s="73">
        <f t="shared" si="143"/>
        <v>350</v>
      </c>
      <c r="S866" s="74">
        <f t="shared" si="140"/>
        <v>0</v>
      </c>
      <c r="T866" s="74">
        <f t="shared" si="141"/>
        <v>0</v>
      </c>
    </row>
    <row r="867" spans="2:20" x14ac:dyDescent="0.25">
      <c r="B867" s="26"/>
      <c r="C867" s="50">
        <f t="shared" si="138"/>
        <v>0</v>
      </c>
      <c r="D867" s="64">
        <f t="shared" si="135"/>
        <v>52</v>
      </c>
      <c r="E867" s="71" t="str">
        <f t="shared" si="139"/>
        <v/>
      </c>
      <c r="F867" s="89"/>
      <c r="G867" s="27"/>
      <c r="H867" s="27"/>
      <c r="I867" s="27"/>
      <c r="J867" s="27"/>
      <c r="K867" s="27"/>
      <c r="L867" s="27"/>
      <c r="M867" s="68"/>
      <c r="N867" s="69"/>
      <c r="O867" s="72">
        <f t="shared" si="136"/>
        <v>0</v>
      </c>
      <c r="P867" s="72">
        <f t="shared" si="137"/>
        <v>0</v>
      </c>
      <c r="Q867" s="73">
        <f t="shared" si="142"/>
        <v>50</v>
      </c>
      <c r="R867" s="73">
        <f t="shared" si="143"/>
        <v>350</v>
      </c>
      <c r="S867" s="74">
        <f t="shared" si="140"/>
        <v>0</v>
      </c>
      <c r="T867" s="74">
        <f t="shared" si="141"/>
        <v>0</v>
      </c>
    </row>
    <row r="868" spans="2:20" x14ac:dyDescent="0.25">
      <c r="B868" s="26"/>
      <c r="C868" s="50">
        <f t="shared" si="138"/>
        <v>0</v>
      </c>
      <c r="D868" s="64">
        <f t="shared" si="135"/>
        <v>52</v>
      </c>
      <c r="E868" s="71" t="str">
        <f t="shared" si="139"/>
        <v/>
      </c>
      <c r="F868" s="89"/>
      <c r="G868" s="27"/>
      <c r="H868" s="27"/>
      <c r="I868" s="27"/>
      <c r="J868" s="27"/>
      <c r="K868" s="27"/>
      <c r="L868" s="27"/>
      <c r="M868" s="68"/>
      <c r="N868" s="69"/>
      <c r="O868" s="72">
        <f t="shared" si="136"/>
        <v>0</v>
      </c>
      <c r="P868" s="72">
        <f t="shared" si="137"/>
        <v>0</v>
      </c>
      <c r="Q868" s="73">
        <f t="shared" si="142"/>
        <v>50</v>
      </c>
      <c r="R868" s="73">
        <f t="shared" si="143"/>
        <v>350</v>
      </c>
      <c r="S868" s="74">
        <f t="shared" si="140"/>
        <v>0</v>
      </c>
      <c r="T868" s="74">
        <f t="shared" si="141"/>
        <v>0</v>
      </c>
    </row>
    <row r="869" spans="2:20" x14ac:dyDescent="0.25">
      <c r="B869" s="26"/>
      <c r="C869" s="50">
        <f t="shared" si="138"/>
        <v>0</v>
      </c>
      <c r="D869" s="64">
        <f t="shared" si="135"/>
        <v>52</v>
      </c>
      <c r="E869" s="71" t="str">
        <f t="shared" si="139"/>
        <v/>
      </c>
      <c r="F869" s="89"/>
      <c r="G869" s="27"/>
      <c r="H869" s="27"/>
      <c r="I869" s="27"/>
      <c r="J869" s="27"/>
      <c r="K869" s="27"/>
      <c r="L869" s="27"/>
      <c r="M869" s="68"/>
      <c r="N869" s="69"/>
      <c r="O869" s="72">
        <f t="shared" si="136"/>
        <v>0</v>
      </c>
      <c r="P869" s="72">
        <f t="shared" si="137"/>
        <v>0</v>
      </c>
      <c r="Q869" s="73">
        <f t="shared" si="142"/>
        <v>50</v>
      </c>
      <c r="R869" s="73">
        <f t="shared" si="143"/>
        <v>350</v>
      </c>
      <c r="S869" s="74">
        <f t="shared" si="140"/>
        <v>0</v>
      </c>
      <c r="T869" s="74">
        <f t="shared" si="141"/>
        <v>0</v>
      </c>
    </row>
    <row r="870" spans="2:20" x14ac:dyDescent="0.25">
      <c r="B870" s="26"/>
      <c r="C870" s="50">
        <f t="shared" si="138"/>
        <v>0</v>
      </c>
      <c r="D870" s="64">
        <f t="shared" si="135"/>
        <v>52</v>
      </c>
      <c r="E870" s="71" t="str">
        <f t="shared" si="139"/>
        <v/>
      </c>
      <c r="F870" s="89"/>
      <c r="G870" s="27"/>
      <c r="H870" s="27"/>
      <c r="I870" s="27"/>
      <c r="J870" s="27"/>
      <c r="K870" s="27"/>
      <c r="L870" s="27"/>
      <c r="M870" s="68"/>
      <c r="N870" s="69"/>
      <c r="O870" s="72">
        <f t="shared" si="136"/>
        <v>0</v>
      </c>
      <c r="P870" s="72">
        <f t="shared" si="137"/>
        <v>0</v>
      </c>
      <c r="Q870" s="73">
        <f t="shared" si="142"/>
        <v>50</v>
      </c>
      <c r="R870" s="73">
        <f t="shared" si="143"/>
        <v>350</v>
      </c>
      <c r="S870" s="74">
        <f t="shared" si="140"/>
        <v>0</v>
      </c>
      <c r="T870" s="74">
        <f t="shared" si="141"/>
        <v>0</v>
      </c>
    </row>
    <row r="871" spans="2:20" x14ac:dyDescent="0.25">
      <c r="B871" s="26"/>
      <c r="C871" s="50">
        <f t="shared" si="138"/>
        <v>0</v>
      </c>
      <c r="D871" s="64">
        <f t="shared" si="135"/>
        <v>52</v>
      </c>
      <c r="E871" s="71" t="str">
        <f t="shared" si="139"/>
        <v/>
      </c>
      <c r="F871" s="89"/>
      <c r="G871" s="27"/>
      <c r="H871" s="27"/>
      <c r="I871" s="27"/>
      <c r="J871" s="27"/>
      <c r="K871" s="27"/>
      <c r="L871" s="27"/>
      <c r="M871" s="68"/>
      <c r="N871" s="69"/>
      <c r="O871" s="72">
        <f t="shared" si="136"/>
        <v>0</v>
      </c>
      <c r="P871" s="72">
        <f t="shared" si="137"/>
        <v>0</v>
      </c>
      <c r="Q871" s="73">
        <f t="shared" si="142"/>
        <v>50</v>
      </c>
      <c r="R871" s="73">
        <f t="shared" si="143"/>
        <v>350</v>
      </c>
      <c r="S871" s="74">
        <f t="shared" si="140"/>
        <v>0</v>
      </c>
      <c r="T871" s="74">
        <f t="shared" si="141"/>
        <v>0</v>
      </c>
    </row>
    <row r="872" spans="2:20" x14ac:dyDescent="0.25">
      <c r="B872" s="26"/>
      <c r="C872" s="50">
        <f t="shared" si="138"/>
        <v>0</v>
      </c>
      <c r="D872" s="64">
        <f t="shared" si="135"/>
        <v>52</v>
      </c>
      <c r="E872" s="71" t="str">
        <f t="shared" si="139"/>
        <v/>
      </c>
      <c r="F872" s="89"/>
      <c r="G872" s="27"/>
      <c r="H872" s="27"/>
      <c r="I872" s="27"/>
      <c r="J872" s="27"/>
      <c r="K872" s="27"/>
      <c r="L872" s="27"/>
      <c r="M872" s="68"/>
      <c r="N872" s="69"/>
      <c r="O872" s="72">
        <f t="shared" si="136"/>
        <v>0</v>
      </c>
      <c r="P872" s="72">
        <f t="shared" si="137"/>
        <v>0</v>
      </c>
      <c r="Q872" s="73">
        <f t="shared" si="142"/>
        <v>50</v>
      </c>
      <c r="R872" s="73">
        <f t="shared" si="143"/>
        <v>350</v>
      </c>
      <c r="S872" s="74">
        <f t="shared" si="140"/>
        <v>0</v>
      </c>
      <c r="T872" s="74">
        <f t="shared" si="141"/>
        <v>0</v>
      </c>
    </row>
    <row r="873" spans="2:20" x14ac:dyDescent="0.25">
      <c r="B873" s="26"/>
      <c r="C873" s="50">
        <f t="shared" si="138"/>
        <v>0</v>
      </c>
      <c r="D873" s="64">
        <f t="shared" si="135"/>
        <v>52</v>
      </c>
      <c r="E873" s="71" t="str">
        <f t="shared" si="139"/>
        <v/>
      </c>
      <c r="F873" s="89"/>
      <c r="G873" s="27"/>
      <c r="H873" s="27"/>
      <c r="I873" s="27"/>
      <c r="J873" s="27"/>
      <c r="K873" s="27"/>
      <c r="L873" s="27"/>
      <c r="M873" s="68"/>
      <c r="N873" s="69"/>
      <c r="O873" s="72">
        <f t="shared" si="136"/>
        <v>0</v>
      </c>
      <c r="P873" s="72">
        <f t="shared" si="137"/>
        <v>0</v>
      </c>
      <c r="Q873" s="73">
        <f t="shared" si="142"/>
        <v>50</v>
      </c>
      <c r="R873" s="73">
        <f t="shared" si="143"/>
        <v>350</v>
      </c>
      <c r="S873" s="74">
        <f t="shared" si="140"/>
        <v>0</v>
      </c>
      <c r="T873" s="74">
        <f t="shared" si="141"/>
        <v>0</v>
      </c>
    </row>
    <row r="874" spans="2:20" x14ac:dyDescent="0.25">
      <c r="B874" s="26"/>
      <c r="C874" s="50">
        <f t="shared" si="138"/>
        <v>0</v>
      </c>
      <c r="D874" s="64">
        <f t="shared" si="135"/>
        <v>52</v>
      </c>
      <c r="E874" s="71" t="str">
        <f t="shared" si="139"/>
        <v/>
      </c>
      <c r="F874" s="89"/>
      <c r="G874" s="27"/>
      <c r="H874" s="27"/>
      <c r="I874" s="27"/>
      <c r="J874" s="27"/>
      <c r="K874" s="27"/>
      <c r="L874" s="27"/>
      <c r="M874" s="68"/>
      <c r="N874" s="69"/>
      <c r="O874" s="72">
        <f t="shared" si="136"/>
        <v>0</v>
      </c>
      <c r="P874" s="72">
        <f t="shared" si="137"/>
        <v>0</v>
      </c>
      <c r="Q874" s="73">
        <f t="shared" si="142"/>
        <v>50</v>
      </c>
      <c r="R874" s="73">
        <f t="shared" si="143"/>
        <v>350</v>
      </c>
      <c r="S874" s="74">
        <f t="shared" si="140"/>
        <v>0</v>
      </c>
      <c r="T874" s="74">
        <f t="shared" si="141"/>
        <v>0</v>
      </c>
    </row>
    <row r="875" spans="2:20" x14ac:dyDescent="0.25">
      <c r="B875" s="26"/>
      <c r="C875" s="50">
        <f t="shared" si="138"/>
        <v>0</v>
      </c>
      <c r="D875" s="64">
        <f t="shared" si="135"/>
        <v>52</v>
      </c>
      <c r="E875" s="71" t="str">
        <f t="shared" si="139"/>
        <v/>
      </c>
      <c r="F875" s="89"/>
      <c r="G875" s="27"/>
      <c r="H875" s="27"/>
      <c r="I875" s="27"/>
      <c r="J875" s="27"/>
      <c r="K875" s="27"/>
      <c r="L875" s="27"/>
      <c r="M875" s="68"/>
      <c r="N875" s="69"/>
      <c r="O875" s="72">
        <f t="shared" si="136"/>
        <v>0</v>
      </c>
      <c r="P875" s="72">
        <f t="shared" si="137"/>
        <v>0</v>
      </c>
      <c r="Q875" s="73">
        <f t="shared" si="142"/>
        <v>50</v>
      </c>
      <c r="R875" s="73">
        <f t="shared" si="143"/>
        <v>350</v>
      </c>
      <c r="S875" s="74">
        <f t="shared" si="140"/>
        <v>0</v>
      </c>
      <c r="T875" s="74">
        <f t="shared" si="141"/>
        <v>0</v>
      </c>
    </row>
    <row r="876" spans="2:20" x14ac:dyDescent="0.25">
      <c r="B876" s="26"/>
      <c r="C876" s="50">
        <f t="shared" si="138"/>
        <v>0</v>
      </c>
      <c r="D876" s="64">
        <f t="shared" si="135"/>
        <v>52</v>
      </c>
      <c r="E876" s="71" t="str">
        <f t="shared" si="139"/>
        <v/>
      </c>
      <c r="F876" s="89"/>
      <c r="G876" s="27"/>
      <c r="H876" s="27"/>
      <c r="I876" s="27"/>
      <c r="J876" s="27"/>
      <c r="K876" s="27"/>
      <c r="L876" s="27"/>
      <c r="M876" s="68"/>
      <c r="N876" s="69"/>
      <c r="O876" s="72">
        <f t="shared" si="136"/>
        <v>0</v>
      </c>
      <c r="P876" s="72">
        <f t="shared" si="137"/>
        <v>0</v>
      </c>
      <c r="Q876" s="73">
        <f t="shared" si="142"/>
        <v>50</v>
      </c>
      <c r="R876" s="73">
        <f t="shared" si="143"/>
        <v>350</v>
      </c>
      <c r="S876" s="74">
        <f t="shared" si="140"/>
        <v>0</v>
      </c>
      <c r="T876" s="74">
        <f t="shared" si="141"/>
        <v>0</v>
      </c>
    </row>
    <row r="877" spans="2:20" x14ac:dyDescent="0.25">
      <c r="B877" s="26"/>
      <c r="C877" s="50">
        <f t="shared" si="138"/>
        <v>0</v>
      </c>
      <c r="D877" s="64">
        <f t="shared" si="135"/>
        <v>52</v>
      </c>
      <c r="E877" s="71" t="str">
        <f t="shared" si="139"/>
        <v/>
      </c>
      <c r="F877" s="89"/>
      <c r="G877" s="27"/>
      <c r="H877" s="27"/>
      <c r="I877" s="27"/>
      <c r="J877" s="27"/>
      <c r="K877" s="27"/>
      <c r="L877" s="27"/>
      <c r="M877" s="68"/>
      <c r="N877" s="69"/>
      <c r="O877" s="72">
        <f t="shared" si="136"/>
        <v>0</v>
      </c>
      <c r="P877" s="72">
        <f t="shared" si="137"/>
        <v>0</v>
      </c>
      <c r="Q877" s="73">
        <f t="shared" si="142"/>
        <v>50</v>
      </c>
      <c r="R877" s="73">
        <f t="shared" si="143"/>
        <v>350</v>
      </c>
      <c r="S877" s="74">
        <f t="shared" si="140"/>
        <v>0</v>
      </c>
      <c r="T877" s="74">
        <f t="shared" si="141"/>
        <v>0</v>
      </c>
    </row>
    <row r="878" spans="2:20" x14ac:dyDescent="0.25">
      <c r="B878" s="26"/>
      <c r="C878" s="50">
        <f t="shared" si="138"/>
        <v>0</v>
      </c>
      <c r="D878" s="64">
        <f t="shared" si="135"/>
        <v>52</v>
      </c>
      <c r="E878" s="71" t="str">
        <f t="shared" si="139"/>
        <v/>
      </c>
      <c r="F878" s="89"/>
      <c r="G878" s="27"/>
      <c r="H878" s="27"/>
      <c r="I878" s="27"/>
      <c r="J878" s="27"/>
      <c r="K878" s="27"/>
      <c r="L878" s="27"/>
      <c r="M878" s="68"/>
      <c r="N878" s="69"/>
      <c r="O878" s="72">
        <f t="shared" si="136"/>
        <v>0</v>
      </c>
      <c r="P878" s="72">
        <f t="shared" si="137"/>
        <v>0</v>
      </c>
      <c r="Q878" s="73">
        <f t="shared" si="142"/>
        <v>50</v>
      </c>
      <c r="R878" s="73">
        <f t="shared" si="143"/>
        <v>350</v>
      </c>
      <c r="S878" s="74">
        <f t="shared" si="140"/>
        <v>0</v>
      </c>
      <c r="T878" s="74">
        <f t="shared" si="141"/>
        <v>0</v>
      </c>
    </row>
    <row r="879" spans="2:20" x14ac:dyDescent="0.25">
      <c r="B879" s="26"/>
      <c r="C879" s="50">
        <f t="shared" si="138"/>
        <v>0</v>
      </c>
      <c r="D879" s="64">
        <f t="shared" si="135"/>
        <v>52</v>
      </c>
      <c r="E879" s="71" t="str">
        <f t="shared" si="139"/>
        <v/>
      </c>
      <c r="F879" s="89"/>
      <c r="G879" s="27"/>
      <c r="H879" s="27"/>
      <c r="I879" s="27"/>
      <c r="J879" s="27"/>
      <c r="K879" s="27"/>
      <c r="L879" s="27"/>
      <c r="M879" s="68"/>
      <c r="N879" s="69"/>
      <c r="O879" s="72">
        <f t="shared" si="136"/>
        <v>0</v>
      </c>
      <c r="P879" s="72">
        <f t="shared" si="137"/>
        <v>0</v>
      </c>
      <c r="Q879" s="73">
        <f t="shared" si="142"/>
        <v>50</v>
      </c>
      <c r="R879" s="73">
        <f t="shared" si="143"/>
        <v>350</v>
      </c>
      <c r="S879" s="74">
        <f t="shared" si="140"/>
        <v>0</v>
      </c>
      <c r="T879" s="74">
        <f t="shared" si="141"/>
        <v>0</v>
      </c>
    </row>
    <row r="880" spans="2:20" x14ac:dyDescent="0.25">
      <c r="B880" s="26"/>
      <c r="C880" s="50">
        <f t="shared" si="138"/>
        <v>0</v>
      </c>
      <c r="D880" s="64">
        <f t="shared" si="135"/>
        <v>52</v>
      </c>
      <c r="E880" s="71" t="str">
        <f t="shared" si="139"/>
        <v/>
      </c>
      <c r="F880" s="89"/>
      <c r="G880" s="27"/>
      <c r="H880" s="27"/>
      <c r="I880" s="27"/>
      <c r="J880" s="27"/>
      <c r="K880" s="27"/>
      <c r="L880" s="27"/>
      <c r="M880" s="68"/>
      <c r="N880" s="69"/>
      <c r="O880" s="72">
        <f t="shared" si="136"/>
        <v>0</v>
      </c>
      <c r="P880" s="72">
        <f t="shared" si="137"/>
        <v>0</v>
      </c>
      <c r="Q880" s="73">
        <f t="shared" si="142"/>
        <v>50</v>
      </c>
      <c r="R880" s="73">
        <f t="shared" si="143"/>
        <v>350</v>
      </c>
      <c r="S880" s="74">
        <f t="shared" si="140"/>
        <v>0</v>
      </c>
      <c r="T880" s="74">
        <f t="shared" si="141"/>
        <v>0</v>
      </c>
    </row>
    <row r="881" spans="2:20" x14ac:dyDescent="0.25">
      <c r="B881" s="26"/>
      <c r="C881" s="50">
        <f t="shared" si="138"/>
        <v>0</v>
      </c>
      <c r="D881" s="64">
        <f t="shared" si="135"/>
        <v>52</v>
      </c>
      <c r="E881" s="71" t="str">
        <f t="shared" si="139"/>
        <v/>
      </c>
      <c r="F881" s="89"/>
      <c r="G881" s="27"/>
      <c r="H881" s="27"/>
      <c r="I881" s="27"/>
      <c r="J881" s="27"/>
      <c r="K881" s="27"/>
      <c r="L881" s="27"/>
      <c r="M881" s="68"/>
      <c r="N881" s="69"/>
      <c r="O881" s="72">
        <f t="shared" si="136"/>
        <v>0</v>
      </c>
      <c r="P881" s="72">
        <f t="shared" si="137"/>
        <v>0</v>
      </c>
      <c r="Q881" s="73">
        <f t="shared" si="142"/>
        <v>50</v>
      </c>
      <c r="R881" s="73">
        <f t="shared" si="143"/>
        <v>350</v>
      </c>
      <c r="S881" s="74">
        <f t="shared" si="140"/>
        <v>0</v>
      </c>
      <c r="T881" s="74">
        <f t="shared" si="141"/>
        <v>0</v>
      </c>
    </row>
    <row r="882" spans="2:20" x14ac:dyDescent="0.25">
      <c r="B882" s="26"/>
      <c r="C882" s="50">
        <f t="shared" si="138"/>
        <v>0</v>
      </c>
      <c r="D882" s="64">
        <f t="shared" si="135"/>
        <v>52</v>
      </c>
      <c r="E882" s="71" t="str">
        <f t="shared" si="139"/>
        <v/>
      </c>
      <c r="F882" s="89"/>
      <c r="G882" s="27"/>
      <c r="H882" s="27"/>
      <c r="I882" s="27"/>
      <c r="J882" s="27"/>
      <c r="K882" s="27"/>
      <c r="L882" s="27"/>
      <c r="M882" s="68"/>
      <c r="N882" s="69"/>
      <c r="O882" s="72">
        <f t="shared" si="136"/>
        <v>0</v>
      </c>
      <c r="P882" s="72">
        <f t="shared" si="137"/>
        <v>0</v>
      </c>
      <c r="Q882" s="73">
        <f t="shared" si="142"/>
        <v>50</v>
      </c>
      <c r="R882" s="73">
        <f t="shared" si="143"/>
        <v>350</v>
      </c>
      <c r="S882" s="74">
        <f t="shared" si="140"/>
        <v>0</v>
      </c>
      <c r="T882" s="74">
        <f t="shared" si="141"/>
        <v>0</v>
      </c>
    </row>
    <row r="883" spans="2:20" x14ac:dyDescent="0.25">
      <c r="B883" s="26"/>
      <c r="C883" s="50">
        <f t="shared" si="138"/>
        <v>0</v>
      </c>
      <c r="D883" s="64">
        <f t="shared" si="135"/>
        <v>52</v>
      </c>
      <c r="E883" s="71" t="str">
        <f t="shared" si="139"/>
        <v/>
      </c>
      <c r="F883" s="89"/>
      <c r="G883" s="27"/>
      <c r="H883" s="27"/>
      <c r="I883" s="27"/>
      <c r="J883" s="27"/>
      <c r="K883" s="27"/>
      <c r="L883" s="27"/>
      <c r="M883" s="68"/>
      <c r="N883" s="69"/>
      <c r="O883" s="72">
        <f t="shared" si="136"/>
        <v>0</v>
      </c>
      <c r="P883" s="72">
        <f t="shared" si="137"/>
        <v>0</v>
      </c>
      <c r="Q883" s="73">
        <f t="shared" si="142"/>
        <v>50</v>
      </c>
      <c r="R883" s="73">
        <f t="shared" si="143"/>
        <v>350</v>
      </c>
      <c r="S883" s="74">
        <f t="shared" si="140"/>
        <v>0</v>
      </c>
      <c r="T883" s="74">
        <f t="shared" si="141"/>
        <v>0</v>
      </c>
    </row>
    <row r="884" spans="2:20" x14ac:dyDescent="0.25">
      <c r="B884" s="26"/>
      <c r="C884" s="50">
        <f t="shared" si="138"/>
        <v>0</v>
      </c>
      <c r="D884" s="64">
        <f t="shared" si="135"/>
        <v>52</v>
      </c>
      <c r="E884" s="71" t="str">
        <f t="shared" si="139"/>
        <v/>
      </c>
      <c r="F884" s="89"/>
      <c r="G884" s="27"/>
      <c r="H884" s="27"/>
      <c r="I884" s="27"/>
      <c r="J884" s="27"/>
      <c r="K884" s="27"/>
      <c r="L884" s="27"/>
      <c r="M884" s="68"/>
      <c r="N884" s="69"/>
      <c r="O884" s="72">
        <f t="shared" si="136"/>
        <v>0</v>
      </c>
      <c r="P884" s="72">
        <f t="shared" si="137"/>
        <v>0</v>
      </c>
      <c r="Q884" s="73">
        <f t="shared" si="142"/>
        <v>50</v>
      </c>
      <c r="R884" s="73">
        <f t="shared" si="143"/>
        <v>350</v>
      </c>
      <c r="S884" s="74">
        <f t="shared" si="140"/>
        <v>0</v>
      </c>
      <c r="T884" s="74">
        <f t="shared" si="141"/>
        <v>0</v>
      </c>
    </row>
    <row r="885" spans="2:20" x14ac:dyDescent="0.25">
      <c r="B885" s="26"/>
      <c r="C885" s="50">
        <f t="shared" si="138"/>
        <v>0</v>
      </c>
      <c r="D885" s="64">
        <f t="shared" si="135"/>
        <v>52</v>
      </c>
      <c r="E885" s="71" t="str">
        <f t="shared" si="139"/>
        <v/>
      </c>
      <c r="F885" s="89"/>
      <c r="G885" s="27"/>
      <c r="H885" s="27"/>
      <c r="I885" s="27"/>
      <c r="J885" s="27"/>
      <c r="K885" s="27"/>
      <c r="L885" s="27"/>
      <c r="M885" s="68"/>
      <c r="N885" s="69"/>
      <c r="O885" s="72">
        <f t="shared" si="136"/>
        <v>0</v>
      </c>
      <c r="P885" s="72">
        <f t="shared" si="137"/>
        <v>0</v>
      </c>
      <c r="Q885" s="73">
        <f t="shared" si="142"/>
        <v>50</v>
      </c>
      <c r="R885" s="73">
        <f t="shared" si="143"/>
        <v>350</v>
      </c>
      <c r="S885" s="74">
        <f t="shared" si="140"/>
        <v>0</v>
      </c>
      <c r="T885" s="74">
        <f t="shared" si="141"/>
        <v>0</v>
      </c>
    </row>
    <row r="886" spans="2:20" x14ac:dyDescent="0.25">
      <c r="B886" s="26"/>
      <c r="C886" s="50">
        <f t="shared" si="138"/>
        <v>0</v>
      </c>
      <c r="D886" s="64">
        <f t="shared" si="135"/>
        <v>52</v>
      </c>
      <c r="E886" s="71" t="str">
        <f t="shared" si="139"/>
        <v/>
      </c>
      <c r="F886" s="89"/>
      <c r="G886" s="27"/>
      <c r="H886" s="27"/>
      <c r="I886" s="27"/>
      <c r="J886" s="27"/>
      <c r="K886" s="27"/>
      <c r="L886" s="27"/>
      <c r="M886" s="68"/>
      <c r="N886" s="69"/>
      <c r="O886" s="72">
        <f t="shared" si="136"/>
        <v>0</v>
      </c>
      <c r="P886" s="72">
        <f t="shared" si="137"/>
        <v>0</v>
      </c>
      <c r="Q886" s="73">
        <f t="shared" si="142"/>
        <v>50</v>
      </c>
      <c r="R886" s="73">
        <f t="shared" si="143"/>
        <v>350</v>
      </c>
      <c r="S886" s="74">
        <f t="shared" si="140"/>
        <v>0</v>
      </c>
      <c r="T886" s="74">
        <f t="shared" si="141"/>
        <v>0</v>
      </c>
    </row>
    <row r="887" spans="2:20" x14ac:dyDescent="0.25">
      <c r="B887" s="26"/>
      <c r="C887" s="50">
        <f t="shared" si="138"/>
        <v>0</v>
      </c>
      <c r="D887" s="64">
        <f t="shared" si="135"/>
        <v>52</v>
      </c>
      <c r="E887" s="71" t="str">
        <f t="shared" si="139"/>
        <v/>
      </c>
      <c r="F887" s="89"/>
      <c r="G887" s="27"/>
      <c r="H887" s="27"/>
      <c r="I887" s="27"/>
      <c r="J887" s="27"/>
      <c r="K887" s="27"/>
      <c r="L887" s="27"/>
      <c r="M887" s="68"/>
      <c r="N887" s="69"/>
      <c r="O887" s="72">
        <f t="shared" si="136"/>
        <v>0</v>
      </c>
      <c r="P887" s="72">
        <f t="shared" si="137"/>
        <v>0</v>
      </c>
      <c r="Q887" s="73">
        <f t="shared" si="142"/>
        <v>50</v>
      </c>
      <c r="R887" s="73">
        <f t="shared" si="143"/>
        <v>350</v>
      </c>
      <c r="S887" s="74">
        <f t="shared" si="140"/>
        <v>0</v>
      </c>
      <c r="T887" s="74">
        <f t="shared" si="141"/>
        <v>0</v>
      </c>
    </row>
    <row r="888" spans="2:20" x14ac:dyDescent="0.25">
      <c r="B888" s="26"/>
      <c r="C888" s="50">
        <f t="shared" si="138"/>
        <v>0</v>
      </c>
      <c r="D888" s="64">
        <f t="shared" si="135"/>
        <v>52</v>
      </c>
      <c r="E888" s="71" t="str">
        <f t="shared" si="139"/>
        <v/>
      </c>
      <c r="F888" s="89"/>
      <c r="G888" s="27"/>
      <c r="H888" s="27"/>
      <c r="I888" s="27"/>
      <c r="J888" s="27"/>
      <c r="K888" s="27"/>
      <c r="L888" s="27"/>
      <c r="M888" s="68"/>
      <c r="N888" s="69"/>
      <c r="O888" s="72">
        <f t="shared" si="136"/>
        <v>0</v>
      </c>
      <c r="P888" s="72">
        <f t="shared" si="137"/>
        <v>0</v>
      </c>
      <c r="Q888" s="73">
        <f t="shared" si="142"/>
        <v>50</v>
      </c>
      <c r="R888" s="73">
        <f t="shared" si="143"/>
        <v>350</v>
      </c>
      <c r="S888" s="74">
        <f t="shared" si="140"/>
        <v>0</v>
      </c>
      <c r="T888" s="74">
        <f t="shared" si="141"/>
        <v>0</v>
      </c>
    </row>
    <row r="889" spans="2:20" x14ac:dyDescent="0.25">
      <c r="B889" s="26"/>
      <c r="C889" s="50">
        <f t="shared" si="138"/>
        <v>0</v>
      </c>
      <c r="D889" s="64">
        <f t="shared" si="135"/>
        <v>52</v>
      </c>
      <c r="E889" s="71" t="str">
        <f t="shared" si="139"/>
        <v/>
      </c>
      <c r="F889" s="89"/>
      <c r="G889" s="27"/>
      <c r="H889" s="27"/>
      <c r="I889" s="27"/>
      <c r="J889" s="27"/>
      <c r="K889" s="27"/>
      <c r="L889" s="27"/>
      <c r="M889" s="68"/>
      <c r="N889" s="69"/>
      <c r="O889" s="72">
        <f t="shared" si="136"/>
        <v>0</v>
      </c>
      <c r="P889" s="72">
        <f t="shared" si="137"/>
        <v>0</v>
      </c>
      <c r="Q889" s="73">
        <f t="shared" si="142"/>
        <v>50</v>
      </c>
      <c r="R889" s="73">
        <f t="shared" si="143"/>
        <v>350</v>
      </c>
      <c r="S889" s="74">
        <f t="shared" si="140"/>
        <v>0</v>
      </c>
      <c r="T889" s="74">
        <f t="shared" si="141"/>
        <v>0</v>
      </c>
    </row>
    <row r="890" spans="2:20" x14ac:dyDescent="0.25">
      <c r="B890" s="26"/>
      <c r="C890" s="50">
        <f t="shared" si="138"/>
        <v>0</v>
      </c>
      <c r="D890" s="64">
        <f t="shared" si="135"/>
        <v>52</v>
      </c>
      <c r="E890" s="71" t="str">
        <f t="shared" si="139"/>
        <v/>
      </c>
      <c r="F890" s="89"/>
      <c r="G890" s="27"/>
      <c r="H890" s="27"/>
      <c r="I890" s="27"/>
      <c r="J890" s="27"/>
      <c r="K890" s="27"/>
      <c r="L890" s="27"/>
      <c r="M890" s="68"/>
      <c r="N890" s="69"/>
      <c r="O890" s="72">
        <f t="shared" si="136"/>
        <v>0</v>
      </c>
      <c r="P890" s="72">
        <f t="shared" si="137"/>
        <v>0</v>
      </c>
      <c r="Q890" s="73">
        <f t="shared" si="142"/>
        <v>50</v>
      </c>
      <c r="R890" s="73">
        <f t="shared" si="143"/>
        <v>350</v>
      </c>
      <c r="S890" s="74">
        <f t="shared" si="140"/>
        <v>0</v>
      </c>
      <c r="T890" s="74">
        <f t="shared" si="141"/>
        <v>0</v>
      </c>
    </row>
    <row r="891" spans="2:20" x14ac:dyDescent="0.25">
      <c r="B891" s="26"/>
      <c r="C891" s="50">
        <f t="shared" si="138"/>
        <v>0</v>
      </c>
      <c r="D891" s="64">
        <f t="shared" si="135"/>
        <v>52</v>
      </c>
      <c r="E891" s="71" t="str">
        <f t="shared" si="139"/>
        <v/>
      </c>
      <c r="F891" s="89"/>
      <c r="G891" s="27"/>
      <c r="H891" s="27"/>
      <c r="I891" s="27"/>
      <c r="J891" s="27"/>
      <c r="K891" s="27"/>
      <c r="L891" s="27"/>
      <c r="M891" s="68"/>
      <c r="N891" s="69"/>
      <c r="O891" s="72">
        <f t="shared" si="136"/>
        <v>0</v>
      </c>
      <c r="P891" s="72">
        <f t="shared" si="137"/>
        <v>0</v>
      </c>
      <c r="Q891" s="73">
        <f t="shared" si="142"/>
        <v>50</v>
      </c>
      <c r="R891" s="73">
        <f t="shared" si="143"/>
        <v>350</v>
      </c>
      <c r="S891" s="74">
        <f t="shared" si="140"/>
        <v>0</v>
      </c>
      <c r="T891" s="74">
        <f t="shared" si="141"/>
        <v>0</v>
      </c>
    </row>
    <row r="892" spans="2:20" x14ac:dyDescent="0.25">
      <c r="B892" s="26"/>
      <c r="C892" s="50">
        <f t="shared" si="138"/>
        <v>0</v>
      </c>
      <c r="D892" s="64">
        <f t="shared" si="135"/>
        <v>52</v>
      </c>
      <c r="E892" s="71" t="str">
        <f t="shared" si="139"/>
        <v/>
      </c>
      <c r="F892" s="89"/>
      <c r="G892" s="27"/>
      <c r="H892" s="27"/>
      <c r="I892" s="27"/>
      <c r="J892" s="27"/>
      <c r="K892" s="27"/>
      <c r="L892" s="27"/>
      <c r="M892" s="68"/>
      <c r="N892" s="69"/>
      <c r="O892" s="72">
        <f t="shared" si="136"/>
        <v>0</v>
      </c>
      <c r="P892" s="72">
        <f t="shared" si="137"/>
        <v>0</v>
      </c>
      <c r="Q892" s="73">
        <f t="shared" si="142"/>
        <v>50</v>
      </c>
      <c r="R892" s="73">
        <f t="shared" si="143"/>
        <v>350</v>
      </c>
      <c r="S892" s="74">
        <f t="shared" si="140"/>
        <v>0</v>
      </c>
      <c r="T892" s="74">
        <f t="shared" si="141"/>
        <v>0</v>
      </c>
    </row>
    <row r="893" spans="2:20" x14ac:dyDescent="0.25">
      <c r="B893" s="26"/>
      <c r="C893" s="50">
        <f t="shared" si="138"/>
        <v>0</v>
      </c>
      <c r="D893" s="64">
        <f t="shared" si="135"/>
        <v>52</v>
      </c>
      <c r="E893" s="71" t="str">
        <f t="shared" si="139"/>
        <v/>
      </c>
      <c r="F893" s="89"/>
      <c r="G893" s="27"/>
      <c r="H893" s="27"/>
      <c r="I893" s="27"/>
      <c r="J893" s="27"/>
      <c r="K893" s="27"/>
      <c r="L893" s="27"/>
      <c r="M893" s="68"/>
      <c r="N893" s="69"/>
      <c r="O893" s="72">
        <f t="shared" si="136"/>
        <v>0</v>
      </c>
      <c r="P893" s="72">
        <f t="shared" si="137"/>
        <v>0</v>
      </c>
      <c r="Q893" s="73">
        <f t="shared" si="142"/>
        <v>50</v>
      </c>
      <c r="R893" s="73">
        <f t="shared" si="143"/>
        <v>350</v>
      </c>
      <c r="S893" s="74">
        <f t="shared" si="140"/>
        <v>0</v>
      </c>
      <c r="T893" s="74">
        <f t="shared" si="141"/>
        <v>0</v>
      </c>
    </row>
    <row r="894" spans="2:20" x14ac:dyDescent="0.25">
      <c r="B894" s="26"/>
      <c r="C894" s="50">
        <f t="shared" si="138"/>
        <v>0</v>
      </c>
      <c r="D894" s="64">
        <f t="shared" si="135"/>
        <v>52</v>
      </c>
      <c r="E894" s="71" t="str">
        <f t="shared" si="139"/>
        <v/>
      </c>
      <c r="F894" s="89"/>
      <c r="G894" s="27"/>
      <c r="H894" s="27"/>
      <c r="I894" s="27"/>
      <c r="J894" s="27"/>
      <c r="K894" s="27"/>
      <c r="L894" s="27"/>
      <c r="M894" s="68"/>
      <c r="N894" s="69"/>
      <c r="O894" s="72">
        <f t="shared" si="136"/>
        <v>0</v>
      </c>
      <c r="P894" s="72">
        <f t="shared" si="137"/>
        <v>0</v>
      </c>
      <c r="Q894" s="73">
        <f t="shared" si="142"/>
        <v>50</v>
      </c>
      <c r="R894" s="73">
        <f t="shared" si="143"/>
        <v>350</v>
      </c>
      <c r="S894" s="74">
        <f t="shared" si="140"/>
        <v>0</v>
      </c>
      <c r="T894" s="74">
        <f t="shared" si="141"/>
        <v>0</v>
      </c>
    </row>
    <row r="895" spans="2:20" x14ac:dyDescent="0.25">
      <c r="B895" s="26"/>
      <c r="C895" s="50">
        <f t="shared" si="138"/>
        <v>0</v>
      </c>
      <c r="D895" s="64">
        <f t="shared" si="135"/>
        <v>52</v>
      </c>
      <c r="E895" s="71" t="str">
        <f t="shared" si="139"/>
        <v/>
      </c>
      <c r="F895" s="89"/>
      <c r="G895" s="27"/>
      <c r="H895" s="27"/>
      <c r="I895" s="27"/>
      <c r="J895" s="27"/>
      <c r="K895" s="27"/>
      <c r="L895" s="27"/>
      <c r="M895" s="68"/>
      <c r="N895" s="69"/>
      <c r="O895" s="72">
        <f t="shared" si="136"/>
        <v>0</v>
      </c>
      <c r="P895" s="72">
        <f t="shared" si="137"/>
        <v>0</v>
      </c>
      <c r="Q895" s="73">
        <f t="shared" si="142"/>
        <v>50</v>
      </c>
      <c r="R895" s="73">
        <f t="shared" si="143"/>
        <v>350</v>
      </c>
      <c r="S895" s="74">
        <f t="shared" si="140"/>
        <v>0</v>
      </c>
      <c r="T895" s="74">
        <f t="shared" si="141"/>
        <v>0</v>
      </c>
    </row>
    <row r="896" spans="2:20" x14ac:dyDescent="0.25">
      <c r="B896" s="26"/>
      <c r="C896" s="50">
        <f t="shared" si="138"/>
        <v>0</v>
      </c>
      <c r="D896" s="64">
        <f t="shared" si="135"/>
        <v>52</v>
      </c>
      <c r="E896" s="71" t="str">
        <f t="shared" si="139"/>
        <v/>
      </c>
      <c r="F896" s="89"/>
      <c r="G896" s="27"/>
      <c r="H896" s="27"/>
      <c r="I896" s="27"/>
      <c r="J896" s="27"/>
      <c r="K896" s="27"/>
      <c r="L896" s="27"/>
      <c r="M896" s="68"/>
      <c r="N896" s="69"/>
      <c r="O896" s="72">
        <f t="shared" si="136"/>
        <v>0</v>
      </c>
      <c r="P896" s="72">
        <f t="shared" si="137"/>
        <v>0</v>
      </c>
      <c r="Q896" s="73">
        <f t="shared" si="142"/>
        <v>50</v>
      </c>
      <c r="R896" s="73">
        <f t="shared" si="143"/>
        <v>350</v>
      </c>
      <c r="S896" s="74">
        <f t="shared" si="140"/>
        <v>0</v>
      </c>
      <c r="T896" s="74">
        <f t="shared" si="141"/>
        <v>0</v>
      </c>
    </row>
    <row r="897" spans="2:20" x14ac:dyDescent="0.25">
      <c r="B897" s="26"/>
      <c r="C897" s="50">
        <f t="shared" si="138"/>
        <v>0</v>
      </c>
      <c r="D897" s="64">
        <f t="shared" si="135"/>
        <v>52</v>
      </c>
      <c r="E897" s="71" t="str">
        <f t="shared" si="139"/>
        <v/>
      </c>
      <c r="F897" s="89"/>
      <c r="G897" s="27"/>
      <c r="H897" s="27"/>
      <c r="I897" s="27"/>
      <c r="J897" s="27"/>
      <c r="K897" s="27"/>
      <c r="L897" s="27"/>
      <c r="M897" s="68"/>
      <c r="N897" s="69"/>
      <c r="O897" s="72">
        <f t="shared" si="136"/>
        <v>0</v>
      </c>
      <c r="P897" s="72">
        <f t="shared" si="137"/>
        <v>0</v>
      </c>
      <c r="Q897" s="73">
        <f t="shared" si="142"/>
        <v>50</v>
      </c>
      <c r="R897" s="73">
        <f t="shared" si="143"/>
        <v>350</v>
      </c>
      <c r="S897" s="74">
        <f t="shared" si="140"/>
        <v>0</v>
      </c>
      <c r="T897" s="74">
        <f t="shared" si="141"/>
        <v>0</v>
      </c>
    </row>
    <row r="898" spans="2:20" x14ac:dyDescent="0.25">
      <c r="B898" s="26"/>
      <c r="C898" s="50">
        <f t="shared" si="138"/>
        <v>0</v>
      </c>
      <c r="D898" s="64">
        <f t="shared" si="135"/>
        <v>52</v>
      </c>
      <c r="E898" s="71" t="str">
        <f t="shared" si="139"/>
        <v/>
      </c>
      <c r="F898" s="89"/>
      <c r="G898" s="27"/>
      <c r="H898" s="27"/>
      <c r="I898" s="27"/>
      <c r="J898" s="27"/>
      <c r="K898" s="27"/>
      <c r="L898" s="27"/>
      <c r="M898" s="68"/>
      <c r="N898" s="69"/>
      <c r="O898" s="72">
        <f t="shared" si="136"/>
        <v>0</v>
      </c>
      <c r="P898" s="72">
        <f t="shared" si="137"/>
        <v>0</v>
      </c>
      <c r="Q898" s="73">
        <f t="shared" si="142"/>
        <v>50</v>
      </c>
      <c r="R898" s="73">
        <f t="shared" si="143"/>
        <v>350</v>
      </c>
      <c r="S898" s="74">
        <f t="shared" si="140"/>
        <v>0</v>
      </c>
      <c r="T898" s="74">
        <f t="shared" si="141"/>
        <v>0</v>
      </c>
    </row>
    <row r="899" spans="2:20" x14ac:dyDescent="0.25">
      <c r="B899" s="26"/>
      <c r="C899" s="50">
        <f t="shared" si="138"/>
        <v>0</v>
      </c>
      <c r="D899" s="64">
        <f t="shared" si="135"/>
        <v>52</v>
      </c>
      <c r="E899" s="71" t="str">
        <f t="shared" si="139"/>
        <v/>
      </c>
      <c r="F899" s="89"/>
      <c r="G899" s="27"/>
      <c r="H899" s="27"/>
      <c r="I899" s="27"/>
      <c r="J899" s="27"/>
      <c r="K899" s="27"/>
      <c r="L899" s="27"/>
      <c r="M899" s="68"/>
      <c r="N899" s="69"/>
      <c r="O899" s="72">
        <f t="shared" si="136"/>
        <v>0</v>
      </c>
      <c r="P899" s="72">
        <f t="shared" si="137"/>
        <v>0</v>
      </c>
      <c r="Q899" s="73">
        <f t="shared" si="142"/>
        <v>50</v>
      </c>
      <c r="R899" s="73">
        <f t="shared" si="143"/>
        <v>350</v>
      </c>
      <c r="S899" s="74">
        <f t="shared" si="140"/>
        <v>0</v>
      </c>
      <c r="T899" s="74">
        <f t="shared" si="141"/>
        <v>0</v>
      </c>
    </row>
    <row r="900" spans="2:20" x14ac:dyDescent="0.25">
      <c r="B900" s="26"/>
      <c r="C900" s="50">
        <f t="shared" si="138"/>
        <v>0</v>
      </c>
      <c r="D900" s="64">
        <f t="shared" si="135"/>
        <v>52</v>
      </c>
      <c r="E900" s="71" t="str">
        <f t="shared" si="139"/>
        <v/>
      </c>
      <c r="F900" s="89"/>
      <c r="G900" s="27"/>
      <c r="H900" s="27"/>
      <c r="I900" s="27"/>
      <c r="J900" s="27"/>
      <c r="K900" s="27"/>
      <c r="L900" s="27"/>
      <c r="M900" s="68"/>
      <c r="N900" s="69"/>
      <c r="O900" s="72">
        <f t="shared" si="136"/>
        <v>0</v>
      </c>
      <c r="P900" s="72">
        <f t="shared" si="137"/>
        <v>0</v>
      </c>
      <c r="Q900" s="73">
        <f t="shared" si="142"/>
        <v>50</v>
      </c>
      <c r="R900" s="73">
        <f t="shared" si="143"/>
        <v>350</v>
      </c>
      <c r="S900" s="74">
        <f t="shared" si="140"/>
        <v>0</v>
      </c>
      <c r="T900" s="74">
        <f t="shared" si="141"/>
        <v>0</v>
      </c>
    </row>
    <row r="901" spans="2:20" x14ac:dyDescent="0.25">
      <c r="B901" s="26"/>
      <c r="C901" s="50">
        <f t="shared" si="138"/>
        <v>0</v>
      </c>
      <c r="D901" s="64">
        <f t="shared" si="135"/>
        <v>52</v>
      </c>
      <c r="E901" s="71" t="str">
        <f t="shared" si="139"/>
        <v/>
      </c>
      <c r="F901" s="89"/>
      <c r="G901" s="27"/>
      <c r="H901" s="27"/>
      <c r="I901" s="27"/>
      <c r="J901" s="27"/>
      <c r="K901" s="27"/>
      <c r="L901" s="27"/>
      <c r="M901" s="68"/>
      <c r="N901" s="69"/>
      <c r="O901" s="72">
        <f t="shared" si="136"/>
        <v>0</v>
      </c>
      <c r="P901" s="72">
        <f t="shared" si="137"/>
        <v>0</v>
      </c>
      <c r="Q901" s="73">
        <f t="shared" si="142"/>
        <v>50</v>
      </c>
      <c r="R901" s="73">
        <f t="shared" si="143"/>
        <v>350</v>
      </c>
      <c r="S901" s="74">
        <f t="shared" si="140"/>
        <v>0</v>
      </c>
      <c r="T901" s="74">
        <f t="shared" si="141"/>
        <v>0</v>
      </c>
    </row>
    <row r="902" spans="2:20" x14ac:dyDescent="0.25">
      <c r="B902" s="26"/>
      <c r="C902" s="50">
        <f t="shared" si="138"/>
        <v>0</v>
      </c>
      <c r="D902" s="64">
        <f t="shared" si="135"/>
        <v>52</v>
      </c>
      <c r="E902" s="71" t="str">
        <f t="shared" si="139"/>
        <v/>
      </c>
      <c r="F902" s="89"/>
      <c r="G902" s="27"/>
      <c r="H902" s="27"/>
      <c r="I902" s="27"/>
      <c r="J902" s="27"/>
      <c r="K902" s="27"/>
      <c r="L902" s="27"/>
      <c r="M902" s="68"/>
      <c r="N902" s="69"/>
      <c r="O902" s="72">
        <f t="shared" si="136"/>
        <v>0</v>
      </c>
      <c r="P902" s="72">
        <f t="shared" si="137"/>
        <v>0</v>
      </c>
      <c r="Q902" s="73">
        <f t="shared" si="142"/>
        <v>50</v>
      </c>
      <c r="R902" s="73">
        <f t="shared" si="143"/>
        <v>350</v>
      </c>
      <c r="S902" s="74">
        <f t="shared" si="140"/>
        <v>0</v>
      </c>
      <c r="T902" s="74">
        <f t="shared" si="141"/>
        <v>0</v>
      </c>
    </row>
    <row r="903" spans="2:20" x14ac:dyDescent="0.25">
      <c r="B903" s="26"/>
      <c r="C903" s="50">
        <f t="shared" si="138"/>
        <v>0</v>
      </c>
      <c r="D903" s="64">
        <f t="shared" si="135"/>
        <v>52</v>
      </c>
      <c r="E903" s="71" t="str">
        <f t="shared" si="139"/>
        <v/>
      </c>
      <c r="F903" s="89"/>
      <c r="G903" s="27"/>
      <c r="H903" s="27"/>
      <c r="I903" s="27"/>
      <c r="J903" s="27"/>
      <c r="K903" s="27"/>
      <c r="L903" s="27"/>
      <c r="M903" s="68"/>
      <c r="N903" s="69"/>
      <c r="O903" s="72">
        <f t="shared" si="136"/>
        <v>0</v>
      </c>
      <c r="P903" s="72">
        <f t="shared" si="137"/>
        <v>0</v>
      </c>
      <c r="Q903" s="73">
        <f t="shared" si="142"/>
        <v>50</v>
      </c>
      <c r="R903" s="73">
        <f t="shared" si="143"/>
        <v>350</v>
      </c>
      <c r="S903" s="74">
        <f t="shared" si="140"/>
        <v>0</v>
      </c>
      <c r="T903" s="74">
        <f t="shared" si="141"/>
        <v>0</v>
      </c>
    </row>
    <row r="904" spans="2:20" x14ac:dyDescent="0.25">
      <c r="B904" s="26"/>
      <c r="C904" s="50">
        <f t="shared" si="138"/>
        <v>0</v>
      </c>
      <c r="D904" s="64">
        <f t="shared" si="135"/>
        <v>52</v>
      </c>
      <c r="E904" s="71" t="str">
        <f t="shared" si="139"/>
        <v/>
      </c>
      <c r="F904" s="89"/>
      <c r="G904" s="27"/>
      <c r="H904" s="27"/>
      <c r="I904" s="27"/>
      <c r="J904" s="27"/>
      <c r="K904" s="27"/>
      <c r="L904" s="27"/>
      <c r="M904" s="68"/>
      <c r="N904" s="69"/>
      <c r="O904" s="72">
        <f t="shared" si="136"/>
        <v>0</v>
      </c>
      <c r="P904" s="72">
        <f t="shared" si="137"/>
        <v>0</v>
      </c>
      <c r="Q904" s="73">
        <f t="shared" si="142"/>
        <v>50</v>
      </c>
      <c r="R904" s="73">
        <f t="shared" si="143"/>
        <v>350</v>
      </c>
      <c r="S904" s="74">
        <f t="shared" si="140"/>
        <v>0</v>
      </c>
      <c r="T904" s="74">
        <f t="shared" si="141"/>
        <v>0</v>
      </c>
    </row>
    <row r="905" spans="2:20" x14ac:dyDescent="0.25">
      <c r="B905" s="26"/>
      <c r="C905" s="50">
        <f t="shared" si="138"/>
        <v>0</v>
      </c>
      <c r="D905" s="64">
        <f t="shared" ref="D905:D968" si="144">INT(MOD(INT((B905-2)/7)+0.6,52+5/28))+1</f>
        <v>52</v>
      </c>
      <c r="E905" s="71" t="str">
        <f t="shared" si="139"/>
        <v/>
      </c>
      <c r="F905" s="89"/>
      <c r="G905" s="27"/>
      <c r="H905" s="27"/>
      <c r="I905" s="27"/>
      <c r="J905" s="27"/>
      <c r="K905" s="27"/>
      <c r="L905" s="27"/>
      <c r="M905" s="68"/>
      <c r="N905" s="69"/>
      <c r="O905" s="72">
        <f t="shared" ref="O905:O968" si="145">IF(L905="v",0,M905-N905)</f>
        <v>0</v>
      </c>
      <c r="P905" s="72">
        <f t="shared" ref="P905:P968" si="146">IF(L905="v",M905-N905,0)</f>
        <v>0</v>
      </c>
      <c r="Q905" s="73">
        <f t="shared" si="142"/>
        <v>50</v>
      </c>
      <c r="R905" s="73">
        <f t="shared" si="143"/>
        <v>350</v>
      </c>
      <c r="S905" s="74">
        <f t="shared" si="140"/>
        <v>0</v>
      </c>
      <c r="T905" s="74">
        <f t="shared" si="141"/>
        <v>0</v>
      </c>
    </row>
    <row r="906" spans="2:20" x14ac:dyDescent="0.25">
      <c r="B906" s="26"/>
      <c r="C906" s="50">
        <f t="shared" ref="C906:C969" si="147">IF(B906=0,0,(DATE(YEAR(B906),MONTH(B906),DAY(B906))))</f>
        <v>0</v>
      </c>
      <c r="D906" s="64">
        <f t="shared" si="144"/>
        <v>52</v>
      </c>
      <c r="E906" s="71" t="str">
        <f t="shared" ref="E906:E969" si="148">IF(C906=0,"",UPPER(TEXT(B906,"mmmm")))</f>
        <v/>
      </c>
      <c r="F906" s="89"/>
      <c r="G906" s="27"/>
      <c r="H906" s="27"/>
      <c r="I906" s="27"/>
      <c r="J906" s="27"/>
      <c r="K906" s="27"/>
      <c r="L906" s="27"/>
      <c r="M906" s="68"/>
      <c r="N906" s="69"/>
      <c r="O906" s="72">
        <f t="shared" si="145"/>
        <v>0</v>
      </c>
      <c r="P906" s="72">
        <f t="shared" si="146"/>
        <v>0</v>
      </c>
      <c r="Q906" s="73">
        <f t="shared" si="142"/>
        <v>50</v>
      </c>
      <c r="R906" s="73">
        <f t="shared" si="143"/>
        <v>350</v>
      </c>
      <c r="S906" s="74">
        <f t="shared" si="140"/>
        <v>0</v>
      </c>
      <c r="T906" s="74">
        <f t="shared" si="141"/>
        <v>0</v>
      </c>
    </row>
    <row r="907" spans="2:20" x14ac:dyDescent="0.25">
      <c r="B907" s="26"/>
      <c r="C907" s="50">
        <f t="shared" si="147"/>
        <v>0</v>
      </c>
      <c r="D907" s="64">
        <f t="shared" si="144"/>
        <v>52</v>
      </c>
      <c r="E907" s="71" t="str">
        <f t="shared" si="148"/>
        <v/>
      </c>
      <c r="F907" s="89"/>
      <c r="G907" s="27"/>
      <c r="H907" s="27"/>
      <c r="I907" s="27"/>
      <c r="J907" s="27"/>
      <c r="K907" s="27"/>
      <c r="L907" s="27"/>
      <c r="M907" s="68"/>
      <c r="N907" s="69"/>
      <c r="O907" s="72">
        <f t="shared" si="145"/>
        <v>0</v>
      </c>
      <c r="P907" s="72">
        <f t="shared" si="146"/>
        <v>0</v>
      </c>
      <c r="Q907" s="73">
        <f t="shared" si="142"/>
        <v>50</v>
      </c>
      <c r="R907" s="73">
        <f t="shared" si="143"/>
        <v>350</v>
      </c>
      <c r="S907" s="74">
        <f t="shared" si="140"/>
        <v>0</v>
      </c>
      <c r="T907" s="74">
        <f t="shared" si="141"/>
        <v>0</v>
      </c>
    </row>
    <row r="908" spans="2:20" x14ac:dyDescent="0.25">
      <c r="B908" s="26"/>
      <c r="C908" s="50">
        <f t="shared" si="147"/>
        <v>0</v>
      </c>
      <c r="D908" s="64">
        <f t="shared" si="144"/>
        <v>52</v>
      </c>
      <c r="E908" s="71" t="str">
        <f t="shared" si="148"/>
        <v/>
      </c>
      <c r="F908" s="89"/>
      <c r="G908" s="27"/>
      <c r="H908" s="27"/>
      <c r="I908" s="27"/>
      <c r="J908" s="27"/>
      <c r="K908" s="27"/>
      <c r="L908" s="27"/>
      <c r="M908" s="68"/>
      <c r="N908" s="69"/>
      <c r="O908" s="72">
        <f t="shared" si="145"/>
        <v>0</v>
      </c>
      <c r="P908" s="72">
        <f t="shared" si="146"/>
        <v>0</v>
      </c>
      <c r="Q908" s="73">
        <f t="shared" si="142"/>
        <v>50</v>
      </c>
      <c r="R908" s="73">
        <f t="shared" si="143"/>
        <v>350</v>
      </c>
      <c r="S908" s="74">
        <f t="shared" si="140"/>
        <v>0</v>
      </c>
      <c r="T908" s="74">
        <f t="shared" si="141"/>
        <v>0</v>
      </c>
    </row>
    <row r="909" spans="2:20" x14ac:dyDescent="0.25">
      <c r="B909" s="26"/>
      <c r="C909" s="50">
        <f t="shared" si="147"/>
        <v>0</v>
      </c>
      <c r="D909" s="64">
        <f t="shared" si="144"/>
        <v>52</v>
      </c>
      <c r="E909" s="71" t="str">
        <f t="shared" si="148"/>
        <v/>
      </c>
      <c r="F909" s="89"/>
      <c r="G909" s="27"/>
      <c r="H909" s="27"/>
      <c r="I909" s="27"/>
      <c r="J909" s="27"/>
      <c r="K909" s="27"/>
      <c r="L909" s="27"/>
      <c r="M909" s="68"/>
      <c r="N909" s="69"/>
      <c r="O909" s="72">
        <f t="shared" si="145"/>
        <v>0</v>
      </c>
      <c r="P909" s="72">
        <f t="shared" si="146"/>
        <v>0</v>
      </c>
      <c r="Q909" s="73">
        <f t="shared" si="142"/>
        <v>50</v>
      </c>
      <c r="R909" s="73">
        <f t="shared" si="143"/>
        <v>350</v>
      </c>
      <c r="S909" s="74">
        <f t="shared" si="140"/>
        <v>0</v>
      </c>
      <c r="T909" s="74">
        <f t="shared" si="141"/>
        <v>0</v>
      </c>
    </row>
    <row r="910" spans="2:20" x14ac:dyDescent="0.25">
      <c r="B910" s="26"/>
      <c r="C910" s="50">
        <f t="shared" si="147"/>
        <v>0</v>
      </c>
      <c r="D910" s="64">
        <f t="shared" si="144"/>
        <v>52</v>
      </c>
      <c r="E910" s="71" t="str">
        <f t="shared" si="148"/>
        <v/>
      </c>
      <c r="F910" s="89"/>
      <c r="G910" s="27"/>
      <c r="H910" s="27"/>
      <c r="I910" s="27"/>
      <c r="J910" s="27"/>
      <c r="K910" s="27"/>
      <c r="L910" s="27"/>
      <c r="M910" s="68"/>
      <c r="N910" s="69"/>
      <c r="O910" s="72">
        <f t="shared" si="145"/>
        <v>0</v>
      </c>
      <c r="P910" s="72">
        <f t="shared" si="146"/>
        <v>0</v>
      </c>
      <c r="Q910" s="73">
        <f t="shared" si="142"/>
        <v>50</v>
      </c>
      <c r="R910" s="73">
        <f t="shared" si="143"/>
        <v>350</v>
      </c>
      <c r="S910" s="74">
        <f t="shared" si="140"/>
        <v>0</v>
      </c>
      <c r="T910" s="74">
        <f t="shared" si="141"/>
        <v>0</v>
      </c>
    </row>
    <row r="911" spans="2:20" x14ac:dyDescent="0.25">
      <c r="B911" s="26"/>
      <c r="C911" s="50">
        <f t="shared" si="147"/>
        <v>0</v>
      </c>
      <c r="D911" s="64">
        <f t="shared" si="144"/>
        <v>52</v>
      </c>
      <c r="E911" s="71" t="str">
        <f t="shared" si="148"/>
        <v/>
      </c>
      <c r="F911" s="89"/>
      <c r="G911" s="27"/>
      <c r="H911" s="27"/>
      <c r="I911" s="27"/>
      <c r="J911" s="27"/>
      <c r="K911" s="27"/>
      <c r="L911" s="27"/>
      <c r="M911" s="68"/>
      <c r="N911" s="69"/>
      <c r="O911" s="72">
        <f t="shared" si="145"/>
        <v>0</v>
      </c>
      <c r="P911" s="72">
        <f t="shared" si="146"/>
        <v>0</v>
      </c>
      <c r="Q911" s="73">
        <f t="shared" si="142"/>
        <v>50</v>
      </c>
      <c r="R911" s="73">
        <f t="shared" si="143"/>
        <v>350</v>
      </c>
      <c r="S911" s="74">
        <f t="shared" si="140"/>
        <v>0</v>
      </c>
      <c r="T911" s="74">
        <f t="shared" si="141"/>
        <v>0</v>
      </c>
    </row>
    <row r="912" spans="2:20" x14ac:dyDescent="0.25">
      <c r="B912" s="26"/>
      <c r="C912" s="50">
        <f t="shared" si="147"/>
        <v>0</v>
      </c>
      <c r="D912" s="64">
        <f t="shared" si="144"/>
        <v>52</v>
      </c>
      <c r="E912" s="71" t="str">
        <f t="shared" si="148"/>
        <v/>
      </c>
      <c r="F912" s="89"/>
      <c r="G912" s="27"/>
      <c r="H912" s="27"/>
      <c r="I912" s="27"/>
      <c r="J912" s="27"/>
      <c r="K912" s="27"/>
      <c r="L912" s="27"/>
      <c r="M912" s="68"/>
      <c r="N912" s="69"/>
      <c r="O912" s="72">
        <f t="shared" si="145"/>
        <v>0</v>
      </c>
      <c r="P912" s="72">
        <f t="shared" si="146"/>
        <v>0</v>
      </c>
      <c r="Q912" s="73">
        <f t="shared" si="142"/>
        <v>50</v>
      </c>
      <c r="R912" s="73">
        <f t="shared" si="143"/>
        <v>350</v>
      </c>
      <c r="S912" s="74">
        <f t="shared" si="140"/>
        <v>0</v>
      </c>
      <c r="T912" s="74">
        <f t="shared" si="141"/>
        <v>0</v>
      </c>
    </row>
    <row r="913" spans="2:20" x14ac:dyDescent="0.25">
      <c r="B913" s="26"/>
      <c r="C913" s="50">
        <f t="shared" si="147"/>
        <v>0</v>
      </c>
      <c r="D913" s="64">
        <f t="shared" si="144"/>
        <v>52</v>
      </c>
      <c r="E913" s="71" t="str">
        <f t="shared" si="148"/>
        <v/>
      </c>
      <c r="F913" s="89"/>
      <c r="G913" s="27"/>
      <c r="H913" s="27"/>
      <c r="I913" s="27"/>
      <c r="J913" s="27"/>
      <c r="K913" s="27"/>
      <c r="L913" s="27"/>
      <c r="M913" s="68"/>
      <c r="N913" s="69"/>
      <c r="O913" s="72">
        <f t="shared" si="145"/>
        <v>0</v>
      </c>
      <c r="P913" s="72">
        <f t="shared" si="146"/>
        <v>0</v>
      </c>
      <c r="Q913" s="73">
        <f t="shared" si="142"/>
        <v>50</v>
      </c>
      <c r="R913" s="73">
        <f t="shared" si="143"/>
        <v>350</v>
      </c>
      <c r="S913" s="74">
        <f t="shared" si="140"/>
        <v>0</v>
      </c>
      <c r="T913" s="74">
        <f t="shared" si="141"/>
        <v>0</v>
      </c>
    </row>
    <row r="914" spans="2:20" x14ac:dyDescent="0.25">
      <c r="B914" s="26"/>
      <c r="C914" s="50">
        <f t="shared" si="147"/>
        <v>0</v>
      </c>
      <c r="D914" s="64">
        <f t="shared" si="144"/>
        <v>52</v>
      </c>
      <c r="E914" s="71" t="str">
        <f t="shared" si="148"/>
        <v/>
      </c>
      <c r="F914" s="89"/>
      <c r="G914" s="27"/>
      <c r="H914" s="27"/>
      <c r="I914" s="27"/>
      <c r="J914" s="27"/>
      <c r="K914" s="27"/>
      <c r="L914" s="27"/>
      <c r="M914" s="68"/>
      <c r="N914" s="69"/>
      <c r="O914" s="72">
        <f t="shared" si="145"/>
        <v>0</v>
      </c>
      <c r="P914" s="72">
        <f t="shared" si="146"/>
        <v>0</v>
      </c>
      <c r="Q914" s="73">
        <f t="shared" si="142"/>
        <v>50</v>
      </c>
      <c r="R914" s="73">
        <f t="shared" si="143"/>
        <v>350</v>
      </c>
      <c r="S914" s="74">
        <f t="shared" ref="S914:S977" si="149">IF(Q914=Q913,0,Q914)</f>
        <v>0</v>
      </c>
      <c r="T914" s="74">
        <f t="shared" ref="T914:T977" si="150">IF(R914=R913,0,R914)</f>
        <v>0</v>
      </c>
    </row>
    <row r="915" spans="2:20" x14ac:dyDescent="0.25">
      <c r="B915" s="26"/>
      <c r="C915" s="50">
        <f t="shared" si="147"/>
        <v>0</v>
      </c>
      <c r="D915" s="64">
        <f t="shared" si="144"/>
        <v>52</v>
      </c>
      <c r="E915" s="71" t="str">
        <f t="shared" si="148"/>
        <v/>
      </c>
      <c r="F915" s="89"/>
      <c r="G915" s="27"/>
      <c r="H915" s="27"/>
      <c r="I915" s="27"/>
      <c r="J915" s="27"/>
      <c r="K915" s="27"/>
      <c r="L915" s="27"/>
      <c r="M915" s="68"/>
      <c r="N915" s="69"/>
      <c r="O915" s="72">
        <f t="shared" si="145"/>
        <v>0</v>
      </c>
      <c r="P915" s="72">
        <f t="shared" si="146"/>
        <v>0</v>
      </c>
      <c r="Q915" s="73">
        <f t="shared" si="142"/>
        <v>50</v>
      </c>
      <c r="R915" s="73">
        <f t="shared" si="143"/>
        <v>350</v>
      </c>
      <c r="S915" s="74">
        <f t="shared" si="149"/>
        <v>0</v>
      </c>
      <c r="T915" s="74">
        <f t="shared" si="150"/>
        <v>0</v>
      </c>
    </row>
    <row r="916" spans="2:20" x14ac:dyDescent="0.25">
      <c r="B916" s="26"/>
      <c r="C916" s="50">
        <f t="shared" si="147"/>
        <v>0</v>
      </c>
      <c r="D916" s="64">
        <f t="shared" si="144"/>
        <v>52</v>
      </c>
      <c r="E916" s="71" t="str">
        <f t="shared" si="148"/>
        <v/>
      </c>
      <c r="F916" s="89"/>
      <c r="G916" s="27"/>
      <c r="H916" s="27"/>
      <c r="I916" s="27"/>
      <c r="J916" s="27"/>
      <c r="K916" s="27"/>
      <c r="L916" s="27"/>
      <c r="M916" s="68"/>
      <c r="N916" s="69"/>
      <c r="O916" s="72">
        <f t="shared" si="145"/>
        <v>0</v>
      </c>
      <c r="P916" s="72">
        <f t="shared" si="146"/>
        <v>0</v>
      </c>
      <c r="Q916" s="73">
        <f t="shared" ref="Q916:Q979" si="151">Q915+O916</f>
        <v>50</v>
      </c>
      <c r="R916" s="73">
        <f t="shared" ref="R916:R979" si="152">R915+P916</f>
        <v>350</v>
      </c>
      <c r="S916" s="74">
        <f t="shared" si="149"/>
        <v>0</v>
      </c>
      <c r="T916" s="74">
        <f t="shared" si="150"/>
        <v>0</v>
      </c>
    </row>
    <row r="917" spans="2:20" x14ac:dyDescent="0.25">
      <c r="B917" s="26"/>
      <c r="C917" s="50">
        <f t="shared" si="147"/>
        <v>0</v>
      </c>
      <c r="D917" s="64">
        <f t="shared" si="144"/>
        <v>52</v>
      </c>
      <c r="E917" s="71" t="str">
        <f t="shared" si="148"/>
        <v/>
      </c>
      <c r="F917" s="89"/>
      <c r="G917" s="27"/>
      <c r="H917" s="27"/>
      <c r="I917" s="27"/>
      <c r="J917" s="27"/>
      <c r="K917" s="27"/>
      <c r="L917" s="27"/>
      <c r="M917" s="68"/>
      <c r="N917" s="69"/>
      <c r="O917" s="72">
        <f t="shared" si="145"/>
        <v>0</v>
      </c>
      <c r="P917" s="72">
        <f t="shared" si="146"/>
        <v>0</v>
      </c>
      <c r="Q917" s="73">
        <f t="shared" si="151"/>
        <v>50</v>
      </c>
      <c r="R917" s="73">
        <f t="shared" si="152"/>
        <v>350</v>
      </c>
      <c r="S917" s="74">
        <f t="shared" si="149"/>
        <v>0</v>
      </c>
      <c r="T917" s="74">
        <f t="shared" si="150"/>
        <v>0</v>
      </c>
    </row>
    <row r="918" spans="2:20" x14ac:dyDescent="0.25">
      <c r="B918" s="26"/>
      <c r="C918" s="50">
        <f t="shared" si="147"/>
        <v>0</v>
      </c>
      <c r="D918" s="64">
        <f t="shared" si="144"/>
        <v>52</v>
      </c>
      <c r="E918" s="71" t="str">
        <f t="shared" si="148"/>
        <v/>
      </c>
      <c r="F918" s="89"/>
      <c r="G918" s="27"/>
      <c r="H918" s="27"/>
      <c r="I918" s="27"/>
      <c r="J918" s="27"/>
      <c r="K918" s="27"/>
      <c r="L918" s="27"/>
      <c r="M918" s="68"/>
      <c r="N918" s="69"/>
      <c r="O918" s="72">
        <f t="shared" si="145"/>
        <v>0</v>
      </c>
      <c r="P918" s="72">
        <f t="shared" si="146"/>
        <v>0</v>
      </c>
      <c r="Q918" s="73">
        <f t="shared" si="151"/>
        <v>50</v>
      </c>
      <c r="R918" s="73">
        <f t="shared" si="152"/>
        <v>350</v>
      </c>
      <c r="S918" s="74">
        <f t="shared" si="149"/>
        <v>0</v>
      </c>
      <c r="T918" s="74">
        <f t="shared" si="150"/>
        <v>0</v>
      </c>
    </row>
    <row r="919" spans="2:20" x14ac:dyDescent="0.25">
      <c r="B919" s="26"/>
      <c r="C919" s="50">
        <f t="shared" si="147"/>
        <v>0</v>
      </c>
      <c r="D919" s="64">
        <f t="shared" si="144"/>
        <v>52</v>
      </c>
      <c r="E919" s="71" t="str">
        <f t="shared" si="148"/>
        <v/>
      </c>
      <c r="F919" s="89"/>
      <c r="G919" s="27"/>
      <c r="H919" s="27"/>
      <c r="I919" s="27"/>
      <c r="J919" s="27"/>
      <c r="K919" s="27"/>
      <c r="L919" s="27"/>
      <c r="M919" s="68"/>
      <c r="N919" s="69"/>
      <c r="O919" s="72">
        <f t="shared" si="145"/>
        <v>0</v>
      </c>
      <c r="P919" s="72">
        <f t="shared" si="146"/>
        <v>0</v>
      </c>
      <c r="Q919" s="73">
        <f t="shared" si="151"/>
        <v>50</v>
      </c>
      <c r="R919" s="73">
        <f t="shared" si="152"/>
        <v>350</v>
      </c>
      <c r="S919" s="74">
        <f t="shared" si="149"/>
        <v>0</v>
      </c>
      <c r="T919" s="74">
        <f t="shared" si="150"/>
        <v>0</v>
      </c>
    </row>
    <row r="920" spans="2:20" x14ac:dyDescent="0.25">
      <c r="B920" s="26"/>
      <c r="C920" s="50">
        <f t="shared" si="147"/>
        <v>0</v>
      </c>
      <c r="D920" s="64">
        <f t="shared" si="144"/>
        <v>52</v>
      </c>
      <c r="E920" s="71" t="str">
        <f t="shared" si="148"/>
        <v/>
      </c>
      <c r="F920" s="89"/>
      <c r="G920" s="27"/>
      <c r="H920" s="27"/>
      <c r="I920" s="27"/>
      <c r="J920" s="27"/>
      <c r="K920" s="27"/>
      <c r="L920" s="27"/>
      <c r="M920" s="68"/>
      <c r="N920" s="69"/>
      <c r="O920" s="72">
        <f t="shared" si="145"/>
        <v>0</v>
      </c>
      <c r="P920" s="72">
        <f t="shared" si="146"/>
        <v>0</v>
      </c>
      <c r="Q920" s="73">
        <f t="shared" si="151"/>
        <v>50</v>
      </c>
      <c r="R920" s="73">
        <f t="shared" si="152"/>
        <v>350</v>
      </c>
      <c r="S920" s="74">
        <f t="shared" si="149"/>
        <v>0</v>
      </c>
      <c r="T920" s="74">
        <f t="shared" si="150"/>
        <v>0</v>
      </c>
    </row>
    <row r="921" spans="2:20" x14ac:dyDescent="0.25">
      <c r="B921" s="26"/>
      <c r="C921" s="50">
        <f t="shared" si="147"/>
        <v>0</v>
      </c>
      <c r="D921" s="64">
        <f t="shared" si="144"/>
        <v>52</v>
      </c>
      <c r="E921" s="71" t="str">
        <f t="shared" si="148"/>
        <v/>
      </c>
      <c r="F921" s="89"/>
      <c r="G921" s="27"/>
      <c r="H921" s="27"/>
      <c r="I921" s="27"/>
      <c r="J921" s="27"/>
      <c r="K921" s="27"/>
      <c r="L921" s="27"/>
      <c r="M921" s="68"/>
      <c r="N921" s="69"/>
      <c r="O921" s="72">
        <f t="shared" si="145"/>
        <v>0</v>
      </c>
      <c r="P921" s="72">
        <f t="shared" si="146"/>
        <v>0</v>
      </c>
      <c r="Q921" s="73">
        <f t="shared" si="151"/>
        <v>50</v>
      </c>
      <c r="R921" s="73">
        <f t="shared" si="152"/>
        <v>350</v>
      </c>
      <c r="S921" s="74">
        <f t="shared" si="149"/>
        <v>0</v>
      </c>
      <c r="T921" s="74">
        <f t="shared" si="150"/>
        <v>0</v>
      </c>
    </row>
    <row r="922" spans="2:20" x14ac:dyDescent="0.25">
      <c r="B922" s="26"/>
      <c r="C922" s="50">
        <f t="shared" si="147"/>
        <v>0</v>
      </c>
      <c r="D922" s="64">
        <f t="shared" si="144"/>
        <v>52</v>
      </c>
      <c r="E922" s="71" t="str">
        <f t="shared" si="148"/>
        <v/>
      </c>
      <c r="F922" s="89"/>
      <c r="G922" s="27"/>
      <c r="H922" s="27"/>
      <c r="I922" s="27"/>
      <c r="J922" s="27"/>
      <c r="K922" s="27"/>
      <c r="L922" s="27"/>
      <c r="M922" s="68"/>
      <c r="N922" s="69"/>
      <c r="O922" s="72">
        <f t="shared" si="145"/>
        <v>0</v>
      </c>
      <c r="P922" s="72">
        <f t="shared" si="146"/>
        <v>0</v>
      </c>
      <c r="Q922" s="73">
        <f t="shared" si="151"/>
        <v>50</v>
      </c>
      <c r="R922" s="73">
        <f t="shared" si="152"/>
        <v>350</v>
      </c>
      <c r="S922" s="74">
        <f t="shared" si="149"/>
        <v>0</v>
      </c>
      <c r="T922" s="74">
        <f t="shared" si="150"/>
        <v>0</v>
      </c>
    </row>
    <row r="923" spans="2:20" x14ac:dyDescent="0.25">
      <c r="B923" s="26"/>
      <c r="C923" s="50">
        <f t="shared" si="147"/>
        <v>0</v>
      </c>
      <c r="D923" s="64">
        <f t="shared" si="144"/>
        <v>52</v>
      </c>
      <c r="E923" s="71" t="str">
        <f t="shared" si="148"/>
        <v/>
      </c>
      <c r="F923" s="89"/>
      <c r="G923" s="27"/>
      <c r="H923" s="27"/>
      <c r="I923" s="27"/>
      <c r="J923" s="27"/>
      <c r="K923" s="27"/>
      <c r="L923" s="27"/>
      <c r="M923" s="68"/>
      <c r="N923" s="69"/>
      <c r="O923" s="72">
        <f t="shared" si="145"/>
        <v>0</v>
      </c>
      <c r="P923" s="72">
        <f t="shared" si="146"/>
        <v>0</v>
      </c>
      <c r="Q923" s="73">
        <f t="shared" si="151"/>
        <v>50</v>
      </c>
      <c r="R923" s="73">
        <f t="shared" si="152"/>
        <v>350</v>
      </c>
      <c r="S923" s="74">
        <f t="shared" si="149"/>
        <v>0</v>
      </c>
      <c r="T923" s="74">
        <f t="shared" si="150"/>
        <v>0</v>
      </c>
    </row>
    <row r="924" spans="2:20" x14ac:dyDescent="0.25">
      <c r="B924" s="26"/>
      <c r="C924" s="50">
        <f t="shared" si="147"/>
        <v>0</v>
      </c>
      <c r="D924" s="64">
        <f t="shared" si="144"/>
        <v>52</v>
      </c>
      <c r="E924" s="71" t="str">
        <f t="shared" si="148"/>
        <v/>
      </c>
      <c r="F924" s="89"/>
      <c r="G924" s="27"/>
      <c r="H924" s="27"/>
      <c r="I924" s="27"/>
      <c r="J924" s="27"/>
      <c r="K924" s="27"/>
      <c r="L924" s="27"/>
      <c r="M924" s="68"/>
      <c r="N924" s="69"/>
      <c r="O924" s="72">
        <f t="shared" si="145"/>
        <v>0</v>
      </c>
      <c r="P924" s="72">
        <f t="shared" si="146"/>
        <v>0</v>
      </c>
      <c r="Q924" s="73">
        <f t="shared" si="151"/>
        <v>50</v>
      </c>
      <c r="R924" s="73">
        <f t="shared" si="152"/>
        <v>350</v>
      </c>
      <c r="S924" s="74">
        <f t="shared" si="149"/>
        <v>0</v>
      </c>
      <c r="T924" s="74">
        <f t="shared" si="150"/>
        <v>0</v>
      </c>
    </row>
    <row r="925" spans="2:20" x14ac:dyDescent="0.25">
      <c r="B925" s="26"/>
      <c r="C925" s="50">
        <f t="shared" si="147"/>
        <v>0</v>
      </c>
      <c r="D925" s="64">
        <f t="shared" si="144"/>
        <v>52</v>
      </c>
      <c r="E925" s="71" t="str">
        <f t="shared" si="148"/>
        <v/>
      </c>
      <c r="F925" s="89"/>
      <c r="G925" s="27"/>
      <c r="H925" s="27"/>
      <c r="I925" s="27"/>
      <c r="J925" s="27"/>
      <c r="K925" s="27"/>
      <c r="L925" s="27"/>
      <c r="M925" s="68"/>
      <c r="N925" s="69"/>
      <c r="O925" s="72">
        <f t="shared" si="145"/>
        <v>0</v>
      </c>
      <c r="P925" s="72">
        <f t="shared" si="146"/>
        <v>0</v>
      </c>
      <c r="Q925" s="73">
        <f t="shared" si="151"/>
        <v>50</v>
      </c>
      <c r="R925" s="73">
        <f t="shared" si="152"/>
        <v>350</v>
      </c>
      <c r="S925" s="74">
        <f t="shared" si="149"/>
        <v>0</v>
      </c>
      <c r="T925" s="74">
        <f t="shared" si="150"/>
        <v>0</v>
      </c>
    </row>
    <row r="926" spans="2:20" x14ac:dyDescent="0.25">
      <c r="B926" s="26"/>
      <c r="C926" s="50">
        <f t="shared" si="147"/>
        <v>0</v>
      </c>
      <c r="D926" s="64">
        <f t="shared" si="144"/>
        <v>52</v>
      </c>
      <c r="E926" s="71" t="str">
        <f t="shared" si="148"/>
        <v/>
      </c>
      <c r="F926" s="89"/>
      <c r="G926" s="27"/>
      <c r="H926" s="27"/>
      <c r="I926" s="27"/>
      <c r="J926" s="27"/>
      <c r="K926" s="27"/>
      <c r="L926" s="27"/>
      <c r="M926" s="68"/>
      <c r="N926" s="69"/>
      <c r="O926" s="72">
        <f t="shared" si="145"/>
        <v>0</v>
      </c>
      <c r="P926" s="72">
        <f t="shared" si="146"/>
        <v>0</v>
      </c>
      <c r="Q926" s="73">
        <f t="shared" si="151"/>
        <v>50</v>
      </c>
      <c r="R926" s="73">
        <f t="shared" si="152"/>
        <v>350</v>
      </c>
      <c r="S926" s="74">
        <f t="shared" si="149"/>
        <v>0</v>
      </c>
      <c r="T926" s="74">
        <f t="shared" si="150"/>
        <v>0</v>
      </c>
    </row>
    <row r="927" spans="2:20" x14ac:dyDescent="0.25">
      <c r="B927" s="26"/>
      <c r="C927" s="50">
        <f t="shared" si="147"/>
        <v>0</v>
      </c>
      <c r="D927" s="64">
        <f t="shared" si="144"/>
        <v>52</v>
      </c>
      <c r="E927" s="71" t="str">
        <f t="shared" si="148"/>
        <v/>
      </c>
      <c r="F927" s="89"/>
      <c r="G927" s="27"/>
      <c r="H927" s="27"/>
      <c r="I927" s="27"/>
      <c r="J927" s="27"/>
      <c r="K927" s="27"/>
      <c r="L927" s="27"/>
      <c r="M927" s="68"/>
      <c r="N927" s="69"/>
      <c r="O927" s="72">
        <f t="shared" si="145"/>
        <v>0</v>
      </c>
      <c r="P927" s="72">
        <f t="shared" si="146"/>
        <v>0</v>
      </c>
      <c r="Q927" s="73">
        <f t="shared" si="151"/>
        <v>50</v>
      </c>
      <c r="R927" s="73">
        <f t="shared" si="152"/>
        <v>350</v>
      </c>
      <c r="S927" s="74">
        <f t="shared" si="149"/>
        <v>0</v>
      </c>
      <c r="T927" s="74">
        <f t="shared" si="150"/>
        <v>0</v>
      </c>
    </row>
    <row r="928" spans="2:20" x14ac:dyDescent="0.25">
      <c r="B928" s="26"/>
      <c r="C928" s="50">
        <f t="shared" si="147"/>
        <v>0</v>
      </c>
      <c r="D928" s="64">
        <f t="shared" si="144"/>
        <v>52</v>
      </c>
      <c r="E928" s="71" t="str">
        <f t="shared" si="148"/>
        <v/>
      </c>
      <c r="F928" s="89"/>
      <c r="G928" s="27"/>
      <c r="H928" s="27"/>
      <c r="I928" s="27"/>
      <c r="J928" s="27"/>
      <c r="K928" s="27"/>
      <c r="L928" s="27"/>
      <c r="M928" s="68"/>
      <c r="N928" s="69"/>
      <c r="O928" s="72">
        <f t="shared" si="145"/>
        <v>0</v>
      </c>
      <c r="P928" s="72">
        <f t="shared" si="146"/>
        <v>0</v>
      </c>
      <c r="Q928" s="73">
        <f t="shared" si="151"/>
        <v>50</v>
      </c>
      <c r="R928" s="73">
        <f t="shared" si="152"/>
        <v>350</v>
      </c>
      <c r="S928" s="74">
        <f t="shared" si="149"/>
        <v>0</v>
      </c>
      <c r="T928" s="74">
        <f t="shared" si="150"/>
        <v>0</v>
      </c>
    </row>
    <row r="929" spans="2:20" x14ac:dyDescent="0.25">
      <c r="B929" s="26"/>
      <c r="C929" s="50">
        <f t="shared" si="147"/>
        <v>0</v>
      </c>
      <c r="D929" s="64">
        <f t="shared" si="144"/>
        <v>52</v>
      </c>
      <c r="E929" s="71" t="str">
        <f t="shared" si="148"/>
        <v/>
      </c>
      <c r="F929" s="89"/>
      <c r="G929" s="27"/>
      <c r="H929" s="27"/>
      <c r="I929" s="27"/>
      <c r="J929" s="27"/>
      <c r="K929" s="27"/>
      <c r="L929" s="27"/>
      <c r="M929" s="68"/>
      <c r="N929" s="69"/>
      <c r="O929" s="72">
        <f t="shared" si="145"/>
        <v>0</v>
      </c>
      <c r="P929" s="72">
        <f t="shared" si="146"/>
        <v>0</v>
      </c>
      <c r="Q929" s="73">
        <f t="shared" si="151"/>
        <v>50</v>
      </c>
      <c r="R929" s="73">
        <f t="shared" si="152"/>
        <v>350</v>
      </c>
      <c r="S929" s="74">
        <f t="shared" si="149"/>
        <v>0</v>
      </c>
      <c r="T929" s="74">
        <f t="shared" si="150"/>
        <v>0</v>
      </c>
    </row>
    <row r="930" spans="2:20" x14ac:dyDescent="0.25">
      <c r="B930" s="26"/>
      <c r="C930" s="50">
        <f t="shared" si="147"/>
        <v>0</v>
      </c>
      <c r="D930" s="64">
        <f t="shared" si="144"/>
        <v>52</v>
      </c>
      <c r="E930" s="71" t="str">
        <f t="shared" si="148"/>
        <v/>
      </c>
      <c r="F930" s="89"/>
      <c r="G930" s="27"/>
      <c r="H930" s="27"/>
      <c r="I930" s="27"/>
      <c r="J930" s="27"/>
      <c r="K930" s="27"/>
      <c r="L930" s="27"/>
      <c r="M930" s="68"/>
      <c r="N930" s="69"/>
      <c r="O930" s="72">
        <f t="shared" si="145"/>
        <v>0</v>
      </c>
      <c r="P930" s="72">
        <f t="shared" si="146"/>
        <v>0</v>
      </c>
      <c r="Q930" s="73">
        <f t="shared" si="151"/>
        <v>50</v>
      </c>
      <c r="R930" s="73">
        <f t="shared" si="152"/>
        <v>350</v>
      </c>
      <c r="S930" s="74">
        <f t="shared" si="149"/>
        <v>0</v>
      </c>
      <c r="T930" s="74">
        <f t="shared" si="150"/>
        <v>0</v>
      </c>
    </row>
    <row r="931" spans="2:20" x14ac:dyDescent="0.25">
      <c r="B931" s="26"/>
      <c r="C931" s="50">
        <f t="shared" si="147"/>
        <v>0</v>
      </c>
      <c r="D931" s="64">
        <f t="shared" si="144"/>
        <v>52</v>
      </c>
      <c r="E931" s="71" t="str">
        <f t="shared" si="148"/>
        <v/>
      </c>
      <c r="F931" s="89"/>
      <c r="G931" s="27"/>
      <c r="H931" s="27"/>
      <c r="I931" s="27"/>
      <c r="J931" s="27"/>
      <c r="K931" s="27"/>
      <c r="L931" s="27"/>
      <c r="M931" s="68"/>
      <c r="N931" s="69"/>
      <c r="O931" s="72">
        <f t="shared" si="145"/>
        <v>0</v>
      </c>
      <c r="P931" s="72">
        <f t="shared" si="146"/>
        <v>0</v>
      </c>
      <c r="Q931" s="73">
        <f t="shared" si="151"/>
        <v>50</v>
      </c>
      <c r="R931" s="73">
        <f t="shared" si="152"/>
        <v>350</v>
      </c>
      <c r="S931" s="74">
        <f t="shared" si="149"/>
        <v>0</v>
      </c>
      <c r="T931" s="74">
        <f t="shared" si="150"/>
        <v>0</v>
      </c>
    </row>
    <row r="932" spans="2:20" x14ac:dyDescent="0.25">
      <c r="B932" s="26"/>
      <c r="C932" s="50">
        <f t="shared" si="147"/>
        <v>0</v>
      </c>
      <c r="D932" s="64">
        <f t="shared" si="144"/>
        <v>52</v>
      </c>
      <c r="E932" s="71" t="str">
        <f t="shared" si="148"/>
        <v/>
      </c>
      <c r="F932" s="89"/>
      <c r="G932" s="27"/>
      <c r="H932" s="27"/>
      <c r="I932" s="27"/>
      <c r="J932" s="27"/>
      <c r="K932" s="27"/>
      <c r="L932" s="27"/>
      <c r="M932" s="68"/>
      <c r="N932" s="69"/>
      <c r="O932" s="72">
        <f t="shared" si="145"/>
        <v>0</v>
      </c>
      <c r="P932" s="72">
        <f t="shared" si="146"/>
        <v>0</v>
      </c>
      <c r="Q932" s="73">
        <f t="shared" si="151"/>
        <v>50</v>
      </c>
      <c r="R932" s="73">
        <f t="shared" si="152"/>
        <v>350</v>
      </c>
      <c r="S932" s="74">
        <f t="shared" si="149"/>
        <v>0</v>
      </c>
      <c r="T932" s="74">
        <f t="shared" si="150"/>
        <v>0</v>
      </c>
    </row>
    <row r="933" spans="2:20" x14ac:dyDescent="0.25">
      <c r="B933" s="26"/>
      <c r="C933" s="50">
        <f t="shared" si="147"/>
        <v>0</v>
      </c>
      <c r="D933" s="64">
        <f t="shared" si="144"/>
        <v>52</v>
      </c>
      <c r="E933" s="71" t="str">
        <f t="shared" si="148"/>
        <v/>
      </c>
      <c r="F933" s="89"/>
      <c r="G933" s="27"/>
      <c r="H933" s="27"/>
      <c r="I933" s="27"/>
      <c r="J933" s="27"/>
      <c r="K933" s="27"/>
      <c r="L933" s="27"/>
      <c r="M933" s="68"/>
      <c r="N933" s="69"/>
      <c r="O933" s="72">
        <f t="shared" si="145"/>
        <v>0</v>
      </c>
      <c r="P933" s="72">
        <f t="shared" si="146"/>
        <v>0</v>
      </c>
      <c r="Q933" s="73">
        <f t="shared" si="151"/>
        <v>50</v>
      </c>
      <c r="R933" s="73">
        <f t="shared" si="152"/>
        <v>350</v>
      </c>
      <c r="S933" s="74">
        <f t="shared" si="149"/>
        <v>0</v>
      </c>
      <c r="T933" s="74">
        <f t="shared" si="150"/>
        <v>0</v>
      </c>
    </row>
    <row r="934" spans="2:20" x14ac:dyDescent="0.25">
      <c r="B934" s="26"/>
      <c r="C934" s="50">
        <f t="shared" si="147"/>
        <v>0</v>
      </c>
      <c r="D934" s="64">
        <f t="shared" si="144"/>
        <v>52</v>
      </c>
      <c r="E934" s="71" t="str">
        <f t="shared" si="148"/>
        <v/>
      </c>
      <c r="F934" s="89"/>
      <c r="G934" s="27"/>
      <c r="H934" s="27"/>
      <c r="I934" s="27"/>
      <c r="J934" s="27"/>
      <c r="K934" s="27"/>
      <c r="L934" s="27"/>
      <c r="M934" s="68"/>
      <c r="N934" s="69"/>
      <c r="O934" s="72">
        <f t="shared" si="145"/>
        <v>0</v>
      </c>
      <c r="P934" s="72">
        <f t="shared" si="146"/>
        <v>0</v>
      </c>
      <c r="Q934" s="73">
        <f t="shared" si="151"/>
        <v>50</v>
      </c>
      <c r="R934" s="73">
        <f t="shared" si="152"/>
        <v>350</v>
      </c>
      <c r="S934" s="74">
        <f t="shared" si="149"/>
        <v>0</v>
      </c>
      <c r="T934" s="74">
        <f t="shared" si="150"/>
        <v>0</v>
      </c>
    </row>
    <row r="935" spans="2:20" x14ac:dyDescent="0.25">
      <c r="B935" s="26"/>
      <c r="C935" s="50">
        <f t="shared" si="147"/>
        <v>0</v>
      </c>
      <c r="D935" s="64">
        <f t="shared" si="144"/>
        <v>52</v>
      </c>
      <c r="E935" s="71" t="str">
        <f t="shared" si="148"/>
        <v/>
      </c>
      <c r="F935" s="89"/>
      <c r="G935" s="27"/>
      <c r="H935" s="27"/>
      <c r="I935" s="27"/>
      <c r="J935" s="27"/>
      <c r="K935" s="27"/>
      <c r="L935" s="27"/>
      <c r="M935" s="68"/>
      <c r="N935" s="69"/>
      <c r="O935" s="72">
        <f t="shared" si="145"/>
        <v>0</v>
      </c>
      <c r="P935" s="72">
        <f t="shared" si="146"/>
        <v>0</v>
      </c>
      <c r="Q935" s="73">
        <f t="shared" si="151"/>
        <v>50</v>
      </c>
      <c r="R935" s="73">
        <f t="shared" si="152"/>
        <v>350</v>
      </c>
      <c r="S935" s="74">
        <f t="shared" si="149"/>
        <v>0</v>
      </c>
      <c r="T935" s="74">
        <f t="shared" si="150"/>
        <v>0</v>
      </c>
    </row>
    <row r="936" spans="2:20" x14ac:dyDescent="0.25">
      <c r="B936" s="26"/>
      <c r="C936" s="50">
        <f t="shared" si="147"/>
        <v>0</v>
      </c>
      <c r="D936" s="64">
        <f t="shared" si="144"/>
        <v>52</v>
      </c>
      <c r="E936" s="71" t="str">
        <f t="shared" si="148"/>
        <v/>
      </c>
      <c r="F936" s="89"/>
      <c r="G936" s="27"/>
      <c r="H936" s="27"/>
      <c r="I936" s="27"/>
      <c r="J936" s="27"/>
      <c r="K936" s="27"/>
      <c r="L936" s="27"/>
      <c r="M936" s="68"/>
      <c r="N936" s="69"/>
      <c r="O936" s="72">
        <f t="shared" si="145"/>
        <v>0</v>
      </c>
      <c r="P936" s="72">
        <f t="shared" si="146"/>
        <v>0</v>
      </c>
      <c r="Q936" s="73">
        <f t="shared" si="151"/>
        <v>50</v>
      </c>
      <c r="R936" s="73">
        <f t="shared" si="152"/>
        <v>350</v>
      </c>
      <c r="S936" s="74">
        <f t="shared" si="149"/>
        <v>0</v>
      </c>
      <c r="T936" s="74">
        <f t="shared" si="150"/>
        <v>0</v>
      </c>
    </row>
    <row r="937" spans="2:20" x14ac:dyDescent="0.25">
      <c r="B937" s="26"/>
      <c r="C937" s="50">
        <f t="shared" si="147"/>
        <v>0</v>
      </c>
      <c r="D937" s="64">
        <f t="shared" si="144"/>
        <v>52</v>
      </c>
      <c r="E937" s="71" t="str">
        <f t="shared" si="148"/>
        <v/>
      </c>
      <c r="F937" s="89"/>
      <c r="G937" s="27"/>
      <c r="H937" s="27"/>
      <c r="I937" s="27"/>
      <c r="J937" s="27"/>
      <c r="K937" s="27"/>
      <c r="L937" s="27"/>
      <c r="M937" s="68"/>
      <c r="N937" s="69"/>
      <c r="O937" s="72">
        <f t="shared" si="145"/>
        <v>0</v>
      </c>
      <c r="P937" s="72">
        <f t="shared" si="146"/>
        <v>0</v>
      </c>
      <c r="Q937" s="73">
        <f t="shared" si="151"/>
        <v>50</v>
      </c>
      <c r="R937" s="73">
        <f t="shared" si="152"/>
        <v>350</v>
      </c>
      <c r="S937" s="74">
        <f t="shared" si="149"/>
        <v>0</v>
      </c>
      <c r="T937" s="74">
        <f t="shared" si="150"/>
        <v>0</v>
      </c>
    </row>
    <row r="938" spans="2:20" x14ac:dyDescent="0.25">
      <c r="B938" s="26"/>
      <c r="C938" s="50">
        <f t="shared" si="147"/>
        <v>0</v>
      </c>
      <c r="D938" s="64">
        <f t="shared" si="144"/>
        <v>52</v>
      </c>
      <c r="E938" s="71" t="str">
        <f t="shared" si="148"/>
        <v/>
      </c>
      <c r="F938" s="89"/>
      <c r="G938" s="27"/>
      <c r="H938" s="27"/>
      <c r="I938" s="27"/>
      <c r="J938" s="27"/>
      <c r="K938" s="27"/>
      <c r="L938" s="27"/>
      <c r="M938" s="68"/>
      <c r="N938" s="69"/>
      <c r="O938" s="72">
        <f t="shared" si="145"/>
        <v>0</v>
      </c>
      <c r="P938" s="72">
        <f t="shared" si="146"/>
        <v>0</v>
      </c>
      <c r="Q938" s="73">
        <f t="shared" si="151"/>
        <v>50</v>
      </c>
      <c r="R938" s="73">
        <f t="shared" si="152"/>
        <v>350</v>
      </c>
      <c r="S938" s="74">
        <f t="shared" si="149"/>
        <v>0</v>
      </c>
      <c r="T938" s="74">
        <f t="shared" si="150"/>
        <v>0</v>
      </c>
    </row>
    <row r="939" spans="2:20" x14ac:dyDescent="0.25">
      <c r="B939" s="26"/>
      <c r="C939" s="50">
        <f t="shared" si="147"/>
        <v>0</v>
      </c>
      <c r="D939" s="64">
        <f t="shared" si="144"/>
        <v>52</v>
      </c>
      <c r="E939" s="71" t="str">
        <f t="shared" si="148"/>
        <v/>
      </c>
      <c r="F939" s="89"/>
      <c r="G939" s="27"/>
      <c r="H939" s="27"/>
      <c r="I939" s="27"/>
      <c r="J939" s="27"/>
      <c r="K939" s="27"/>
      <c r="L939" s="27"/>
      <c r="M939" s="68"/>
      <c r="N939" s="69"/>
      <c r="O939" s="72">
        <f t="shared" si="145"/>
        <v>0</v>
      </c>
      <c r="P939" s="72">
        <f t="shared" si="146"/>
        <v>0</v>
      </c>
      <c r="Q939" s="73">
        <f t="shared" si="151"/>
        <v>50</v>
      </c>
      <c r="R939" s="73">
        <f t="shared" si="152"/>
        <v>350</v>
      </c>
      <c r="S939" s="74">
        <f t="shared" si="149"/>
        <v>0</v>
      </c>
      <c r="T939" s="74">
        <f t="shared" si="150"/>
        <v>0</v>
      </c>
    </row>
    <row r="940" spans="2:20" x14ac:dyDescent="0.25">
      <c r="B940" s="26"/>
      <c r="C940" s="50">
        <f t="shared" si="147"/>
        <v>0</v>
      </c>
      <c r="D940" s="64">
        <f t="shared" si="144"/>
        <v>52</v>
      </c>
      <c r="E940" s="71" t="str">
        <f t="shared" si="148"/>
        <v/>
      </c>
      <c r="F940" s="89"/>
      <c r="G940" s="27"/>
      <c r="H940" s="27"/>
      <c r="I940" s="27"/>
      <c r="J940" s="27"/>
      <c r="K940" s="27"/>
      <c r="L940" s="27"/>
      <c r="M940" s="68"/>
      <c r="N940" s="69"/>
      <c r="O940" s="72">
        <f t="shared" si="145"/>
        <v>0</v>
      </c>
      <c r="P940" s="72">
        <f t="shared" si="146"/>
        <v>0</v>
      </c>
      <c r="Q940" s="73">
        <f t="shared" si="151"/>
        <v>50</v>
      </c>
      <c r="R940" s="73">
        <f t="shared" si="152"/>
        <v>350</v>
      </c>
      <c r="S940" s="74">
        <f t="shared" si="149"/>
        <v>0</v>
      </c>
      <c r="T940" s="74">
        <f t="shared" si="150"/>
        <v>0</v>
      </c>
    </row>
    <row r="941" spans="2:20" x14ac:dyDescent="0.25">
      <c r="B941" s="26"/>
      <c r="C941" s="50">
        <f t="shared" si="147"/>
        <v>0</v>
      </c>
      <c r="D941" s="64">
        <f t="shared" si="144"/>
        <v>52</v>
      </c>
      <c r="E941" s="71" t="str">
        <f t="shared" si="148"/>
        <v/>
      </c>
      <c r="F941" s="89"/>
      <c r="G941" s="27"/>
      <c r="H941" s="27"/>
      <c r="I941" s="27"/>
      <c r="J941" s="27"/>
      <c r="K941" s="27"/>
      <c r="L941" s="27"/>
      <c r="M941" s="68"/>
      <c r="N941" s="69"/>
      <c r="O941" s="72">
        <f t="shared" si="145"/>
        <v>0</v>
      </c>
      <c r="P941" s="72">
        <f t="shared" si="146"/>
        <v>0</v>
      </c>
      <c r="Q941" s="73">
        <f t="shared" si="151"/>
        <v>50</v>
      </c>
      <c r="R941" s="73">
        <f t="shared" si="152"/>
        <v>350</v>
      </c>
      <c r="S941" s="74">
        <f t="shared" si="149"/>
        <v>0</v>
      </c>
      <c r="T941" s="74">
        <f t="shared" si="150"/>
        <v>0</v>
      </c>
    </row>
    <row r="942" spans="2:20" x14ac:dyDescent="0.25">
      <c r="B942" s="26"/>
      <c r="C942" s="50">
        <f t="shared" si="147"/>
        <v>0</v>
      </c>
      <c r="D942" s="64">
        <f t="shared" si="144"/>
        <v>52</v>
      </c>
      <c r="E942" s="71" t="str">
        <f t="shared" si="148"/>
        <v/>
      </c>
      <c r="F942" s="89"/>
      <c r="G942" s="27"/>
      <c r="H942" s="27"/>
      <c r="I942" s="27"/>
      <c r="J942" s="27"/>
      <c r="K942" s="27"/>
      <c r="L942" s="27"/>
      <c r="M942" s="68"/>
      <c r="N942" s="69"/>
      <c r="O942" s="72">
        <f t="shared" si="145"/>
        <v>0</v>
      </c>
      <c r="P942" s="72">
        <f t="shared" si="146"/>
        <v>0</v>
      </c>
      <c r="Q942" s="73">
        <f t="shared" si="151"/>
        <v>50</v>
      </c>
      <c r="R942" s="73">
        <f t="shared" si="152"/>
        <v>350</v>
      </c>
      <c r="S942" s="74">
        <f t="shared" si="149"/>
        <v>0</v>
      </c>
      <c r="T942" s="74">
        <f t="shared" si="150"/>
        <v>0</v>
      </c>
    </row>
    <row r="943" spans="2:20" x14ac:dyDescent="0.25">
      <c r="B943" s="26"/>
      <c r="C943" s="50">
        <f t="shared" si="147"/>
        <v>0</v>
      </c>
      <c r="D943" s="64">
        <f t="shared" si="144"/>
        <v>52</v>
      </c>
      <c r="E943" s="71" t="str">
        <f t="shared" si="148"/>
        <v/>
      </c>
      <c r="F943" s="89"/>
      <c r="G943" s="27"/>
      <c r="H943" s="27"/>
      <c r="I943" s="27"/>
      <c r="J943" s="27"/>
      <c r="K943" s="27"/>
      <c r="L943" s="27"/>
      <c r="M943" s="68"/>
      <c r="N943" s="69"/>
      <c r="O943" s="72">
        <f t="shared" si="145"/>
        <v>0</v>
      </c>
      <c r="P943" s="72">
        <f t="shared" si="146"/>
        <v>0</v>
      </c>
      <c r="Q943" s="73">
        <f t="shared" si="151"/>
        <v>50</v>
      </c>
      <c r="R943" s="73">
        <f t="shared" si="152"/>
        <v>350</v>
      </c>
      <c r="S943" s="74">
        <f t="shared" si="149"/>
        <v>0</v>
      </c>
      <c r="T943" s="74">
        <f t="shared" si="150"/>
        <v>0</v>
      </c>
    </row>
    <row r="944" spans="2:20" x14ac:dyDescent="0.25">
      <c r="B944" s="26"/>
      <c r="C944" s="50">
        <f t="shared" si="147"/>
        <v>0</v>
      </c>
      <c r="D944" s="64">
        <f t="shared" si="144"/>
        <v>52</v>
      </c>
      <c r="E944" s="71" t="str">
        <f t="shared" si="148"/>
        <v/>
      </c>
      <c r="F944" s="89"/>
      <c r="G944" s="27"/>
      <c r="H944" s="27"/>
      <c r="I944" s="27"/>
      <c r="J944" s="27"/>
      <c r="K944" s="27"/>
      <c r="L944" s="27"/>
      <c r="M944" s="68"/>
      <c r="N944" s="69"/>
      <c r="O944" s="72">
        <f t="shared" si="145"/>
        <v>0</v>
      </c>
      <c r="P944" s="72">
        <f t="shared" si="146"/>
        <v>0</v>
      </c>
      <c r="Q944" s="73">
        <f t="shared" si="151"/>
        <v>50</v>
      </c>
      <c r="R944" s="73">
        <f t="shared" si="152"/>
        <v>350</v>
      </c>
      <c r="S944" s="74">
        <f t="shared" si="149"/>
        <v>0</v>
      </c>
      <c r="T944" s="74">
        <f t="shared" si="150"/>
        <v>0</v>
      </c>
    </row>
    <row r="945" spans="2:20" x14ac:dyDescent="0.25">
      <c r="B945" s="26"/>
      <c r="C945" s="50">
        <f t="shared" si="147"/>
        <v>0</v>
      </c>
      <c r="D945" s="64">
        <f t="shared" si="144"/>
        <v>52</v>
      </c>
      <c r="E945" s="71" t="str">
        <f t="shared" si="148"/>
        <v/>
      </c>
      <c r="F945" s="89"/>
      <c r="G945" s="27"/>
      <c r="H945" s="27"/>
      <c r="I945" s="27"/>
      <c r="J945" s="27"/>
      <c r="K945" s="27"/>
      <c r="L945" s="27"/>
      <c r="M945" s="68"/>
      <c r="N945" s="69"/>
      <c r="O945" s="72">
        <f t="shared" si="145"/>
        <v>0</v>
      </c>
      <c r="P945" s="72">
        <f t="shared" si="146"/>
        <v>0</v>
      </c>
      <c r="Q945" s="73">
        <f t="shared" si="151"/>
        <v>50</v>
      </c>
      <c r="R945" s="73">
        <f t="shared" si="152"/>
        <v>350</v>
      </c>
      <c r="S945" s="74">
        <f t="shared" si="149"/>
        <v>0</v>
      </c>
      <c r="T945" s="74">
        <f t="shared" si="150"/>
        <v>0</v>
      </c>
    </row>
    <row r="946" spans="2:20" x14ac:dyDescent="0.25">
      <c r="B946" s="26"/>
      <c r="C946" s="50">
        <f t="shared" si="147"/>
        <v>0</v>
      </c>
      <c r="D946" s="64">
        <f t="shared" si="144"/>
        <v>52</v>
      </c>
      <c r="E946" s="71" t="str">
        <f t="shared" si="148"/>
        <v/>
      </c>
      <c r="F946" s="89"/>
      <c r="G946" s="27"/>
      <c r="H946" s="27"/>
      <c r="I946" s="27"/>
      <c r="J946" s="27"/>
      <c r="K946" s="27"/>
      <c r="L946" s="27"/>
      <c r="M946" s="68"/>
      <c r="N946" s="69"/>
      <c r="O946" s="72">
        <f t="shared" si="145"/>
        <v>0</v>
      </c>
      <c r="P946" s="72">
        <f t="shared" si="146"/>
        <v>0</v>
      </c>
      <c r="Q946" s="73">
        <f t="shared" si="151"/>
        <v>50</v>
      </c>
      <c r="R946" s="73">
        <f t="shared" si="152"/>
        <v>350</v>
      </c>
      <c r="S946" s="74">
        <f t="shared" si="149"/>
        <v>0</v>
      </c>
      <c r="T946" s="74">
        <f t="shared" si="150"/>
        <v>0</v>
      </c>
    </row>
    <row r="947" spans="2:20" x14ac:dyDescent="0.25">
      <c r="B947" s="26"/>
      <c r="C947" s="50">
        <f t="shared" si="147"/>
        <v>0</v>
      </c>
      <c r="D947" s="64">
        <f t="shared" si="144"/>
        <v>52</v>
      </c>
      <c r="E947" s="71" t="str">
        <f t="shared" si="148"/>
        <v/>
      </c>
      <c r="F947" s="89"/>
      <c r="G947" s="27"/>
      <c r="H947" s="27"/>
      <c r="I947" s="27"/>
      <c r="J947" s="27"/>
      <c r="K947" s="27"/>
      <c r="L947" s="27"/>
      <c r="M947" s="68"/>
      <c r="N947" s="69"/>
      <c r="O947" s="72">
        <f t="shared" si="145"/>
        <v>0</v>
      </c>
      <c r="P947" s="72">
        <f t="shared" si="146"/>
        <v>0</v>
      </c>
      <c r="Q947" s="73">
        <f t="shared" si="151"/>
        <v>50</v>
      </c>
      <c r="R947" s="73">
        <f t="shared" si="152"/>
        <v>350</v>
      </c>
      <c r="S947" s="74">
        <f t="shared" si="149"/>
        <v>0</v>
      </c>
      <c r="T947" s="74">
        <f t="shared" si="150"/>
        <v>0</v>
      </c>
    </row>
    <row r="948" spans="2:20" x14ac:dyDescent="0.25">
      <c r="B948" s="26"/>
      <c r="C948" s="50">
        <f t="shared" si="147"/>
        <v>0</v>
      </c>
      <c r="D948" s="64">
        <f t="shared" si="144"/>
        <v>52</v>
      </c>
      <c r="E948" s="71" t="str">
        <f t="shared" si="148"/>
        <v/>
      </c>
      <c r="F948" s="89"/>
      <c r="G948" s="27"/>
      <c r="H948" s="27"/>
      <c r="I948" s="27"/>
      <c r="J948" s="27"/>
      <c r="K948" s="27"/>
      <c r="L948" s="27"/>
      <c r="M948" s="68"/>
      <c r="N948" s="69"/>
      <c r="O948" s="72">
        <f t="shared" si="145"/>
        <v>0</v>
      </c>
      <c r="P948" s="72">
        <f t="shared" si="146"/>
        <v>0</v>
      </c>
      <c r="Q948" s="73">
        <f t="shared" si="151"/>
        <v>50</v>
      </c>
      <c r="R948" s="73">
        <f t="shared" si="152"/>
        <v>350</v>
      </c>
      <c r="S948" s="74">
        <f t="shared" si="149"/>
        <v>0</v>
      </c>
      <c r="T948" s="74">
        <f t="shared" si="150"/>
        <v>0</v>
      </c>
    </row>
    <row r="949" spans="2:20" x14ac:dyDescent="0.25">
      <c r="B949" s="26"/>
      <c r="C949" s="50">
        <f t="shared" si="147"/>
        <v>0</v>
      </c>
      <c r="D949" s="64">
        <f t="shared" si="144"/>
        <v>52</v>
      </c>
      <c r="E949" s="71" t="str">
        <f t="shared" si="148"/>
        <v/>
      </c>
      <c r="F949" s="89"/>
      <c r="G949" s="27"/>
      <c r="H949" s="27"/>
      <c r="I949" s="27"/>
      <c r="J949" s="27"/>
      <c r="K949" s="27"/>
      <c r="L949" s="27"/>
      <c r="M949" s="68"/>
      <c r="N949" s="69"/>
      <c r="O949" s="72">
        <f t="shared" si="145"/>
        <v>0</v>
      </c>
      <c r="P949" s="72">
        <f t="shared" si="146"/>
        <v>0</v>
      </c>
      <c r="Q949" s="73">
        <f t="shared" si="151"/>
        <v>50</v>
      </c>
      <c r="R949" s="73">
        <f t="shared" si="152"/>
        <v>350</v>
      </c>
      <c r="S949" s="74">
        <f t="shared" si="149"/>
        <v>0</v>
      </c>
      <c r="T949" s="74">
        <f t="shared" si="150"/>
        <v>0</v>
      </c>
    </row>
    <row r="950" spans="2:20" x14ac:dyDescent="0.25">
      <c r="B950" s="26"/>
      <c r="C950" s="50">
        <f t="shared" si="147"/>
        <v>0</v>
      </c>
      <c r="D950" s="64">
        <f t="shared" si="144"/>
        <v>52</v>
      </c>
      <c r="E950" s="71" t="str">
        <f t="shared" si="148"/>
        <v/>
      </c>
      <c r="F950" s="89"/>
      <c r="G950" s="27"/>
      <c r="H950" s="27"/>
      <c r="I950" s="27"/>
      <c r="J950" s="27"/>
      <c r="K950" s="27"/>
      <c r="L950" s="27"/>
      <c r="M950" s="68"/>
      <c r="N950" s="69"/>
      <c r="O950" s="72">
        <f t="shared" si="145"/>
        <v>0</v>
      </c>
      <c r="P950" s="72">
        <f t="shared" si="146"/>
        <v>0</v>
      </c>
      <c r="Q950" s="73">
        <f t="shared" si="151"/>
        <v>50</v>
      </c>
      <c r="R950" s="73">
        <f t="shared" si="152"/>
        <v>350</v>
      </c>
      <c r="S950" s="74">
        <f t="shared" si="149"/>
        <v>0</v>
      </c>
      <c r="T950" s="74">
        <f t="shared" si="150"/>
        <v>0</v>
      </c>
    </row>
    <row r="951" spans="2:20" x14ac:dyDescent="0.25">
      <c r="B951" s="26"/>
      <c r="C951" s="50">
        <f t="shared" si="147"/>
        <v>0</v>
      </c>
      <c r="D951" s="64">
        <f t="shared" si="144"/>
        <v>52</v>
      </c>
      <c r="E951" s="71" t="str">
        <f t="shared" si="148"/>
        <v/>
      </c>
      <c r="F951" s="89"/>
      <c r="G951" s="27"/>
      <c r="H951" s="27"/>
      <c r="I951" s="27"/>
      <c r="J951" s="27"/>
      <c r="K951" s="27"/>
      <c r="L951" s="27"/>
      <c r="M951" s="68"/>
      <c r="N951" s="69"/>
      <c r="O951" s="72">
        <f t="shared" si="145"/>
        <v>0</v>
      </c>
      <c r="P951" s="72">
        <f t="shared" si="146"/>
        <v>0</v>
      </c>
      <c r="Q951" s="73">
        <f t="shared" si="151"/>
        <v>50</v>
      </c>
      <c r="R951" s="73">
        <f t="shared" si="152"/>
        <v>350</v>
      </c>
      <c r="S951" s="74">
        <f t="shared" si="149"/>
        <v>0</v>
      </c>
      <c r="T951" s="74">
        <f t="shared" si="150"/>
        <v>0</v>
      </c>
    </row>
    <row r="952" spans="2:20" x14ac:dyDescent="0.25">
      <c r="B952" s="26"/>
      <c r="C952" s="50">
        <f t="shared" si="147"/>
        <v>0</v>
      </c>
      <c r="D952" s="64">
        <f t="shared" si="144"/>
        <v>52</v>
      </c>
      <c r="E952" s="71" t="str">
        <f t="shared" si="148"/>
        <v/>
      </c>
      <c r="F952" s="89"/>
      <c r="G952" s="27"/>
      <c r="H952" s="27"/>
      <c r="I952" s="27"/>
      <c r="J952" s="27"/>
      <c r="K952" s="27"/>
      <c r="L952" s="27"/>
      <c r="M952" s="68"/>
      <c r="N952" s="69"/>
      <c r="O952" s="72">
        <f t="shared" si="145"/>
        <v>0</v>
      </c>
      <c r="P952" s="72">
        <f t="shared" si="146"/>
        <v>0</v>
      </c>
      <c r="Q952" s="73">
        <f t="shared" si="151"/>
        <v>50</v>
      </c>
      <c r="R952" s="73">
        <f t="shared" si="152"/>
        <v>350</v>
      </c>
      <c r="S952" s="74">
        <f t="shared" si="149"/>
        <v>0</v>
      </c>
      <c r="T952" s="74">
        <f t="shared" si="150"/>
        <v>0</v>
      </c>
    </row>
    <row r="953" spans="2:20" x14ac:dyDescent="0.25">
      <c r="B953" s="26"/>
      <c r="C953" s="50">
        <f t="shared" si="147"/>
        <v>0</v>
      </c>
      <c r="D953" s="64">
        <f t="shared" si="144"/>
        <v>52</v>
      </c>
      <c r="E953" s="71" t="str">
        <f t="shared" si="148"/>
        <v/>
      </c>
      <c r="F953" s="89"/>
      <c r="G953" s="27"/>
      <c r="H953" s="27"/>
      <c r="I953" s="27"/>
      <c r="J953" s="27"/>
      <c r="K953" s="27"/>
      <c r="L953" s="27"/>
      <c r="M953" s="68"/>
      <c r="N953" s="69"/>
      <c r="O953" s="72">
        <f t="shared" si="145"/>
        <v>0</v>
      </c>
      <c r="P953" s="72">
        <f t="shared" si="146"/>
        <v>0</v>
      </c>
      <c r="Q953" s="73">
        <f t="shared" si="151"/>
        <v>50</v>
      </c>
      <c r="R953" s="73">
        <f t="shared" si="152"/>
        <v>350</v>
      </c>
      <c r="S953" s="74">
        <f t="shared" si="149"/>
        <v>0</v>
      </c>
      <c r="T953" s="74">
        <f t="shared" si="150"/>
        <v>0</v>
      </c>
    </row>
    <row r="954" spans="2:20" x14ac:dyDescent="0.25">
      <c r="B954" s="26"/>
      <c r="C954" s="50">
        <f t="shared" si="147"/>
        <v>0</v>
      </c>
      <c r="D954" s="64">
        <f t="shared" si="144"/>
        <v>52</v>
      </c>
      <c r="E954" s="71" t="str">
        <f t="shared" si="148"/>
        <v/>
      </c>
      <c r="F954" s="89"/>
      <c r="G954" s="27"/>
      <c r="H954" s="27"/>
      <c r="I954" s="27"/>
      <c r="J954" s="27"/>
      <c r="K954" s="27"/>
      <c r="L954" s="27"/>
      <c r="M954" s="68"/>
      <c r="N954" s="69"/>
      <c r="O954" s="72">
        <f t="shared" si="145"/>
        <v>0</v>
      </c>
      <c r="P954" s="72">
        <f t="shared" si="146"/>
        <v>0</v>
      </c>
      <c r="Q954" s="73">
        <f t="shared" si="151"/>
        <v>50</v>
      </c>
      <c r="R954" s="73">
        <f t="shared" si="152"/>
        <v>350</v>
      </c>
      <c r="S954" s="74">
        <f t="shared" si="149"/>
        <v>0</v>
      </c>
      <c r="T954" s="74">
        <f t="shared" si="150"/>
        <v>0</v>
      </c>
    </row>
    <row r="955" spans="2:20" x14ac:dyDescent="0.25">
      <c r="B955" s="26"/>
      <c r="C955" s="50">
        <f t="shared" si="147"/>
        <v>0</v>
      </c>
      <c r="D955" s="64">
        <f t="shared" si="144"/>
        <v>52</v>
      </c>
      <c r="E955" s="71" t="str">
        <f t="shared" si="148"/>
        <v/>
      </c>
      <c r="F955" s="89"/>
      <c r="G955" s="27"/>
      <c r="H955" s="27"/>
      <c r="I955" s="27"/>
      <c r="J955" s="27"/>
      <c r="K955" s="27"/>
      <c r="L955" s="27"/>
      <c r="M955" s="68"/>
      <c r="N955" s="69"/>
      <c r="O955" s="72">
        <f t="shared" si="145"/>
        <v>0</v>
      </c>
      <c r="P955" s="72">
        <f t="shared" si="146"/>
        <v>0</v>
      </c>
      <c r="Q955" s="73">
        <f t="shared" si="151"/>
        <v>50</v>
      </c>
      <c r="R955" s="73">
        <f t="shared" si="152"/>
        <v>350</v>
      </c>
      <c r="S955" s="74">
        <f t="shared" si="149"/>
        <v>0</v>
      </c>
      <c r="T955" s="74">
        <f t="shared" si="150"/>
        <v>0</v>
      </c>
    </row>
    <row r="956" spans="2:20" x14ac:dyDescent="0.25">
      <c r="B956" s="26"/>
      <c r="C956" s="50">
        <f t="shared" si="147"/>
        <v>0</v>
      </c>
      <c r="D956" s="64">
        <f t="shared" si="144"/>
        <v>52</v>
      </c>
      <c r="E956" s="71" t="str">
        <f t="shared" si="148"/>
        <v/>
      </c>
      <c r="F956" s="89"/>
      <c r="G956" s="27"/>
      <c r="H956" s="27"/>
      <c r="I956" s="27"/>
      <c r="J956" s="27"/>
      <c r="K956" s="27"/>
      <c r="L956" s="27"/>
      <c r="M956" s="68"/>
      <c r="N956" s="69"/>
      <c r="O956" s="72">
        <f t="shared" si="145"/>
        <v>0</v>
      </c>
      <c r="P956" s="72">
        <f t="shared" si="146"/>
        <v>0</v>
      </c>
      <c r="Q956" s="73">
        <f t="shared" si="151"/>
        <v>50</v>
      </c>
      <c r="R956" s="73">
        <f t="shared" si="152"/>
        <v>350</v>
      </c>
      <c r="S956" s="74">
        <f t="shared" si="149"/>
        <v>0</v>
      </c>
      <c r="T956" s="74">
        <f t="shared" si="150"/>
        <v>0</v>
      </c>
    </row>
    <row r="957" spans="2:20" x14ac:dyDescent="0.25">
      <c r="B957" s="26"/>
      <c r="C957" s="50">
        <f t="shared" si="147"/>
        <v>0</v>
      </c>
      <c r="D957" s="64">
        <f t="shared" si="144"/>
        <v>52</v>
      </c>
      <c r="E957" s="71" t="str">
        <f t="shared" si="148"/>
        <v/>
      </c>
      <c r="F957" s="89"/>
      <c r="G957" s="27"/>
      <c r="H957" s="27"/>
      <c r="I957" s="27"/>
      <c r="J957" s="27"/>
      <c r="K957" s="27"/>
      <c r="L957" s="27"/>
      <c r="M957" s="68"/>
      <c r="N957" s="69"/>
      <c r="O957" s="72">
        <f t="shared" si="145"/>
        <v>0</v>
      </c>
      <c r="P957" s="72">
        <f t="shared" si="146"/>
        <v>0</v>
      </c>
      <c r="Q957" s="73">
        <f t="shared" si="151"/>
        <v>50</v>
      </c>
      <c r="R957" s="73">
        <f t="shared" si="152"/>
        <v>350</v>
      </c>
      <c r="S957" s="74">
        <f t="shared" si="149"/>
        <v>0</v>
      </c>
      <c r="T957" s="74">
        <f t="shared" si="150"/>
        <v>0</v>
      </c>
    </row>
    <row r="958" spans="2:20" x14ac:dyDescent="0.25">
      <c r="B958" s="26"/>
      <c r="C958" s="50">
        <f t="shared" si="147"/>
        <v>0</v>
      </c>
      <c r="D958" s="64">
        <f t="shared" si="144"/>
        <v>52</v>
      </c>
      <c r="E958" s="71" t="str">
        <f t="shared" si="148"/>
        <v/>
      </c>
      <c r="F958" s="89"/>
      <c r="G958" s="27"/>
      <c r="H958" s="27"/>
      <c r="I958" s="27"/>
      <c r="J958" s="27"/>
      <c r="K958" s="27"/>
      <c r="L958" s="27"/>
      <c r="M958" s="68"/>
      <c r="N958" s="69"/>
      <c r="O958" s="72">
        <f t="shared" si="145"/>
        <v>0</v>
      </c>
      <c r="P958" s="72">
        <f t="shared" si="146"/>
        <v>0</v>
      </c>
      <c r="Q958" s="73">
        <f t="shared" si="151"/>
        <v>50</v>
      </c>
      <c r="R958" s="73">
        <f t="shared" si="152"/>
        <v>350</v>
      </c>
      <c r="S958" s="74">
        <f t="shared" si="149"/>
        <v>0</v>
      </c>
      <c r="T958" s="74">
        <f t="shared" si="150"/>
        <v>0</v>
      </c>
    </row>
    <row r="959" spans="2:20" x14ac:dyDescent="0.25">
      <c r="B959" s="26"/>
      <c r="C959" s="50">
        <f t="shared" si="147"/>
        <v>0</v>
      </c>
      <c r="D959" s="64">
        <f t="shared" si="144"/>
        <v>52</v>
      </c>
      <c r="E959" s="71" t="str">
        <f t="shared" si="148"/>
        <v/>
      </c>
      <c r="F959" s="89"/>
      <c r="G959" s="27"/>
      <c r="H959" s="27"/>
      <c r="I959" s="27"/>
      <c r="J959" s="27"/>
      <c r="K959" s="27"/>
      <c r="L959" s="27"/>
      <c r="M959" s="68"/>
      <c r="N959" s="69"/>
      <c r="O959" s="72">
        <f t="shared" si="145"/>
        <v>0</v>
      </c>
      <c r="P959" s="72">
        <f t="shared" si="146"/>
        <v>0</v>
      </c>
      <c r="Q959" s="73">
        <f t="shared" si="151"/>
        <v>50</v>
      </c>
      <c r="R959" s="73">
        <f t="shared" si="152"/>
        <v>350</v>
      </c>
      <c r="S959" s="74">
        <f t="shared" si="149"/>
        <v>0</v>
      </c>
      <c r="T959" s="74">
        <f t="shared" si="150"/>
        <v>0</v>
      </c>
    </row>
    <row r="960" spans="2:20" x14ac:dyDescent="0.25">
      <c r="B960" s="26"/>
      <c r="C960" s="50">
        <f t="shared" si="147"/>
        <v>0</v>
      </c>
      <c r="D960" s="64">
        <f t="shared" si="144"/>
        <v>52</v>
      </c>
      <c r="E960" s="71" t="str">
        <f t="shared" si="148"/>
        <v/>
      </c>
      <c r="F960" s="89"/>
      <c r="G960" s="27"/>
      <c r="H960" s="27"/>
      <c r="I960" s="27"/>
      <c r="J960" s="27"/>
      <c r="K960" s="27"/>
      <c r="L960" s="27"/>
      <c r="M960" s="68"/>
      <c r="N960" s="69"/>
      <c r="O960" s="72">
        <f t="shared" si="145"/>
        <v>0</v>
      </c>
      <c r="P960" s="72">
        <f t="shared" si="146"/>
        <v>0</v>
      </c>
      <c r="Q960" s="73">
        <f t="shared" si="151"/>
        <v>50</v>
      </c>
      <c r="R960" s="73">
        <f t="shared" si="152"/>
        <v>350</v>
      </c>
      <c r="S960" s="74">
        <f t="shared" si="149"/>
        <v>0</v>
      </c>
      <c r="T960" s="74">
        <f t="shared" si="150"/>
        <v>0</v>
      </c>
    </row>
    <row r="961" spans="2:20" x14ac:dyDescent="0.25">
      <c r="B961" s="26"/>
      <c r="C961" s="50">
        <f t="shared" si="147"/>
        <v>0</v>
      </c>
      <c r="D961" s="64">
        <f t="shared" si="144"/>
        <v>52</v>
      </c>
      <c r="E961" s="71" t="str">
        <f t="shared" si="148"/>
        <v/>
      </c>
      <c r="F961" s="89"/>
      <c r="G961" s="27"/>
      <c r="H961" s="27"/>
      <c r="I961" s="27"/>
      <c r="J961" s="27"/>
      <c r="K961" s="27"/>
      <c r="L961" s="27"/>
      <c r="M961" s="68"/>
      <c r="N961" s="69"/>
      <c r="O961" s="72">
        <f t="shared" si="145"/>
        <v>0</v>
      </c>
      <c r="P961" s="72">
        <f t="shared" si="146"/>
        <v>0</v>
      </c>
      <c r="Q961" s="73">
        <f t="shared" si="151"/>
        <v>50</v>
      </c>
      <c r="R961" s="73">
        <f t="shared" si="152"/>
        <v>350</v>
      </c>
      <c r="S961" s="74">
        <f t="shared" si="149"/>
        <v>0</v>
      </c>
      <c r="T961" s="74">
        <f t="shared" si="150"/>
        <v>0</v>
      </c>
    </row>
    <row r="962" spans="2:20" x14ac:dyDescent="0.25">
      <c r="B962" s="26"/>
      <c r="C962" s="50">
        <f t="shared" si="147"/>
        <v>0</v>
      </c>
      <c r="D962" s="64">
        <f t="shared" si="144"/>
        <v>52</v>
      </c>
      <c r="E962" s="71" t="str">
        <f t="shared" si="148"/>
        <v/>
      </c>
      <c r="F962" s="89"/>
      <c r="G962" s="27"/>
      <c r="H962" s="27"/>
      <c r="I962" s="27"/>
      <c r="J962" s="27"/>
      <c r="K962" s="27"/>
      <c r="L962" s="27"/>
      <c r="M962" s="68"/>
      <c r="N962" s="69"/>
      <c r="O962" s="72">
        <f t="shared" si="145"/>
        <v>0</v>
      </c>
      <c r="P962" s="72">
        <f t="shared" si="146"/>
        <v>0</v>
      </c>
      <c r="Q962" s="73">
        <f t="shared" si="151"/>
        <v>50</v>
      </c>
      <c r="R962" s="73">
        <f t="shared" si="152"/>
        <v>350</v>
      </c>
      <c r="S962" s="74">
        <f t="shared" si="149"/>
        <v>0</v>
      </c>
      <c r="T962" s="74">
        <f t="shared" si="150"/>
        <v>0</v>
      </c>
    </row>
    <row r="963" spans="2:20" x14ac:dyDescent="0.25">
      <c r="B963" s="26"/>
      <c r="C963" s="50">
        <f t="shared" si="147"/>
        <v>0</v>
      </c>
      <c r="D963" s="64">
        <f t="shared" si="144"/>
        <v>52</v>
      </c>
      <c r="E963" s="71" t="str">
        <f t="shared" si="148"/>
        <v/>
      </c>
      <c r="F963" s="89"/>
      <c r="G963" s="27"/>
      <c r="H963" s="27"/>
      <c r="I963" s="27"/>
      <c r="J963" s="27"/>
      <c r="K963" s="27"/>
      <c r="L963" s="27"/>
      <c r="M963" s="68"/>
      <c r="N963" s="69"/>
      <c r="O963" s="72">
        <f t="shared" si="145"/>
        <v>0</v>
      </c>
      <c r="P963" s="72">
        <f t="shared" si="146"/>
        <v>0</v>
      </c>
      <c r="Q963" s="73">
        <f t="shared" si="151"/>
        <v>50</v>
      </c>
      <c r="R963" s="73">
        <f t="shared" si="152"/>
        <v>350</v>
      </c>
      <c r="S963" s="74">
        <f t="shared" si="149"/>
        <v>0</v>
      </c>
      <c r="T963" s="74">
        <f t="shared" si="150"/>
        <v>0</v>
      </c>
    </row>
    <row r="964" spans="2:20" x14ac:dyDescent="0.25">
      <c r="B964" s="26"/>
      <c r="C964" s="50">
        <f t="shared" si="147"/>
        <v>0</v>
      </c>
      <c r="D964" s="64">
        <f t="shared" si="144"/>
        <v>52</v>
      </c>
      <c r="E964" s="71" t="str">
        <f t="shared" si="148"/>
        <v/>
      </c>
      <c r="F964" s="89"/>
      <c r="G964" s="27"/>
      <c r="H964" s="27"/>
      <c r="I964" s="27"/>
      <c r="J964" s="27"/>
      <c r="K964" s="27"/>
      <c r="L964" s="27"/>
      <c r="M964" s="68"/>
      <c r="N964" s="69"/>
      <c r="O964" s="72">
        <f t="shared" si="145"/>
        <v>0</v>
      </c>
      <c r="P964" s="72">
        <f t="shared" si="146"/>
        <v>0</v>
      </c>
      <c r="Q964" s="73">
        <f t="shared" si="151"/>
        <v>50</v>
      </c>
      <c r="R964" s="73">
        <f t="shared" si="152"/>
        <v>350</v>
      </c>
      <c r="S964" s="74">
        <f t="shared" si="149"/>
        <v>0</v>
      </c>
      <c r="T964" s="74">
        <f t="shared" si="150"/>
        <v>0</v>
      </c>
    </row>
    <row r="965" spans="2:20" x14ac:dyDescent="0.25">
      <c r="B965" s="26"/>
      <c r="C965" s="50">
        <f t="shared" si="147"/>
        <v>0</v>
      </c>
      <c r="D965" s="64">
        <f t="shared" si="144"/>
        <v>52</v>
      </c>
      <c r="E965" s="71" t="str">
        <f t="shared" si="148"/>
        <v/>
      </c>
      <c r="F965" s="89"/>
      <c r="G965" s="27"/>
      <c r="H965" s="27"/>
      <c r="I965" s="27"/>
      <c r="J965" s="27"/>
      <c r="K965" s="27"/>
      <c r="L965" s="27"/>
      <c r="M965" s="68"/>
      <c r="N965" s="69"/>
      <c r="O965" s="72">
        <f t="shared" si="145"/>
        <v>0</v>
      </c>
      <c r="P965" s="72">
        <f t="shared" si="146"/>
        <v>0</v>
      </c>
      <c r="Q965" s="73">
        <f t="shared" si="151"/>
        <v>50</v>
      </c>
      <c r="R965" s="73">
        <f t="shared" si="152"/>
        <v>350</v>
      </c>
      <c r="S965" s="74">
        <f t="shared" si="149"/>
        <v>0</v>
      </c>
      <c r="T965" s="74">
        <f t="shared" si="150"/>
        <v>0</v>
      </c>
    </row>
    <row r="966" spans="2:20" x14ac:dyDescent="0.25">
      <c r="B966" s="26"/>
      <c r="C966" s="50">
        <f t="shared" si="147"/>
        <v>0</v>
      </c>
      <c r="D966" s="64">
        <f t="shared" si="144"/>
        <v>52</v>
      </c>
      <c r="E966" s="71" t="str">
        <f t="shared" si="148"/>
        <v/>
      </c>
      <c r="F966" s="89"/>
      <c r="G966" s="27"/>
      <c r="H966" s="27"/>
      <c r="I966" s="27"/>
      <c r="J966" s="27"/>
      <c r="K966" s="27"/>
      <c r="L966" s="27"/>
      <c r="M966" s="68"/>
      <c r="N966" s="69"/>
      <c r="O966" s="72">
        <f t="shared" si="145"/>
        <v>0</v>
      </c>
      <c r="P966" s="72">
        <f t="shared" si="146"/>
        <v>0</v>
      </c>
      <c r="Q966" s="73">
        <f t="shared" si="151"/>
        <v>50</v>
      </c>
      <c r="R966" s="73">
        <f t="shared" si="152"/>
        <v>350</v>
      </c>
      <c r="S966" s="74">
        <f t="shared" si="149"/>
        <v>0</v>
      </c>
      <c r="T966" s="74">
        <f t="shared" si="150"/>
        <v>0</v>
      </c>
    </row>
    <row r="967" spans="2:20" x14ac:dyDescent="0.25">
      <c r="B967" s="26"/>
      <c r="C967" s="50">
        <f t="shared" si="147"/>
        <v>0</v>
      </c>
      <c r="D967" s="64">
        <f t="shared" si="144"/>
        <v>52</v>
      </c>
      <c r="E967" s="71" t="str">
        <f t="shared" si="148"/>
        <v/>
      </c>
      <c r="F967" s="89"/>
      <c r="G967" s="27"/>
      <c r="H967" s="27"/>
      <c r="I967" s="27"/>
      <c r="J967" s="27"/>
      <c r="K967" s="27"/>
      <c r="L967" s="27"/>
      <c r="M967" s="68"/>
      <c r="N967" s="69"/>
      <c r="O967" s="72">
        <f t="shared" si="145"/>
        <v>0</v>
      </c>
      <c r="P967" s="72">
        <f t="shared" si="146"/>
        <v>0</v>
      </c>
      <c r="Q967" s="73">
        <f t="shared" si="151"/>
        <v>50</v>
      </c>
      <c r="R967" s="73">
        <f t="shared" si="152"/>
        <v>350</v>
      </c>
      <c r="S967" s="74">
        <f t="shared" si="149"/>
        <v>0</v>
      </c>
      <c r="T967" s="74">
        <f t="shared" si="150"/>
        <v>0</v>
      </c>
    </row>
    <row r="968" spans="2:20" x14ac:dyDescent="0.25">
      <c r="B968" s="26"/>
      <c r="C968" s="50">
        <f t="shared" si="147"/>
        <v>0</v>
      </c>
      <c r="D968" s="64">
        <f t="shared" si="144"/>
        <v>52</v>
      </c>
      <c r="E968" s="71" t="str">
        <f t="shared" si="148"/>
        <v/>
      </c>
      <c r="F968" s="89"/>
      <c r="G968" s="27"/>
      <c r="H968" s="27"/>
      <c r="I968" s="27"/>
      <c r="J968" s="27"/>
      <c r="K968" s="27"/>
      <c r="L968" s="27"/>
      <c r="M968" s="68"/>
      <c r="N968" s="69"/>
      <c r="O968" s="72">
        <f t="shared" si="145"/>
        <v>0</v>
      </c>
      <c r="P968" s="72">
        <f t="shared" si="146"/>
        <v>0</v>
      </c>
      <c r="Q968" s="73">
        <f t="shared" si="151"/>
        <v>50</v>
      </c>
      <c r="R968" s="73">
        <f t="shared" si="152"/>
        <v>350</v>
      </c>
      <c r="S968" s="74">
        <f t="shared" si="149"/>
        <v>0</v>
      </c>
      <c r="T968" s="74">
        <f t="shared" si="150"/>
        <v>0</v>
      </c>
    </row>
    <row r="969" spans="2:20" x14ac:dyDescent="0.25">
      <c r="B969" s="26"/>
      <c r="C969" s="50">
        <f t="shared" si="147"/>
        <v>0</v>
      </c>
      <c r="D969" s="64">
        <f t="shared" ref="D969:D1004" si="153">INT(MOD(INT((B969-2)/7)+0.6,52+5/28))+1</f>
        <v>52</v>
      </c>
      <c r="E969" s="71" t="str">
        <f t="shared" si="148"/>
        <v/>
      </c>
      <c r="F969" s="89"/>
      <c r="G969" s="27"/>
      <c r="H969" s="27"/>
      <c r="I969" s="27"/>
      <c r="J969" s="27"/>
      <c r="K969" s="27"/>
      <c r="L969" s="27"/>
      <c r="M969" s="68"/>
      <c r="N969" s="69"/>
      <c r="O969" s="72">
        <f t="shared" ref="O969:O1004" si="154">IF(L969="v",0,M969-N969)</f>
        <v>0</v>
      </c>
      <c r="P969" s="72">
        <f t="shared" ref="P969:P1004" si="155">IF(L969="v",M969-N969,0)</f>
        <v>0</v>
      </c>
      <c r="Q969" s="73">
        <f t="shared" si="151"/>
        <v>50</v>
      </c>
      <c r="R969" s="73">
        <f t="shared" si="152"/>
        <v>350</v>
      </c>
      <c r="S969" s="74">
        <f t="shared" si="149"/>
        <v>0</v>
      </c>
      <c r="T969" s="74">
        <f t="shared" si="150"/>
        <v>0</v>
      </c>
    </row>
    <row r="970" spans="2:20" x14ac:dyDescent="0.25">
      <c r="B970" s="26"/>
      <c r="C970" s="50">
        <f t="shared" ref="C970:C1004" si="156">IF(B970=0,0,(DATE(YEAR(B970),MONTH(B970),DAY(B970))))</f>
        <v>0</v>
      </c>
      <c r="D970" s="64">
        <f t="shared" si="153"/>
        <v>52</v>
      </c>
      <c r="E970" s="71" t="str">
        <f t="shared" ref="E970:E1004" si="157">IF(C970=0,"",UPPER(TEXT(B970,"mmmm")))</f>
        <v/>
      </c>
      <c r="F970" s="89"/>
      <c r="G970" s="27"/>
      <c r="H970" s="27"/>
      <c r="I970" s="27"/>
      <c r="J970" s="27"/>
      <c r="K970" s="27"/>
      <c r="L970" s="27"/>
      <c r="M970" s="68"/>
      <c r="N970" s="69"/>
      <c r="O970" s="72">
        <f t="shared" si="154"/>
        <v>0</v>
      </c>
      <c r="P970" s="72">
        <f t="shared" si="155"/>
        <v>0</v>
      </c>
      <c r="Q970" s="73">
        <f t="shared" si="151"/>
        <v>50</v>
      </c>
      <c r="R970" s="73">
        <f t="shared" si="152"/>
        <v>350</v>
      </c>
      <c r="S970" s="74">
        <f t="shared" si="149"/>
        <v>0</v>
      </c>
      <c r="T970" s="74">
        <f t="shared" si="150"/>
        <v>0</v>
      </c>
    </row>
    <row r="971" spans="2:20" x14ac:dyDescent="0.25">
      <c r="B971" s="26"/>
      <c r="C971" s="50">
        <f t="shared" si="156"/>
        <v>0</v>
      </c>
      <c r="D971" s="64">
        <f t="shared" si="153"/>
        <v>52</v>
      </c>
      <c r="E971" s="71" t="str">
        <f t="shared" si="157"/>
        <v/>
      </c>
      <c r="F971" s="89"/>
      <c r="G971" s="27"/>
      <c r="H971" s="27"/>
      <c r="I971" s="27"/>
      <c r="J971" s="27"/>
      <c r="K971" s="27"/>
      <c r="L971" s="27"/>
      <c r="M971" s="68"/>
      <c r="N971" s="69"/>
      <c r="O971" s="72">
        <f t="shared" si="154"/>
        <v>0</v>
      </c>
      <c r="P971" s="72">
        <f t="shared" si="155"/>
        <v>0</v>
      </c>
      <c r="Q971" s="73">
        <f t="shared" si="151"/>
        <v>50</v>
      </c>
      <c r="R971" s="73">
        <f t="shared" si="152"/>
        <v>350</v>
      </c>
      <c r="S971" s="74">
        <f t="shared" si="149"/>
        <v>0</v>
      </c>
      <c r="T971" s="74">
        <f t="shared" si="150"/>
        <v>0</v>
      </c>
    </row>
    <row r="972" spans="2:20" x14ac:dyDescent="0.25">
      <c r="B972" s="26"/>
      <c r="C972" s="50">
        <f t="shared" si="156"/>
        <v>0</v>
      </c>
      <c r="D972" s="64">
        <f t="shared" si="153"/>
        <v>52</v>
      </c>
      <c r="E972" s="71" t="str">
        <f t="shared" si="157"/>
        <v/>
      </c>
      <c r="F972" s="89"/>
      <c r="G972" s="27"/>
      <c r="H972" s="27"/>
      <c r="I972" s="27"/>
      <c r="J972" s="27"/>
      <c r="K972" s="27"/>
      <c r="L972" s="27"/>
      <c r="M972" s="68"/>
      <c r="N972" s="69"/>
      <c r="O972" s="72">
        <f t="shared" si="154"/>
        <v>0</v>
      </c>
      <c r="P972" s="72">
        <f t="shared" si="155"/>
        <v>0</v>
      </c>
      <c r="Q972" s="73">
        <f t="shared" si="151"/>
        <v>50</v>
      </c>
      <c r="R972" s="73">
        <f t="shared" si="152"/>
        <v>350</v>
      </c>
      <c r="S972" s="74">
        <f t="shared" si="149"/>
        <v>0</v>
      </c>
      <c r="T972" s="74">
        <f t="shared" si="150"/>
        <v>0</v>
      </c>
    </row>
    <row r="973" spans="2:20" x14ac:dyDescent="0.25">
      <c r="B973" s="26"/>
      <c r="C973" s="50">
        <f t="shared" si="156"/>
        <v>0</v>
      </c>
      <c r="D973" s="64">
        <f t="shared" si="153"/>
        <v>52</v>
      </c>
      <c r="E973" s="71" t="str">
        <f t="shared" si="157"/>
        <v/>
      </c>
      <c r="F973" s="89"/>
      <c r="G973" s="27"/>
      <c r="H973" s="27"/>
      <c r="I973" s="27"/>
      <c r="J973" s="27"/>
      <c r="K973" s="27"/>
      <c r="L973" s="27"/>
      <c r="M973" s="68"/>
      <c r="N973" s="69"/>
      <c r="O973" s="72">
        <f t="shared" si="154"/>
        <v>0</v>
      </c>
      <c r="P973" s="72">
        <f t="shared" si="155"/>
        <v>0</v>
      </c>
      <c r="Q973" s="73">
        <f t="shared" si="151"/>
        <v>50</v>
      </c>
      <c r="R973" s="73">
        <f t="shared" si="152"/>
        <v>350</v>
      </c>
      <c r="S973" s="74">
        <f t="shared" si="149"/>
        <v>0</v>
      </c>
      <c r="T973" s="74">
        <f t="shared" si="150"/>
        <v>0</v>
      </c>
    </row>
    <row r="974" spans="2:20" x14ac:dyDescent="0.25">
      <c r="B974" s="26"/>
      <c r="C974" s="50">
        <f t="shared" si="156"/>
        <v>0</v>
      </c>
      <c r="D974" s="64">
        <f t="shared" si="153"/>
        <v>52</v>
      </c>
      <c r="E974" s="71" t="str">
        <f t="shared" si="157"/>
        <v/>
      </c>
      <c r="F974" s="89"/>
      <c r="G974" s="27"/>
      <c r="H974" s="27"/>
      <c r="I974" s="27"/>
      <c r="J974" s="27"/>
      <c r="K974" s="27"/>
      <c r="L974" s="27"/>
      <c r="M974" s="68"/>
      <c r="N974" s="69"/>
      <c r="O974" s="72">
        <f t="shared" si="154"/>
        <v>0</v>
      </c>
      <c r="P974" s="72">
        <f t="shared" si="155"/>
        <v>0</v>
      </c>
      <c r="Q974" s="73">
        <f t="shared" si="151"/>
        <v>50</v>
      </c>
      <c r="R974" s="73">
        <f t="shared" si="152"/>
        <v>350</v>
      </c>
      <c r="S974" s="74">
        <f t="shared" si="149"/>
        <v>0</v>
      </c>
      <c r="T974" s="74">
        <f t="shared" si="150"/>
        <v>0</v>
      </c>
    </row>
    <row r="975" spans="2:20" x14ac:dyDescent="0.25">
      <c r="B975" s="26"/>
      <c r="C975" s="50">
        <f t="shared" si="156"/>
        <v>0</v>
      </c>
      <c r="D975" s="64">
        <f t="shared" si="153"/>
        <v>52</v>
      </c>
      <c r="E975" s="71" t="str">
        <f t="shared" si="157"/>
        <v/>
      </c>
      <c r="F975" s="89"/>
      <c r="G975" s="27"/>
      <c r="H975" s="27"/>
      <c r="I975" s="27"/>
      <c r="J975" s="27"/>
      <c r="K975" s="27"/>
      <c r="L975" s="27"/>
      <c r="M975" s="68"/>
      <c r="N975" s="69"/>
      <c r="O975" s="72">
        <f t="shared" si="154"/>
        <v>0</v>
      </c>
      <c r="P975" s="72">
        <f t="shared" si="155"/>
        <v>0</v>
      </c>
      <c r="Q975" s="73">
        <f t="shared" si="151"/>
        <v>50</v>
      </c>
      <c r="R975" s="73">
        <f t="shared" si="152"/>
        <v>350</v>
      </c>
      <c r="S975" s="74">
        <f t="shared" si="149"/>
        <v>0</v>
      </c>
      <c r="T975" s="74">
        <f t="shared" si="150"/>
        <v>0</v>
      </c>
    </row>
    <row r="976" spans="2:20" x14ac:dyDescent="0.25">
      <c r="B976" s="26"/>
      <c r="C976" s="50">
        <f t="shared" si="156"/>
        <v>0</v>
      </c>
      <c r="D976" s="64">
        <f t="shared" si="153"/>
        <v>52</v>
      </c>
      <c r="E976" s="71" t="str">
        <f t="shared" si="157"/>
        <v/>
      </c>
      <c r="F976" s="89"/>
      <c r="G976" s="27"/>
      <c r="H976" s="27"/>
      <c r="I976" s="27"/>
      <c r="J976" s="27"/>
      <c r="K976" s="27"/>
      <c r="L976" s="27"/>
      <c r="M976" s="68"/>
      <c r="N976" s="69"/>
      <c r="O976" s="72">
        <f t="shared" si="154"/>
        <v>0</v>
      </c>
      <c r="P976" s="72">
        <f t="shared" si="155"/>
        <v>0</v>
      </c>
      <c r="Q976" s="73">
        <f t="shared" si="151"/>
        <v>50</v>
      </c>
      <c r="R976" s="73">
        <f t="shared" si="152"/>
        <v>350</v>
      </c>
      <c r="S976" s="74">
        <f t="shared" si="149"/>
        <v>0</v>
      </c>
      <c r="T976" s="74">
        <f t="shared" si="150"/>
        <v>0</v>
      </c>
    </row>
    <row r="977" spans="2:20" x14ac:dyDescent="0.25">
      <c r="B977" s="26"/>
      <c r="C977" s="50">
        <f t="shared" si="156"/>
        <v>0</v>
      </c>
      <c r="D977" s="64">
        <f t="shared" si="153"/>
        <v>52</v>
      </c>
      <c r="E977" s="71" t="str">
        <f t="shared" si="157"/>
        <v/>
      </c>
      <c r="F977" s="89"/>
      <c r="G977" s="27"/>
      <c r="H977" s="27"/>
      <c r="I977" s="27"/>
      <c r="J977" s="27"/>
      <c r="K977" s="27"/>
      <c r="L977" s="27"/>
      <c r="M977" s="68"/>
      <c r="N977" s="69"/>
      <c r="O977" s="72">
        <f t="shared" si="154"/>
        <v>0</v>
      </c>
      <c r="P977" s="72">
        <f t="shared" si="155"/>
        <v>0</v>
      </c>
      <c r="Q977" s="73">
        <f t="shared" si="151"/>
        <v>50</v>
      </c>
      <c r="R977" s="73">
        <f t="shared" si="152"/>
        <v>350</v>
      </c>
      <c r="S977" s="74">
        <f t="shared" si="149"/>
        <v>0</v>
      </c>
      <c r="T977" s="74">
        <f t="shared" si="150"/>
        <v>0</v>
      </c>
    </row>
    <row r="978" spans="2:20" x14ac:dyDescent="0.25">
      <c r="B978" s="26"/>
      <c r="C978" s="50">
        <f t="shared" si="156"/>
        <v>0</v>
      </c>
      <c r="D978" s="64">
        <f t="shared" si="153"/>
        <v>52</v>
      </c>
      <c r="E978" s="71" t="str">
        <f t="shared" si="157"/>
        <v/>
      </c>
      <c r="F978" s="89"/>
      <c r="G978" s="27"/>
      <c r="H978" s="27"/>
      <c r="I978" s="27"/>
      <c r="J978" s="27"/>
      <c r="K978" s="27"/>
      <c r="L978" s="27"/>
      <c r="M978" s="68"/>
      <c r="N978" s="69"/>
      <c r="O978" s="72">
        <f t="shared" si="154"/>
        <v>0</v>
      </c>
      <c r="P978" s="72">
        <f t="shared" si="155"/>
        <v>0</v>
      </c>
      <c r="Q978" s="73">
        <f t="shared" si="151"/>
        <v>50</v>
      </c>
      <c r="R978" s="73">
        <f t="shared" si="152"/>
        <v>350</v>
      </c>
      <c r="S978" s="74">
        <f t="shared" ref="S978:S1004" si="158">IF(Q978=Q977,0,Q978)</f>
        <v>0</v>
      </c>
      <c r="T978" s="74">
        <f t="shared" ref="T978:T1004" si="159">IF(R978=R977,0,R978)</f>
        <v>0</v>
      </c>
    </row>
    <row r="979" spans="2:20" x14ac:dyDescent="0.25">
      <c r="B979" s="26"/>
      <c r="C979" s="50">
        <f t="shared" si="156"/>
        <v>0</v>
      </c>
      <c r="D979" s="64">
        <f t="shared" si="153"/>
        <v>52</v>
      </c>
      <c r="E979" s="71" t="str">
        <f t="shared" si="157"/>
        <v/>
      </c>
      <c r="F979" s="89"/>
      <c r="G979" s="27"/>
      <c r="H979" s="27"/>
      <c r="I979" s="27"/>
      <c r="J979" s="27"/>
      <c r="K979" s="27"/>
      <c r="L979" s="27"/>
      <c r="M979" s="68"/>
      <c r="N979" s="69"/>
      <c r="O979" s="72">
        <f t="shared" si="154"/>
        <v>0</v>
      </c>
      <c r="P979" s="72">
        <f t="shared" si="155"/>
        <v>0</v>
      </c>
      <c r="Q979" s="73">
        <f t="shared" si="151"/>
        <v>50</v>
      </c>
      <c r="R979" s="73">
        <f t="shared" si="152"/>
        <v>350</v>
      </c>
      <c r="S979" s="74">
        <f t="shared" si="158"/>
        <v>0</v>
      </c>
      <c r="T979" s="74">
        <f t="shared" si="159"/>
        <v>0</v>
      </c>
    </row>
    <row r="980" spans="2:20" x14ac:dyDescent="0.25">
      <c r="B980" s="26"/>
      <c r="C980" s="50">
        <f t="shared" si="156"/>
        <v>0</v>
      </c>
      <c r="D980" s="64">
        <f t="shared" si="153"/>
        <v>52</v>
      </c>
      <c r="E980" s="71" t="str">
        <f t="shared" si="157"/>
        <v/>
      </c>
      <c r="F980" s="89"/>
      <c r="G980" s="27"/>
      <c r="H980" s="27"/>
      <c r="I980" s="27"/>
      <c r="J980" s="27"/>
      <c r="K980" s="27"/>
      <c r="L980" s="27"/>
      <c r="M980" s="68"/>
      <c r="N980" s="69"/>
      <c r="O980" s="72">
        <f t="shared" si="154"/>
        <v>0</v>
      </c>
      <c r="P980" s="72">
        <f t="shared" si="155"/>
        <v>0</v>
      </c>
      <c r="Q980" s="73">
        <f t="shared" ref="Q980:Q1004" si="160">Q979+O980</f>
        <v>50</v>
      </c>
      <c r="R980" s="73">
        <f t="shared" ref="R980:R1004" si="161">R979+P980</f>
        <v>350</v>
      </c>
      <c r="S980" s="74">
        <f t="shared" si="158"/>
        <v>0</v>
      </c>
      <c r="T980" s="74">
        <f t="shared" si="159"/>
        <v>0</v>
      </c>
    </row>
    <row r="981" spans="2:20" x14ac:dyDescent="0.25">
      <c r="B981" s="26"/>
      <c r="C981" s="50">
        <f t="shared" si="156"/>
        <v>0</v>
      </c>
      <c r="D981" s="64">
        <f t="shared" si="153"/>
        <v>52</v>
      </c>
      <c r="E981" s="71" t="str">
        <f t="shared" si="157"/>
        <v/>
      </c>
      <c r="F981" s="89"/>
      <c r="G981" s="27"/>
      <c r="H981" s="27"/>
      <c r="I981" s="27"/>
      <c r="J981" s="27"/>
      <c r="K981" s="27"/>
      <c r="L981" s="27"/>
      <c r="M981" s="68"/>
      <c r="N981" s="69"/>
      <c r="O981" s="72">
        <f t="shared" si="154"/>
        <v>0</v>
      </c>
      <c r="P981" s="72">
        <f t="shared" si="155"/>
        <v>0</v>
      </c>
      <c r="Q981" s="73">
        <f t="shared" si="160"/>
        <v>50</v>
      </c>
      <c r="R981" s="73">
        <f t="shared" si="161"/>
        <v>350</v>
      </c>
      <c r="S981" s="74">
        <f t="shared" si="158"/>
        <v>0</v>
      </c>
      <c r="T981" s="74">
        <f t="shared" si="159"/>
        <v>0</v>
      </c>
    </row>
    <row r="982" spans="2:20" x14ac:dyDescent="0.25">
      <c r="B982" s="26"/>
      <c r="C982" s="50">
        <f t="shared" si="156"/>
        <v>0</v>
      </c>
      <c r="D982" s="64">
        <f t="shared" si="153"/>
        <v>52</v>
      </c>
      <c r="E982" s="71" t="str">
        <f t="shared" si="157"/>
        <v/>
      </c>
      <c r="F982" s="89"/>
      <c r="G982" s="27"/>
      <c r="H982" s="27"/>
      <c r="I982" s="27"/>
      <c r="J982" s="27"/>
      <c r="K982" s="27"/>
      <c r="L982" s="27"/>
      <c r="M982" s="68"/>
      <c r="N982" s="69"/>
      <c r="O982" s="72">
        <f t="shared" si="154"/>
        <v>0</v>
      </c>
      <c r="P982" s="72">
        <f t="shared" si="155"/>
        <v>0</v>
      </c>
      <c r="Q982" s="73">
        <f t="shared" si="160"/>
        <v>50</v>
      </c>
      <c r="R982" s="73">
        <f t="shared" si="161"/>
        <v>350</v>
      </c>
      <c r="S982" s="74">
        <f t="shared" si="158"/>
        <v>0</v>
      </c>
      <c r="T982" s="74">
        <f t="shared" si="159"/>
        <v>0</v>
      </c>
    </row>
    <row r="983" spans="2:20" x14ac:dyDescent="0.25">
      <c r="B983" s="26"/>
      <c r="C983" s="50">
        <f t="shared" si="156"/>
        <v>0</v>
      </c>
      <c r="D983" s="64">
        <f t="shared" si="153"/>
        <v>52</v>
      </c>
      <c r="E983" s="71" t="str">
        <f t="shared" si="157"/>
        <v/>
      </c>
      <c r="F983" s="89"/>
      <c r="G983" s="27"/>
      <c r="H983" s="27"/>
      <c r="I983" s="27"/>
      <c r="J983" s="27"/>
      <c r="K983" s="27"/>
      <c r="L983" s="27"/>
      <c r="M983" s="68"/>
      <c r="N983" s="69"/>
      <c r="O983" s="72">
        <f t="shared" si="154"/>
        <v>0</v>
      </c>
      <c r="P983" s="72">
        <f t="shared" si="155"/>
        <v>0</v>
      </c>
      <c r="Q983" s="73">
        <f t="shared" si="160"/>
        <v>50</v>
      </c>
      <c r="R983" s="73">
        <f t="shared" si="161"/>
        <v>350</v>
      </c>
      <c r="S983" s="74">
        <f t="shared" si="158"/>
        <v>0</v>
      </c>
      <c r="T983" s="74">
        <f t="shared" si="159"/>
        <v>0</v>
      </c>
    </row>
    <row r="984" spans="2:20" x14ac:dyDescent="0.25">
      <c r="B984" s="26"/>
      <c r="C984" s="50">
        <f t="shared" si="156"/>
        <v>0</v>
      </c>
      <c r="D984" s="64">
        <f t="shared" si="153"/>
        <v>52</v>
      </c>
      <c r="E984" s="71" t="str">
        <f t="shared" si="157"/>
        <v/>
      </c>
      <c r="F984" s="89"/>
      <c r="G984" s="27"/>
      <c r="H984" s="27"/>
      <c r="I984" s="27"/>
      <c r="J984" s="27"/>
      <c r="K984" s="27"/>
      <c r="L984" s="27"/>
      <c r="M984" s="68"/>
      <c r="N984" s="69"/>
      <c r="O984" s="72">
        <f t="shared" si="154"/>
        <v>0</v>
      </c>
      <c r="P984" s="72">
        <f t="shared" si="155"/>
        <v>0</v>
      </c>
      <c r="Q984" s="73">
        <f t="shared" si="160"/>
        <v>50</v>
      </c>
      <c r="R984" s="73">
        <f t="shared" si="161"/>
        <v>350</v>
      </c>
      <c r="S984" s="74">
        <f t="shared" si="158"/>
        <v>0</v>
      </c>
      <c r="T984" s="74">
        <f t="shared" si="159"/>
        <v>0</v>
      </c>
    </row>
    <row r="985" spans="2:20" x14ac:dyDescent="0.25">
      <c r="B985" s="26"/>
      <c r="C985" s="50">
        <f t="shared" si="156"/>
        <v>0</v>
      </c>
      <c r="D985" s="64">
        <f t="shared" si="153"/>
        <v>52</v>
      </c>
      <c r="E985" s="71" t="str">
        <f t="shared" si="157"/>
        <v/>
      </c>
      <c r="F985" s="89"/>
      <c r="G985" s="27"/>
      <c r="H985" s="27"/>
      <c r="I985" s="27"/>
      <c r="J985" s="27"/>
      <c r="K985" s="27"/>
      <c r="L985" s="27"/>
      <c r="M985" s="68"/>
      <c r="N985" s="69"/>
      <c r="O985" s="72">
        <f t="shared" si="154"/>
        <v>0</v>
      </c>
      <c r="P985" s="72">
        <f t="shared" si="155"/>
        <v>0</v>
      </c>
      <c r="Q985" s="73">
        <f t="shared" si="160"/>
        <v>50</v>
      </c>
      <c r="R985" s="73">
        <f t="shared" si="161"/>
        <v>350</v>
      </c>
      <c r="S985" s="74">
        <f t="shared" si="158"/>
        <v>0</v>
      </c>
      <c r="T985" s="74">
        <f t="shared" si="159"/>
        <v>0</v>
      </c>
    </row>
    <row r="986" spans="2:20" x14ac:dyDescent="0.25">
      <c r="B986" s="26"/>
      <c r="C986" s="50">
        <f t="shared" si="156"/>
        <v>0</v>
      </c>
      <c r="D986" s="64">
        <f t="shared" si="153"/>
        <v>52</v>
      </c>
      <c r="E986" s="71" t="str">
        <f t="shared" si="157"/>
        <v/>
      </c>
      <c r="F986" s="89"/>
      <c r="G986" s="27"/>
      <c r="H986" s="27"/>
      <c r="I986" s="27"/>
      <c r="J986" s="27"/>
      <c r="K986" s="27"/>
      <c r="L986" s="27"/>
      <c r="M986" s="68"/>
      <c r="N986" s="69"/>
      <c r="O986" s="72">
        <f t="shared" si="154"/>
        <v>0</v>
      </c>
      <c r="P986" s="72">
        <f t="shared" si="155"/>
        <v>0</v>
      </c>
      <c r="Q986" s="73">
        <f t="shared" si="160"/>
        <v>50</v>
      </c>
      <c r="R986" s="73">
        <f t="shared" si="161"/>
        <v>350</v>
      </c>
      <c r="S986" s="74">
        <f t="shared" si="158"/>
        <v>0</v>
      </c>
      <c r="T986" s="74">
        <f t="shared" si="159"/>
        <v>0</v>
      </c>
    </row>
    <row r="987" spans="2:20" x14ac:dyDescent="0.25">
      <c r="B987" s="26"/>
      <c r="C987" s="50">
        <f t="shared" si="156"/>
        <v>0</v>
      </c>
      <c r="D987" s="64">
        <f t="shared" si="153"/>
        <v>52</v>
      </c>
      <c r="E987" s="71" t="str">
        <f t="shared" si="157"/>
        <v/>
      </c>
      <c r="F987" s="89"/>
      <c r="G987" s="27"/>
      <c r="H987" s="27"/>
      <c r="I987" s="27"/>
      <c r="J987" s="27"/>
      <c r="K987" s="27"/>
      <c r="L987" s="27"/>
      <c r="M987" s="68"/>
      <c r="N987" s="69"/>
      <c r="O987" s="72">
        <f t="shared" si="154"/>
        <v>0</v>
      </c>
      <c r="P987" s="72">
        <f t="shared" si="155"/>
        <v>0</v>
      </c>
      <c r="Q987" s="73">
        <f t="shared" si="160"/>
        <v>50</v>
      </c>
      <c r="R987" s="73">
        <f t="shared" si="161"/>
        <v>350</v>
      </c>
      <c r="S987" s="74">
        <f t="shared" si="158"/>
        <v>0</v>
      </c>
      <c r="T987" s="74">
        <f t="shared" si="159"/>
        <v>0</v>
      </c>
    </row>
    <row r="988" spans="2:20" x14ac:dyDescent="0.25">
      <c r="B988" s="26"/>
      <c r="C988" s="50">
        <f t="shared" si="156"/>
        <v>0</v>
      </c>
      <c r="D988" s="64">
        <f t="shared" si="153"/>
        <v>52</v>
      </c>
      <c r="E988" s="71" t="str">
        <f t="shared" si="157"/>
        <v/>
      </c>
      <c r="F988" s="89"/>
      <c r="G988" s="27"/>
      <c r="H988" s="27"/>
      <c r="I988" s="27"/>
      <c r="J988" s="27"/>
      <c r="K988" s="27"/>
      <c r="L988" s="27"/>
      <c r="M988" s="68"/>
      <c r="N988" s="69"/>
      <c r="O988" s="72">
        <f t="shared" si="154"/>
        <v>0</v>
      </c>
      <c r="P988" s="72">
        <f t="shared" si="155"/>
        <v>0</v>
      </c>
      <c r="Q988" s="73">
        <f t="shared" si="160"/>
        <v>50</v>
      </c>
      <c r="R988" s="73">
        <f t="shared" si="161"/>
        <v>350</v>
      </c>
      <c r="S988" s="74">
        <f t="shared" si="158"/>
        <v>0</v>
      </c>
      <c r="T988" s="74">
        <f t="shared" si="159"/>
        <v>0</v>
      </c>
    </row>
    <row r="989" spans="2:20" x14ac:dyDescent="0.25">
      <c r="B989" s="26"/>
      <c r="C989" s="50">
        <f t="shared" si="156"/>
        <v>0</v>
      </c>
      <c r="D989" s="64">
        <f t="shared" si="153"/>
        <v>52</v>
      </c>
      <c r="E989" s="71" t="str">
        <f t="shared" si="157"/>
        <v/>
      </c>
      <c r="F989" s="89"/>
      <c r="G989" s="27"/>
      <c r="H989" s="27"/>
      <c r="I989" s="27"/>
      <c r="J989" s="27"/>
      <c r="K989" s="27"/>
      <c r="L989" s="27"/>
      <c r="M989" s="68"/>
      <c r="N989" s="69"/>
      <c r="O989" s="72">
        <f t="shared" si="154"/>
        <v>0</v>
      </c>
      <c r="P989" s="72">
        <f t="shared" si="155"/>
        <v>0</v>
      </c>
      <c r="Q989" s="73">
        <f t="shared" si="160"/>
        <v>50</v>
      </c>
      <c r="R989" s="73">
        <f t="shared" si="161"/>
        <v>350</v>
      </c>
      <c r="S989" s="74">
        <f t="shared" si="158"/>
        <v>0</v>
      </c>
      <c r="T989" s="74">
        <f t="shared" si="159"/>
        <v>0</v>
      </c>
    </row>
    <row r="990" spans="2:20" x14ac:dyDescent="0.25">
      <c r="B990" s="26"/>
      <c r="C990" s="50">
        <f t="shared" si="156"/>
        <v>0</v>
      </c>
      <c r="D990" s="64">
        <f t="shared" si="153"/>
        <v>52</v>
      </c>
      <c r="E990" s="71" t="str">
        <f t="shared" si="157"/>
        <v/>
      </c>
      <c r="F990" s="89"/>
      <c r="G990" s="27"/>
      <c r="H990" s="27"/>
      <c r="I990" s="27"/>
      <c r="J990" s="27"/>
      <c r="K990" s="27"/>
      <c r="L990" s="27"/>
      <c r="M990" s="68"/>
      <c r="N990" s="69"/>
      <c r="O990" s="72">
        <f t="shared" si="154"/>
        <v>0</v>
      </c>
      <c r="P990" s="72">
        <f t="shared" si="155"/>
        <v>0</v>
      </c>
      <c r="Q990" s="73">
        <f t="shared" si="160"/>
        <v>50</v>
      </c>
      <c r="R990" s="73">
        <f t="shared" si="161"/>
        <v>350</v>
      </c>
      <c r="S990" s="74">
        <f t="shared" si="158"/>
        <v>0</v>
      </c>
      <c r="T990" s="74">
        <f t="shared" si="159"/>
        <v>0</v>
      </c>
    </row>
    <row r="991" spans="2:20" x14ac:dyDescent="0.25">
      <c r="B991" s="26"/>
      <c r="C991" s="50">
        <f t="shared" si="156"/>
        <v>0</v>
      </c>
      <c r="D991" s="64">
        <f t="shared" si="153"/>
        <v>52</v>
      </c>
      <c r="E991" s="71" t="str">
        <f t="shared" si="157"/>
        <v/>
      </c>
      <c r="F991" s="89"/>
      <c r="G991" s="27"/>
      <c r="H991" s="27"/>
      <c r="I991" s="27"/>
      <c r="J991" s="27"/>
      <c r="K991" s="27"/>
      <c r="L991" s="27"/>
      <c r="M991" s="68"/>
      <c r="N991" s="69"/>
      <c r="O991" s="72">
        <f t="shared" si="154"/>
        <v>0</v>
      </c>
      <c r="P991" s="72">
        <f t="shared" si="155"/>
        <v>0</v>
      </c>
      <c r="Q991" s="73">
        <f t="shared" si="160"/>
        <v>50</v>
      </c>
      <c r="R991" s="73">
        <f t="shared" si="161"/>
        <v>350</v>
      </c>
      <c r="S991" s="74">
        <f t="shared" si="158"/>
        <v>0</v>
      </c>
      <c r="T991" s="74">
        <f t="shared" si="159"/>
        <v>0</v>
      </c>
    </row>
    <row r="992" spans="2:20" x14ac:dyDescent="0.25">
      <c r="B992" s="26"/>
      <c r="C992" s="50">
        <f t="shared" si="156"/>
        <v>0</v>
      </c>
      <c r="D992" s="64">
        <f t="shared" si="153"/>
        <v>52</v>
      </c>
      <c r="E992" s="71" t="str">
        <f t="shared" si="157"/>
        <v/>
      </c>
      <c r="F992" s="89"/>
      <c r="G992" s="27"/>
      <c r="H992" s="27"/>
      <c r="I992" s="27"/>
      <c r="J992" s="27"/>
      <c r="K992" s="27"/>
      <c r="L992" s="27"/>
      <c r="M992" s="68"/>
      <c r="N992" s="69"/>
      <c r="O992" s="72">
        <f t="shared" si="154"/>
        <v>0</v>
      </c>
      <c r="P992" s="72">
        <f t="shared" si="155"/>
        <v>0</v>
      </c>
      <c r="Q992" s="73">
        <f t="shared" si="160"/>
        <v>50</v>
      </c>
      <c r="R992" s="73">
        <f t="shared" si="161"/>
        <v>350</v>
      </c>
      <c r="S992" s="74">
        <f t="shared" si="158"/>
        <v>0</v>
      </c>
      <c r="T992" s="74">
        <f t="shared" si="159"/>
        <v>0</v>
      </c>
    </row>
    <row r="993" spans="2:20" x14ac:dyDescent="0.25">
      <c r="B993" s="26"/>
      <c r="C993" s="50">
        <f t="shared" si="156"/>
        <v>0</v>
      </c>
      <c r="D993" s="64">
        <f t="shared" si="153"/>
        <v>52</v>
      </c>
      <c r="E993" s="71" t="str">
        <f t="shared" si="157"/>
        <v/>
      </c>
      <c r="F993" s="89"/>
      <c r="G993" s="27"/>
      <c r="H993" s="27"/>
      <c r="I993" s="27"/>
      <c r="J993" s="27"/>
      <c r="K993" s="27"/>
      <c r="L993" s="27"/>
      <c r="M993" s="68"/>
      <c r="N993" s="69"/>
      <c r="O993" s="72">
        <f t="shared" si="154"/>
        <v>0</v>
      </c>
      <c r="P993" s="72">
        <f t="shared" si="155"/>
        <v>0</v>
      </c>
      <c r="Q993" s="73">
        <f t="shared" si="160"/>
        <v>50</v>
      </c>
      <c r="R993" s="73">
        <f t="shared" si="161"/>
        <v>350</v>
      </c>
      <c r="S993" s="74">
        <f t="shared" si="158"/>
        <v>0</v>
      </c>
      <c r="T993" s="74">
        <f t="shared" si="159"/>
        <v>0</v>
      </c>
    </row>
    <row r="994" spans="2:20" x14ac:dyDescent="0.25">
      <c r="B994" s="26"/>
      <c r="C994" s="50">
        <f t="shared" si="156"/>
        <v>0</v>
      </c>
      <c r="D994" s="64">
        <f t="shared" si="153"/>
        <v>52</v>
      </c>
      <c r="E994" s="71" t="str">
        <f t="shared" si="157"/>
        <v/>
      </c>
      <c r="F994" s="89"/>
      <c r="G994" s="27"/>
      <c r="H994" s="27"/>
      <c r="I994" s="27"/>
      <c r="J994" s="27"/>
      <c r="K994" s="27"/>
      <c r="L994" s="27"/>
      <c r="M994" s="68"/>
      <c r="N994" s="69"/>
      <c r="O994" s="72">
        <f t="shared" si="154"/>
        <v>0</v>
      </c>
      <c r="P994" s="72">
        <f t="shared" si="155"/>
        <v>0</v>
      </c>
      <c r="Q994" s="73">
        <f t="shared" si="160"/>
        <v>50</v>
      </c>
      <c r="R994" s="73">
        <f t="shared" si="161"/>
        <v>350</v>
      </c>
      <c r="S994" s="74">
        <f t="shared" si="158"/>
        <v>0</v>
      </c>
      <c r="T994" s="74">
        <f t="shared" si="159"/>
        <v>0</v>
      </c>
    </row>
    <row r="995" spans="2:20" x14ac:dyDescent="0.25">
      <c r="B995" s="26"/>
      <c r="C995" s="50">
        <f t="shared" si="156"/>
        <v>0</v>
      </c>
      <c r="D995" s="64">
        <f t="shared" si="153"/>
        <v>52</v>
      </c>
      <c r="E995" s="71" t="str">
        <f t="shared" si="157"/>
        <v/>
      </c>
      <c r="F995" s="89"/>
      <c r="G995" s="27"/>
      <c r="H995" s="27"/>
      <c r="I995" s="27"/>
      <c r="J995" s="27"/>
      <c r="K995" s="27"/>
      <c r="L995" s="27"/>
      <c r="M995" s="68"/>
      <c r="N995" s="69"/>
      <c r="O995" s="72">
        <f t="shared" si="154"/>
        <v>0</v>
      </c>
      <c r="P995" s="72">
        <f t="shared" si="155"/>
        <v>0</v>
      </c>
      <c r="Q995" s="73">
        <f t="shared" si="160"/>
        <v>50</v>
      </c>
      <c r="R995" s="73">
        <f t="shared" si="161"/>
        <v>350</v>
      </c>
      <c r="S995" s="74">
        <f t="shared" si="158"/>
        <v>0</v>
      </c>
      <c r="T995" s="74">
        <f t="shared" si="159"/>
        <v>0</v>
      </c>
    </row>
    <row r="996" spans="2:20" x14ac:dyDescent="0.25">
      <c r="B996" s="26"/>
      <c r="C996" s="50">
        <f t="shared" si="156"/>
        <v>0</v>
      </c>
      <c r="D996" s="64">
        <f t="shared" si="153"/>
        <v>52</v>
      </c>
      <c r="E996" s="71" t="str">
        <f t="shared" si="157"/>
        <v/>
      </c>
      <c r="F996" s="89"/>
      <c r="G996" s="27"/>
      <c r="H996" s="27"/>
      <c r="I996" s="27"/>
      <c r="J996" s="27"/>
      <c r="K996" s="27"/>
      <c r="L996" s="27"/>
      <c r="M996" s="68"/>
      <c r="N996" s="69"/>
      <c r="O996" s="72">
        <f t="shared" si="154"/>
        <v>0</v>
      </c>
      <c r="P996" s="72">
        <f t="shared" si="155"/>
        <v>0</v>
      </c>
      <c r="Q996" s="73">
        <f t="shared" si="160"/>
        <v>50</v>
      </c>
      <c r="R996" s="73">
        <f t="shared" si="161"/>
        <v>350</v>
      </c>
      <c r="S996" s="74">
        <f t="shared" si="158"/>
        <v>0</v>
      </c>
      <c r="T996" s="74">
        <f t="shared" si="159"/>
        <v>0</v>
      </c>
    </row>
    <row r="997" spans="2:20" x14ac:dyDescent="0.25">
      <c r="B997" s="26"/>
      <c r="C997" s="50">
        <f t="shared" si="156"/>
        <v>0</v>
      </c>
      <c r="D997" s="64">
        <f t="shared" si="153"/>
        <v>52</v>
      </c>
      <c r="E997" s="71" t="str">
        <f t="shared" si="157"/>
        <v/>
      </c>
      <c r="F997" s="89"/>
      <c r="G997" s="27"/>
      <c r="H997" s="27"/>
      <c r="I997" s="27"/>
      <c r="J997" s="27"/>
      <c r="K997" s="27"/>
      <c r="L997" s="27"/>
      <c r="M997" s="68"/>
      <c r="N997" s="69"/>
      <c r="O997" s="72">
        <f t="shared" si="154"/>
        <v>0</v>
      </c>
      <c r="P997" s="72">
        <f t="shared" si="155"/>
        <v>0</v>
      </c>
      <c r="Q997" s="73">
        <f t="shared" si="160"/>
        <v>50</v>
      </c>
      <c r="R997" s="73">
        <f t="shared" si="161"/>
        <v>350</v>
      </c>
      <c r="S997" s="74">
        <f t="shared" si="158"/>
        <v>0</v>
      </c>
      <c r="T997" s="74">
        <f t="shared" si="159"/>
        <v>0</v>
      </c>
    </row>
    <row r="998" spans="2:20" x14ac:dyDescent="0.25">
      <c r="B998" s="26"/>
      <c r="C998" s="50">
        <f t="shared" si="156"/>
        <v>0</v>
      </c>
      <c r="D998" s="64">
        <f t="shared" si="153"/>
        <v>52</v>
      </c>
      <c r="E998" s="71" t="str">
        <f t="shared" si="157"/>
        <v/>
      </c>
      <c r="F998" s="89"/>
      <c r="G998" s="27"/>
      <c r="H998" s="27"/>
      <c r="I998" s="27"/>
      <c r="J998" s="27"/>
      <c r="K998" s="27"/>
      <c r="L998" s="27"/>
      <c r="M998" s="68"/>
      <c r="N998" s="69"/>
      <c r="O998" s="72">
        <f t="shared" si="154"/>
        <v>0</v>
      </c>
      <c r="P998" s="72">
        <f t="shared" si="155"/>
        <v>0</v>
      </c>
      <c r="Q998" s="73">
        <f t="shared" si="160"/>
        <v>50</v>
      </c>
      <c r="R998" s="73">
        <f t="shared" si="161"/>
        <v>350</v>
      </c>
      <c r="S998" s="74">
        <f t="shared" si="158"/>
        <v>0</v>
      </c>
      <c r="T998" s="74">
        <f t="shared" si="159"/>
        <v>0</v>
      </c>
    </row>
    <row r="999" spans="2:20" x14ac:dyDescent="0.25">
      <c r="B999" s="26"/>
      <c r="C999" s="50">
        <f t="shared" si="156"/>
        <v>0</v>
      </c>
      <c r="D999" s="64">
        <f t="shared" si="153"/>
        <v>52</v>
      </c>
      <c r="E999" s="71" t="str">
        <f t="shared" si="157"/>
        <v/>
      </c>
      <c r="F999" s="89"/>
      <c r="G999" s="27"/>
      <c r="H999" s="27"/>
      <c r="I999" s="27"/>
      <c r="J999" s="27"/>
      <c r="K999" s="27"/>
      <c r="L999" s="27"/>
      <c r="M999" s="68"/>
      <c r="N999" s="69"/>
      <c r="O999" s="72">
        <f t="shared" si="154"/>
        <v>0</v>
      </c>
      <c r="P999" s="72">
        <f t="shared" si="155"/>
        <v>0</v>
      </c>
      <c r="Q999" s="73">
        <f t="shared" si="160"/>
        <v>50</v>
      </c>
      <c r="R999" s="73">
        <f t="shared" si="161"/>
        <v>350</v>
      </c>
      <c r="S999" s="74">
        <f t="shared" si="158"/>
        <v>0</v>
      </c>
      <c r="T999" s="74">
        <f t="shared" si="159"/>
        <v>0</v>
      </c>
    </row>
    <row r="1000" spans="2:20" x14ac:dyDescent="0.25">
      <c r="B1000" s="26"/>
      <c r="C1000" s="50">
        <f t="shared" si="156"/>
        <v>0</v>
      </c>
      <c r="D1000" s="64">
        <f t="shared" si="153"/>
        <v>52</v>
      </c>
      <c r="E1000" s="71" t="str">
        <f t="shared" si="157"/>
        <v/>
      </c>
      <c r="F1000" s="89"/>
      <c r="G1000" s="27"/>
      <c r="H1000" s="27"/>
      <c r="I1000" s="27"/>
      <c r="J1000" s="27"/>
      <c r="K1000" s="27"/>
      <c r="L1000" s="27"/>
      <c r="M1000" s="68"/>
      <c r="N1000" s="69"/>
      <c r="O1000" s="72">
        <f t="shared" si="154"/>
        <v>0</v>
      </c>
      <c r="P1000" s="72">
        <f t="shared" si="155"/>
        <v>0</v>
      </c>
      <c r="Q1000" s="73">
        <f t="shared" si="160"/>
        <v>50</v>
      </c>
      <c r="R1000" s="73">
        <f t="shared" si="161"/>
        <v>350</v>
      </c>
      <c r="S1000" s="74">
        <f t="shared" si="158"/>
        <v>0</v>
      </c>
      <c r="T1000" s="74">
        <f t="shared" si="159"/>
        <v>0</v>
      </c>
    </row>
    <row r="1001" spans="2:20" x14ac:dyDescent="0.25">
      <c r="B1001" s="26"/>
      <c r="C1001" s="50">
        <f t="shared" si="156"/>
        <v>0</v>
      </c>
      <c r="D1001" s="64">
        <f t="shared" si="153"/>
        <v>52</v>
      </c>
      <c r="E1001" s="71" t="str">
        <f t="shared" si="157"/>
        <v/>
      </c>
      <c r="F1001" s="89"/>
      <c r="G1001" s="27"/>
      <c r="H1001" s="27"/>
      <c r="I1001" s="27"/>
      <c r="J1001" s="27"/>
      <c r="K1001" s="27"/>
      <c r="L1001" s="27"/>
      <c r="M1001" s="68"/>
      <c r="N1001" s="69"/>
      <c r="O1001" s="72">
        <f t="shared" si="154"/>
        <v>0</v>
      </c>
      <c r="P1001" s="72">
        <f t="shared" si="155"/>
        <v>0</v>
      </c>
      <c r="Q1001" s="73">
        <f t="shared" si="160"/>
        <v>50</v>
      </c>
      <c r="R1001" s="73">
        <f t="shared" si="161"/>
        <v>350</v>
      </c>
      <c r="S1001" s="74">
        <f t="shared" si="158"/>
        <v>0</v>
      </c>
      <c r="T1001" s="74">
        <f t="shared" si="159"/>
        <v>0</v>
      </c>
    </row>
    <row r="1002" spans="2:20" x14ac:dyDescent="0.25">
      <c r="B1002" s="26"/>
      <c r="C1002" s="50">
        <f t="shared" si="156"/>
        <v>0</v>
      </c>
      <c r="D1002" s="64">
        <f t="shared" si="153"/>
        <v>52</v>
      </c>
      <c r="E1002" s="71" t="str">
        <f t="shared" si="157"/>
        <v/>
      </c>
      <c r="F1002" s="89"/>
      <c r="G1002" s="27"/>
      <c r="H1002" s="27"/>
      <c r="I1002" s="27"/>
      <c r="J1002" s="27"/>
      <c r="K1002" s="27"/>
      <c r="L1002" s="27"/>
      <c r="M1002" s="68"/>
      <c r="N1002" s="69"/>
      <c r="O1002" s="72">
        <f t="shared" si="154"/>
        <v>0</v>
      </c>
      <c r="P1002" s="72">
        <f t="shared" si="155"/>
        <v>0</v>
      </c>
      <c r="Q1002" s="73">
        <f t="shared" si="160"/>
        <v>50</v>
      </c>
      <c r="R1002" s="73">
        <f t="shared" si="161"/>
        <v>350</v>
      </c>
      <c r="S1002" s="74">
        <f t="shared" si="158"/>
        <v>0</v>
      </c>
      <c r="T1002" s="74">
        <f t="shared" si="159"/>
        <v>0</v>
      </c>
    </row>
    <row r="1003" spans="2:20" x14ac:dyDescent="0.25">
      <c r="B1003" s="26"/>
      <c r="C1003" s="50">
        <f t="shared" si="156"/>
        <v>0</v>
      </c>
      <c r="D1003" s="64">
        <f t="shared" si="153"/>
        <v>52</v>
      </c>
      <c r="E1003" s="71" t="str">
        <f t="shared" si="157"/>
        <v/>
      </c>
      <c r="F1003" s="89"/>
      <c r="G1003" s="27"/>
      <c r="H1003" s="27"/>
      <c r="I1003" s="27"/>
      <c r="J1003" s="27"/>
      <c r="K1003" s="27"/>
      <c r="L1003" s="27"/>
      <c r="M1003" s="68"/>
      <c r="N1003" s="69"/>
      <c r="O1003" s="72">
        <f t="shared" si="154"/>
        <v>0</v>
      </c>
      <c r="P1003" s="72">
        <f t="shared" si="155"/>
        <v>0</v>
      </c>
      <c r="Q1003" s="73">
        <f t="shared" si="160"/>
        <v>50</v>
      </c>
      <c r="R1003" s="73">
        <f t="shared" si="161"/>
        <v>350</v>
      </c>
      <c r="S1003" s="74">
        <f t="shared" si="158"/>
        <v>0</v>
      </c>
      <c r="T1003" s="74">
        <f t="shared" si="159"/>
        <v>0</v>
      </c>
    </row>
    <row r="1004" spans="2:20" x14ac:dyDescent="0.25">
      <c r="B1004" s="26"/>
      <c r="C1004" s="50">
        <f t="shared" si="156"/>
        <v>0</v>
      </c>
      <c r="D1004" s="64">
        <f t="shared" si="153"/>
        <v>52</v>
      </c>
      <c r="E1004" s="71" t="str">
        <f t="shared" si="157"/>
        <v/>
      </c>
      <c r="F1004" s="89"/>
      <c r="G1004" s="27"/>
      <c r="H1004" s="27"/>
      <c r="I1004" s="27"/>
      <c r="J1004" s="27"/>
      <c r="K1004" s="27"/>
      <c r="L1004" s="27"/>
      <c r="M1004" s="68"/>
      <c r="N1004" s="69"/>
      <c r="O1004" s="72">
        <f t="shared" si="154"/>
        <v>0</v>
      </c>
      <c r="P1004" s="72">
        <f t="shared" si="155"/>
        <v>0</v>
      </c>
      <c r="Q1004" s="73">
        <f t="shared" si="160"/>
        <v>50</v>
      </c>
      <c r="R1004" s="73">
        <f t="shared" si="161"/>
        <v>350</v>
      </c>
      <c r="S1004" s="74">
        <f t="shared" si="158"/>
        <v>0</v>
      </c>
      <c r="T1004" s="74">
        <f t="shared" si="159"/>
        <v>0</v>
      </c>
    </row>
    <row r="1005" spans="2:20" x14ac:dyDescent="0.25">
      <c r="B1005" s="27"/>
      <c r="C1005" s="27"/>
      <c r="D1005" s="27"/>
      <c r="E1005" s="27"/>
      <c r="F1005" s="27"/>
      <c r="G1005" s="27"/>
      <c r="H1005" s="27"/>
      <c r="I1005" s="27"/>
      <c r="J1005" s="27"/>
      <c r="K1005" s="27"/>
      <c r="L1005" s="27"/>
      <c r="M1005" s="68"/>
      <c r="N1005" s="69"/>
      <c r="O1005" s="27"/>
      <c r="P1005" s="27"/>
      <c r="Q1005" s="27"/>
      <c r="R1005" s="27"/>
      <c r="S1005" s="70"/>
      <c r="T1005" s="70"/>
    </row>
  </sheetData>
  <mergeCells count="33">
    <mergeCell ref="W21:W24"/>
    <mergeCell ref="W27:X27"/>
    <mergeCell ref="V16:V27"/>
    <mergeCell ref="W9:W13"/>
    <mergeCell ref="AH9:AH10"/>
    <mergeCell ref="AH11:AH12"/>
    <mergeCell ref="W16:W19"/>
    <mergeCell ref="AI9:AI10"/>
    <mergeCell ref="AJ9:AJ10"/>
    <mergeCell ref="AA9:AA10"/>
    <mergeCell ref="AB9:AB10"/>
    <mergeCell ref="AC9:AC10"/>
    <mergeCell ref="AD9:AD10"/>
    <mergeCell ref="AE9:AE10"/>
    <mergeCell ref="AF9:AF10"/>
    <mergeCell ref="AG9:AG10"/>
    <mergeCell ref="AI11:AI12"/>
    <mergeCell ref="AJ11:AJ12"/>
    <mergeCell ref="AA11:AA12"/>
    <mergeCell ref="AB11:AB12"/>
    <mergeCell ref="AC11:AC12"/>
    <mergeCell ref="AD11:AD12"/>
    <mergeCell ref="AE11:AE12"/>
    <mergeCell ref="AF11:AF12"/>
    <mergeCell ref="AG11:AG12"/>
    <mergeCell ref="Z1:AH2"/>
    <mergeCell ref="N6:S6"/>
    <mergeCell ref="X11:X12"/>
    <mergeCell ref="X9:X10"/>
    <mergeCell ref="Y9:Y10"/>
    <mergeCell ref="Z9:Z10"/>
    <mergeCell ref="Y11:Y12"/>
    <mergeCell ref="Z11:Z12"/>
  </mergeCells>
  <dataValidations count="2">
    <dataValidation type="list" allowBlank="1" showInputMessage="1" showErrorMessage="1" sqref="G9:H1004">
      <formula1>DonnéesObjet</formula1>
    </dataValidation>
    <dataValidation type="list" allowBlank="1" showInputMessage="1" showErrorMessage="1" sqref="K9:K1004">
      <formula1>Donnéespaiement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5366" r:id="rId4" name="nouveauClFr2">
          <controlPr defaultSize="0" autoLine="0" r:id="rId5">
            <anchor moveWithCells="1">
              <from>
                <xdr:col>2</xdr:col>
                <xdr:colOff>371475</xdr:colOff>
                <xdr:row>0</xdr:row>
                <xdr:rowOff>123825</xdr:rowOff>
              </from>
              <to>
                <xdr:col>4</xdr:col>
                <xdr:colOff>561975</xdr:colOff>
                <xdr:row>2</xdr:row>
                <xdr:rowOff>38100</xdr:rowOff>
              </to>
            </anchor>
          </controlPr>
        </control>
      </mc:Choice>
      <mc:Fallback>
        <control shapeId="15366" r:id="rId4" name="nouveauClFr2"/>
      </mc:Fallback>
    </mc:AlternateContent>
    <mc:AlternateContent xmlns:mc="http://schemas.openxmlformats.org/markup-compatibility/2006">
      <mc:Choice Requires="x14">
        <control shapeId="15365" r:id="rId6" name="saisiedonnées2">
          <controlPr defaultSize="0" autoLine="0" r:id="rId7">
            <anchor moveWithCells="1">
              <from>
                <xdr:col>0</xdr:col>
                <xdr:colOff>647700</xdr:colOff>
                <xdr:row>0</xdr:row>
                <xdr:rowOff>123825</xdr:rowOff>
              </from>
              <to>
                <xdr:col>1</xdr:col>
                <xdr:colOff>1371600</xdr:colOff>
                <xdr:row>2</xdr:row>
                <xdr:rowOff>38100</xdr:rowOff>
              </to>
            </anchor>
          </controlPr>
        </control>
      </mc:Choice>
      <mc:Fallback>
        <control shapeId="15365" r:id="rId6" name="saisiedonnées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33</vt:i4>
      </vt:variant>
    </vt:vector>
  </HeadingPairs>
  <TitlesOfParts>
    <vt:vector size="35" baseType="lpstr">
      <vt:lpstr>CAISSE</vt:lpstr>
      <vt:lpstr>BANQUE</vt:lpstr>
      <vt:lpstr>BAQPREVISIONNEL</vt:lpstr>
      <vt:lpstr>BAQRECAP</vt:lpstr>
      <vt:lpstr>BAQSAISIE</vt:lpstr>
      <vt:lpstr>BQCrédit</vt:lpstr>
      <vt:lpstr>BQDébit</vt:lpstr>
      <vt:lpstr>BQMode</vt:lpstr>
      <vt:lpstr>BQMois</vt:lpstr>
      <vt:lpstr>BQSemaine</vt:lpstr>
      <vt:lpstr>BQValide</vt:lpstr>
      <vt:lpstr>CAANNUEL</vt:lpstr>
      <vt:lpstr>CAANNUELBQ</vt:lpstr>
      <vt:lpstr>CACatégorie</vt:lpstr>
      <vt:lpstr>CaCrédit</vt:lpstr>
      <vt:lpstr>CaDate</vt:lpstr>
      <vt:lpstr>CaDébit</vt:lpstr>
      <vt:lpstr>CaDepJour</vt:lpstr>
      <vt:lpstr>CaDésignation</vt:lpstr>
      <vt:lpstr>CaJour</vt:lpstr>
      <vt:lpstr>CaMode</vt:lpstr>
      <vt:lpstr>CaMois</vt:lpstr>
      <vt:lpstr>CaNbRéglement</vt:lpstr>
      <vt:lpstr>CaObjet</vt:lpstr>
      <vt:lpstr>CaRecJour</vt:lpstr>
      <vt:lpstr>CaRefClient</vt:lpstr>
      <vt:lpstr>CaRefDoc</vt:lpstr>
      <vt:lpstr>CASAISIECAISSE</vt:lpstr>
      <vt:lpstr>CaSem</vt:lpstr>
      <vt:lpstr>CATTDEPENSES</vt:lpstr>
      <vt:lpstr>prévi</vt:lpstr>
      <vt:lpstr>CAISSE!semquarante</vt:lpstr>
      <vt:lpstr>CAISSE!semquarante1</vt:lpstr>
      <vt:lpstr>CAISSE!semquarante2</vt:lpstr>
      <vt:lpstr>semquarante3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Richardr</dc:creator>
  <cp:lastModifiedBy>lacy</cp:lastModifiedBy>
  <cp:lastPrinted>2013-11-15T15:10:04Z</cp:lastPrinted>
  <dcterms:created xsi:type="dcterms:W3CDTF">2013-10-06T14:05:45Z</dcterms:created>
  <dcterms:modified xsi:type="dcterms:W3CDTF">2013-12-06T17:33:57Z</dcterms:modified>
</cp:coreProperties>
</file>