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/>
  <bookViews>
    <workbookView xWindow="240" yWindow="105" windowWidth="14805" windowHeight="8010" tabRatio="652" activeTab="4"/>
  </bookViews>
  <sheets>
    <sheet name="DEMARRER" sheetId="1" r:id="rId1"/>
    <sheet name="COPIL" sheetId="2" r:id="rId2"/>
    <sheet name="BOOST" sheetId="3" r:id="rId3"/>
    <sheet name="MASTER" sheetId="4" r:id="rId4"/>
    <sheet name="A REALISER" sheetId="5" r:id="rId5"/>
    <sheet name="EN RETARD" sheetId="6" r:id="rId6"/>
    <sheet name="SYNTHESE" sheetId="7" r:id="rId7"/>
  </sheets>
  <definedNames>
    <definedName name="Source">COPIL!$D$5:$J$9</definedName>
  </definedNames>
  <calcPr calcId="145621"/>
  <pivotCaches>
    <pivotCache cacheId="0" r:id="rId8"/>
    <pivotCache cacheId="1" r:id="rId9"/>
  </pivotCaches>
</workbook>
</file>

<file path=xl/calcChain.xml><?xml version="1.0" encoding="utf-8"?>
<calcChain xmlns="http://schemas.openxmlformats.org/spreadsheetml/2006/main">
  <c r="B1" i="6" l="1"/>
  <c r="B1" i="5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M7" i="3"/>
  <c r="L7" i="3"/>
  <c r="AO6" i="3"/>
  <c r="AN6" i="3"/>
  <c r="AM6" i="3"/>
  <c r="AL6" i="3"/>
  <c r="AK6" i="3"/>
  <c r="AJ6" i="3"/>
  <c r="AI6" i="3"/>
  <c r="AH6" i="3"/>
  <c r="AG6" i="3"/>
  <c r="AF6" i="3"/>
  <c r="AE6" i="3"/>
  <c r="AD6" i="3"/>
  <c r="AC6" i="3"/>
  <c r="AB6" i="3"/>
  <c r="AA6" i="3"/>
  <c r="Z6" i="3"/>
  <c r="Y6" i="3"/>
  <c r="X6" i="3"/>
  <c r="W6" i="3"/>
  <c r="V6" i="3"/>
  <c r="U6" i="3"/>
  <c r="T6" i="3"/>
  <c r="S6" i="3"/>
  <c r="R6" i="3"/>
  <c r="M6" i="3"/>
  <c r="L6" i="3"/>
  <c r="B1" i="3"/>
  <c r="AD9" i="2"/>
  <c r="AC9" i="2"/>
  <c r="AB9" i="2"/>
  <c r="AA9" i="2"/>
  <c r="Z9" i="2"/>
  <c r="Y9" i="2"/>
  <c r="X9" i="2"/>
  <c r="W9" i="2"/>
  <c r="V9" i="2"/>
  <c r="U9" i="2"/>
  <c r="T9" i="2"/>
  <c r="S9" i="2"/>
  <c r="R9" i="2"/>
  <c r="M9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M8" i="2"/>
  <c r="L8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M7" i="2"/>
  <c r="AD6" i="2"/>
  <c r="AC6" i="2"/>
  <c r="AB6" i="2"/>
  <c r="AA6" i="2"/>
  <c r="Z6" i="2"/>
  <c r="Y6" i="2"/>
  <c r="X6" i="2"/>
  <c r="W6" i="2"/>
  <c r="V6" i="2"/>
  <c r="U6" i="2"/>
  <c r="T6" i="2"/>
  <c r="S6" i="2"/>
  <c r="R6" i="2"/>
  <c r="M6" i="2"/>
  <c r="L6" i="2"/>
  <c r="B1" i="2"/>
  <c r="L7" i="2" l="1"/>
  <c r="L9" i="2"/>
</calcChain>
</file>

<file path=xl/sharedStrings.xml><?xml version="1.0" encoding="utf-8"?>
<sst xmlns="http://schemas.openxmlformats.org/spreadsheetml/2006/main" count="241" uniqueCount="59">
  <si>
    <t xml:space="preserve">Date du jour </t>
  </si>
  <si>
    <t>Ambition</t>
  </si>
  <si>
    <t>Projet</t>
  </si>
  <si>
    <t>Chef de Projet</t>
  </si>
  <si>
    <t>Thème</t>
  </si>
  <si>
    <t>Id</t>
  </si>
  <si>
    <t>Action</t>
  </si>
  <si>
    <t>Sous-action</t>
  </si>
  <si>
    <t>Priorité</t>
  </si>
  <si>
    <t>Délai 1</t>
  </si>
  <si>
    <t>Etat 1</t>
  </si>
  <si>
    <t>Délai 2</t>
  </si>
  <si>
    <t>Retard atteint</t>
  </si>
  <si>
    <t>Retard Prévisonnel</t>
  </si>
  <si>
    <t>Etat 2</t>
  </si>
  <si>
    <t>Commentaires</t>
  </si>
  <si>
    <t>Délai 3</t>
  </si>
  <si>
    <t>Délai 4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</si>
  <si>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</si>
  <si>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</si>
  <si>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</si>
  <si>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</si>
  <si>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</si>
  <si>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</si>
  <si>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</si>
  <si>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</si>
  <si>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</si>
  <si>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</si>
  <si>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</si>
  <si>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</si>
  <si>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Contrats</t>
  </si>
  <si>
    <t>Réalisée</t>
  </si>
  <si>
    <t>Signature des engagements pour l’aval et l’amont ciment, l’aval plâtre et l’aval granulats</t>
  </si>
  <si>
    <t>En retard</t>
  </si>
  <si>
    <t>Non réalisée</t>
  </si>
  <si>
    <t>Tracking</t>
  </si>
  <si>
    <t>Stabilisation de la flotte</t>
  </si>
  <si>
    <t>Février</t>
  </si>
  <si>
    <t>Mars</t>
  </si>
  <si>
    <t>Avril</t>
  </si>
  <si>
    <t>Mai</t>
  </si>
  <si>
    <t>Juin</t>
  </si>
  <si>
    <t>Pilote</t>
  </si>
  <si>
    <t>Contrats et engagements sécurité</t>
  </si>
  <si>
    <t/>
  </si>
  <si>
    <t>X</t>
  </si>
  <si>
    <t>XX</t>
  </si>
  <si>
    <t>Étiquettes de lignes</t>
  </si>
  <si>
    <t>Total général</t>
  </si>
  <si>
    <t>Nombre de Etat 1</t>
  </si>
  <si>
    <t>Étiquettes de colonnes</t>
  </si>
  <si>
    <t>Sécurité</t>
  </si>
  <si>
    <t xml:space="preserve">Valider l’engagement sécurité </t>
  </si>
  <si>
    <t>Mise en application</t>
  </si>
  <si>
    <t>Installation du dispositif GPS</t>
  </si>
  <si>
    <t>Définir une stratégie</t>
  </si>
  <si>
    <t>Entreprise</t>
  </si>
  <si>
    <t xml:space="preserve">Contractualisation </t>
  </si>
  <si>
    <t xml:space="preserve">Formalisation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</si>
</sst>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0F833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CC66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mbria"/>
      <family val="2"/>
      <scheme val="major"/>
    </font>
    <font>
      <sz val="11"/>
      <color theme="1"/>
      <name val="Cambria"/>
      <family val="2"/>
      <scheme val="major"/>
    </font>
    <font>
      <sz val="12"/>
      <color rgb="FF000000"/>
      <name val="Cambria"/>
      <family val="2"/>
      <scheme val="major"/>
    </font>
    <font>
      <sz val="12"/>
      <color theme="1"/>
      <name val="Cambria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0F833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 applyAlignment="1"/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14" fontId="2" fillId="2" borderId="0" xfId="0" applyNumberFormat="1" applyFont="1" applyFill="1" applyAlignment="1"/>
    <xf numFmtId="1" fontId="2" fillId="2" borderId="0" xfId="0" applyNumberFormat="1" applyFont="1" applyFill="1" applyAlignment="1"/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/>
    <xf numFmtId="0" fontId="9" fillId="0" borderId="0" xfId="0" applyFont="1" applyAlignment="1"/>
    <xf numFmtId="14" fontId="9" fillId="0" borderId="0" xfId="0" applyNumberFormat="1" applyFont="1" applyAlignment="1"/>
    <xf numFmtId="1" fontId="9" fillId="0" borderId="0" xfId="0" applyNumberFormat="1" applyFont="1" applyAlignme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2" xfId="0" applyFont="1" applyFill="1" applyBorder="1" applyAlignment="1" applyProtection="1">
      <alignment vertical="center" wrapText="1"/>
    </xf>
    <xf numFmtId="0" fontId="9" fillId="0" borderId="0" xfId="0" applyFont="1" applyAlignment="1">
      <alignment wrapText="1"/>
    </xf>
    <xf numFmtId="0" fontId="4" fillId="3" borderId="3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14" fontId="11" fillId="0" borderId="3" xfId="0" applyNumberFormat="1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1" fontId="1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9" fillId="0" borderId="0" xfId="0" applyFont="1"/>
  </cellXfs>
  <cellStyles count="1">
    <cellStyle name="Standard" xfId="0" builtinId="0"/>
  </cellStyles>
  <dxfs count="12">
    <dxf>
      <font>
        <color theme="9" tint="-0.499984740745262"/>
      </font>
      <fill>
        <patternFill>
          <bgColor theme="9" tint="0.39994506668294322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F8336"/>
      </font>
      <fill>
        <patternFill>
          <bgColor rgb="FFC6EFCE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F8336"/>
      </font>
      <fill>
        <patternFill>
          <bgColor rgb="FFC6EF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 STL_V3.xlsm]SYNTHESE!Tableau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2400"/>
              <a:t>Etat des Actions dans le cadre du projet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2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  <c:pivotFmt>
        <c:idx val="3"/>
        <c:spPr>
          <a:gradFill rotWithShape="1">
            <a:gsLst>
              <a:gs pos="0">
                <a:schemeClr val="accent3">
                  <a:shade val="51000"/>
                  <a:satMod val="130000"/>
                </a:schemeClr>
              </a:gs>
              <a:gs pos="80000">
                <a:schemeClr val="accent3">
                  <a:shade val="93000"/>
                  <a:satMod val="130000"/>
                </a:schemeClr>
              </a:gs>
              <a:gs pos="100000">
                <a:schemeClr val="accent3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</c:pivotFmt>
    </c:pivotFmts>
    <c:plotArea>
      <c:layout/>
      <c:pieChart>
        <c:varyColors val="1"/>
        <c:ser>
          <c:idx val="0"/>
          <c:order val="0"/>
          <c:tx>
            <c:strRef>
              <c:f>SYNTHESE!$F$8</c:f>
              <c:strCache>
                <c:ptCount val="1"/>
                <c:pt idx="0">
                  <c:v>Ergebnis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</c:dLbls>
          <c:cat>
            <c:strRef>
              <c:f>SYNTHESE!$E$9:$E$12</c:f>
              <c:strCache>
                <c:ptCount val="3"/>
                <c:pt idx="0">
                  <c:v>En retard</c:v>
                </c:pt>
                <c:pt idx="1">
                  <c:v>Non réalisée</c:v>
                </c:pt>
                <c:pt idx="2">
                  <c:v>Réalisée</c:v>
                </c:pt>
              </c:strCache>
            </c:strRef>
          </c:cat>
          <c:val>
            <c:numRef>
              <c:f>SYNTHESE!$F$9:$F$12</c:f>
              <c:numCache>
                <c:formatCode>General</c:formatCode>
                <c:ptCount val="3"/>
                <c:pt idx="0">
                  <c:v>14</c:v>
                </c:pt>
                <c:pt idx="1">
                  <c:v>12</c:v>
                </c:pt>
                <c:pt idx="2">
                  <c:v>11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903431027028066"/>
          <c:y val="0.37740760356786252"/>
          <c:w val="0.2547959507359806"/>
          <c:h val="0.30165858494312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[Modèle STL_V3.xlsm]SYNTHESE!Tableau croisé dynamique2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400"/>
              <a:t>Nombre  d'actions par état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gradFill rotWithShape="1">
            <a:gsLst>
              <a:gs pos="0">
                <a:schemeClr val="accent2">
                  <a:shade val="51000"/>
                  <a:satMod val="130000"/>
                </a:schemeClr>
              </a:gs>
              <a:gs pos="80000">
                <a:schemeClr val="accent2">
                  <a:shade val="93000"/>
                  <a:satMod val="130000"/>
                </a:schemeClr>
              </a:gs>
              <a:gs pos="100000">
                <a:schemeClr val="accent2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3">
                  <a:shade val="51000"/>
                  <a:satMod val="130000"/>
                </a:schemeClr>
              </a:gs>
              <a:gs pos="80000">
                <a:schemeClr val="accent3">
                  <a:shade val="93000"/>
                  <a:satMod val="130000"/>
                </a:schemeClr>
              </a:gs>
              <a:gs pos="100000">
                <a:schemeClr val="accent3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2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SYNTHESE!$J$7:$J$8</c:f>
              <c:strCache>
                <c:ptCount val="1"/>
                <c:pt idx="0">
                  <c:v>En retard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SYNTHESE!$I$9</c:f>
              <c:strCache>
                <c:ptCount val="1"/>
                <c:pt idx="0">
                  <c:v>Ergebnis</c:v>
                </c:pt>
              </c:strCache>
            </c:strRef>
          </c:cat>
          <c:val>
            <c:numRef>
              <c:f>SYNTHESE!$J$9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</c:ser>
        <c:ser>
          <c:idx val="1"/>
          <c:order val="1"/>
          <c:tx>
            <c:strRef>
              <c:f>SYNTHESE!$K$7:$K$8</c:f>
              <c:strCache>
                <c:ptCount val="1"/>
                <c:pt idx="0">
                  <c:v>Non réalisée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SYNTHESE!$I$9</c:f>
              <c:strCache>
                <c:ptCount val="1"/>
                <c:pt idx="0">
                  <c:v>Ergebnis</c:v>
                </c:pt>
              </c:strCache>
            </c:strRef>
          </c:cat>
          <c:val>
            <c:numRef>
              <c:f>SYNTHESE!$K$9</c:f>
              <c:numCache>
                <c:formatCode>General</c:formatCode>
                <c:ptCount val="1"/>
                <c:pt idx="0">
                  <c:v>12</c:v>
                </c:pt>
              </c:numCache>
            </c:numRef>
          </c:val>
        </c:ser>
        <c:ser>
          <c:idx val="2"/>
          <c:order val="2"/>
          <c:tx>
            <c:strRef>
              <c:f>SYNTHESE!$L$7:$L$8</c:f>
              <c:strCache>
                <c:ptCount val="1"/>
                <c:pt idx="0">
                  <c:v>Réalisée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SYNTHESE!$I$9</c:f>
              <c:strCache>
                <c:ptCount val="1"/>
                <c:pt idx="0">
                  <c:v>Ergebnis</c:v>
                </c:pt>
              </c:strCache>
            </c:strRef>
          </c:cat>
          <c:val>
            <c:numRef>
              <c:f>SYNTHESE!$L$9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37340800"/>
        <c:axId val="137342336"/>
      </c:barChart>
      <c:catAx>
        <c:axId val="137340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42336"/>
        <c:crosses val="autoZero"/>
        <c:auto val="1"/>
        <c:lblAlgn val="ctr"/>
        <c:lblOffset val="100"/>
        <c:noMultiLvlLbl val="0"/>
      </c:catAx>
      <c:valAx>
        <c:axId val="137342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34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8</xdr:col>
      <xdr:colOff>180975</xdr:colOff>
      <xdr:row>8</xdr:row>
      <xdr:rowOff>152400</xdr:rowOff>
    </xdr:to>
    <xdr:pic macro="[0]!MAIN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9525"/>
          <a:ext cx="5038725" cy="1666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24492</xdr:colOff>
      <xdr:row>0</xdr:row>
      <xdr:rowOff>0</xdr:rowOff>
    </xdr:from>
    <xdr:to>
      <xdr:col>5</xdr:col>
      <xdr:colOff>857249</xdr:colOff>
      <xdr:row>3</xdr:row>
      <xdr:rowOff>157783</xdr:rowOff>
    </xdr:to>
    <xdr:pic macro="[0]!RETOU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2" y="0"/>
          <a:ext cx="2152650" cy="8109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95969</xdr:colOff>
      <xdr:row>0</xdr:row>
      <xdr:rowOff>0</xdr:rowOff>
    </xdr:from>
    <xdr:to>
      <xdr:col>3</xdr:col>
      <xdr:colOff>2248619</xdr:colOff>
      <xdr:row>3</xdr:row>
      <xdr:rowOff>157783</xdr:rowOff>
    </xdr:to>
    <xdr:pic macro="[0]!RETOU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969" y="0"/>
          <a:ext cx="2152650" cy="8109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27215</xdr:colOff>
      <xdr:row>0</xdr:row>
      <xdr:rowOff>40822</xdr:rowOff>
    </xdr:from>
    <xdr:to>
      <xdr:col>2</xdr:col>
      <xdr:colOff>655865</xdr:colOff>
      <xdr:row>4</xdr:row>
      <xdr:rowOff>89748</xdr:rowOff>
    </xdr:to>
    <xdr:pic macro="[0]!RETOU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5" y="40822"/>
          <a:ext cx="2152650" cy="81092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27213</xdr:rowOff>
    </xdr:from>
    <xdr:to>
      <xdr:col>3</xdr:col>
      <xdr:colOff>680358</xdr:colOff>
      <xdr:row>20</xdr:row>
      <xdr:rowOff>136071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79713"/>
          <a:ext cx="2966358" cy="2966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24492</xdr:colOff>
      <xdr:row>0</xdr:row>
      <xdr:rowOff>824</xdr:rowOff>
    </xdr:from>
    <xdr:to>
      <xdr:col>5</xdr:col>
      <xdr:colOff>721179</xdr:colOff>
      <xdr:row>3</xdr:row>
      <xdr:rowOff>178731</xdr:rowOff>
    </xdr:to>
    <xdr:pic macro="[0]!RETOUR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92" y="824"/>
          <a:ext cx="2016580" cy="8310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152400</xdr:rowOff>
        </xdr:from>
        <xdr:to>
          <xdr:col>5</xdr:col>
          <xdr:colOff>3219450</xdr:colOff>
          <xdr:row>2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12215</xdr:rowOff>
    </xdr:from>
    <xdr:to>
      <xdr:col>5</xdr:col>
      <xdr:colOff>544286</xdr:colOff>
      <xdr:row>4</xdr:row>
      <xdr:rowOff>5264</xdr:rowOff>
    </xdr:to>
    <xdr:pic macro="[0]!RETOU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215"/>
          <a:ext cx="1864179" cy="836692"/>
        </a:xfrm>
        <a:prstGeom prst="rect">
          <a:avLst/>
        </a:prstGeom>
      </xdr:spPr>
    </xdr:pic>
    <xdr:clientData/>
  </xdr:twoCellAnchor>
  <xdr:twoCellAnchor editAs="oneCell">
    <xdr:from>
      <xdr:col>5</xdr:col>
      <xdr:colOff>653143</xdr:colOff>
      <xdr:row>0</xdr:row>
      <xdr:rowOff>27215</xdr:rowOff>
    </xdr:from>
    <xdr:to>
      <xdr:col>5</xdr:col>
      <xdr:colOff>3430459</xdr:colOff>
      <xdr:row>3</xdr:row>
      <xdr:rowOff>131988</xdr:rowOff>
    </xdr:to>
    <xdr:pic macro="[0]!EN_RETARD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3036" y="27215"/>
          <a:ext cx="2777316" cy="75791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340179</xdr:colOff>
      <xdr:row>4</xdr:row>
      <xdr:rowOff>74692</xdr:rowOff>
    </xdr:to>
    <xdr:pic macro="[0]!RETOU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64179" cy="83669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190497</xdr:rowOff>
    </xdr:from>
    <xdr:to>
      <xdr:col>6</xdr:col>
      <xdr:colOff>288373</xdr:colOff>
      <xdr:row>28</xdr:row>
      <xdr:rowOff>40821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381000</xdr:colOff>
      <xdr:row>4</xdr:row>
      <xdr:rowOff>186416</xdr:rowOff>
    </xdr:from>
    <xdr:to>
      <xdr:col>13</xdr:col>
      <xdr:colOff>81643</xdr:colOff>
      <xdr:row>28</xdr:row>
      <xdr:rowOff>27213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thmane\Desktop\Mod&#232;le%20S&#233;curit&#233;%20Transport%20Logistique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othmane\Desktop\Mod&#232;le%20S&#233;curit&#233;%20Transport%20Logistique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or" refreshedDate="41840.650641666667" createdVersion="5" refreshedVersion="5" minRefreshableVersion="3" recordCount="37">
  <cacheSource type="worksheet">
    <worksheetSource ref="D5:N42" sheet="COPIL" r:id="rId2"/>
  </cacheSource>
  <cacheFields count="11">
    <cacheField name="Thème" numFmtId="0">
      <sharedItems/>
    </cacheField>
    <cacheField name="Id" numFmtId="0">
      <sharedItems containsSemiMixedTypes="0" containsString="0" containsNumber="1" containsInteger="1" minValue="1" maxValue="37"/>
    </cacheField>
    <cacheField name="Action" numFmtId="0">
      <sharedItems/>
    </cacheField>
    <cacheField name="Sous-action" numFmtId="0">
      <sharedItems containsBlank="1"/>
    </cacheField>
    <cacheField name="Priorité" numFmtId="0">
      <sharedItems containsNonDate="0" containsString="0" containsBlank="1"/>
    </cacheField>
    <cacheField name="Délai 1" numFmtId="14">
      <sharedItems containsSemiMixedTypes="0" containsNonDate="0" containsDate="1" containsString="0" minDate="2014-02-28T00:00:00" maxDate="2015-01-01T00:00:00"/>
    </cacheField>
    <cacheField name="Etat 1" numFmtId="0">
      <sharedItems count="3">
        <s v="Réalisée"/>
        <s v="En retard"/>
        <s v="Non réalisée"/>
      </sharedItems>
    </cacheField>
    <cacheField name="Délai 2" numFmtId="14">
      <sharedItems containsNonDate="0" containsDate="1" containsString="0" containsBlank="1" minDate="2014-06-11T00:00:00" maxDate="2015-02-01T00:00:00"/>
    </cacheField>
    <cacheField name="Retard atteint" numFmtId="1">
      <sharedItems containsMixedTypes="1" containsNumber="1" containsInteger="1" minValue="50" maxValue="142"/>
    </cacheField>
    <cacheField name="Retard Prévisonnel" numFmtId="1">
      <sharedItems containsMixedTypes="1" containsNumber="1" containsInteger="1" minValue="30" maxValue="300"/>
    </cacheField>
    <cacheField name="Etat 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or" refreshedDate="41840.657875115743" createdVersion="5" refreshedVersion="5" minRefreshableVersion="3" recordCount="37">
  <cacheSource type="worksheet">
    <worksheetSource name="Source" r:id="rId2"/>
  </cacheSource>
  <cacheFields count="7">
    <cacheField name="Thème" numFmtId="0">
      <sharedItems/>
    </cacheField>
    <cacheField name="Id" numFmtId="0">
      <sharedItems containsSemiMixedTypes="0" containsString="0" containsNumber="1" containsInteger="1" minValue="1" maxValue="37"/>
    </cacheField>
    <cacheField name="Action" numFmtId="0">
      <sharedItems/>
    </cacheField>
    <cacheField name="Sous-action" numFmtId="0">
      <sharedItems containsBlank="1"/>
    </cacheField>
    <cacheField name="Priorité" numFmtId="0">
      <sharedItems containsNonDate="0" containsString="0" containsBlank="1"/>
    </cacheField>
    <cacheField name="Délai 1" numFmtId="14">
      <sharedItems containsSemiMixedTypes="0" containsNonDate="0" containsDate="1" containsString="0" minDate="2014-02-28T00:00:00" maxDate="2015-01-01T00:00:00"/>
    </cacheField>
    <cacheField name="Etat 1" numFmtId="0">
      <sharedItems count="3">
        <s v="Réalisée"/>
        <s v="En retard"/>
        <s v="Non réalisé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s v="Contrats"/>
    <n v="1"/>
    <s v="Valider l’engagement sécurité par A. Chouar "/>
    <m/>
    <m/>
    <d v="2014-03-31T00:00:00"/>
    <x v="0"/>
    <m/>
    <s v=""/>
    <s v=""/>
    <m/>
  </r>
  <r>
    <s v="Contrats"/>
    <n v="2"/>
    <s v="Mise en application (signature des contrats) par la Direction des  Achats pour tous les transporteurs "/>
    <s v="Signature des engagements pour l’aval et l’amont ciment, l’aval plâtre et l’aval granulats"/>
    <m/>
    <d v="2014-03-31T00:00:00"/>
    <x v="1"/>
    <d v="2014-06-11T00:00:00"/>
    <n v="111"/>
    <n v="71"/>
    <s v="Non réalisée"/>
  </r>
  <r>
    <s v="Contrats"/>
    <n v="3"/>
    <s v="Mise en application (signature des contrats) par la Direction des  Achats pour tous les transporteurs "/>
    <s v="Béton (action de la stabilisation de la flotte)"/>
    <m/>
    <d v="2014-03-31T00:00:00"/>
    <x v="1"/>
    <m/>
    <n v="111"/>
    <s v=""/>
    <m/>
  </r>
  <r>
    <s v="Contrats"/>
    <n v="4"/>
    <s v="Audit Aval Ciment 1"/>
    <m/>
    <m/>
    <d v="2014-02-28T00:00:00"/>
    <x v="0"/>
    <m/>
    <s v=""/>
    <s v=""/>
    <m/>
  </r>
  <r>
    <s v="Contrats"/>
    <n v="5"/>
    <s v="Audit Aval Ciment 2"/>
    <m/>
    <m/>
    <d v="2014-03-31T00:00:00"/>
    <x v="0"/>
    <m/>
    <s v=""/>
    <s v=""/>
    <m/>
  </r>
  <r>
    <s v="Contrats"/>
    <n v="6"/>
    <s v="Audit Aval Ciment 3"/>
    <m/>
    <m/>
    <d v="2014-04-30T00:00:00"/>
    <x v="1"/>
    <d v="2014-06-30T00:00:00"/>
    <n v="81"/>
    <n v="60"/>
    <s v="Non réalisée"/>
  </r>
  <r>
    <s v="Contrats"/>
    <n v="7"/>
    <s v="Audit Amont Ciment 1"/>
    <m/>
    <m/>
    <d v="2014-03-31T00:00:00"/>
    <x v="1"/>
    <d v="2014-06-30T00:00:00"/>
    <n v="111"/>
    <n v="90"/>
    <s v="Non réalisée"/>
  </r>
  <r>
    <s v="Contrats"/>
    <n v="8"/>
    <s v="Audit Amont Ciment 2"/>
    <m/>
    <m/>
    <d v="2014-04-30T00:00:00"/>
    <x v="1"/>
    <d v="2014-09-30T00:00:00"/>
    <n v="81"/>
    <n v="150"/>
    <s v="Non réalisée"/>
  </r>
  <r>
    <s v="Contrats"/>
    <n v="9"/>
    <s v="Audit Amont Ciment 3"/>
    <m/>
    <m/>
    <d v="2014-09-30T00:00:00"/>
    <x v="1"/>
    <d v="2014-10-31T00:00:00"/>
    <e v="#NUM!"/>
    <n v="30"/>
    <s v="Non réalisée"/>
  </r>
  <r>
    <s v="Contrats"/>
    <n v="10"/>
    <s v="Audit Plâtre 1"/>
    <m/>
    <m/>
    <d v="2014-03-31T00:00:00"/>
    <x v="0"/>
    <m/>
    <s v=""/>
    <s v=""/>
    <m/>
  </r>
  <r>
    <s v="Contrats"/>
    <n v="11"/>
    <s v="Audit Plâtre 2"/>
    <m/>
    <m/>
    <d v="2014-04-30T00:00:00"/>
    <x v="0"/>
    <m/>
    <s v=""/>
    <s v=""/>
    <m/>
  </r>
  <r>
    <s v="Contrats"/>
    <n v="12"/>
    <s v="Audit Plâtre 3"/>
    <m/>
    <m/>
    <d v="2014-05-31T00:00:00"/>
    <x v="0"/>
    <m/>
    <s v=""/>
    <s v=""/>
    <m/>
  </r>
  <r>
    <s v="Contrats"/>
    <n v="13"/>
    <s v="Audit Plâtre 4"/>
    <m/>
    <m/>
    <d v="2014-06-30T00:00:00"/>
    <x v="2"/>
    <m/>
    <s v=""/>
    <s v=""/>
    <m/>
  </r>
  <r>
    <s v="Contrats"/>
    <n v="14"/>
    <s v="Audit Béton 1"/>
    <m/>
    <m/>
    <d v="2014-09-30T00:00:00"/>
    <x v="2"/>
    <m/>
    <s v=""/>
    <s v=""/>
    <m/>
  </r>
  <r>
    <s v="Contrats"/>
    <n v="15"/>
    <s v="Audit Béton 2"/>
    <m/>
    <m/>
    <d v="2014-12-31T00:00:00"/>
    <x v="2"/>
    <m/>
    <s v=""/>
    <s v=""/>
    <m/>
  </r>
  <r>
    <s v="Contrats"/>
    <n v="16"/>
    <s v="Audit Aval Granulat 1"/>
    <m/>
    <m/>
    <d v="2014-04-30T00:00:00"/>
    <x v="1"/>
    <d v="2014-06-30T00:00:00"/>
    <n v="81"/>
    <n v="60"/>
    <s v="Non réalisée"/>
  </r>
  <r>
    <s v="Contrats"/>
    <n v="17"/>
    <s v="Audit Aval Granulat 2"/>
    <m/>
    <m/>
    <d v="2014-05-31T00:00:00"/>
    <x v="1"/>
    <d v="2014-09-30T00:00:00"/>
    <n v="50"/>
    <n v="120"/>
    <s v="Non réalisée"/>
  </r>
  <r>
    <s v="Trajets"/>
    <n v="18"/>
    <s v="Finaliser l’analyse des points noirs pour l’aval ciment"/>
    <m/>
    <m/>
    <d v="2014-07-31T00:00:00"/>
    <x v="2"/>
    <m/>
    <s v=""/>
    <s v=""/>
    <m/>
  </r>
  <r>
    <s v="Trajets"/>
    <n v="19"/>
    <s v="Finaliser l’analyse des points noirs pour l’amont ciment"/>
    <m/>
    <m/>
    <d v="2014-03-31T00:00:00"/>
    <x v="1"/>
    <m/>
    <n v="111"/>
    <s v=""/>
    <m/>
  </r>
  <r>
    <s v="Trajets"/>
    <n v="20"/>
    <s v="Analyser les trajets pour aval plâtre"/>
    <m/>
    <m/>
    <d v="2014-06-30T00:00:00"/>
    <x v="2"/>
    <d v="2014-07-31T00:00:00"/>
    <s v=""/>
    <n v="30"/>
    <s v="Non réalisée"/>
  </r>
  <r>
    <s v="Trajets"/>
    <n v="21"/>
    <s v="Analyser les trajets pour les granulats"/>
    <m/>
    <m/>
    <d v="2014-03-31T00:00:00"/>
    <x v="1"/>
    <d v="2014-10-31T00:00:00"/>
    <n v="111"/>
    <n v="210"/>
    <s v="Non réalisée"/>
  </r>
  <r>
    <s v="Trajets"/>
    <n v="22"/>
    <s v="1er prototype  à installer pour camions aval ciment sac et vrac"/>
    <m/>
    <m/>
    <d v="2014-07-31T00:00:00"/>
    <x v="2"/>
    <d v="2014-12-31T00:00:00"/>
    <s v=""/>
    <n v="150"/>
    <s v="Non réalisée"/>
  </r>
  <r>
    <s v="Tracking"/>
    <n v="23"/>
    <s v="Installation du dispositif GPS pour le plâtre"/>
    <m/>
    <m/>
    <d v="2014-09-30T00:00:00"/>
    <x v="2"/>
    <m/>
    <s v=""/>
    <s v=""/>
    <m/>
  </r>
  <r>
    <s v="Tracking"/>
    <n v="24"/>
    <s v="Définir une stratégie d’installation de GPS pour le béton et le granulat"/>
    <s v="Stabilisation de la flotte"/>
    <m/>
    <d v="2014-03-31T00:00:00"/>
    <x v="1"/>
    <d v="2015-01-31T00:00:00"/>
    <n v="111"/>
    <n v="300"/>
    <s v="Non réalisée"/>
  </r>
  <r>
    <s v="Tracking"/>
    <n v="25"/>
    <s v="Définir une stratégie d’installation de GPS pour le béton et le granulat"/>
    <s v="Définir une stratégie d’installation de GPS pour le béton"/>
    <m/>
    <d v="2014-03-31T00:00:00"/>
    <x v="1"/>
    <d v="2015-01-31T00:00:00"/>
    <n v="111"/>
    <n v="300"/>
    <s v="Non réalisée"/>
  </r>
  <r>
    <s v="Tracking"/>
    <n v="26"/>
    <s v="Définir une stratégie d’installation de GPS pour le béton et le granulat"/>
    <s v="Définir une stratégie d’installation de GPS pour le granulat"/>
    <m/>
    <d v="2014-03-31T00:00:00"/>
    <x v="0"/>
    <m/>
    <s v=""/>
    <s v=""/>
    <m/>
  </r>
  <r>
    <s v="Tracking"/>
    <n v="27"/>
    <s v="Centraliser le dispositif GPS des camions ciment amont chez Geoconseil"/>
    <m/>
    <m/>
    <d v="2014-09-30T00:00:00"/>
    <x v="2"/>
    <m/>
    <s v=""/>
    <s v=""/>
    <m/>
  </r>
  <r>
    <s v="Tracking"/>
    <n v="28"/>
    <s v="Identifier une ressource permettant d’assurer le suivi et l’animation de la sécurité transport pour la logistique amont"/>
    <m/>
    <m/>
    <d v="2014-06-30T00:00:00"/>
    <x v="2"/>
    <m/>
    <s v=""/>
    <s v=""/>
    <m/>
  </r>
  <r>
    <s v="Conduite défensive"/>
    <n v="29"/>
    <s v="Valider le module de formation"/>
    <m/>
    <m/>
    <d v="2014-02-28T00:00:00"/>
    <x v="0"/>
    <m/>
    <s v=""/>
    <s v=""/>
    <m/>
  </r>
  <r>
    <s v="Conduite défensive"/>
    <n v="30"/>
    <s v="Déployer la formation sur 120 chauffeurs"/>
    <m/>
    <m/>
    <d v="2014-06-30T00:00:00"/>
    <x v="0"/>
    <m/>
    <s v=""/>
    <s v=""/>
    <m/>
  </r>
  <r>
    <s v="Animation"/>
    <n v="31"/>
    <s v="Créer un réseau sécurité transport logistique et animer ce réseau"/>
    <m/>
    <m/>
    <d v="2014-04-30T00:00:00"/>
    <x v="1"/>
    <d v="2014-09-30T00:00:00"/>
    <n v="81"/>
    <n v="150"/>
    <s v="Non réalisée"/>
  </r>
  <r>
    <s v="Animation"/>
    <n v="32"/>
    <s v="Réaliser une analyse de cohérence de la roadmap sécurité avec le plan d’action  de chaque activité"/>
    <s v="Ciment et plâtre"/>
    <m/>
    <d v="2014-02-28T00:00:00"/>
    <x v="0"/>
    <m/>
    <s v=""/>
    <s v=""/>
    <m/>
  </r>
  <r>
    <s v="Animation"/>
    <n v="33"/>
    <s v="Réaliser une analyse de cohérence de la roadmap sécurité avec le plan d’action  de chaque activité"/>
    <s v="Béton et Granulats"/>
    <m/>
    <d v="2014-02-28T00:00:00"/>
    <x v="1"/>
    <d v="2014-09-30T00:00:00"/>
    <n v="142"/>
    <n v="212"/>
    <s v="Non réalisée"/>
  </r>
  <r>
    <s v="Animation"/>
    <n v="34"/>
    <s v="Mesure trimestrielle 1 du taux de conformité à la directive transport pour chaque activité et diffusion du reporting"/>
    <m/>
    <m/>
    <d v="2014-03-31T00:00:00"/>
    <x v="0"/>
    <m/>
    <s v=""/>
    <s v=""/>
    <m/>
  </r>
  <r>
    <s v="Animation"/>
    <n v="35"/>
    <s v="Mesure trimestrielle 2 du taux de conformité à la directive transport pour chaque activité et diffusion du reporting"/>
    <m/>
    <m/>
    <d v="2014-06-30T00:00:00"/>
    <x v="2"/>
    <m/>
    <s v=""/>
    <s v=""/>
    <m/>
  </r>
  <r>
    <s v="Animation"/>
    <n v="36"/>
    <s v="Mesure trimestrielle 3 du taux de conformité à la directive transport pour chaque activité et diffusion du reporting"/>
    <m/>
    <m/>
    <d v="2014-09-30T00:00:00"/>
    <x v="2"/>
    <m/>
    <s v=""/>
    <s v=""/>
    <m/>
  </r>
  <r>
    <s v="Animation"/>
    <n v="37"/>
    <s v="Mesure trimestrielle 4 du taux de conformité à la directive transport pour chaque activité et diffusion du reporting"/>
    <m/>
    <m/>
    <d v="2014-12-31T00:00:00"/>
    <x v="2"/>
    <m/>
    <s v=""/>
    <s v="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7">
  <r>
    <s v="Contrats"/>
    <n v="1"/>
    <s v="Valider l’engagement sécurité par A. Chouar "/>
    <m/>
    <m/>
    <d v="2014-03-31T00:00:00"/>
    <x v="0"/>
  </r>
  <r>
    <s v="Contrats"/>
    <n v="2"/>
    <s v="Mise en application (signature des contrats) par la Direction des  Achats pour tous les transporteurs "/>
    <s v="Signature des engagements pour l’aval et l’amont ciment, l’aval plâtre et l’aval granulats"/>
    <m/>
    <d v="2014-03-31T00:00:00"/>
    <x v="1"/>
  </r>
  <r>
    <s v="Contrats"/>
    <n v="3"/>
    <s v="Mise en application (signature des contrats) par la Direction des  Achats pour tous les transporteurs "/>
    <s v="Béton (action de la stabilisation de la flotte)"/>
    <m/>
    <d v="2014-03-31T00:00:00"/>
    <x v="1"/>
  </r>
  <r>
    <s v="Contrats"/>
    <n v="4"/>
    <s v="Audit Aval Ciment 1"/>
    <m/>
    <m/>
    <d v="2014-02-28T00:00:00"/>
    <x v="0"/>
  </r>
  <r>
    <s v="Contrats"/>
    <n v="5"/>
    <s v="Audit Aval Ciment 2"/>
    <m/>
    <m/>
    <d v="2014-03-31T00:00:00"/>
    <x v="0"/>
  </r>
  <r>
    <s v="Contrats"/>
    <n v="6"/>
    <s v="Audit Aval Ciment 3"/>
    <m/>
    <m/>
    <d v="2014-04-30T00:00:00"/>
    <x v="1"/>
  </r>
  <r>
    <s v="Contrats"/>
    <n v="7"/>
    <s v="Audit Amont Ciment 1"/>
    <m/>
    <m/>
    <d v="2014-03-31T00:00:00"/>
    <x v="1"/>
  </r>
  <r>
    <s v="Contrats"/>
    <n v="8"/>
    <s v="Audit Amont Ciment 2"/>
    <m/>
    <m/>
    <d v="2014-04-30T00:00:00"/>
    <x v="1"/>
  </r>
  <r>
    <s v="Contrats"/>
    <n v="9"/>
    <s v="Audit Amont Ciment 3"/>
    <m/>
    <m/>
    <d v="2014-09-30T00:00:00"/>
    <x v="1"/>
  </r>
  <r>
    <s v="Contrats"/>
    <n v="10"/>
    <s v="Audit Plâtre 1"/>
    <m/>
    <m/>
    <d v="2014-03-31T00:00:00"/>
    <x v="0"/>
  </r>
  <r>
    <s v="Contrats"/>
    <n v="11"/>
    <s v="Audit Plâtre 2"/>
    <m/>
    <m/>
    <d v="2014-04-30T00:00:00"/>
    <x v="0"/>
  </r>
  <r>
    <s v="Contrats"/>
    <n v="12"/>
    <s v="Audit Plâtre 3"/>
    <m/>
    <m/>
    <d v="2014-05-31T00:00:00"/>
    <x v="0"/>
  </r>
  <r>
    <s v="Contrats"/>
    <n v="13"/>
    <s v="Audit Plâtre 4"/>
    <m/>
    <m/>
    <d v="2014-06-30T00:00:00"/>
    <x v="2"/>
  </r>
  <r>
    <s v="Contrats"/>
    <n v="14"/>
    <s v="Audit Béton 1"/>
    <m/>
    <m/>
    <d v="2014-09-30T00:00:00"/>
    <x v="2"/>
  </r>
  <r>
    <s v="Contrats"/>
    <n v="15"/>
    <s v="Audit Béton 2"/>
    <m/>
    <m/>
    <d v="2014-12-31T00:00:00"/>
    <x v="2"/>
  </r>
  <r>
    <s v="Contrats"/>
    <n v="16"/>
    <s v="Audit Aval Granulat 1"/>
    <m/>
    <m/>
    <d v="2014-04-30T00:00:00"/>
    <x v="1"/>
  </r>
  <r>
    <s v="Contrats"/>
    <n v="17"/>
    <s v="Audit Aval Granulat 2"/>
    <m/>
    <m/>
    <d v="2014-05-31T00:00:00"/>
    <x v="1"/>
  </r>
  <r>
    <s v="Trajets"/>
    <n v="18"/>
    <s v="Finaliser l’analyse des points noirs pour l’aval ciment"/>
    <m/>
    <m/>
    <d v="2014-07-31T00:00:00"/>
    <x v="2"/>
  </r>
  <r>
    <s v="Trajets"/>
    <n v="19"/>
    <s v="Finaliser l’analyse des points noirs pour l’amont ciment"/>
    <m/>
    <m/>
    <d v="2014-03-31T00:00:00"/>
    <x v="1"/>
  </r>
  <r>
    <s v="Trajets"/>
    <n v="20"/>
    <s v="Analyser les trajets pour aval plâtre"/>
    <m/>
    <m/>
    <d v="2014-06-30T00:00:00"/>
    <x v="2"/>
  </r>
  <r>
    <s v="Trajets"/>
    <n v="21"/>
    <s v="Analyser les trajets pour les granulats"/>
    <m/>
    <m/>
    <d v="2014-03-31T00:00:00"/>
    <x v="1"/>
  </r>
  <r>
    <s v="Trajets"/>
    <n v="22"/>
    <s v="1er prototype  à installer pour camions aval ciment sac et vrac"/>
    <m/>
    <m/>
    <d v="2014-07-31T00:00:00"/>
    <x v="2"/>
  </r>
  <r>
    <s v="Tracking"/>
    <n v="23"/>
    <s v="Installation du dispositif GPS pour le plâtre"/>
    <m/>
    <m/>
    <d v="2014-09-30T00:00:00"/>
    <x v="2"/>
  </r>
  <r>
    <s v="Tracking"/>
    <n v="24"/>
    <s v="Définir une stratégie d’installation de GPS pour le béton et le granulat"/>
    <s v="Stabilisation de la flotte"/>
    <m/>
    <d v="2014-03-31T00:00:00"/>
    <x v="1"/>
  </r>
  <r>
    <s v="Tracking"/>
    <n v="25"/>
    <s v="Définir une stratégie d’installation de GPS pour le béton et le granulat"/>
    <s v="Définir une stratégie d’installation de GPS pour le béton"/>
    <m/>
    <d v="2014-03-31T00:00:00"/>
    <x v="1"/>
  </r>
  <r>
    <s v="Tracking"/>
    <n v="26"/>
    <s v="Définir une stratégie d’installation de GPS pour le béton et le granulat"/>
    <s v="Définir une stratégie d’installation de GPS pour le granulat"/>
    <m/>
    <d v="2014-03-31T00:00:00"/>
    <x v="0"/>
  </r>
  <r>
    <s v="Tracking"/>
    <n v="27"/>
    <s v="Centraliser le dispositif GPS des camions ciment amont chez Geoconseil"/>
    <m/>
    <m/>
    <d v="2014-09-30T00:00:00"/>
    <x v="2"/>
  </r>
  <r>
    <s v="Tracking"/>
    <n v="28"/>
    <s v="Identifier une ressource permettant d’assurer le suivi et l’animation de la sécurité transport pour la logistique amont"/>
    <m/>
    <m/>
    <d v="2014-06-30T00:00:00"/>
    <x v="2"/>
  </r>
  <r>
    <s v="Conduite défensive"/>
    <n v="29"/>
    <s v="Valider le module de formation"/>
    <m/>
    <m/>
    <d v="2014-02-28T00:00:00"/>
    <x v="0"/>
  </r>
  <r>
    <s v="Conduite défensive"/>
    <n v="30"/>
    <s v="Déployer la formation sur 120 chauffeurs"/>
    <m/>
    <m/>
    <d v="2014-06-30T00:00:00"/>
    <x v="0"/>
  </r>
  <r>
    <s v="Animation"/>
    <n v="31"/>
    <s v="Créer un réseau sécurité transport logistique et animer ce réseau"/>
    <m/>
    <m/>
    <d v="2014-04-30T00:00:00"/>
    <x v="1"/>
  </r>
  <r>
    <s v="Animation"/>
    <n v="32"/>
    <s v="Réaliser une analyse de cohérence de la roadmap sécurité avec le plan d’action  de chaque activité"/>
    <s v="Ciment et plâtre"/>
    <m/>
    <d v="2014-02-28T00:00:00"/>
    <x v="0"/>
  </r>
  <r>
    <s v="Animation"/>
    <n v="33"/>
    <s v="Réaliser une analyse de cohérence de la roadmap sécurité avec le plan d’action  de chaque activité"/>
    <s v="Béton et Granulats"/>
    <m/>
    <d v="2014-02-28T00:00:00"/>
    <x v="1"/>
  </r>
  <r>
    <s v="Animation"/>
    <n v="34"/>
    <s v="Mesure trimestrielle 1 du taux de conformité à la directive transport pour chaque activité et diffusion du reporting"/>
    <m/>
    <m/>
    <d v="2014-03-31T00:00:00"/>
    <x v="0"/>
  </r>
  <r>
    <s v="Animation"/>
    <n v="35"/>
    <s v="Mesure trimestrielle 2 du taux de conformité à la directive transport pour chaque activité et diffusion du reporting"/>
    <m/>
    <m/>
    <d v="2014-06-30T00:00:00"/>
    <x v="2"/>
  </r>
  <r>
    <s v="Animation"/>
    <n v="36"/>
    <s v="Mesure trimestrielle 3 du taux de conformité à la directive transport pour chaque activité et diffusion du reporting"/>
    <m/>
    <m/>
    <d v="2014-09-30T00:00:00"/>
    <x v="2"/>
  </r>
  <r>
    <s v="Animation"/>
    <n v="37"/>
    <s v="Mesure trimestrielle 4 du taux de conformité à la directive transport pour chaque activité et diffusion du reporting"/>
    <m/>
    <m/>
    <d v="2014-12-31T00:00: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">
  <location ref="I7:M9" firstHeaderRow="1" firstDataRow="2" firstDataCol="1"/>
  <pivotFields count="7">
    <pivotField showAll="0"/>
    <pivotField showAll="0"/>
    <pivotField showAll="0"/>
    <pivotField showAll="0"/>
    <pivotField showAll="0"/>
    <pivotField numFmtId="14" showAll="0"/>
    <pivotField axis="axisCol" dataField="1" showAll="0">
      <items count="4">
        <item x="1"/>
        <item x="2"/>
        <item x="0"/>
        <item t="default"/>
      </items>
    </pivotField>
  </pivotFields>
  <rowItems count="1">
    <i/>
  </rowItems>
  <colFields count="1">
    <field x="6"/>
  </colFields>
  <colItems count="4">
    <i>
      <x/>
    </i>
    <i>
      <x v="1"/>
    </i>
    <i>
      <x v="2"/>
    </i>
    <i t="grand">
      <x/>
    </i>
  </colItems>
  <dataFields count="1">
    <dataField name="Nombre de Etat 1" fld="6" subtotal="count" baseField="0" baseItem="0"/>
  </dataFields>
  <chartFormats count="4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E8:F12" firstHeaderRow="1" firstDataRow="1" firstDataCol="1"/>
  <pivotFields count="11">
    <pivotField showAll="0"/>
    <pivotField showAll="0"/>
    <pivotField showAll="0"/>
    <pivotField showAll="0"/>
    <pivotField showAll="0"/>
    <pivotField numFmtId="14" showAll="0"/>
    <pivotField axis="axisRow" dataField="1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</pivotFields>
  <rowFields count="1">
    <field x="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Etat 1" fld="6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Pour les graphiques">
      <a:dk1>
        <a:sysClr val="windowText" lastClr="000000"/>
      </a:dk1>
      <a:lt1>
        <a:sysClr val="window" lastClr="FFFFFF"/>
      </a:lt1>
      <a:dk2>
        <a:srgbClr val="3B3059"/>
      </a:dk2>
      <a:lt2>
        <a:srgbClr val="EBEBEB"/>
      </a:lt2>
      <a:accent1>
        <a:srgbClr val="FF0000"/>
      </a:accent1>
      <a:accent2>
        <a:srgbClr val="FFC000"/>
      </a:accent2>
      <a:accent3>
        <a:srgbClr val="00B050"/>
      </a:accent3>
      <a:accent4>
        <a:srgbClr val="FFFFFF"/>
      </a:accent4>
      <a:accent5>
        <a:srgbClr val="FFFF00"/>
      </a:accent5>
      <a:accent6>
        <a:srgbClr val="FFC000"/>
      </a:accent6>
      <a:hlink>
        <a:srgbClr val="8F8F8F"/>
      </a:hlink>
      <a:folHlink>
        <a:srgbClr val="A5A5A5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8"/>
  <sheetViews>
    <sheetView topLeftCell="A4" workbookViewId="0">
      <selection activeCell="D17" sqref="D17"/>
    </sheetView>
  </sheetViews>
  <sheetFormatPr baseColWidth="10" defaultColWidth="9.140625" defaultRowHeight="15" x14ac:dyDescent="0.25"/>
  <sheetData>
    <row r="8" spans="10:10" x14ac:dyDescent="0.25">
      <c r="J8" s="4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9"/>
  <sheetViews>
    <sheetView topLeftCell="D1" zoomScale="90" zoomScaleNormal="90" workbookViewId="0">
      <selection activeCell="J19" sqref="J19"/>
    </sheetView>
  </sheetViews>
  <sheetFormatPr baseColWidth="10" defaultRowHeight="15" x14ac:dyDescent="0.25"/>
  <cols>
    <col min="1" max="1" width="28.5703125" hidden="1" customWidth="1"/>
    <col min="2" max="2" width="29.42578125" hidden="1" customWidth="1"/>
    <col min="3" max="3" width="18.85546875" hidden="1" customWidth="1"/>
    <col min="4" max="4" width="19.85546875" bestFit="1" customWidth="1"/>
    <col min="5" max="5" width="9.5703125" hidden="1" customWidth="1"/>
    <col min="6" max="6" width="52.5703125" style="3" customWidth="1"/>
    <col min="7" max="7" width="52.7109375" style="3" hidden="1" customWidth="1"/>
    <col min="8" max="8" width="14.85546875" hidden="1" customWidth="1"/>
    <col min="9" max="9" width="13.42578125" bestFit="1" customWidth="1"/>
    <col min="10" max="10" width="12.7109375" bestFit="1" customWidth="1"/>
    <col min="11" max="11" width="13.42578125" bestFit="1" customWidth="1"/>
    <col min="12" max="12" width="19.140625" bestFit="1" customWidth="1"/>
    <col min="13" max="13" width="25.28515625" bestFit="1" customWidth="1"/>
    <col min="14" max="14" width="12.85546875" bestFit="1" customWidth="1"/>
    <col min="15" max="15" width="50.28515625" style="3" customWidth="1"/>
    <col min="16" max="17" width="14.5703125" hidden="1" customWidth="1"/>
    <col min="18" max="18" width="10.140625" bestFit="1" customWidth="1"/>
    <col min="19" max="19" width="9.5703125" bestFit="1" customWidth="1"/>
    <col min="20" max="20" width="7.85546875" bestFit="1" customWidth="1"/>
    <col min="21" max="21" width="7" bestFit="1" customWidth="1"/>
    <col min="22" max="23" width="6.28515625" bestFit="1" customWidth="1"/>
    <col min="24" max="24" width="8.7109375" bestFit="1" customWidth="1"/>
    <col min="25" max="25" width="7.7109375" bestFit="1" customWidth="1"/>
    <col min="26" max="26" width="15.140625" bestFit="1" customWidth="1"/>
    <col min="27" max="27" width="11.5703125" bestFit="1" customWidth="1"/>
    <col min="28" max="28" width="14.5703125" bestFit="1" customWidth="1"/>
    <col min="29" max="29" width="14.140625" bestFit="1" customWidth="1"/>
    <col min="30" max="30" width="10.140625" bestFit="1" customWidth="1"/>
  </cols>
  <sheetData>
    <row r="1" spans="1:30" ht="21" x14ac:dyDescent="0.35">
      <c r="A1" s="1" t="s">
        <v>0</v>
      </c>
      <c r="B1" s="2">
        <f ca="1">TODAY()</f>
        <v>41844</v>
      </c>
      <c r="I1" s="4"/>
      <c r="K1" s="4"/>
      <c r="L1" s="5"/>
      <c r="M1" s="5"/>
      <c r="N1" s="5"/>
      <c r="R1" s="6"/>
    </row>
    <row r="2" spans="1:30" x14ac:dyDescent="0.25">
      <c r="I2" s="4"/>
      <c r="K2" s="4"/>
      <c r="L2" s="5"/>
      <c r="M2" s="5"/>
      <c r="N2" s="5"/>
      <c r="R2" s="6"/>
    </row>
    <row r="3" spans="1:30" x14ac:dyDescent="0.25">
      <c r="I3" s="4"/>
      <c r="K3" s="4"/>
      <c r="L3" s="5"/>
      <c r="M3" s="5"/>
      <c r="N3" s="5"/>
      <c r="R3" s="6"/>
    </row>
    <row r="4" spans="1:30" x14ac:dyDescent="0.25">
      <c r="I4" s="4"/>
      <c r="K4" s="4"/>
      <c r="L4" s="5"/>
      <c r="M4" s="5"/>
      <c r="N4" s="5"/>
      <c r="R4" s="6"/>
    </row>
    <row r="5" spans="1:30" ht="21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21" t="s">
        <v>6</v>
      </c>
      <c r="G5" s="2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ht="18.75" x14ac:dyDescent="0.25">
      <c r="A6" s="10" t="s">
        <v>56</v>
      </c>
      <c r="B6" s="11" t="s">
        <v>51</v>
      </c>
      <c r="C6" s="12"/>
      <c r="D6" s="13" t="s">
        <v>30</v>
      </c>
      <c r="E6" s="14">
        <v>1</v>
      </c>
      <c r="F6" s="22" t="s">
        <v>52</v>
      </c>
      <c r="G6" s="24"/>
      <c r="H6" s="15"/>
      <c r="I6" s="16">
        <v>41729</v>
      </c>
      <c r="J6" s="15" t="s">
        <v>31</v>
      </c>
      <c r="K6" s="16"/>
      <c r="L6" s="17" t="str">
        <f t="shared" ref="L6:L9" si="0">IF($J6="En retard",DATEDIF($I6,$B$1,"d"),"")</f>
        <v/>
      </c>
      <c r="M6" s="17" t="str">
        <f>IF(ISBLANK($K6),"",DATEDIF($K6,$I6,"d"))</f>
        <v/>
      </c>
      <c r="N6" s="17"/>
      <c r="O6" s="24"/>
      <c r="P6" s="18"/>
      <c r="Q6" s="18"/>
      <c r="R6" s="19" t="str">
        <f t="shared" ref="R6:R9" si="1">IF(($I6&gt;=DATEVALUE("1/1/2014"))*($I6&lt;=DATEVALUE("31/1/2014")),"X",IF(($K6&gt;=DATEVALUE("1/1/2014"))*($K6&lt;=DATEVALUE("31/1/2014")),"XX",""))</f>
        <v/>
      </c>
      <c r="S6" s="19" t="str">
        <f t="shared" ref="S6:S9" si="2">IF(($I6&gt;=DATEVALUE("1/2/2014"))*($I6&lt;=DATEVALUE("28/2/2014")),"X",IF(($K6&gt;=DATEVALUE("1/2/2014"))*($K6&lt;=DATEVALUE("28/2/2014")),"XX",""))</f>
        <v/>
      </c>
      <c r="T6" s="20" t="str">
        <f>IF(($I6&gt;=DATEVALUE("1/3/2014"))*($I6&lt;=DATEVALUE("31/3/2014")),"X",IF(($K6&gt;=DATEVALUE("1/3/2014"))*($K6&lt;=DATEVALUE("31/3/2014")),"XX",""))</f>
        <v>X</v>
      </c>
      <c r="U6" s="19" t="str">
        <f t="shared" ref="U6:U9" si="3">IF(($I6&gt;=DATEVALUE("1/4/2014"))*($I6&lt;=DATEVALUE("30/4/2014")),"X",IF(($K6&gt;=DATEVALUE("1/4/2014"))*($K6&lt;=DATEVALUE("30/4/2014")),"XX",""))</f>
        <v/>
      </c>
      <c r="V6" s="19" t="str">
        <f t="shared" ref="V6:V9" si="4">IF(($I6&gt;=DATEVALUE("1/5/2014"))*($I6&lt;=DATEVALUE("31/5/2014")),"X",IF(($K6&gt;=DATEVALUE("1/5/2014"))*($K6&lt;=DATEVALUE("31/5/2014")),"XX",""))</f>
        <v/>
      </c>
      <c r="W6" s="19" t="str">
        <f t="shared" ref="W6:W9" si="5">IF(($I6&gt;=DATEVALUE("1/6/2014"))*($I6&lt;=DATEVALUE("30/6/2014")),"X",IF(($K6&gt;=DATEVALUE("1/6/2014"))*($K6&lt;=DATEVALUE("30/6/2014")),"XX",""))</f>
        <v/>
      </c>
      <c r="X6" s="19" t="str">
        <f t="shared" ref="X6:X9" si="6">IF(($I6&gt;=DATEVALUE("1/7/2014"))*($I6&lt;=DATEVALUE("31/7/2014")),"X",IF(($K6&gt;=DATEVALUE("1/7/2014"))*($K6&lt;=DATEVALUE("31/7/2014")),"XX",""))</f>
        <v/>
      </c>
      <c r="Y6" s="19" t="str">
        <f t="shared" ref="Y6:Y9" si="7">IF(($I6&gt;=DATEVALUE("1/8/2014"))*($I6&lt;=DATEVALUE("31/8/2014")),"X",IF(($K6&gt;=DATEVALUE("1/8/2014"))*($K6&lt;=DATEVALUE("31/8/2014")),"XX",""))</f>
        <v/>
      </c>
      <c r="Z6" s="19" t="str">
        <f t="shared" ref="Z6:Z9" si="8">IF(($I6&gt;=DATEVALUE("1/9/2014"))*($I6&lt;=DATEVALUE("30/9/2014")),"X",IF(($K6&gt;=DATEVALUE("1/9/2014"))*($K6&lt;=DATEVALUE("30/9/2014")),"XX",""))</f>
        <v/>
      </c>
      <c r="AA6" s="19" t="str">
        <f t="shared" ref="AA6:AA9" si="9">IF(($I6&gt;=DATEVALUE("1/10/2014"))*($I6&lt;=DATEVALUE("31/10/2014")),"X",IF(($K6&gt;=DATEVALUE("1/10/2014"))*($K6&lt;=DATEVALUE("31/10/2014")),"XX",""))</f>
        <v/>
      </c>
      <c r="AB6" s="19" t="str">
        <f t="shared" ref="AB6:AB9" si="10">IF(($I6&gt;=DATEVALUE("1/11/2014"))*($I6&lt;=DATEVALUE("30/11/2014")),"X",IF(($K6&gt;=DATEVALUE("1/11/2014"))*($K6&lt;=DATEVALUE("30/11/2014")),"XX",""))</f>
        <v/>
      </c>
      <c r="AC6" s="19" t="str">
        <f t="shared" ref="AC6:AC9" si="11">IF(($I6&gt;=DATEVALUE("1/12/2014"))*($I6&lt;=DATEVALUE("31/12/2014")),"X",IF(($K6&gt;=DATEVALUE("1/12/2014"))*($K6&lt;=DATEVALUE("31/12/2014")),"XX",""))</f>
        <v/>
      </c>
      <c r="AD6" s="19" t="str">
        <f t="shared" ref="AD6:AD9" si="12">IF(($I6&gt;=DATEVALUE("1/1/2015"))*($I6&lt;=DATEVALUE("31/1/2015")),"X",IF(($K6&gt;=DATEVALUE("1/1/2015"))*($K6&lt;=DATEVALUE("31/1/2015")),"XX",""))</f>
        <v/>
      </c>
    </row>
    <row r="7" spans="1:30" ht="29.25" x14ac:dyDescent="0.25">
      <c r="A7" s="10" t="s">
        <v>56</v>
      </c>
      <c r="B7" s="11" t="s">
        <v>51</v>
      </c>
      <c r="C7" s="12"/>
      <c r="D7" s="13" t="s">
        <v>30</v>
      </c>
      <c r="E7" s="14">
        <v>2</v>
      </c>
      <c r="F7" s="22" t="s">
        <v>53</v>
      </c>
      <c r="G7" s="22" t="s">
        <v>32</v>
      </c>
      <c r="H7" s="15"/>
      <c r="I7" s="16">
        <v>41729</v>
      </c>
      <c r="J7" s="15" t="s">
        <v>33</v>
      </c>
      <c r="K7" s="16">
        <v>41801</v>
      </c>
      <c r="L7" s="17">
        <f t="shared" ca="1" si="0"/>
        <v>115</v>
      </c>
      <c r="M7" s="17">
        <f t="shared" ref="M7:M9" si="13">IF(ISBLANK($K7),"",DAYS360(I7,K7,TRUE))</f>
        <v>71</v>
      </c>
      <c r="N7" s="15" t="s">
        <v>34</v>
      </c>
      <c r="O7" s="24"/>
      <c r="P7" s="18"/>
      <c r="Q7" s="18"/>
      <c r="R7" s="19" t="str">
        <f t="shared" si="1"/>
        <v/>
      </c>
      <c r="S7" s="19" t="str">
        <f t="shared" si="2"/>
        <v/>
      </c>
      <c r="T7" s="19" t="str">
        <f t="shared" ref="T7:T9" si="14">IF(($I7&gt;=DATEVALUE("1/3/2014"))*($I7&lt;=DATEVALUE("31/3/2014")),"X",IF(($K7&gt;=DATEVALUE("1/3/2014"))*($K7&lt;=DATEVALUE("31/3/2014")),"XX",""))</f>
        <v>X</v>
      </c>
      <c r="U7" s="19" t="str">
        <f t="shared" si="3"/>
        <v/>
      </c>
      <c r="V7" s="19" t="str">
        <f t="shared" si="4"/>
        <v/>
      </c>
      <c r="W7" s="19" t="str">
        <f t="shared" si="5"/>
        <v>XX</v>
      </c>
      <c r="X7" s="19" t="str">
        <f t="shared" si="6"/>
        <v/>
      </c>
      <c r="Y7" s="19" t="str">
        <f t="shared" si="7"/>
        <v/>
      </c>
      <c r="Z7" s="19" t="str">
        <f t="shared" si="8"/>
        <v/>
      </c>
      <c r="AA7" s="19" t="str">
        <f t="shared" si="9"/>
        <v/>
      </c>
      <c r="AB7" s="19" t="str">
        <f t="shared" si="10"/>
        <v/>
      </c>
      <c r="AC7" s="19" t="str">
        <f t="shared" si="11"/>
        <v/>
      </c>
      <c r="AD7" s="19" t="str">
        <f t="shared" si="12"/>
        <v/>
      </c>
    </row>
    <row r="8" spans="1:30" ht="18.75" x14ac:dyDescent="0.25">
      <c r="A8" s="10" t="s">
        <v>56</v>
      </c>
      <c r="B8" s="11" t="s">
        <v>51</v>
      </c>
      <c r="C8" s="12"/>
      <c r="D8" s="13" t="s">
        <v>35</v>
      </c>
      <c r="E8" s="14">
        <v>23</v>
      </c>
      <c r="F8" s="23" t="s">
        <v>54</v>
      </c>
      <c r="G8" s="24"/>
      <c r="H8" s="15"/>
      <c r="I8" s="16">
        <v>41912</v>
      </c>
      <c r="J8" s="15" t="s">
        <v>34</v>
      </c>
      <c r="K8" s="16"/>
      <c r="L8" s="17" t="str">
        <f t="shared" si="0"/>
        <v/>
      </c>
      <c r="M8" s="17" t="str">
        <f t="shared" si="13"/>
        <v/>
      </c>
      <c r="N8" s="17"/>
      <c r="O8" s="24"/>
      <c r="P8" s="18"/>
      <c r="Q8" s="18"/>
      <c r="R8" s="19" t="str">
        <f t="shared" si="1"/>
        <v/>
      </c>
      <c r="S8" s="19" t="str">
        <f t="shared" si="2"/>
        <v/>
      </c>
      <c r="T8" s="19" t="str">
        <f t="shared" si="14"/>
        <v/>
      </c>
      <c r="U8" s="19" t="str">
        <f t="shared" si="3"/>
        <v/>
      </c>
      <c r="V8" s="19" t="str">
        <f t="shared" si="4"/>
        <v/>
      </c>
      <c r="W8" s="19" t="str">
        <f t="shared" si="5"/>
        <v/>
      </c>
      <c r="X8" s="19" t="str">
        <f t="shared" si="6"/>
        <v/>
      </c>
      <c r="Y8" s="19" t="str">
        <f t="shared" si="7"/>
        <v/>
      </c>
      <c r="Z8" s="19" t="str">
        <f t="shared" si="8"/>
        <v>X</v>
      </c>
      <c r="AA8" s="19" t="str">
        <f t="shared" si="9"/>
        <v/>
      </c>
      <c r="AB8" s="19" t="str">
        <f t="shared" si="10"/>
        <v/>
      </c>
      <c r="AC8" s="19" t="str">
        <f t="shared" si="11"/>
        <v/>
      </c>
      <c r="AD8" s="19" t="str">
        <f t="shared" si="12"/>
        <v/>
      </c>
    </row>
    <row r="9" spans="1:30" ht="18.75" x14ac:dyDescent="0.25">
      <c r="A9" s="10" t="s">
        <v>56</v>
      </c>
      <c r="B9" s="11" t="s">
        <v>51</v>
      </c>
      <c r="C9" s="12"/>
      <c r="D9" s="13" t="s">
        <v>35</v>
      </c>
      <c r="E9" s="14">
        <v>24</v>
      </c>
      <c r="F9" s="23" t="s">
        <v>55</v>
      </c>
      <c r="G9" s="24" t="s">
        <v>36</v>
      </c>
      <c r="H9" s="15"/>
      <c r="I9" s="16">
        <v>41729</v>
      </c>
      <c r="J9" s="15" t="s">
        <v>33</v>
      </c>
      <c r="K9" s="16">
        <v>42035</v>
      </c>
      <c r="L9" s="17">
        <f t="shared" ca="1" si="0"/>
        <v>115</v>
      </c>
      <c r="M9" s="17">
        <f t="shared" si="13"/>
        <v>300</v>
      </c>
      <c r="N9" s="15" t="s">
        <v>34</v>
      </c>
      <c r="O9" s="24"/>
      <c r="P9" s="18"/>
      <c r="Q9" s="18"/>
      <c r="R9" s="19" t="str">
        <f t="shared" si="1"/>
        <v/>
      </c>
      <c r="S9" s="19" t="str">
        <f t="shared" si="2"/>
        <v/>
      </c>
      <c r="T9" s="19" t="str">
        <f t="shared" si="14"/>
        <v>X</v>
      </c>
      <c r="U9" s="19" t="str">
        <f t="shared" si="3"/>
        <v/>
      </c>
      <c r="V9" s="19" t="str">
        <f t="shared" si="4"/>
        <v/>
      </c>
      <c r="W9" s="19" t="str">
        <f t="shared" si="5"/>
        <v/>
      </c>
      <c r="X9" s="19" t="str">
        <f t="shared" si="6"/>
        <v/>
      </c>
      <c r="Y9" s="19" t="str">
        <f t="shared" si="7"/>
        <v/>
      </c>
      <c r="Z9" s="19" t="str">
        <f t="shared" si="8"/>
        <v/>
      </c>
      <c r="AA9" s="19" t="str">
        <f t="shared" si="9"/>
        <v/>
      </c>
      <c r="AB9" s="19" t="str">
        <f t="shared" si="10"/>
        <v/>
      </c>
      <c r="AC9" s="19" t="str">
        <f t="shared" si="11"/>
        <v/>
      </c>
      <c r="AD9" s="19" t="str">
        <f t="shared" si="12"/>
        <v>XX</v>
      </c>
    </row>
  </sheetData>
  <conditionalFormatting sqref="R6:AD9">
    <cfRule type="expression" dxfId="11" priority="1">
      <formula>AND(R6="XX",$N6="Réalisée")</formula>
    </cfRule>
    <cfRule type="expression" dxfId="10" priority="2">
      <formula>AND(R6="X",$J6="Réalisée")</formula>
    </cfRule>
    <cfRule type="expression" dxfId="9" priority="3">
      <formula>AND(R6="XX",$N6="En retard")</formula>
    </cfRule>
    <cfRule type="expression" dxfId="8" priority="4">
      <formula>AND(R6="X",$J6="En retard")</formula>
    </cfRule>
    <cfRule type="expression" dxfId="7" priority="5">
      <formula>AND(R6="XX",$N6="Non réalisée")</formula>
    </cfRule>
    <cfRule type="expression" dxfId="6" priority="6">
      <formula>AND(R6="X",$J6="Non réalisée")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O7"/>
  <sheetViews>
    <sheetView topLeftCell="D1" zoomScale="70" zoomScaleNormal="70" workbookViewId="0">
      <selection activeCell="C1" sqref="C1:C1048576"/>
    </sheetView>
  </sheetViews>
  <sheetFormatPr baseColWidth="10" defaultRowHeight="15" x14ac:dyDescent="0.25"/>
  <cols>
    <col min="1" max="1" width="28.5703125" hidden="1" customWidth="1"/>
    <col min="2" max="2" width="46.42578125" hidden="1" customWidth="1"/>
    <col min="3" max="3" width="19.5703125" hidden="1" customWidth="1"/>
    <col min="4" max="4" width="34.28515625" bestFit="1" customWidth="1"/>
    <col min="5" max="5" width="6.28515625" hidden="1" customWidth="1"/>
    <col min="6" max="6" width="52.5703125" style="3" customWidth="1"/>
    <col min="7" max="7" width="42.42578125" bestFit="1" customWidth="1"/>
    <col min="8" max="8" width="13" bestFit="1" customWidth="1"/>
    <col min="9" max="9" width="13.85546875" bestFit="1" customWidth="1"/>
    <col min="10" max="10" width="13.7109375" bestFit="1" customWidth="1"/>
    <col min="11" max="11" width="10" bestFit="1" customWidth="1"/>
    <col min="12" max="12" width="18.85546875" bestFit="1" customWidth="1"/>
    <col min="13" max="13" width="25.7109375" bestFit="1" customWidth="1"/>
    <col min="14" max="14" width="8.42578125" bestFit="1" customWidth="1"/>
    <col min="15" max="15" width="20.140625" style="3" bestFit="1" customWidth="1"/>
    <col min="16" max="17" width="12" hidden="1" customWidth="1"/>
    <col min="18" max="19" width="10.28515625" bestFit="1" customWidth="1"/>
    <col min="20" max="20" width="7.42578125" bestFit="1" customWidth="1"/>
    <col min="21" max="21" width="7.28515625" bestFit="1" customWidth="1"/>
    <col min="22" max="22" width="6" bestFit="1" customWidth="1"/>
    <col min="23" max="23" width="6.42578125" bestFit="1" customWidth="1"/>
    <col min="24" max="24" width="9.140625" bestFit="1" customWidth="1"/>
    <col min="25" max="25" width="7.42578125" bestFit="1" customWidth="1"/>
    <col min="26" max="26" width="15.42578125" bestFit="1" customWidth="1"/>
    <col min="27" max="27" width="11.5703125" bestFit="1" customWidth="1"/>
    <col min="28" max="28" width="14.85546875" bestFit="1" customWidth="1"/>
    <col min="29" max="29" width="14.42578125" bestFit="1" customWidth="1"/>
    <col min="30" max="30" width="10.28515625" bestFit="1" customWidth="1"/>
    <col min="31" max="31" width="10" bestFit="1" customWidth="1"/>
    <col min="32" max="32" width="7.42578125" bestFit="1" customWidth="1"/>
    <col min="33" max="33" width="6.85546875" bestFit="1" customWidth="1"/>
    <col min="34" max="34" width="6" bestFit="1" customWidth="1"/>
    <col min="35" max="35" width="6.28515625" bestFit="1" customWidth="1"/>
    <col min="36" max="36" width="9.140625" bestFit="1" customWidth="1"/>
    <col min="37" max="37" width="7.42578125" bestFit="1" customWidth="1"/>
    <col min="38" max="38" width="15.42578125" bestFit="1" customWidth="1"/>
    <col min="39" max="39" width="11.5703125" bestFit="1" customWidth="1"/>
    <col min="40" max="40" width="14.85546875" bestFit="1" customWidth="1"/>
    <col min="41" max="41" width="14.42578125" bestFit="1" customWidth="1"/>
  </cols>
  <sheetData>
    <row r="1" spans="1:41" ht="21" x14ac:dyDescent="0.35">
      <c r="A1" s="1" t="s">
        <v>0</v>
      </c>
      <c r="B1" s="2">
        <f ca="1">TODAY()</f>
        <v>41844</v>
      </c>
      <c r="D1" s="3"/>
      <c r="G1" s="3"/>
      <c r="H1" s="3"/>
      <c r="I1" s="4"/>
      <c r="K1" s="4"/>
      <c r="L1" s="5"/>
      <c r="M1" s="5"/>
      <c r="N1" s="5"/>
      <c r="R1" s="6"/>
    </row>
    <row r="2" spans="1:41" x14ac:dyDescent="0.25">
      <c r="D2" s="3"/>
      <c r="G2" s="3"/>
      <c r="H2" s="3"/>
      <c r="I2" s="4"/>
      <c r="K2" s="4"/>
      <c r="L2" s="5"/>
      <c r="M2" s="5"/>
      <c r="N2" s="5"/>
      <c r="R2" s="6"/>
    </row>
    <row r="3" spans="1:41" x14ac:dyDescent="0.25">
      <c r="D3" s="3"/>
      <c r="G3" s="3"/>
      <c r="H3" s="3"/>
      <c r="I3" s="4"/>
      <c r="K3" s="4"/>
      <c r="L3" s="5"/>
      <c r="M3" s="5"/>
      <c r="N3" s="5"/>
      <c r="R3" s="6"/>
    </row>
    <row r="4" spans="1:41" x14ac:dyDescent="0.25">
      <c r="D4" s="3"/>
      <c r="G4" s="3"/>
      <c r="H4" s="3"/>
      <c r="I4" s="4"/>
      <c r="K4" s="4"/>
      <c r="L4" s="5"/>
      <c r="M4" s="5"/>
      <c r="N4" s="5"/>
      <c r="R4" s="6"/>
    </row>
    <row r="5" spans="1:41" ht="21" x14ac:dyDescent="0.35">
      <c r="A5" s="1" t="s">
        <v>1</v>
      </c>
      <c r="B5" s="1" t="s">
        <v>2</v>
      </c>
      <c r="C5" s="1" t="s">
        <v>3</v>
      </c>
      <c r="D5" s="21" t="s">
        <v>4</v>
      </c>
      <c r="E5" s="1" t="s">
        <v>5</v>
      </c>
      <c r="F5" s="21" t="s">
        <v>6</v>
      </c>
      <c r="G5" s="1" t="s">
        <v>7</v>
      </c>
      <c r="H5" s="21" t="s">
        <v>42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  <c r="AE5" s="1" t="s">
        <v>19</v>
      </c>
      <c r="AF5" s="1" t="s">
        <v>20</v>
      </c>
      <c r="AG5" s="1" t="s">
        <v>21</v>
      </c>
      <c r="AH5" s="1" t="s">
        <v>22</v>
      </c>
      <c r="AI5" s="1" t="s">
        <v>23</v>
      </c>
      <c r="AJ5" s="1" t="s">
        <v>24</v>
      </c>
      <c r="AK5" s="1" t="s">
        <v>25</v>
      </c>
      <c r="AL5" s="1" t="s">
        <v>26</v>
      </c>
      <c r="AM5" s="1" t="s">
        <v>27</v>
      </c>
      <c r="AN5" s="1" t="s">
        <v>28</v>
      </c>
      <c r="AO5" s="1" t="s">
        <v>29</v>
      </c>
    </row>
    <row r="6" spans="1:41" ht="18.75" x14ac:dyDescent="0.25">
      <c r="A6" s="25" t="s">
        <v>56</v>
      </c>
      <c r="B6" s="26" t="s">
        <v>51</v>
      </c>
      <c r="C6" s="27"/>
      <c r="D6" s="28" t="s">
        <v>43</v>
      </c>
      <c r="E6" s="29">
        <v>1</v>
      </c>
      <c r="F6" s="30" t="s">
        <v>57</v>
      </c>
      <c r="G6" s="31"/>
      <c r="H6" s="32"/>
      <c r="I6" s="33">
        <v>42004</v>
      </c>
      <c r="J6" s="34" t="s">
        <v>34</v>
      </c>
      <c r="K6" s="33"/>
      <c r="L6" s="35" t="str">
        <f t="shared" ref="L6:L7" si="0">IF($J6="En retard",DATEDIF($I6,$B$1,"d"),"")</f>
        <v/>
      </c>
      <c r="M6" s="35" t="str">
        <f>IF(ISBLANK($K6),"",DATEDIF($K6,$I6,"d"))</f>
        <v/>
      </c>
      <c r="N6" s="35"/>
      <c r="O6" s="32"/>
      <c r="P6" s="36"/>
      <c r="Q6" s="36"/>
      <c r="R6" s="37" t="str">
        <f t="shared" ref="R6:R7" si="1">IF(($I6&gt;=DATEVALUE("1/1/2014"))*($I6&lt;=DATEVALUE("31/1/2014")),"X",IF(($K6&gt;=DATEVALUE("1/1/2014"))*($K6&lt;=DATEVALUE("31/1/2014")),"XX",""))</f>
        <v/>
      </c>
      <c r="S6" s="37" t="str">
        <f t="shared" ref="S6:S7" si="2">IF(($I6&gt;=DATEVALUE("1/2/2014"))*($I6&lt;=DATEVALUE("28/2/2014")),"X",IF(($K6&gt;=DATEVALUE("1/2/2014"))*($K6&lt;=DATEVALUE("28/2/2014")),"XX",""))</f>
        <v/>
      </c>
      <c r="T6" s="36" t="str">
        <f>IF(($I6&gt;=DATEVALUE("1/3/2014"))*($I6&lt;=DATEVALUE("31/3/2014")),"X",IF(($K6&gt;=DATEVALUE("1/3/2014"))*($K6&lt;=DATEVALUE("31/3/2014")),"XX",""))</f>
        <v/>
      </c>
      <c r="U6" s="37" t="str">
        <f t="shared" ref="U6:U7" si="3">IF(($I6&gt;=DATEVALUE("1/4/2014"))*($I6&lt;=DATEVALUE("30/4/2014")),"X",IF(($K6&gt;=DATEVALUE("1/4/2014"))*($K6&lt;=DATEVALUE("30/4/2014")),"XX",""))</f>
        <v/>
      </c>
      <c r="V6" s="37" t="str">
        <f t="shared" ref="V6:V7" si="4">IF(($I6&gt;=DATEVALUE("1/5/2014"))*($I6&lt;=DATEVALUE("31/5/2014")),"X",IF(($K6&gt;=DATEVALUE("1/5/2014"))*($K6&lt;=DATEVALUE("31/5/2014")),"XX",""))</f>
        <v/>
      </c>
      <c r="W6" s="37" t="str">
        <f t="shared" ref="W6:W7" si="5">IF(($I6&gt;=DATEVALUE("1/6/2014"))*($I6&lt;=DATEVALUE("30/6/2014")),"X",IF(($K6&gt;=DATEVALUE("1/6/2014"))*($K6&lt;=DATEVALUE("30/6/2014")),"XX",""))</f>
        <v/>
      </c>
      <c r="X6" s="37" t="str">
        <f t="shared" ref="X6:X7" si="6">IF(($I6&gt;=DATEVALUE("1/7/2014"))*($I6&lt;=DATEVALUE("31/7/2014")),"X",IF(($K6&gt;=DATEVALUE("1/7/2014"))*($K6&lt;=DATEVALUE("31/7/2014")),"XX",""))</f>
        <v/>
      </c>
      <c r="Y6" s="37" t="str">
        <f t="shared" ref="Y6:Y7" si="7">IF(($I6&gt;=DATEVALUE("1/8/2014"))*($I6&lt;=DATEVALUE("31/8/2014")),"X",IF(($K6&gt;=DATEVALUE("1/8/2014"))*($K6&lt;=DATEVALUE("31/8/2014")),"XX",""))</f>
        <v/>
      </c>
      <c r="Z6" s="37" t="str">
        <f t="shared" ref="Z6:Z7" si="8">IF(($I6&gt;=DATEVALUE("1/9/2014"))*($I6&lt;=DATEVALUE("30/9/2014")),"X",IF(($K6&gt;=DATEVALUE("1/9/2014"))*($K6&lt;=DATEVALUE("30/9/2014")),"XX",""))</f>
        <v/>
      </c>
      <c r="AA6" s="37" t="str">
        <f t="shared" ref="AA6:AA7" si="9">IF(($I6&gt;=DATEVALUE("1/10/2014"))*($I6&lt;=DATEVALUE("31/10/2014")),"X",IF(($K6&gt;=DATEVALUE("1/10/2014"))*($K6&lt;=DATEVALUE("31/10/2014")),"XX",""))</f>
        <v/>
      </c>
      <c r="AB6" s="37" t="str">
        <f t="shared" ref="AB6:AB7" si="10">IF(($I6&gt;=DATEVALUE("1/11/2014"))*($I6&lt;=DATEVALUE("30/11/2014")),"X",IF(($K6&gt;=DATEVALUE("1/11/2014"))*($K6&lt;=DATEVALUE("30/11/2014")),"XX",""))</f>
        <v/>
      </c>
      <c r="AC6" s="37" t="str">
        <f t="shared" ref="AC6:AC7" si="11">IF(($I6&gt;=DATEVALUE("1/12/2014"))*($I6&lt;=DATEVALUE("31/12/2014")),"X",IF(($K6&gt;=DATEVALUE("1/12/2014"))*($K6&lt;=DATEVALUE("31/12/2014")),"XX",""))</f>
        <v>X</v>
      </c>
      <c r="AD6" s="37" t="str">
        <f t="shared" ref="AD6:AD7" si="12">IF(($I6&gt;=DATEVALUE("1/1/2015"))*($I6&lt;=DATEVALUE("31/1/2015")),"X",IF(($K6&gt;=DATEVALUE("1/1/2015"))*($K6&lt;=DATEVALUE("31/1/2015")),"XX",""))</f>
        <v/>
      </c>
      <c r="AE6" s="37" t="str">
        <f>IF(($I6&gt;=DATEVALUE("1/2/2015"))*($I6&lt;=DATEVALUE("28/2/2015")),"X",IF(($K6&gt;=DATEVALUE("1/2/2015"))*($K6&lt;=DATEVALUE("28/2/2015")),"XX",""))</f>
        <v/>
      </c>
      <c r="AF6" s="37" t="str">
        <f>IF(($I6&gt;=DATEVALUE("1/3/2015"))*($I6&lt;=DATEVALUE("31/3/2015")),"X",IF(($K6&gt;=DATEVALUE("1/3/2015"))*($K6&lt;=DATEVALUE("31/3/2015")),"XX",""))</f>
        <v/>
      </c>
      <c r="AG6" s="36" t="str">
        <f>IF(($I6&gt;=DATEVALUE("1/4/2015"))*($I6&lt;=DATEVALUE("30/4/2015")),"X",IF(($K6&gt;=DATEVALUE("1/4/2015"))*($K6&lt;=DATEVALUE("30/4/2015")),"XX",""))</f>
        <v/>
      </c>
      <c r="AH6" s="37" t="str">
        <f>IF(($I6&gt;=DATEVALUE("1/5/2015"))*($I6&lt;=DATEVALUE("31/5/2015")),"X",IF(($K6&gt;=DATEVALUE("1/5/2015"))*($K6&lt;=DATEVALUE("31/5/2015")),"XX",""))</f>
        <v/>
      </c>
      <c r="AI6" s="37" t="str">
        <f>IF(($I6&gt;=DATEVALUE("1/6/2015"))*($I6&lt;=DATEVALUE("30/6/2015")),"X",IF(($K6&gt;=DATEVALUE("1/6/2015"))*($K6&lt;=DATEVALUE("30/6/2015")),"XX",""))</f>
        <v/>
      </c>
      <c r="AJ6" s="37" t="str">
        <f>IF(($I6&gt;=DATEVALUE("1/7/2015"))*($I6&lt;=DATEVALUE("31/7/2015")),"X",IF(($K6&gt;=DATEVALUE("1/7/2015"))*($K6&lt;=DATEVALUE("31/7/2015")),"XX",""))</f>
        <v/>
      </c>
      <c r="AK6" s="37" t="str">
        <f>IF(($I6&gt;=DATEVALUE("1/8/2015"))*($I6&lt;=DATEVALUE("31/8/2015")),"X",IF(($K6&gt;=DATEVALUE("1/8/2015"))*($K6&lt;=DATEVALUE("31/8/2015")),"XX",""))</f>
        <v/>
      </c>
      <c r="AL6" s="37" t="str">
        <f>IF(($I6&gt;=DATEVALUE("1/9/2015"))*($I6&lt;=DATEVALUE("30/9/2015")),"X",IF(($K6&gt;=DATEVALUE("1/9/2015"))*($K6&lt;=DATEVALUE("30/9/2015")),"XX",""))</f>
        <v/>
      </c>
      <c r="AM6" s="37" t="str">
        <f>IF(($I6&gt;=DATEVALUE("1/10/2015"))*($I6&lt;=DATEVALUE("31/10/2015")),"X",IF(($K6&gt;=DATEVALUE("1/10/2015"))*($K6&lt;=DATEVALUE("31/10/2015")),"XX",""))</f>
        <v/>
      </c>
      <c r="AN6" s="37" t="str">
        <f>IF(($I6&gt;=DATEVALUE("1/11/2015"))*($I6&lt;=DATEVALUE("30/11/2015")),"X",IF(($K6&gt;=DATEVALUE("1/11/2015"))*($K6&lt;=DATEVALUE("30/11/2015")),"XX",""))</f>
        <v/>
      </c>
      <c r="AO6" s="37" t="str">
        <f>IF(($I6&gt;=DATEVALUE("1/12/2015"))*($I6&lt;=DATEVALUE("31/12/2015")),"X",IF(($K6&gt;=DATEVALUE("1/12/2015"))*($K6&lt;=DATEVALUE("31/12/2015")),"XX",""))</f>
        <v/>
      </c>
    </row>
    <row r="7" spans="1:41" ht="18.75" x14ac:dyDescent="0.25">
      <c r="A7" s="25" t="s">
        <v>56</v>
      </c>
      <c r="B7" s="26" t="s">
        <v>51</v>
      </c>
      <c r="C7" s="27"/>
      <c r="D7" s="28" t="s">
        <v>43</v>
      </c>
      <c r="E7" s="29">
        <v>2</v>
      </c>
      <c r="F7" s="30" t="s">
        <v>58</v>
      </c>
      <c r="G7" s="38"/>
      <c r="H7" s="32"/>
      <c r="I7" s="33">
        <v>42004</v>
      </c>
      <c r="J7" s="34" t="s">
        <v>34</v>
      </c>
      <c r="K7" s="33"/>
      <c r="L7" s="35" t="str">
        <f t="shared" si="0"/>
        <v/>
      </c>
      <c r="M7" s="35" t="str">
        <f t="shared" ref="M7" si="13">IF(ISBLANK($K7),"",DATEDIF($K7,$I7,"d"))</f>
        <v/>
      </c>
      <c r="N7" s="34"/>
      <c r="O7" s="32"/>
      <c r="P7" s="36"/>
      <c r="Q7" s="36"/>
      <c r="R7" s="37" t="str">
        <f t="shared" si="1"/>
        <v/>
      </c>
      <c r="S7" s="37" t="str">
        <f t="shared" si="2"/>
        <v/>
      </c>
      <c r="T7" s="36" t="str">
        <f t="shared" ref="T7" si="14">IF(($I7&gt;=DATEVALUE("1/3/2014"))*($I7&lt;=DATEVALUE("31/3/2014")),"X",IF(($K7&gt;=DATEVALUE("1/3/2014"))*($K7&lt;=DATEVALUE("31/3/2014")),"XX",""))</f>
        <v/>
      </c>
      <c r="U7" s="37" t="str">
        <f t="shared" si="3"/>
        <v/>
      </c>
      <c r="V7" s="37" t="str">
        <f t="shared" si="4"/>
        <v/>
      </c>
      <c r="W7" s="37" t="str">
        <f t="shared" si="5"/>
        <v/>
      </c>
      <c r="X7" s="37" t="str">
        <f t="shared" si="6"/>
        <v/>
      </c>
      <c r="Y7" s="37" t="str">
        <f t="shared" si="7"/>
        <v/>
      </c>
      <c r="Z7" s="37" t="str">
        <f t="shared" si="8"/>
        <v/>
      </c>
      <c r="AA7" s="37" t="str">
        <f t="shared" si="9"/>
        <v/>
      </c>
      <c r="AB7" s="37" t="str">
        <f t="shared" si="10"/>
        <v/>
      </c>
      <c r="AC7" s="37" t="str">
        <f t="shared" si="11"/>
        <v>X</v>
      </c>
      <c r="AD7" s="37" t="str">
        <f t="shared" si="12"/>
        <v/>
      </c>
      <c r="AE7" s="37" t="str">
        <f t="shared" ref="AE7" si="15">IF(($I7&gt;=DATEVALUE("1/2/2015"))*($I7&lt;=DATEVALUE("28/2/2015")),"X",IF(($K7&gt;=DATEVALUE("1/2/2015"))*($K7&lt;=DATEVALUE("28/2/2015")),"XX",""))</f>
        <v/>
      </c>
      <c r="AF7" s="37" t="str">
        <f t="shared" ref="AF7" si="16">IF(($I7&gt;=DATEVALUE("1/3/2015"))*($I7&lt;=DATEVALUE("31/3/2015")),"X",IF(($K7&gt;=DATEVALUE("1/3/2015"))*($K7&lt;=DATEVALUE("31/3/2015")),"XX",""))</f>
        <v/>
      </c>
      <c r="AG7" s="36" t="str">
        <f t="shared" ref="AG7" si="17">IF(($I7&gt;=DATEVALUE("1/4/2015"))*($I7&lt;=DATEVALUE("30/4/2015")),"X",IF(($K7&gt;=DATEVALUE("1/4/2015"))*($K7&lt;=DATEVALUE("30/4/2015")),"XX",""))</f>
        <v/>
      </c>
      <c r="AH7" s="37" t="str">
        <f t="shared" ref="AH7" si="18">IF(($I7&gt;=DATEVALUE("1/5/2015"))*($I7&lt;=DATEVALUE("31/5/2015")),"X",IF(($K7&gt;=DATEVALUE("1/5/2015"))*($K7&lt;=DATEVALUE("31/5/2015")),"XX",""))</f>
        <v/>
      </c>
      <c r="AI7" s="37" t="str">
        <f t="shared" ref="AI7" si="19">IF(($I7&gt;=DATEVALUE("1/6/2015"))*($I7&lt;=DATEVALUE("30/6/2015")),"X",IF(($K7&gt;=DATEVALUE("1/6/2015"))*($K7&lt;=DATEVALUE("30/6/2015")),"XX",""))</f>
        <v/>
      </c>
      <c r="AJ7" s="37" t="str">
        <f t="shared" ref="AJ7" si="20">IF(($I7&gt;=DATEVALUE("1/7/2015"))*($I7&lt;=DATEVALUE("31/7/2015")),"X",IF(($K7&gt;=DATEVALUE("1/7/2015"))*($K7&lt;=DATEVALUE("31/7/2015")),"XX",""))</f>
        <v/>
      </c>
      <c r="AK7" s="37" t="str">
        <f t="shared" ref="AK7" si="21">IF(($I7&gt;=DATEVALUE("1/8/2015"))*($I7&lt;=DATEVALUE("31/8/2015")),"X",IF(($K7&gt;=DATEVALUE("1/8/2015"))*($K7&lt;=DATEVALUE("31/8/2015")),"XX",""))</f>
        <v/>
      </c>
      <c r="AL7" s="37" t="str">
        <f t="shared" ref="AL7" si="22">IF(($I7&gt;=DATEVALUE("1/9/2015"))*($I7&lt;=DATEVALUE("30/9/2015")),"X",IF(($K7&gt;=DATEVALUE("1/9/2015"))*($K7&lt;=DATEVALUE("30/9/2015")),"XX",""))</f>
        <v/>
      </c>
      <c r="AM7" s="37" t="str">
        <f t="shared" ref="AM7" si="23">IF(($I7&gt;=DATEVALUE("1/10/2015"))*($I7&lt;=DATEVALUE("31/10/2015")),"X",IF(($K7&gt;=DATEVALUE("1/10/2015"))*($K7&lt;=DATEVALUE("31/10/2015")),"XX",""))</f>
        <v/>
      </c>
      <c r="AN7" s="37" t="str">
        <f t="shared" ref="AN7" si="24">IF(($I7&gt;=DATEVALUE("1/11/2015"))*($I7&lt;=DATEVALUE("30/11/2015")),"X",IF(($K7&gt;=DATEVALUE("1/11/2015"))*($K7&lt;=DATEVALUE("30/11/2015")),"XX",""))</f>
        <v/>
      </c>
      <c r="AO7" s="37" t="str">
        <f t="shared" ref="AO7" si="25">IF(($I7&gt;=DATEVALUE("1/12/2015"))*($I7&lt;=DATEVALUE("31/12/2015")),"X",IF(($K7&gt;=DATEVALUE("1/12/2015"))*($K7&lt;=DATEVALUE("31/12/2015")),"XX",""))</f>
        <v/>
      </c>
    </row>
  </sheetData>
  <conditionalFormatting sqref="R6:S7 U6:AF7 AH6:AO7">
    <cfRule type="expression" dxfId="5" priority="1">
      <formula>AND(R6="XX",$N6="Réalisée")</formula>
    </cfRule>
    <cfRule type="expression" dxfId="4" priority="2">
      <formula>AND(R6="X",$J6="Réalisée")</formula>
    </cfRule>
    <cfRule type="expression" dxfId="3" priority="3">
      <formula>AND(R6="XX",$N6="En retard")</formula>
    </cfRule>
    <cfRule type="expression" dxfId="2" priority="4">
      <formula>AND(R6="X",$J6="En retard")</formula>
    </cfRule>
    <cfRule type="expression" dxfId="1" priority="5">
      <formula>AND(R6="XX",$N6="Non réalisée")</formula>
    </cfRule>
    <cfRule type="expression" dxfId="0" priority="6">
      <formula>AND(R6="X",$J6="Non réalisée")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70" zoomScaleNormal="70" workbookViewId="0">
      <selection activeCell="D3" sqref="D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D6"/>
  <sheetViews>
    <sheetView tabSelected="1" topLeftCell="D1" zoomScale="80" zoomScaleNormal="80" workbookViewId="0">
      <selection activeCell="K23" sqref="K23"/>
    </sheetView>
  </sheetViews>
  <sheetFormatPr baseColWidth="10" defaultRowHeight="15" x14ac:dyDescent="0.25"/>
  <cols>
    <col min="1" max="3" width="0" hidden="1" customWidth="1"/>
    <col min="4" max="4" width="19.85546875" bestFit="1" customWidth="1"/>
    <col min="5" max="5" width="0" hidden="1" customWidth="1"/>
    <col min="6" max="6" width="52.5703125" customWidth="1"/>
    <col min="7" max="8" width="0" hidden="1" customWidth="1"/>
    <col min="9" max="9" width="13.42578125" bestFit="1" customWidth="1"/>
    <col min="10" max="10" width="12.7109375" bestFit="1" customWidth="1"/>
    <col min="11" max="11" width="13.42578125" bestFit="1" customWidth="1"/>
    <col min="12" max="12" width="19.140625" bestFit="1" customWidth="1"/>
    <col min="13" max="13" width="25.28515625" bestFit="1" customWidth="1"/>
    <col min="14" max="14" width="12.85546875" bestFit="1" customWidth="1"/>
    <col min="15" max="15" width="50.28515625" customWidth="1"/>
    <col min="16" max="17" width="0" hidden="1" customWidth="1"/>
    <col min="18" max="18" width="10.140625" bestFit="1" customWidth="1"/>
    <col min="19" max="19" width="9.5703125" bestFit="1" customWidth="1"/>
    <col min="20" max="20" width="7.85546875" bestFit="1" customWidth="1"/>
    <col min="21" max="21" width="7" bestFit="1" customWidth="1"/>
    <col min="22" max="23" width="6.28515625" bestFit="1" customWidth="1"/>
    <col min="24" max="24" width="8.7109375" bestFit="1" customWidth="1"/>
    <col min="25" max="25" width="7.7109375" bestFit="1" customWidth="1"/>
    <col min="26" max="26" width="15.140625" bestFit="1" customWidth="1"/>
    <col min="27" max="27" width="11.5703125" bestFit="1" customWidth="1"/>
    <col min="28" max="28" width="14.5703125" bestFit="1" customWidth="1"/>
    <col min="29" max="29" width="14.140625" bestFit="1" customWidth="1"/>
    <col min="30" max="30" width="10.140625" bestFit="1" customWidth="1"/>
  </cols>
  <sheetData>
    <row r="1" spans="1:30" ht="21" x14ac:dyDescent="0.35">
      <c r="A1" s="1" t="s">
        <v>0</v>
      </c>
      <c r="B1" s="2">
        <f ca="1">TODAY()</f>
        <v>41844</v>
      </c>
      <c r="F1" s="3"/>
      <c r="G1" s="3"/>
      <c r="I1" s="4"/>
      <c r="K1" s="4"/>
      <c r="L1" s="5"/>
      <c r="M1" s="5"/>
      <c r="N1" s="5"/>
      <c r="O1" s="3"/>
      <c r="R1" s="6"/>
    </row>
    <row r="2" spans="1:30" x14ac:dyDescent="0.25">
      <c r="F2" s="3"/>
      <c r="G2" s="3"/>
      <c r="I2" s="4"/>
      <c r="K2" s="4"/>
      <c r="L2" s="5"/>
      <c r="M2" s="5"/>
      <c r="N2" s="5"/>
      <c r="O2" s="3"/>
      <c r="R2" s="6"/>
    </row>
    <row r="3" spans="1:30" x14ac:dyDescent="0.25">
      <c r="F3" s="3"/>
      <c r="G3" s="3"/>
      <c r="I3" s="4"/>
      <c r="K3" s="4"/>
      <c r="L3" s="5"/>
      <c r="M3" s="5"/>
      <c r="N3" s="5"/>
      <c r="O3" s="3"/>
      <c r="R3" s="6"/>
    </row>
    <row r="4" spans="1:30" x14ac:dyDescent="0.25">
      <c r="F4" s="3"/>
      <c r="G4" s="3"/>
      <c r="I4" s="4"/>
      <c r="K4" s="4"/>
      <c r="L4" s="5"/>
      <c r="M4" s="5"/>
      <c r="N4" s="5"/>
      <c r="O4" s="3"/>
      <c r="R4" s="6"/>
    </row>
    <row r="5" spans="1:30" ht="42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21" t="s">
        <v>6</v>
      </c>
      <c r="G5" s="2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x14ac:dyDescent="0.25">
      <c r="A6" t="s">
        <v>56</v>
      </c>
      <c r="B6" t="s">
        <v>51</v>
      </c>
      <c r="D6" t="s">
        <v>35</v>
      </c>
      <c r="E6">
        <v>23</v>
      </c>
      <c r="F6" t="s">
        <v>54</v>
      </c>
      <c r="I6">
        <v>41912</v>
      </c>
      <c r="J6" t="s">
        <v>34</v>
      </c>
      <c r="L6" t="s">
        <v>44</v>
      </c>
      <c r="M6" t="s">
        <v>44</v>
      </c>
      <c r="R6" t="s">
        <v>44</v>
      </c>
      <c r="S6" t="s">
        <v>44</v>
      </c>
      <c r="T6" t="s">
        <v>44</v>
      </c>
      <c r="U6" t="s">
        <v>44</v>
      </c>
      <c r="V6" t="s">
        <v>44</v>
      </c>
      <c r="W6" t="s">
        <v>44</v>
      </c>
      <c r="X6" t="s">
        <v>44</v>
      </c>
      <c r="Y6" t="s">
        <v>44</v>
      </c>
      <c r="Z6" t="s">
        <v>45</v>
      </c>
      <c r="AA6" t="s">
        <v>44</v>
      </c>
      <c r="AB6" t="s">
        <v>44</v>
      </c>
      <c r="AC6" t="s">
        <v>44</v>
      </c>
      <c r="AD6" t="s">
        <v>44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registrer_Y">
                <anchor moveWithCells="1" sizeWithCells="1">
                  <from>
                    <xdr:col>5</xdr:col>
                    <xdr:colOff>1047750</xdr:colOff>
                    <xdr:row>0</xdr:row>
                    <xdr:rowOff>152400</xdr:rowOff>
                  </from>
                  <to>
                    <xdr:col>5</xdr:col>
                    <xdr:colOff>3219450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7"/>
  <sheetViews>
    <sheetView topLeftCell="D1" zoomScale="70" zoomScaleNormal="70" workbookViewId="0">
      <selection activeCell="A5" sqref="A5"/>
    </sheetView>
  </sheetViews>
  <sheetFormatPr baseColWidth="10" defaultRowHeight="15" x14ac:dyDescent="0.25"/>
  <cols>
    <col min="1" max="3" width="0" hidden="1" customWidth="1"/>
    <col min="4" max="4" width="19.85546875" bestFit="1" customWidth="1"/>
    <col min="5" max="5" width="0" hidden="1" customWidth="1"/>
    <col min="6" max="6" width="52.5703125" customWidth="1"/>
    <col min="7" max="8" width="0" hidden="1" customWidth="1"/>
    <col min="9" max="9" width="13.42578125" bestFit="1" customWidth="1"/>
    <col min="10" max="10" width="12.7109375" bestFit="1" customWidth="1"/>
    <col min="11" max="11" width="13.42578125" bestFit="1" customWidth="1"/>
    <col min="12" max="12" width="19.140625" bestFit="1" customWidth="1"/>
    <col min="13" max="13" width="25.28515625" bestFit="1" customWidth="1"/>
    <col min="14" max="14" width="12.85546875" bestFit="1" customWidth="1"/>
    <col min="15" max="15" width="50.28515625" customWidth="1"/>
    <col min="16" max="17" width="0" hidden="1" customWidth="1"/>
    <col min="18" max="18" width="10.140625" bestFit="1" customWidth="1"/>
    <col min="19" max="19" width="9.5703125" bestFit="1" customWidth="1"/>
    <col min="20" max="20" width="7.85546875" bestFit="1" customWidth="1"/>
    <col min="21" max="21" width="7" bestFit="1" customWidth="1"/>
    <col min="22" max="23" width="6.28515625" bestFit="1" customWidth="1"/>
    <col min="24" max="24" width="8.7109375" bestFit="1" customWidth="1"/>
    <col min="25" max="25" width="7.7109375" bestFit="1" customWidth="1"/>
    <col min="26" max="26" width="15.140625" bestFit="1" customWidth="1"/>
    <col min="27" max="27" width="11.5703125" bestFit="1" customWidth="1"/>
    <col min="28" max="28" width="14.5703125" bestFit="1" customWidth="1"/>
    <col min="29" max="29" width="14.140625" bestFit="1" customWidth="1"/>
    <col min="30" max="30" width="10.140625" bestFit="1" customWidth="1"/>
  </cols>
  <sheetData>
    <row r="1" spans="1:30" ht="21" x14ac:dyDescent="0.35">
      <c r="A1" s="1" t="s">
        <v>0</v>
      </c>
      <c r="B1" s="2">
        <f ca="1">TODAY()</f>
        <v>41844</v>
      </c>
      <c r="F1" s="3"/>
      <c r="G1" s="3"/>
      <c r="I1" s="4"/>
      <c r="K1" s="4"/>
      <c r="L1" s="5"/>
      <c r="M1" s="5"/>
      <c r="N1" s="5"/>
      <c r="O1" s="3"/>
      <c r="R1" s="6"/>
    </row>
    <row r="2" spans="1:30" x14ac:dyDescent="0.25">
      <c r="F2" s="3"/>
      <c r="G2" s="3"/>
      <c r="I2" s="4"/>
      <c r="K2" s="4"/>
      <c r="L2" s="5"/>
      <c r="M2" s="5"/>
      <c r="N2" s="5"/>
      <c r="O2" s="3"/>
      <c r="R2" s="6"/>
    </row>
    <row r="3" spans="1:30" x14ac:dyDescent="0.25">
      <c r="F3" s="3"/>
      <c r="G3" s="3"/>
      <c r="I3" s="4"/>
      <c r="K3" s="4"/>
      <c r="L3" s="5"/>
      <c r="M3" s="5"/>
      <c r="N3" s="5"/>
      <c r="O3" s="3"/>
      <c r="R3" s="6"/>
    </row>
    <row r="4" spans="1:30" x14ac:dyDescent="0.25">
      <c r="F4" s="3"/>
      <c r="G4" s="3"/>
      <c r="I4" s="4"/>
      <c r="K4" s="4"/>
      <c r="L4" s="5"/>
      <c r="M4" s="5"/>
      <c r="N4" s="5"/>
      <c r="O4" s="3"/>
      <c r="R4" s="6"/>
    </row>
    <row r="5" spans="1:30" ht="42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21" t="s">
        <v>6</v>
      </c>
      <c r="G5" s="2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21" t="s">
        <v>15</v>
      </c>
      <c r="P5" s="1" t="s">
        <v>16</v>
      </c>
      <c r="Q5" s="1" t="s">
        <v>17</v>
      </c>
      <c r="R5" s="9" t="s">
        <v>18</v>
      </c>
      <c r="S5" s="1" t="s">
        <v>37</v>
      </c>
      <c r="T5" s="1" t="s">
        <v>38</v>
      </c>
      <c r="U5" s="1" t="s">
        <v>39</v>
      </c>
      <c r="V5" s="1" t="s">
        <v>40</v>
      </c>
      <c r="W5" s="1" t="s">
        <v>41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x14ac:dyDescent="0.25">
      <c r="A6" t="s">
        <v>56</v>
      </c>
      <c r="B6" t="s">
        <v>51</v>
      </c>
      <c r="D6" t="s">
        <v>30</v>
      </c>
      <c r="E6">
        <v>2</v>
      </c>
      <c r="F6" t="s">
        <v>53</v>
      </c>
      <c r="G6" t="s">
        <v>32</v>
      </c>
      <c r="I6">
        <v>41729</v>
      </c>
      <c r="J6" t="s">
        <v>33</v>
      </c>
      <c r="K6">
        <v>41801</v>
      </c>
      <c r="L6">
        <v>113</v>
      </c>
      <c r="M6">
        <v>71</v>
      </c>
      <c r="N6" t="s">
        <v>34</v>
      </c>
      <c r="R6" t="s">
        <v>44</v>
      </c>
      <c r="S6" t="s">
        <v>44</v>
      </c>
      <c r="T6" t="s">
        <v>45</v>
      </c>
      <c r="U6" t="s">
        <v>44</v>
      </c>
      <c r="V6" t="s">
        <v>44</v>
      </c>
      <c r="W6" t="s">
        <v>46</v>
      </c>
      <c r="X6" t="s">
        <v>44</v>
      </c>
      <c r="Y6" t="s">
        <v>44</v>
      </c>
      <c r="Z6" t="s">
        <v>44</v>
      </c>
      <c r="AA6" t="s">
        <v>44</v>
      </c>
      <c r="AB6" t="s">
        <v>44</v>
      </c>
      <c r="AC6" t="s">
        <v>44</v>
      </c>
      <c r="AD6" t="s">
        <v>44</v>
      </c>
    </row>
    <row r="7" spans="1:30" x14ac:dyDescent="0.25">
      <c r="A7" t="s">
        <v>56</v>
      </c>
      <c r="B7" t="s">
        <v>51</v>
      </c>
      <c r="D7" t="s">
        <v>35</v>
      </c>
      <c r="E7">
        <v>24</v>
      </c>
      <c r="F7" t="s">
        <v>55</v>
      </c>
      <c r="G7" t="s">
        <v>36</v>
      </c>
      <c r="I7">
        <v>41729</v>
      </c>
      <c r="J7" t="s">
        <v>33</v>
      </c>
      <c r="K7">
        <v>42035</v>
      </c>
      <c r="L7">
        <v>113</v>
      </c>
      <c r="M7">
        <v>300</v>
      </c>
      <c r="N7" t="s">
        <v>34</v>
      </c>
      <c r="R7" t="s">
        <v>44</v>
      </c>
      <c r="S7" t="s">
        <v>44</v>
      </c>
      <c r="T7" t="s">
        <v>45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44</v>
      </c>
      <c r="AB7" t="s">
        <v>44</v>
      </c>
      <c r="AC7" t="s">
        <v>44</v>
      </c>
      <c r="AD7" t="s">
        <v>46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E7:M12"/>
  <sheetViews>
    <sheetView zoomScale="80" zoomScaleNormal="80" workbookViewId="0"/>
  </sheetViews>
  <sheetFormatPr baseColWidth="10" defaultRowHeight="15" x14ac:dyDescent="0.25"/>
  <cols>
    <col min="5" max="5" width="27.28515625" customWidth="1"/>
    <col min="6" max="6" width="20.7109375" customWidth="1"/>
    <col min="7" max="7" width="15.7109375" bestFit="1" customWidth="1"/>
    <col min="9" max="9" width="20.7109375" customWidth="1"/>
    <col min="10" max="10" width="31.140625" bestFit="1" customWidth="1"/>
    <col min="11" max="11" width="15.7109375" bestFit="1" customWidth="1"/>
    <col min="13" max="13" width="16.42578125" bestFit="1" customWidth="1"/>
  </cols>
  <sheetData>
    <row r="7" spans="5:13" x14ac:dyDescent="0.25">
      <c r="J7" s="39" t="s">
        <v>50</v>
      </c>
    </row>
    <row r="8" spans="5:13" x14ac:dyDescent="0.25">
      <c r="E8" s="39" t="s">
        <v>47</v>
      </c>
      <c r="F8" t="s">
        <v>49</v>
      </c>
      <c r="J8" t="s">
        <v>33</v>
      </c>
      <c r="K8" t="s">
        <v>34</v>
      </c>
      <c r="L8" t="s">
        <v>31</v>
      </c>
      <c r="M8" t="s">
        <v>48</v>
      </c>
    </row>
    <row r="9" spans="5:13" x14ac:dyDescent="0.25">
      <c r="E9" s="40" t="s">
        <v>33</v>
      </c>
      <c r="F9" s="41">
        <v>14</v>
      </c>
      <c r="I9" t="s">
        <v>49</v>
      </c>
      <c r="J9" s="41">
        <v>14</v>
      </c>
      <c r="K9" s="41">
        <v>12</v>
      </c>
      <c r="L9" s="41">
        <v>11</v>
      </c>
      <c r="M9" s="41">
        <v>37</v>
      </c>
    </row>
    <row r="10" spans="5:13" x14ac:dyDescent="0.25">
      <c r="E10" s="40" t="s">
        <v>34</v>
      </c>
      <c r="F10" s="41">
        <v>12</v>
      </c>
    </row>
    <row r="11" spans="5:13" x14ac:dyDescent="0.25">
      <c r="E11" s="40" t="s">
        <v>31</v>
      </c>
      <c r="F11" s="41">
        <v>11</v>
      </c>
    </row>
    <row r="12" spans="5:13" x14ac:dyDescent="0.25">
      <c r="E12" s="40" t="s">
        <v>48</v>
      </c>
      <c r="F12" s="41">
        <v>37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1</vt:i4>
      </vt:variant>
    </vt:vector>
  </HeadingPairs>
  <TitlesOfParts>
    <vt:vector size="8" baseType="lpstr">
      <vt:lpstr>DEMARRER</vt:lpstr>
      <vt:lpstr>COPIL</vt:lpstr>
      <vt:lpstr>BOOST</vt:lpstr>
      <vt:lpstr>MASTER</vt:lpstr>
      <vt:lpstr>A REALISER</vt:lpstr>
      <vt:lpstr>EN RETARD</vt:lpstr>
      <vt:lpstr>SYNTHESE</vt:lpstr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2014-07-24T11:34:38Z</dcterms:modified>
</cp:coreProperties>
</file>