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2075"/>
  </bookViews>
  <sheets>
    <sheet name="Essai 2" sheetId="3" r:id="rId1"/>
    <sheet name="Essai 1" sheetId="4" r:id="rId2"/>
    <sheet name="Tel que reçu" sheetId="2" r:id="rId3"/>
  </sheets>
  <calcPr calcId="145621"/>
</workbook>
</file>

<file path=xl/calcChain.xml><?xml version="1.0" encoding="utf-8"?>
<calcChain xmlns="http://schemas.openxmlformats.org/spreadsheetml/2006/main">
  <c r="D58" i="4" l="1"/>
  <c r="F58" i="4" s="1"/>
  <c r="F55" i="4"/>
  <c r="M26" i="4" s="1"/>
  <c r="N26" i="4" s="1"/>
  <c r="D55" i="4"/>
  <c r="F52" i="4"/>
  <c r="M52" i="4" s="1"/>
  <c r="D52" i="4"/>
  <c r="M32" i="4"/>
  <c r="N32" i="4" s="1"/>
  <c r="D22" i="4"/>
  <c r="F18" i="4"/>
  <c r="M18" i="4" s="1"/>
  <c r="N14" i="4"/>
  <c r="M14" i="4"/>
  <c r="O14" i="4" s="1"/>
  <c r="P14" i="4" s="1"/>
  <c r="M13" i="4"/>
  <c r="N13" i="4" s="1"/>
  <c r="N12" i="4"/>
  <c r="Q12" i="4" s="1"/>
  <c r="M12" i="4"/>
  <c r="O12" i="4" s="1"/>
  <c r="P12" i="4" s="1"/>
  <c r="M11" i="4"/>
  <c r="N11" i="4" s="1"/>
  <c r="F10" i="4"/>
  <c r="M10" i="4" s="1"/>
  <c r="M5" i="4"/>
  <c r="N5" i="4" s="1"/>
  <c r="I5" i="4"/>
  <c r="D4" i="4"/>
  <c r="O10" i="4" l="1"/>
  <c r="P10" i="4" s="1"/>
  <c r="N10" i="4"/>
  <c r="Q10" i="4" s="1"/>
  <c r="G10" i="4" s="1"/>
  <c r="Q14" i="4"/>
  <c r="O52" i="4"/>
  <c r="P52" i="4" s="1"/>
  <c r="N52" i="4"/>
  <c r="O18" i="4"/>
  <c r="P18" i="4" s="1"/>
  <c r="N18" i="4"/>
  <c r="Q18" i="4" s="1"/>
  <c r="G19" i="4" s="1"/>
  <c r="G18" i="4" s="1"/>
  <c r="M29" i="4"/>
  <c r="M58" i="4"/>
  <c r="O5" i="4"/>
  <c r="P5" i="4" s="1"/>
  <c r="Q5" i="4" s="1"/>
  <c r="O11" i="4"/>
  <c r="P11" i="4" s="1"/>
  <c r="Q11" i="4" s="1"/>
  <c r="O13" i="4"/>
  <c r="P13" i="4" s="1"/>
  <c r="Q13" i="4" s="1"/>
  <c r="O26" i="4"/>
  <c r="P26" i="4" s="1"/>
  <c r="Q26" i="4" s="1"/>
  <c r="O32" i="4"/>
  <c r="P32" i="4" s="1"/>
  <c r="Q32" i="4"/>
  <c r="M55" i="4"/>
  <c r="H10" i="4"/>
  <c r="D58" i="3"/>
  <c r="F58" i="3" s="1"/>
  <c r="D55" i="3"/>
  <c r="F55" i="3" s="1"/>
  <c r="D52" i="3"/>
  <c r="F52" i="3" s="1"/>
  <c r="N32" i="3"/>
  <c r="M32" i="3"/>
  <c r="Q32" i="3" s="1"/>
  <c r="D22" i="3"/>
  <c r="M18" i="3"/>
  <c r="N18" i="3" s="1"/>
  <c r="F18" i="3"/>
  <c r="M14" i="3"/>
  <c r="N14" i="3" s="1"/>
  <c r="N13" i="3"/>
  <c r="M13" i="3"/>
  <c r="O13" i="3" s="1"/>
  <c r="P13" i="3" s="1"/>
  <c r="M12" i="3"/>
  <c r="N12" i="3" s="1"/>
  <c r="N11" i="3"/>
  <c r="M11" i="3"/>
  <c r="O11" i="3" s="1"/>
  <c r="P11" i="3" s="1"/>
  <c r="F10" i="3"/>
  <c r="N5" i="3"/>
  <c r="M5" i="3"/>
  <c r="O5" i="3" s="1"/>
  <c r="P5" i="3" s="1"/>
  <c r="I5" i="3"/>
  <c r="D4" i="3"/>
  <c r="D58" i="2"/>
  <c r="F58" i="2" s="1"/>
  <c r="D55" i="2"/>
  <c r="F55" i="2" s="1"/>
  <c r="D52" i="2"/>
  <c r="F52" i="2" s="1"/>
  <c r="N32" i="2"/>
  <c r="M32" i="2"/>
  <c r="Q32" i="2" s="1"/>
  <c r="D22" i="2"/>
  <c r="O18" i="2"/>
  <c r="P18" i="2" s="1"/>
  <c r="M18" i="2"/>
  <c r="N18" i="2" s="1"/>
  <c r="F18" i="2"/>
  <c r="O14" i="2"/>
  <c r="P14" i="2" s="1"/>
  <c r="M14" i="2"/>
  <c r="N14" i="2" s="1"/>
  <c r="Q14" i="2" s="1"/>
  <c r="N13" i="2"/>
  <c r="M13" i="2"/>
  <c r="O13" i="2" s="1"/>
  <c r="P13" i="2" s="1"/>
  <c r="O12" i="2"/>
  <c r="P12" i="2" s="1"/>
  <c r="M12" i="2"/>
  <c r="N12" i="2" s="1"/>
  <c r="Q12" i="2" s="1"/>
  <c r="N11" i="2"/>
  <c r="M11" i="2"/>
  <c r="O11" i="2" s="1"/>
  <c r="P11" i="2" s="1"/>
  <c r="F10" i="2"/>
  <c r="N5" i="2"/>
  <c r="M5" i="2"/>
  <c r="O5" i="2" s="1"/>
  <c r="P5" i="2" s="1"/>
  <c r="I5" i="2"/>
  <c r="D4" i="2"/>
  <c r="Q52" i="4" l="1"/>
  <c r="G53" i="4" s="1"/>
  <c r="G52" i="4" s="1"/>
  <c r="I10" i="4"/>
  <c r="H4" i="4"/>
  <c r="N55" i="4"/>
  <c r="O55" i="4"/>
  <c r="P55" i="4" s="1"/>
  <c r="O29" i="4"/>
  <c r="P29" i="4" s="1"/>
  <c r="N29" i="4"/>
  <c r="N58" i="4"/>
  <c r="O58" i="4"/>
  <c r="P58" i="4" s="1"/>
  <c r="Q5" i="3"/>
  <c r="M10" i="3"/>
  <c r="Q11" i="3"/>
  <c r="Q13" i="3"/>
  <c r="M52" i="3"/>
  <c r="M58" i="3"/>
  <c r="M29" i="3"/>
  <c r="O12" i="3"/>
  <c r="P12" i="3" s="1"/>
  <c r="Q12" i="3" s="1"/>
  <c r="O14" i="3"/>
  <c r="P14" i="3" s="1"/>
  <c r="Q14" i="3" s="1"/>
  <c r="O18" i="3"/>
  <c r="P18" i="3" s="1"/>
  <c r="Q18" i="3" s="1"/>
  <c r="G19" i="3" s="1"/>
  <c r="G18" i="3" s="1"/>
  <c r="M26" i="3"/>
  <c r="M55" i="3"/>
  <c r="O32" i="3"/>
  <c r="P32" i="3" s="1"/>
  <c r="M26" i="2"/>
  <c r="M55" i="2"/>
  <c r="Q5" i="2"/>
  <c r="M10" i="2"/>
  <c r="Q11" i="2"/>
  <c r="Q13" i="2"/>
  <c r="Q18" i="2"/>
  <c r="G19" i="2" s="1"/>
  <c r="G18" i="2" s="1"/>
  <c r="M52" i="2"/>
  <c r="M58" i="2"/>
  <c r="M29" i="2"/>
  <c r="O32" i="2"/>
  <c r="P32" i="2" s="1"/>
  <c r="Q58" i="4" l="1"/>
  <c r="G59" i="4" s="1"/>
  <c r="G58" i="4" s="1"/>
  <c r="Q29" i="4"/>
  <c r="Q55" i="4"/>
  <c r="G56" i="4" s="1"/>
  <c r="G55" i="4" s="1"/>
  <c r="M4" i="4"/>
  <c r="I4" i="4"/>
  <c r="N55" i="3"/>
  <c r="O55" i="3"/>
  <c r="P55" i="3" s="1"/>
  <c r="O26" i="3"/>
  <c r="P26" i="3" s="1"/>
  <c r="N26" i="3"/>
  <c r="N29" i="3"/>
  <c r="Q29" i="3"/>
  <c r="O29" i="3"/>
  <c r="P29" i="3" s="1"/>
  <c r="N58" i="3"/>
  <c r="Q58" i="3" s="1"/>
  <c r="G59" i="3" s="1"/>
  <c r="G58" i="3" s="1"/>
  <c r="O58" i="3"/>
  <c r="P58" i="3" s="1"/>
  <c r="N52" i="3"/>
  <c r="O52" i="3"/>
  <c r="P52" i="3" s="1"/>
  <c r="N10" i="3"/>
  <c r="Q10" i="3" s="1"/>
  <c r="G10" i="3" s="1"/>
  <c r="H10" i="3" s="1"/>
  <c r="O10" i="3"/>
  <c r="P10" i="3" s="1"/>
  <c r="N29" i="2"/>
  <c r="Q29" i="2"/>
  <c r="O29" i="2"/>
  <c r="P29" i="2" s="1"/>
  <c r="N58" i="2"/>
  <c r="Q58" i="2" s="1"/>
  <c r="G59" i="2" s="1"/>
  <c r="G58" i="2" s="1"/>
  <c r="O58" i="2"/>
  <c r="P58" i="2" s="1"/>
  <c r="N52" i="2"/>
  <c r="Q52" i="2"/>
  <c r="G53" i="2" s="1"/>
  <c r="G52" i="2" s="1"/>
  <c r="O52" i="2"/>
  <c r="P52" i="2" s="1"/>
  <c r="N10" i="2"/>
  <c r="Q10" i="2" s="1"/>
  <c r="G10" i="2" s="1"/>
  <c r="H10" i="2" s="1"/>
  <c r="O10" i="2"/>
  <c r="P10" i="2" s="1"/>
  <c r="N55" i="2"/>
  <c r="Q55" i="2" s="1"/>
  <c r="G56" i="2" s="1"/>
  <c r="G55" i="2" s="1"/>
  <c r="O55" i="2"/>
  <c r="P55" i="2" s="1"/>
  <c r="O26" i="2"/>
  <c r="P26" i="2" s="1"/>
  <c r="N26" i="2"/>
  <c r="Q26" i="2" s="1"/>
  <c r="Q55" i="3" l="1"/>
  <c r="G56" i="3" s="1"/>
  <c r="G55" i="3" s="1"/>
  <c r="Q26" i="3"/>
  <c r="H53" i="4"/>
  <c r="H52" i="4" s="1"/>
  <c r="I52" i="4" s="1"/>
  <c r="H19" i="4"/>
  <c r="H18" i="4" s="1"/>
  <c r="I18" i="4" s="1"/>
  <c r="H59" i="4"/>
  <c r="H58" i="4" s="1"/>
  <c r="I58" i="4" s="1"/>
  <c r="H56" i="4"/>
  <c r="H55" i="4" s="1"/>
  <c r="I55" i="4" s="1"/>
  <c r="H23" i="4"/>
  <c r="H22" i="4" s="1"/>
  <c r="E22" i="4"/>
  <c r="F22" i="4" s="1"/>
  <c r="N4" i="4"/>
  <c r="O4" i="4"/>
  <c r="P4" i="4" s="1"/>
  <c r="Q52" i="3"/>
  <c r="G53" i="3" s="1"/>
  <c r="G52" i="3" s="1"/>
  <c r="I10" i="3"/>
  <c r="H4" i="3"/>
  <c r="I10" i="2"/>
  <c r="H4" i="2"/>
  <c r="J56" i="4" l="1"/>
  <c r="J55" i="4" s="1"/>
  <c r="M22" i="4"/>
  <c r="J19" i="4"/>
  <c r="J18" i="4" s="1"/>
  <c r="Q4" i="4"/>
  <c r="J59" i="4"/>
  <c r="J58" i="4" s="1"/>
  <c r="J53" i="4"/>
  <c r="J52" i="4" s="1"/>
  <c r="M4" i="3"/>
  <c r="I4" i="3"/>
  <c r="M4" i="2"/>
  <c r="I4" i="2"/>
  <c r="N22" i="4" l="1"/>
  <c r="Q22" i="4" s="1"/>
  <c r="G23" i="4" s="1"/>
  <c r="G22" i="4" s="1"/>
  <c r="I22" i="4" s="1"/>
  <c r="O22" i="4"/>
  <c r="P22" i="4" s="1"/>
  <c r="H23" i="3"/>
  <c r="H22" i="3" s="1"/>
  <c r="E22" i="3"/>
  <c r="F22" i="3" s="1"/>
  <c r="H59" i="3"/>
  <c r="H58" i="3" s="1"/>
  <c r="I58" i="3" s="1"/>
  <c r="H56" i="3"/>
  <c r="H55" i="3" s="1"/>
  <c r="I55" i="3" s="1"/>
  <c r="H53" i="3"/>
  <c r="H52" i="3" s="1"/>
  <c r="I52" i="3" s="1"/>
  <c r="H19" i="3"/>
  <c r="H18" i="3" s="1"/>
  <c r="I18" i="3" s="1"/>
  <c r="O4" i="3"/>
  <c r="P4" i="3" s="1"/>
  <c r="N4" i="3"/>
  <c r="H23" i="2"/>
  <c r="H22" i="2" s="1"/>
  <c r="E22" i="2"/>
  <c r="F22" i="2" s="1"/>
  <c r="H59" i="2"/>
  <c r="H58" i="2" s="1"/>
  <c r="I58" i="2" s="1"/>
  <c r="H56" i="2"/>
  <c r="H55" i="2" s="1"/>
  <c r="I55" i="2" s="1"/>
  <c r="H53" i="2"/>
  <c r="H52" i="2" s="1"/>
  <c r="I52" i="2" s="1"/>
  <c r="H19" i="2"/>
  <c r="H18" i="2" s="1"/>
  <c r="I18" i="2" s="1"/>
  <c r="O4" i="2"/>
  <c r="P4" i="2" s="1"/>
  <c r="N4" i="2"/>
  <c r="Q4" i="2" s="1"/>
  <c r="J58" i="3" l="1"/>
  <c r="J55" i="3"/>
  <c r="J23" i="4"/>
  <c r="J22" i="4" s="1"/>
  <c r="Q4" i="3"/>
  <c r="J19" i="3"/>
  <c r="J18" i="3"/>
  <c r="J56" i="3"/>
  <c r="M22" i="3"/>
  <c r="J53" i="3"/>
  <c r="J52" i="3" s="1"/>
  <c r="J59" i="3"/>
  <c r="J19" i="2"/>
  <c r="J18" i="2"/>
  <c r="J56" i="2"/>
  <c r="J55" i="2"/>
  <c r="M22" i="2"/>
  <c r="J53" i="2"/>
  <c r="J52" i="2"/>
  <c r="J59" i="2"/>
  <c r="J58" i="2"/>
  <c r="O22" i="3" l="1"/>
  <c r="P22" i="3" s="1"/>
  <c r="N22" i="3"/>
  <c r="Q22" i="3" s="1"/>
  <c r="G23" i="3" s="1"/>
  <c r="G22" i="3" s="1"/>
  <c r="I22" i="3" s="1"/>
  <c r="O22" i="2"/>
  <c r="P22" i="2" s="1"/>
  <c r="N22" i="2"/>
  <c r="Q22" i="2" s="1"/>
  <c r="G23" i="2" s="1"/>
  <c r="G22" i="2" s="1"/>
  <c r="I22" i="2" s="1"/>
  <c r="J23" i="3" l="1"/>
  <c r="J22" i="3" s="1"/>
  <c r="J23" i="2"/>
  <c r="J22" i="2"/>
</calcChain>
</file>

<file path=xl/sharedStrings.xml><?xml version="1.0" encoding="utf-8"?>
<sst xmlns="http://schemas.openxmlformats.org/spreadsheetml/2006/main" count="228" uniqueCount="49">
  <si>
    <t>Zone de calculs</t>
  </si>
  <si>
    <t>Paramètres divers</t>
  </si>
  <si>
    <t>Rappel montant</t>
  </si>
  <si>
    <t>Fisc</t>
  </si>
  <si>
    <t>Csions</t>
  </si>
  <si>
    <t>Total</t>
  </si>
  <si>
    <t>Csions sur transaction</t>
  </si>
  <si>
    <t>Investi</t>
  </si>
  <si>
    <t>PRU</t>
  </si>
  <si>
    <t>transaction</t>
  </si>
  <si>
    <t>Taxe</t>
  </si>
  <si>
    <t>Montant</t>
  </si>
  <si>
    <t>moins de 1 101</t>
  </si>
  <si>
    <t>Situation réelle</t>
  </si>
  <si>
    <t>entre 1 101 et 100 000</t>
  </si>
  <si>
    <t>maximum</t>
  </si>
  <si>
    <t>Taux forfaitaire PV</t>
  </si>
  <si>
    <t>Quantité</t>
  </si>
  <si>
    <t>Cours</t>
  </si>
  <si>
    <t xml:space="preserve">Total </t>
  </si>
  <si>
    <t>Frais</t>
  </si>
  <si>
    <t>Taxe transaction</t>
  </si>
  <si>
    <t>X</t>
  </si>
  <si>
    <t>Calcul PV ou MV en cas de cession avec un PRU REEL</t>
  </si>
  <si>
    <t>Brut</t>
  </si>
  <si>
    <t>après frais</t>
  </si>
  <si>
    <t>PRU réel</t>
  </si>
  <si>
    <t>+/- PV</t>
  </si>
  <si>
    <t>Net après fisc</t>
  </si>
  <si>
    <t>Vente selon cours</t>
  </si>
  <si>
    <t>Vente + %</t>
  </si>
  <si>
    <t>SUIVI BOURSE</t>
  </si>
  <si>
    <t>Si réel</t>
  </si>
  <si>
    <t>Hypothèse</t>
  </si>
  <si>
    <t>Achat/Quantité</t>
  </si>
  <si>
    <t>x</t>
  </si>
  <si>
    <t>Vente/Quantité</t>
  </si>
  <si>
    <t>h</t>
  </si>
  <si>
    <t>positif</t>
  </si>
  <si>
    <t>négatif</t>
  </si>
  <si>
    <t>Nom action</t>
  </si>
  <si>
    <t>Société Gale</t>
  </si>
  <si>
    <t>Date</t>
  </si>
  <si>
    <t>Vente selon objectif 1</t>
  </si>
  <si>
    <t>Vente selon objectif 2</t>
  </si>
  <si>
    <t>Vente selon objectif 3</t>
  </si>
  <si>
    <t>Dans le tableur réel, les paramètres variables en J  cellules en vert</t>
  </si>
  <si>
    <t>le calcul inversé doit être en E cellules en jaunes</t>
  </si>
  <si>
    <t>le résulat souhaité est de 3 chiffres après la virgule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</si>
</sst>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&quot;€&quot;_-;\-* #,##0.00\ &quot;€&quot;_-;_-* &quot;-&quot;??\ &quot;€&quot;_-;_-@_-"/>
    <numFmt numFmtId="165" formatCode="0.000"/>
    <numFmt numFmtId="166" formatCode="#,##0.000"/>
    <numFmt numFmtId="167" formatCode="#,##0.00\ _€"/>
    <numFmt numFmtId="168" formatCode="[$-40C]d\-mmm\-yy;@"/>
    <numFmt numFmtId="169" formatCode="#,##0.00\ &quot;€&quot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2"/>
      <color indexed="16"/>
      <name val="Arial"/>
      <family val="2"/>
    </font>
    <font>
      <sz val="12"/>
      <name val="Arial"/>
      <family val="2"/>
    </font>
    <font>
      <b/>
      <i/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b/>
      <i/>
      <sz val="10"/>
      <color indexed="10"/>
      <name val="Arial"/>
      <family val="2"/>
    </font>
    <font>
      <sz val="10"/>
      <color theme="1"/>
      <name val="Calibri"/>
      <family val="2"/>
      <scheme val="minor"/>
    </font>
    <font>
      <b/>
      <sz val="11"/>
      <color rgb="FFFF0000"/>
      <name val="Arial Black"/>
      <family val="2"/>
    </font>
    <font>
      <b/>
      <sz val="11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164" fontId="12" fillId="0" borderId="0" applyFont="0" applyFill="0" applyBorder="0" applyAlignment="0" applyProtection="0"/>
  </cellStyleXfs>
  <cellXfs count="130">
    <xf numFmtId="0" fontId="0" fillId="0" borderId="0" xfId="0"/>
    <xf numFmtId="165" fontId="3" fillId="0" borderId="0" xfId="0" applyNumberFormat="1" applyFont="1" applyFill="1" applyBorder="1" applyAlignment="1">
      <alignment horizontal="left"/>
    </xf>
    <xf numFmtId="165" fontId="3" fillId="0" borderId="0" xfId="0" applyNumberFormat="1" applyFont="1" applyFill="1" applyBorder="1" applyAlignment="1">
      <alignment horizontal="center"/>
    </xf>
    <xf numFmtId="166" fontId="3" fillId="0" borderId="0" xfId="0" applyNumberFormat="1" applyFont="1" applyFill="1" applyBorder="1" applyAlignment="1">
      <alignment horizontal="center"/>
    </xf>
    <xf numFmtId="167" fontId="0" fillId="0" borderId="0" xfId="0" applyNumberFormat="1"/>
    <xf numFmtId="165" fontId="0" fillId="0" borderId="0" xfId="0" applyNumberFormat="1" applyFill="1"/>
    <xf numFmtId="0" fontId="0" fillId="0" borderId="0" xfId="0" applyFill="1"/>
    <xf numFmtId="165" fontId="5" fillId="0" borderId="0" xfId="0" applyNumberFormat="1" applyFont="1" applyFill="1" applyBorder="1" applyAlignment="1">
      <alignment horizontal="right"/>
    </xf>
    <xf numFmtId="168" fontId="5" fillId="0" borderId="0" xfId="0" applyNumberFormat="1" applyFont="1" applyFill="1" applyBorder="1" applyAlignment="1">
      <alignment horizontal="center"/>
    </xf>
    <xf numFmtId="168" fontId="6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166" fontId="8" fillId="0" borderId="0" xfId="0" applyNumberFormat="1" applyFont="1" applyBorder="1" applyAlignment="1">
      <alignment horizontal="center"/>
    </xf>
    <xf numFmtId="4" fontId="9" fillId="0" borderId="0" xfId="0" applyNumberFormat="1" applyFont="1" applyAlignment="1">
      <alignment horizontal="center"/>
    </xf>
    <xf numFmtId="4" fontId="10" fillId="0" borderId="0" xfId="0" applyNumberFormat="1" applyFont="1" applyAlignment="1">
      <alignment horizontal="center"/>
    </xf>
    <xf numFmtId="0" fontId="6" fillId="2" borderId="0" xfId="0" applyFont="1" applyFill="1"/>
    <xf numFmtId="0" fontId="10" fillId="2" borderId="0" xfId="0" applyFont="1" applyFill="1" applyAlignment="1">
      <alignment horizontal="center"/>
    </xf>
    <xf numFmtId="0" fontId="5" fillId="0" borderId="0" xfId="0" applyFont="1" applyFill="1" applyAlignment="1">
      <alignment horizontal="right"/>
    </xf>
    <xf numFmtId="168" fontId="5" fillId="0" borderId="0" xfId="0" applyNumberFormat="1" applyFont="1" applyFill="1" applyAlignment="1">
      <alignment horizontal="center"/>
    </xf>
    <xf numFmtId="168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66" fontId="0" fillId="0" borderId="0" xfId="0" applyNumberFormat="1" applyBorder="1"/>
    <xf numFmtId="167" fontId="10" fillId="0" borderId="0" xfId="0" applyNumberFormat="1" applyFont="1" applyAlignment="1">
      <alignment horizontal="center"/>
    </xf>
    <xf numFmtId="0" fontId="10" fillId="0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7" fontId="0" fillId="2" borderId="0" xfId="0" applyNumberFormat="1" applyFill="1" applyAlignment="1">
      <alignment horizontal="right"/>
    </xf>
    <xf numFmtId="169" fontId="0" fillId="2" borderId="0" xfId="0" applyNumberFormat="1" applyFill="1"/>
    <xf numFmtId="0" fontId="5" fillId="0" borderId="0" xfId="0" applyFont="1" applyAlignment="1">
      <alignment horizontal="right"/>
    </xf>
    <xf numFmtId="168" fontId="5" fillId="0" borderId="0" xfId="0" applyNumberFormat="1" applyFont="1" applyAlignment="1">
      <alignment horizontal="center"/>
    </xf>
    <xf numFmtId="168" fontId="0" fillId="0" borderId="0" xfId="0" applyNumberFormat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67" fontId="3" fillId="3" borderId="2" xfId="0" applyNumberFormat="1" applyFont="1" applyFill="1" applyBorder="1" applyAlignment="1">
      <alignment horizontal="center"/>
    </xf>
    <xf numFmtId="165" fontId="3" fillId="3" borderId="3" xfId="0" applyNumberFormat="1" applyFont="1" applyFill="1" applyBorder="1" applyAlignment="1"/>
    <xf numFmtId="4" fontId="0" fillId="0" borderId="0" xfId="0" applyNumberFormat="1"/>
    <xf numFmtId="164" fontId="12" fillId="0" borderId="0" xfId="1"/>
    <xf numFmtId="2" fontId="0" fillId="0" borderId="0" xfId="0" applyNumberFormat="1"/>
    <xf numFmtId="164" fontId="11" fillId="0" borderId="0" xfId="0" applyNumberFormat="1" applyFont="1"/>
    <xf numFmtId="0" fontId="0" fillId="0" borderId="0" xfId="0" applyAlignment="1">
      <alignment horizontal="center" vertical="center" textRotation="2"/>
    </xf>
    <xf numFmtId="10" fontId="0" fillId="2" borderId="0" xfId="0" applyNumberFormat="1" applyFill="1"/>
    <xf numFmtId="168" fontId="0" fillId="0" borderId="0" xfId="0" applyNumberFormat="1" applyFill="1" applyAlignment="1">
      <alignment horizontal="center"/>
    </xf>
    <xf numFmtId="0" fontId="4" fillId="4" borderId="0" xfId="0" applyFont="1" applyFill="1" applyAlignment="1">
      <alignment horizontal="center"/>
    </xf>
    <xf numFmtId="167" fontId="4" fillId="4" borderId="0" xfId="0" applyNumberFormat="1" applyFont="1" applyFill="1" applyAlignment="1">
      <alignment horizontal="center"/>
    </xf>
    <xf numFmtId="166" fontId="13" fillId="4" borderId="0" xfId="0" applyNumberFormat="1" applyFont="1" applyFill="1" applyBorder="1" applyAlignment="1">
      <alignment horizontal="right"/>
    </xf>
    <xf numFmtId="0" fontId="10" fillId="2" borderId="0" xfId="0" applyFont="1" applyFill="1" applyAlignment="1">
      <alignment horizontal="right"/>
    </xf>
    <xf numFmtId="164" fontId="1" fillId="2" borderId="0" xfId="1" applyFont="1" applyFill="1"/>
    <xf numFmtId="168" fontId="0" fillId="0" borderId="0" xfId="0" applyNumberFormat="1" applyFill="1"/>
    <xf numFmtId="166" fontId="0" fillId="0" borderId="0" xfId="0" applyNumberFormat="1" applyFill="1"/>
    <xf numFmtId="168" fontId="10" fillId="0" borderId="0" xfId="0" applyNumberFormat="1" applyFont="1" applyFill="1"/>
    <xf numFmtId="166" fontId="10" fillId="0" borderId="0" xfId="0" applyNumberFormat="1" applyFont="1" applyFill="1" applyBorder="1" applyAlignment="1">
      <alignment horizontal="center"/>
    </xf>
    <xf numFmtId="168" fontId="4" fillId="0" borderId="0" xfId="0" applyNumberFormat="1" applyFont="1"/>
    <xf numFmtId="14" fontId="0" fillId="0" borderId="0" xfId="0" applyNumberFormat="1"/>
    <xf numFmtId="10" fontId="0" fillId="0" borderId="0" xfId="0" applyNumberFormat="1"/>
    <xf numFmtId="168" fontId="10" fillId="0" borderId="0" xfId="0" applyNumberFormat="1" applyFont="1" applyFill="1" applyAlignment="1">
      <alignment horizontal="center"/>
    </xf>
    <xf numFmtId="166" fontId="4" fillId="0" borderId="0" xfId="0" applyNumberFormat="1" applyFont="1" applyFill="1" applyBorder="1" applyAlignment="1"/>
    <xf numFmtId="164" fontId="12" fillId="0" borderId="0" xfId="1" applyBorder="1"/>
    <xf numFmtId="10" fontId="0" fillId="2" borderId="0" xfId="0" applyNumberFormat="1" applyFill="1" applyAlignment="1">
      <alignment horizontal="right"/>
    </xf>
    <xf numFmtId="14" fontId="4" fillId="0" borderId="0" xfId="0" applyNumberFormat="1" applyFont="1"/>
    <xf numFmtId="168" fontId="10" fillId="0" borderId="0" xfId="0" applyNumberFormat="1" applyFont="1" applyAlignment="1">
      <alignment horizontal="center"/>
    </xf>
    <xf numFmtId="0" fontId="4" fillId="0" borderId="0" xfId="0" applyFont="1" applyFill="1" applyBorder="1" applyAlignment="1"/>
    <xf numFmtId="166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4" fontId="4" fillId="0" borderId="0" xfId="0" applyNumberFormat="1" applyFont="1" applyFill="1" applyBorder="1" applyAlignment="1">
      <alignment horizontal="center"/>
    </xf>
    <xf numFmtId="168" fontId="14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166" fontId="0" fillId="0" borderId="0" xfId="0" applyNumberFormat="1"/>
    <xf numFmtId="164" fontId="10" fillId="0" borderId="0" xfId="1" applyFont="1" applyAlignment="1">
      <alignment horizontal="right"/>
    </xf>
    <xf numFmtId="165" fontId="12" fillId="2" borderId="0" xfId="0" applyNumberFormat="1" applyFont="1" applyFill="1"/>
    <xf numFmtId="0" fontId="7" fillId="0" borderId="0" xfId="0" applyFont="1"/>
    <xf numFmtId="14" fontId="10" fillId="0" borderId="0" xfId="0" applyNumberFormat="1" applyFont="1" applyFill="1" applyBorder="1" applyAlignment="1">
      <alignment horizontal="center"/>
    </xf>
    <xf numFmtId="168" fontId="1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69" fontId="16" fillId="0" borderId="0" xfId="0" applyNumberFormat="1" applyFont="1" applyFill="1"/>
    <xf numFmtId="14" fontId="0" fillId="0" borderId="0" xfId="0" applyNumberForma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center"/>
    </xf>
    <xf numFmtId="169" fontId="6" fillId="0" borderId="0" xfId="0" applyNumberFormat="1" applyFont="1" applyFill="1" applyBorder="1" applyAlignment="1">
      <alignment horizontal="center"/>
    </xf>
    <xf numFmtId="49" fontId="10" fillId="0" borderId="0" xfId="0" applyNumberFormat="1" applyFont="1" applyFill="1" applyBorder="1" applyAlignment="1">
      <alignment horizontal="center"/>
    </xf>
    <xf numFmtId="169" fontId="10" fillId="0" borderId="0" xfId="0" applyNumberFormat="1" applyFont="1" applyFill="1" applyBorder="1" applyAlignment="1">
      <alignment horizontal="center" vertical="center"/>
    </xf>
    <xf numFmtId="1" fontId="17" fillId="0" borderId="0" xfId="0" applyNumberFormat="1" applyFont="1" applyAlignment="1">
      <alignment horizontal="right" vertical="center"/>
    </xf>
    <xf numFmtId="1" fontId="2" fillId="0" borderId="0" xfId="0" applyNumberFormat="1" applyFont="1" applyAlignment="1">
      <alignment horizontal="center" vertical="center"/>
    </xf>
    <xf numFmtId="166" fontId="18" fillId="6" borderId="0" xfId="0" applyNumberFormat="1" applyFont="1" applyFill="1" applyAlignment="1">
      <alignment vertical="center"/>
    </xf>
    <xf numFmtId="4" fontId="0" fillId="0" borderId="0" xfId="0" applyNumberFormat="1" applyAlignment="1">
      <alignment vertical="center"/>
    </xf>
    <xf numFmtId="169" fontId="19" fillId="3" borderId="0" xfId="0" applyNumberFormat="1" applyFont="1" applyFill="1" applyBorder="1"/>
    <xf numFmtId="169" fontId="19" fillId="0" borderId="0" xfId="0" applyNumberFormat="1" applyFont="1" applyFill="1" applyBorder="1"/>
    <xf numFmtId="164" fontId="11" fillId="0" borderId="0" xfId="0" applyNumberFormat="1" applyFont="1" applyAlignment="1">
      <alignment horizontal="right"/>
    </xf>
    <xf numFmtId="1" fontId="2" fillId="0" borderId="0" xfId="0" applyNumberFormat="1" applyFont="1" applyAlignment="1">
      <alignment vertical="center"/>
    </xf>
    <xf numFmtId="164" fontId="20" fillId="0" borderId="0" xfId="0" applyNumberFormat="1" applyFont="1"/>
    <xf numFmtId="165" fontId="20" fillId="0" borderId="0" xfId="0" applyNumberFormat="1" applyFont="1"/>
    <xf numFmtId="0" fontId="20" fillId="0" borderId="0" xfId="0" applyFont="1"/>
    <xf numFmtId="169" fontId="20" fillId="0" borderId="0" xfId="0" applyNumberFormat="1" applyFont="1"/>
    <xf numFmtId="169" fontId="20" fillId="0" borderId="0" xfId="0" applyNumberFormat="1" applyFont="1" applyFill="1"/>
    <xf numFmtId="168" fontId="2" fillId="0" borderId="0" xfId="0" applyNumberFormat="1" applyFont="1" applyFill="1" applyBorder="1" applyAlignment="1">
      <alignment horizontal="center"/>
    </xf>
    <xf numFmtId="166" fontId="0" fillId="6" borderId="0" xfId="0" applyNumberFormat="1" applyFill="1"/>
    <xf numFmtId="166" fontId="0" fillId="6" borderId="0" xfId="0" applyNumberFormat="1" applyFill="1" applyAlignment="1">
      <alignment vertical="center"/>
    </xf>
    <xf numFmtId="10" fontId="21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0" fontId="22" fillId="0" borderId="0" xfId="0" applyNumberFormat="1" applyFont="1" applyAlignment="1">
      <alignment horizontal="center" vertical="center"/>
    </xf>
    <xf numFmtId="1" fontId="23" fillId="0" borderId="0" xfId="0" applyNumberFormat="1" applyFont="1" applyAlignment="1">
      <alignment vertical="center"/>
    </xf>
    <xf numFmtId="165" fontId="19" fillId="0" borderId="0" xfId="0" applyNumberFormat="1" applyFont="1" applyFill="1" applyBorder="1"/>
    <xf numFmtId="166" fontId="3" fillId="6" borderId="0" xfId="0" applyNumberFormat="1" applyFont="1" applyFill="1" applyBorder="1" applyAlignment="1">
      <alignment horizontal="center"/>
    </xf>
    <xf numFmtId="14" fontId="6" fillId="0" borderId="0" xfId="0" applyNumberFormat="1" applyFont="1" applyFill="1" applyBorder="1"/>
    <xf numFmtId="166" fontId="8" fillId="6" borderId="0" xfId="0" applyNumberFormat="1" applyFont="1" applyFill="1" applyBorder="1" applyAlignment="1">
      <alignment horizontal="center"/>
    </xf>
    <xf numFmtId="166" fontId="0" fillId="6" borderId="0" xfId="0" applyNumberFormat="1" applyFill="1" applyBorder="1"/>
    <xf numFmtId="165" fontId="3" fillId="6" borderId="2" xfId="0" applyNumberFormat="1" applyFont="1" applyFill="1" applyBorder="1" applyAlignment="1">
      <alignment horizontal="center"/>
    </xf>
    <xf numFmtId="165" fontId="3" fillId="3" borderId="2" xfId="0" applyNumberFormat="1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66" fontId="4" fillId="6" borderId="0" xfId="0" applyNumberFormat="1" applyFont="1" applyFill="1" applyBorder="1" applyAlignment="1"/>
    <xf numFmtId="166" fontId="4" fillId="6" borderId="0" xfId="0" applyNumberFormat="1" applyFont="1" applyFill="1" applyBorder="1" applyAlignment="1">
      <alignment horizontal="center" vertical="center" wrapText="1"/>
    </xf>
    <xf numFmtId="168" fontId="15" fillId="5" borderId="0" xfId="0" applyNumberFormat="1" applyFont="1" applyFill="1" applyBorder="1" applyAlignment="1">
      <alignment horizontal="center" wrapText="1"/>
    </xf>
    <xf numFmtId="168" fontId="15" fillId="6" borderId="0" xfId="0" applyNumberFormat="1" applyFont="1" applyFill="1" applyBorder="1" applyAlignment="1">
      <alignment horizontal="center" wrapText="1"/>
    </xf>
    <xf numFmtId="169" fontId="16" fillId="5" borderId="0" xfId="0" applyNumberFormat="1" applyFont="1" applyFill="1"/>
    <xf numFmtId="0" fontId="24" fillId="0" borderId="0" xfId="0" applyFont="1"/>
    <xf numFmtId="169" fontId="19" fillId="7" borderId="0" xfId="0" applyNumberFormat="1" applyFont="1" applyFill="1" applyBorder="1"/>
    <xf numFmtId="166" fontId="0" fillId="0" borderId="0" xfId="0" applyNumberFormat="1" applyAlignment="1">
      <alignment vertical="center"/>
    </xf>
    <xf numFmtId="164" fontId="20" fillId="0" borderId="0" xfId="0" applyNumberFormat="1" applyFont="1" applyFill="1"/>
    <xf numFmtId="165" fontId="20" fillId="0" borderId="0" xfId="0" applyNumberFormat="1" applyFont="1" applyFill="1"/>
    <xf numFmtId="0" fontId="20" fillId="0" borderId="0" xfId="0" applyFont="1" applyFill="1"/>
    <xf numFmtId="0" fontId="10" fillId="0" borderId="0" xfId="0" applyFont="1" applyAlignment="1">
      <alignment horizontal="center"/>
    </xf>
    <xf numFmtId="168" fontId="15" fillId="5" borderId="0" xfId="0" applyNumberFormat="1" applyFont="1" applyFill="1" applyBorder="1" applyAlignment="1">
      <alignment horizontal="center" wrapText="1"/>
    </xf>
    <xf numFmtId="165" fontId="3" fillId="3" borderId="2" xfId="0" applyNumberFormat="1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168" fontId="15" fillId="5" borderId="0" xfId="0" applyNumberFormat="1" applyFont="1" applyFill="1" applyBorder="1" applyAlignment="1">
      <alignment horizontal="center" wrapText="1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165" fontId="3" fillId="3" borderId="2" xfId="0" applyNumberFormat="1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vertical="center" wrapText="1"/>
    </xf>
    <xf numFmtId="169" fontId="19" fillId="8" borderId="0" xfId="0" applyNumberFormat="1" applyFont="1" applyFill="1" applyBorder="1"/>
  </cellXfs>
  <cellStyles count="2">
    <cellStyle name="Euro" xfId="1"/>
    <cellStyle name="Normal" xfId="0" builtinId="0"/>
  </cellStyles>
  <dxfs count="48"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ill>
        <patternFill>
          <bgColor indexed="43"/>
        </patternFill>
      </fill>
    </dxf>
    <dxf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63"/>
  <sheetViews>
    <sheetView tabSelected="1" workbookViewId="0">
      <selection activeCell="G72" sqref="G72"/>
    </sheetView>
  </sheetViews>
  <sheetFormatPr baseColWidth="10" defaultRowHeight="15" x14ac:dyDescent="0.25"/>
  <cols>
    <col min="1" max="1" width="14.85546875" customWidth="1"/>
    <col min="2" max="2" width="8.7109375" customWidth="1"/>
    <col min="3" max="3" width="11.5703125" bestFit="1" customWidth="1"/>
    <col min="4" max="4" width="10.42578125" bestFit="1" customWidth="1"/>
    <col min="5" max="5" width="8" style="64" bestFit="1" customWidth="1"/>
    <col min="6" max="6" width="10.42578125" bestFit="1" customWidth="1"/>
    <col min="7" max="7" width="11.28515625" bestFit="1" customWidth="1"/>
    <col min="8" max="8" width="13.28515625" bestFit="1" customWidth="1"/>
    <col min="9" max="9" width="12.140625" customWidth="1"/>
    <col min="10" max="10" width="13.28515625" bestFit="1" customWidth="1"/>
    <col min="11" max="11" width="15.7109375" style="6" customWidth="1"/>
    <col min="12" max="12" width="5.28515625" hidden="1" customWidth="1"/>
    <col min="13" max="13" width="15.5703125" hidden="1" customWidth="1"/>
    <col min="14" max="18" width="0" hidden="1" customWidth="1"/>
    <col min="19" max="19" width="20.42578125" hidden="1" customWidth="1"/>
    <col min="20" max="20" width="0" hidden="1" customWidth="1"/>
  </cols>
  <sheetData>
    <row r="1" spans="1:20" ht="15.75" x14ac:dyDescent="0.25">
      <c r="A1" s="1"/>
      <c r="B1" s="2"/>
      <c r="C1" s="2"/>
      <c r="D1" s="2"/>
      <c r="E1" s="3"/>
      <c r="F1" s="4"/>
      <c r="G1" s="4"/>
      <c r="I1" s="5"/>
      <c r="M1" s="125" t="s">
        <v>0</v>
      </c>
      <c r="N1" s="125"/>
      <c r="O1" s="125"/>
      <c r="P1" s="125"/>
      <c r="Q1" s="125"/>
      <c r="S1" s="126" t="s">
        <v>1</v>
      </c>
      <c r="T1" s="126"/>
    </row>
    <row r="2" spans="1:20" x14ac:dyDescent="0.25">
      <c r="A2" s="7"/>
      <c r="B2" s="8"/>
      <c r="C2" s="9"/>
      <c r="D2" s="10"/>
      <c r="E2" s="11"/>
      <c r="F2" s="4"/>
      <c r="G2" s="4"/>
      <c r="I2" s="6"/>
      <c r="M2" s="12" t="s">
        <v>2</v>
      </c>
      <c r="N2" s="13" t="s">
        <v>3</v>
      </c>
      <c r="O2" s="122" t="s">
        <v>4</v>
      </c>
      <c r="P2" s="122"/>
      <c r="Q2" s="123" t="s">
        <v>5</v>
      </c>
      <c r="S2" s="14" t="s">
        <v>6</v>
      </c>
      <c r="T2" s="15"/>
    </row>
    <row r="3" spans="1:20" hidden="1" x14ac:dyDescent="0.25">
      <c r="A3" s="16"/>
      <c r="B3" s="17"/>
      <c r="C3" s="18"/>
      <c r="D3" s="19"/>
      <c r="E3" s="20"/>
      <c r="F3" s="4"/>
      <c r="G3" s="4"/>
      <c r="H3" s="21" t="s">
        <v>7</v>
      </c>
      <c r="I3" s="22" t="s">
        <v>8</v>
      </c>
      <c r="M3" s="13" t="s">
        <v>9</v>
      </c>
      <c r="N3" s="13" t="s">
        <v>10</v>
      </c>
      <c r="O3" s="23" t="s">
        <v>11</v>
      </c>
      <c r="Q3" s="123"/>
      <c r="R3" s="24"/>
      <c r="S3" s="25" t="s">
        <v>12</v>
      </c>
      <c r="T3" s="26">
        <v>0.99</v>
      </c>
    </row>
    <row r="4" spans="1:20" ht="16.5" hidden="1" thickBot="1" x14ac:dyDescent="0.3">
      <c r="A4" s="27"/>
      <c r="B4" s="28"/>
      <c r="C4" s="29"/>
      <c r="D4" s="30">
        <f>SUMIF($C$10:$C$15,"=X",$D$10:$D$15)</f>
        <v>1000</v>
      </c>
      <c r="E4" s="127" t="s">
        <v>13</v>
      </c>
      <c r="F4" s="127"/>
      <c r="G4" s="127"/>
      <c r="H4" s="31">
        <f>SUMIF($C$10:$C$14,"=X",$H$10:$H$14)</f>
        <v>2005.8</v>
      </c>
      <c r="I4" s="32">
        <f>IF(D4=0,"",H4/D4)</f>
        <v>2.0057999999999998</v>
      </c>
      <c r="M4" s="33">
        <f>H4</f>
        <v>2005.8</v>
      </c>
      <c r="N4" s="34">
        <f>IF(M4&lt;0,-(M4*$T$9),M4*$T$9)</f>
        <v>4.0115999999999996</v>
      </c>
      <c r="O4" s="35">
        <f>IF(M4&lt;1101,$T$3,M4*$T$4)</f>
        <v>1.8052199999999998</v>
      </c>
      <c r="P4" s="35">
        <f>IF(O4&gt;$T$5,$T$5,O4)</f>
        <v>1.8052199999999998</v>
      </c>
      <c r="Q4" s="36">
        <f>N4+P4</f>
        <v>5.8168199999999999</v>
      </c>
      <c r="R4" s="37"/>
      <c r="S4" s="25" t="s">
        <v>14</v>
      </c>
      <c r="T4" s="38">
        <v>8.9999999999999998E-4</v>
      </c>
    </row>
    <row r="5" spans="1:20" ht="15.75" hidden="1" customHeight="1" x14ac:dyDescent="0.25">
      <c r="A5" s="27"/>
      <c r="B5" s="28"/>
      <c r="C5" s="39"/>
      <c r="D5" s="40"/>
      <c r="E5" s="128"/>
      <c r="F5" s="128"/>
      <c r="G5" s="128"/>
      <c r="H5" s="41"/>
      <c r="I5" s="42" t="str">
        <f>IF(D5=0,"",H5/D5)</f>
        <v/>
      </c>
      <c r="M5" s="33">
        <f>F5</f>
        <v>0</v>
      </c>
      <c r="N5" s="34">
        <f>IF(M5&lt;0,-(M5*$T$9),M5*$T$9)</f>
        <v>0</v>
      </c>
      <c r="O5" s="35">
        <f>IF(M5&lt;1101,$T$3,M5*$T$4)</f>
        <v>0.99</v>
      </c>
      <c r="P5" s="35">
        <f>IF(O5&gt;$T$5,$T$5,O5)</f>
        <v>0.99</v>
      </c>
      <c r="Q5" s="36">
        <f>N5+P5</f>
        <v>0.99</v>
      </c>
      <c r="R5" s="34"/>
      <c r="S5" s="43" t="s">
        <v>15</v>
      </c>
      <c r="T5" s="44">
        <v>12</v>
      </c>
    </row>
    <row r="6" spans="1:20" hidden="1" x14ac:dyDescent="0.25">
      <c r="C6" s="39"/>
      <c r="D6" s="45"/>
      <c r="E6" s="46"/>
      <c r="F6" s="45"/>
      <c r="G6" s="45"/>
      <c r="H6" s="47"/>
      <c r="I6" s="48"/>
      <c r="R6" s="34"/>
    </row>
    <row r="7" spans="1:20" ht="15.75" hidden="1" x14ac:dyDescent="0.25">
      <c r="A7" s="49"/>
      <c r="B7" s="50"/>
      <c r="C7" s="39"/>
      <c r="D7" s="45"/>
      <c r="E7" s="46"/>
      <c r="F7" s="45"/>
      <c r="G7" s="45"/>
      <c r="H7" s="45"/>
      <c r="I7" s="45"/>
      <c r="R7" s="34"/>
      <c r="S7" s="4"/>
      <c r="T7" s="51"/>
    </row>
    <row r="8" spans="1:20" ht="15.75" hidden="1" x14ac:dyDescent="0.25">
      <c r="B8" s="50"/>
      <c r="C8" s="52"/>
      <c r="E8" s="53"/>
      <c r="F8" s="45"/>
      <c r="G8" s="45"/>
      <c r="H8" s="45"/>
      <c r="I8" s="45"/>
      <c r="M8" s="12" t="s">
        <v>2</v>
      </c>
      <c r="N8" s="13" t="s">
        <v>3</v>
      </c>
      <c r="O8" s="122" t="s">
        <v>4</v>
      </c>
      <c r="P8" s="122"/>
      <c r="Q8" s="123" t="s">
        <v>5</v>
      </c>
      <c r="R8" s="54"/>
      <c r="S8" s="55" t="s">
        <v>16</v>
      </c>
      <c r="T8" s="38">
        <v>0.34499999999999997</v>
      </c>
    </row>
    <row r="9" spans="1:20" ht="15.75" hidden="1" x14ac:dyDescent="0.25">
      <c r="B9" s="56"/>
      <c r="C9" s="57"/>
      <c r="D9" s="58" t="s">
        <v>17</v>
      </c>
      <c r="E9" s="59" t="s">
        <v>18</v>
      </c>
      <c r="F9" s="60" t="s">
        <v>19</v>
      </c>
      <c r="G9" s="60" t="s">
        <v>20</v>
      </c>
      <c r="H9" s="61" t="s">
        <v>7</v>
      </c>
      <c r="I9" s="61" t="s">
        <v>8</v>
      </c>
      <c r="M9" s="13" t="s">
        <v>9</v>
      </c>
      <c r="N9" s="13" t="s">
        <v>10</v>
      </c>
      <c r="O9" s="23" t="s">
        <v>11</v>
      </c>
      <c r="Q9" s="123"/>
      <c r="R9" s="54"/>
      <c r="S9" s="25" t="s">
        <v>21</v>
      </c>
      <c r="T9" s="38">
        <v>2E-3</v>
      </c>
    </row>
    <row r="10" spans="1:20" ht="21" hidden="1" customHeight="1" x14ac:dyDescent="0.25">
      <c r="B10" s="50"/>
      <c r="C10" s="62" t="s">
        <v>22</v>
      </c>
      <c r="D10" s="63">
        <v>1000</v>
      </c>
      <c r="E10" s="64">
        <v>2</v>
      </c>
      <c r="F10" s="4">
        <f>D10*E10</f>
        <v>2000</v>
      </c>
      <c r="G10" s="36">
        <f>IF(F10=0,0,Q10)</f>
        <v>5.8</v>
      </c>
      <c r="H10" s="65">
        <f>IF(C10="","0",F10+G10)</f>
        <v>2005.8</v>
      </c>
      <c r="I10" s="66">
        <f>IF(C10=0,"",H10/D10)</f>
        <v>2.0057999999999998</v>
      </c>
      <c r="M10" s="33">
        <f>F10</f>
        <v>2000</v>
      </c>
      <c r="N10" s="34">
        <f>IF(M10&lt;0,-(M10*$T$9),M10*$T$9)</f>
        <v>4</v>
      </c>
      <c r="O10" s="35">
        <f>IF(M10&lt;1101,$T$3,M10*$T$4)</f>
        <v>1.8</v>
      </c>
      <c r="P10" s="35">
        <f>IF(O10&gt;$T$5,$T$5,O10)</f>
        <v>1.8</v>
      </c>
      <c r="Q10" s="36">
        <f>N10+P10</f>
        <v>5.8</v>
      </c>
    </row>
    <row r="11" spans="1:20" ht="15.75" hidden="1" x14ac:dyDescent="0.25">
      <c r="B11" s="50"/>
      <c r="C11" s="62"/>
      <c r="D11" s="63"/>
      <c r="F11" s="4"/>
      <c r="G11" s="36"/>
      <c r="H11" s="65"/>
      <c r="I11" s="66"/>
      <c r="M11" s="33">
        <f>F11</f>
        <v>0</v>
      </c>
      <c r="N11" s="34">
        <f>IF(M11&lt;0,-(M11*$T$9),M11*$T$9)</f>
        <v>0</v>
      </c>
      <c r="O11" s="35">
        <f>IF(M11&lt;1101,$T$3,M11*$T$4)</f>
        <v>0.99</v>
      </c>
      <c r="P11" s="35">
        <f>IF(O11&gt;$T$5,$T$5,O11)</f>
        <v>0.99</v>
      </c>
      <c r="Q11" s="36">
        <f>N11+P11</f>
        <v>0.99</v>
      </c>
    </row>
    <row r="12" spans="1:20" ht="15.75" hidden="1" x14ac:dyDescent="0.25">
      <c r="A12" s="67"/>
      <c r="B12" s="50"/>
      <c r="C12" s="62"/>
      <c r="D12" s="63"/>
      <c r="F12" s="4"/>
      <c r="G12" s="36"/>
      <c r="H12" s="65"/>
      <c r="I12" s="66"/>
      <c r="M12" s="33">
        <f>F12</f>
        <v>0</v>
      </c>
      <c r="N12" s="34">
        <f>IF(M12&lt;0,-(M12*$T$9),M12*$T$9)</f>
        <v>0</v>
      </c>
      <c r="O12" s="35">
        <f>IF(M12&lt;1101,$T$3,M12*$T$4)</f>
        <v>0.99</v>
      </c>
      <c r="P12" s="35">
        <f>IF(O12&gt;$T$5,$T$5,O12)</f>
        <v>0.99</v>
      </c>
      <c r="Q12" s="36">
        <f>N12+P12</f>
        <v>0.99</v>
      </c>
    </row>
    <row r="13" spans="1:20" ht="15.75" hidden="1" x14ac:dyDescent="0.25">
      <c r="A13" s="19"/>
      <c r="B13" s="68"/>
      <c r="C13" s="69"/>
      <c r="D13" s="63"/>
      <c r="F13" s="4"/>
      <c r="G13" s="36"/>
      <c r="H13" s="65"/>
      <c r="I13" s="66"/>
      <c r="M13" s="33">
        <f>F13</f>
        <v>0</v>
      </c>
      <c r="N13" s="34">
        <f t="shared" ref="N13:N18" si="0">IF(M13&lt;0,-(M13*$T$9),M13*$T$9)</f>
        <v>0</v>
      </c>
      <c r="O13" s="35">
        <f t="shared" ref="O13:O18" si="1">IF(M13&lt;1101,$T$3,M13*$T$4)</f>
        <v>0.99</v>
      </c>
      <c r="P13" s="35">
        <f t="shared" ref="P13:P18" si="2">IF(O13&gt;$T$5,$T$5,O13)</f>
        <v>0.99</v>
      </c>
      <c r="Q13" s="36">
        <f>N13+P13</f>
        <v>0.99</v>
      </c>
    </row>
    <row r="14" spans="1:20" ht="15.75" hidden="1" x14ac:dyDescent="0.25">
      <c r="A14" s="19"/>
      <c r="B14" s="68"/>
      <c r="C14" s="69"/>
      <c r="D14" s="63"/>
      <c r="F14" s="4"/>
      <c r="G14" s="36"/>
      <c r="H14" s="65"/>
      <c r="I14" s="66"/>
      <c r="M14" s="33">
        <f>F14</f>
        <v>0</v>
      </c>
      <c r="N14" s="34">
        <f t="shared" si="0"/>
        <v>0</v>
      </c>
      <c r="O14" s="35">
        <f t="shared" si="1"/>
        <v>0.99</v>
      </c>
      <c r="P14" s="35">
        <f t="shared" si="2"/>
        <v>0.99</v>
      </c>
      <c r="Q14" s="36">
        <f>N14+P14</f>
        <v>0.99</v>
      </c>
    </row>
    <row r="15" spans="1:20" ht="15.75" x14ac:dyDescent="0.25">
      <c r="A15" s="19"/>
      <c r="B15" s="68"/>
      <c r="C15" s="69"/>
      <c r="D15" s="6"/>
      <c r="F15" s="4"/>
      <c r="G15" s="36"/>
      <c r="H15" s="65"/>
      <c r="I15" s="65"/>
      <c r="M15" s="33"/>
      <c r="N15" s="34"/>
      <c r="O15" s="35"/>
      <c r="P15" s="35"/>
      <c r="Q15" s="36"/>
    </row>
    <row r="16" spans="1:20" ht="16.5" customHeight="1" x14ac:dyDescent="0.25">
      <c r="A16" s="70"/>
      <c r="B16" s="71"/>
      <c r="C16" s="124" t="s">
        <v>23</v>
      </c>
      <c r="D16" s="124"/>
      <c r="E16" s="124"/>
      <c r="F16" s="124"/>
      <c r="G16" s="124"/>
      <c r="H16" s="124"/>
      <c r="I16" s="19"/>
      <c r="J16" s="19"/>
      <c r="K16" s="72"/>
      <c r="M16" s="33"/>
      <c r="N16" s="34"/>
      <c r="O16" s="35"/>
      <c r="P16" s="35"/>
      <c r="Q16" s="36"/>
    </row>
    <row r="17" spans="1:17" ht="15.75" x14ac:dyDescent="0.25">
      <c r="A17" s="70"/>
      <c r="B17" s="73"/>
      <c r="C17" s="29"/>
      <c r="D17" s="74" t="s">
        <v>17</v>
      </c>
      <c r="F17" s="74" t="s">
        <v>24</v>
      </c>
      <c r="G17" s="74" t="s">
        <v>25</v>
      </c>
      <c r="H17" s="75" t="s">
        <v>26</v>
      </c>
      <c r="I17" s="76" t="s">
        <v>27</v>
      </c>
      <c r="J17" s="75" t="s">
        <v>28</v>
      </c>
      <c r="K17" s="75"/>
      <c r="M17" s="33"/>
      <c r="N17" s="34"/>
      <c r="O17" s="35"/>
      <c r="P17" s="35"/>
      <c r="Q17" s="36"/>
    </row>
    <row r="18" spans="1:17" ht="15" hidden="1" customHeight="1" x14ac:dyDescent="0.25">
      <c r="A18" s="19"/>
      <c r="B18" s="77"/>
      <c r="C18" s="78" t="s">
        <v>29</v>
      </c>
      <c r="D18" s="79">
        <v>1000</v>
      </c>
      <c r="E18" s="80">
        <v>2.1</v>
      </c>
      <c r="F18" s="81">
        <f>D18*E18</f>
        <v>2100</v>
      </c>
      <c r="G18" s="82">
        <f>F18-G19</f>
        <v>2093.91</v>
      </c>
      <c r="H18" s="82">
        <f>H19*D18</f>
        <v>2005.7999999999997</v>
      </c>
      <c r="I18" s="82">
        <f>G18-H18</f>
        <v>88.110000000000127</v>
      </c>
      <c r="J18" s="82">
        <f>I18-J19</f>
        <v>57.71205000000009</v>
      </c>
      <c r="K18" s="83"/>
      <c r="M18" s="33">
        <f>F18</f>
        <v>2100</v>
      </c>
      <c r="N18" s="34">
        <f t="shared" si="0"/>
        <v>4.2</v>
      </c>
      <c r="O18" s="35">
        <f t="shared" si="1"/>
        <v>1.89</v>
      </c>
      <c r="P18" s="35">
        <f t="shared" si="2"/>
        <v>1.89</v>
      </c>
      <c r="Q18" s="84">
        <f>IF(M18=0,"0",N18+P18)</f>
        <v>6.09</v>
      </c>
    </row>
    <row r="19" spans="1:17" hidden="1" x14ac:dyDescent="0.25">
      <c r="C19" s="85"/>
      <c r="D19" s="79"/>
      <c r="E19" s="80"/>
      <c r="F19" s="81"/>
      <c r="G19" s="86">
        <f>Q18</f>
        <v>6.09</v>
      </c>
      <c r="H19" s="87">
        <f>$I$4</f>
        <v>2.0057999999999998</v>
      </c>
      <c r="I19" s="88"/>
      <c r="J19" s="89">
        <f>I18*$T$8</f>
        <v>30.397950000000041</v>
      </c>
      <c r="K19" s="90"/>
      <c r="M19" s="33"/>
      <c r="N19" s="34"/>
      <c r="O19" s="35"/>
      <c r="P19" s="35"/>
      <c r="Q19" s="84"/>
    </row>
    <row r="20" spans="1:17" hidden="1" x14ac:dyDescent="0.25">
      <c r="C20" s="51"/>
      <c r="D20" s="91"/>
      <c r="E20" s="92"/>
      <c r="F20" s="74"/>
      <c r="G20" s="74"/>
      <c r="H20" s="75"/>
      <c r="I20" s="76"/>
      <c r="J20" s="75"/>
      <c r="K20" s="83"/>
      <c r="M20" s="33"/>
      <c r="N20" s="34"/>
      <c r="O20" s="35"/>
      <c r="P20" s="35"/>
      <c r="Q20" s="84"/>
    </row>
    <row r="21" spans="1:17" hidden="1" x14ac:dyDescent="0.25">
      <c r="C21" s="51"/>
      <c r="D21" s="91"/>
      <c r="E21" s="92"/>
      <c r="F21" s="74" t="s">
        <v>24</v>
      </c>
      <c r="G21" s="74" t="s">
        <v>25</v>
      </c>
      <c r="H21" s="75" t="s">
        <v>26</v>
      </c>
      <c r="I21" s="76" t="s">
        <v>27</v>
      </c>
      <c r="J21" s="75" t="s">
        <v>28</v>
      </c>
      <c r="K21" s="90"/>
      <c r="M21" s="33"/>
      <c r="N21" s="34"/>
      <c r="O21" s="35"/>
      <c r="P21" s="35"/>
      <c r="Q21" s="84"/>
    </row>
    <row r="22" spans="1:17" ht="15" hidden="1" customHeight="1" x14ac:dyDescent="0.25">
      <c r="C22" s="78" t="s">
        <v>30</v>
      </c>
      <c r="D22" s="79">
        <f>$D$18</f>
        <v>1000</v>
      </c>
      <c r="E22" s="93">
        <f>I4*(1+C23)</f>
        <v>2.10609</v>
      </c>
      <c r="F22" s="81">
        <f>D22*E22</f>
        <v>2106.09</v>
      </c>
      <c r="G22" s="82">
        <f>F22-G23</f>
        <v>2099.9823390000001</v>
      </c>
      <c r="H22" s="82">
        <f>H23*D22</f>
        <v>2005.7999999999997</v>
      </c>
      <c r="I22" s="82">
        <f>G22-H22</f>
        <v>94.182339000000411</v>
      </c>
      <c r="J22" s="82">
        <f>I22-J23</f>
        <v>61.689432045000274</v>
      </c>
      <c r="K22" s="75"/>
      <c r="M22" s="33">
        <f>F22</f>
        <v>2106.09</v>
      </c>
      <c r="N22" s="34">
        <f>IF(M22&lt;0,-(M22*$T$9),M22*$T$9)</f>
        <v>4.21218</v>
      </c>
      <c r="O22" s="35">
        <f>IF(M22&lt;1101,$T$3,M22*$T$4)</f>
        <v>1.895481</v>
      </c>
      <c r="P22" s="35">
        <f>IF(O22&gt;$T$5,$T$5,O22)</f>
        <v>1.895481</v>
      </c>
      <c r="Q22" s="84">
        <f>IF(M22=0,"0",N22+P22)</f>
        <v>6.1076610000000002</v>
      </c>
    </row>
    <row r="23" spans="1:17" ht="18.75" hidden="1" x14ac:dyDescent="0.25">
      <c r="C23" s="94">
        <v>0.05</v>
      </c>
      <c r="D23" s="95"/>
      <c r="E23" s="93"/>
      <c r="F23" s="81"/>
      <c r="G23" s="86">
        <f>Q22</f>
        <v>6.1076610000000002</v>
      </c>
      <c r="H23" s="87">
        <f>$I$4</f>
        <v>2.0057999999999998</v>
      </c>
      <c r="I23" s="88"/>
      <c r="J23" s="89">
        <f>I22*T8</f>
        <v>32.492906955000137</v>
      </c>
      <c r="K23" s="83"/>
      <c r="M23" s="33"/>
      <c r="N23" s="34"/>
      <c r="O23" s="35"/>
      <c r="P23" s="35"/>
      <c r="Q23" s="84"/>
    </row>
    <row r="24" spans="1:17" hidden="1" x14ac:dyDescent="0.25">
      <c r="C24" s="96"/>
      <c r="D24" s="91"/>
      <c r="E24" s="92"/>
      <c r="F24" s="74"/>
      <c r="G24" s="74"/>
      <c r="H24" s="75"/>
      <c r="I24" s="76"/>
      <c r="J24" s="75"/>
      <c r="K24" s="90"/>
      <c r="M24" s="33"/>
      <c r="N24" s="34"/>
      <c r="O24" s="35"/>
      <c r="P24" s="35"/>
      <c r="Q24" s="84"/>
    </row>
    <row r="25" spans="1:17" ht="15.75" hidden="1" customHeight="1" x14ac:dyDescent="0.25">
      <c r="A25" s="1" t="s">
        <v>31</v>
      </c>
      <c r="C25" s="97"/>
      <c r="D25" s="79"/>
      <c r="E25" s="93"/>
      <c r="F25" s="81"/>
      <c r="G25" s="82"/>
      <c r="H25" s="82"/>
      <c r="I25" s="82"/>
      <c r="J25" s="82"/>
      <c r="M25" s="33"/>
      <c r="N25" s="34"/>
      <c r="O25" s="35"/>
      <c r="P25" s="35"/>
      <c r="Q25" s="84"/>
    </row>
    <row r="26" spans="1:17" ht="15" hidden="1" customHeight="1" x14ac:dyDescent="0.25">
      <c r="A26" s="98"/>
      <c r="C26" s="97"/>
      <c r="D26" s="95"/>
      <c r="E26" s="93"/>
      <c r="F26" s="81"/>
      <c r="G26" s="86"/>
      <c r="H26" s="87"/>
      <c r="I26" s="88"/>
      <c r="J26" s="89"/>
      <c r="M26" s="33">
        <f>F55</f>
        <v>2203.0284772404862</v>
      </c>
      <c r="N26" s="34">
        <f>IF(M26&lt;0,-(M26*$T$9),M26*$T$9)</f>
        <v>4.406056954480972</v>
      </c>
      <c r="O26" s="35">
        <f>IF(M26&lt;1101,$T$3,M26*$T$4)</f>
        <v>1.9827256295164375</v>
      </c>
      <c r="P26" s="35">
        <f>IF(O26&gt;$T$5,$T$5,O26)</f>
        <v>1.9827256295164375</v>
      </c>
      <c r="Q26" s="84">
        <f>IF(M26=0,"0",N26+P26)</f>
        <v>6.3887825839974095</v>
      </c>
    </row>
    <row r="27" spans="1:17" ht="15.75" hidden="1" customHeight="1" x14ac:dyDescent="0.25">
      <c r="A27" s="7" t="s">
        <v>32</v>
      </c>
      <c r="B27" s="2"/>
      <c r="C27" s="2"/>
      <c r="D27" s="2"/>
      <c r="E27" s="99"/>
      <c r="F27" s="4"/>
      <c r="G27" s="4"/>
      <c r="I27" s="5"/>
      <c r="M27" s="33"/>
      <c r="N27" s="34"/>
      <c r="O27" s="35"/>
      <c r="P27" s="35"/>
      <c r="Q27" s="84"/>
    </row>
    <row r="28" spans="1:17" ht="15" hidden="1" customHeight="1" x14ac:dyDescent="0.25">
      <c r="A28" s="16" t="s">
        <v>33</v>
      </c>
      <c r="B28" s="100"/>
      <c r="C28" s="9"/>
      <c r="D28" s="10"/>
      <c r="E28" s="101"/>
      <c r="F28" s="4"/>
      <c r="G28" s="4"/>
      <c r="I28" s="6"/>
      <c r="M28" s="33"/>
      <c r="N28" s="34"/>
      <c r="O28" s="35"/>
      <c r="P28" s="35"/>
      <c r="Q28" s="84"/>
    </row>
    <row r="29" spans="1:17" ht="15" hidden="1" customHeight="1" x14ac:dyDescent="0.25">
      <c r="A29" s="27" t="s">
        <v>34</v>
      </c>
      <c r="B29" s="8" t="s">
        <v>35</v>
      </c>
      <c r="C29" s="18"/>
      <c r="D29" s="19"/>
      <c r="E29" s="102"/>
      <c r="F29" s="4"/>
      <c r="G29" s="4"/>
      <c r="H29" s="21"/>
      <c r="I29" s="22"/>
      <c r="M29" s="33">
        <f>F58</f>
        <v>2236.713951375018</v>
      </c>
      <c r="N29" s="34">
        <f>IF(M29&lt;0,-(M29*$T$9),M29*$T$9)</f>
        <v>4.4734279027500365</v>
      </c>
      <c r="O29" s="35">
        <f>IF(M29&lt;1101,$T$3,M29*$T$4)</f>
        <v>2.013042556237516</v>
      </c>
      <c r="P29" s="35">
        <f>IF(O29&gt;$T$5,$T$5,O29)</f>
        <v>2.013042556237516</v>
      </c>
      <c r="Q29" s="84">
        <f>IF(M29=0,"0",N29+P29)</f>
        <v>6.4864704589875526</v>
      </c>
    </row>
    <row r="30" spans="1:17" ht="16.5" hidden="1" customHeight="1" thickBot="1" x14ac:dyDescent="0.3">
      <c r="A30" s="27" t="s">
        <v>36</v>
      </c>
      <c r="B30" s="17" t="s">
        <v>37</v>
      </c>
      <c r="C30" s="29"/>
      <c r="D30" s="30"/>
      <c r="E30" s="103"/>
      <c r="F30" s="104"/>
      <c r="G30" s="104"/>
      <c r="H30" s="31"/>
      <c r="I30" s="32"/>
      <c r="M30" s="33"/>
      <c r="N30" s="34"/>
      <c r="O30" s="35"/>
      <c r="P30" s="35"/>
      <c r="Q30" s="84"/>
    </row>
    <row r="31" spans="1:17" ht="15.75" hidden="1" customHeight="1" x14ac:dyDescent="0.25">
      <c r="B31" s="28" t="s">
        <v>38</v>
      </c>
      <c r="C31" s="39"/>
      <c r="D31" s="40"/>
      <c r="E31" s="105"/>
      <c r="F31" s="106"/>
      <c r="G31" s="106"/>
      <c r="H31" s="41"/>
      <c r="I31" s="42"/>
      <c r="M31" s="33"/>
      <c r="N31" s="34"/>
      <c r="O31" s="35"/>
      <c r="P31" s="35"/>
      <c r="Q31" s="84"/>
    </row>
    <row r="32" spans="1:17" ht="15" hidden="1" customHeight="1" x14ac:dyDescent="0.25">
      <c r="B32" s="28" t="s">
        <v>39</v>
      </c>
      <c r="C32" s="39"/>
      <c r="D32" s="45"/>
      <c r="E32" s="92"/>
      <c r="F32" s="45"/>
      <c r="G32" s="45"/>
      <c r="H32" s="47"/>
      <c r="I32" s="48"/>
      <c r="M32" s="33">
        <f>F61</f>
        <v>0</v>
      </c>
      <c r="N32" s="34">
        <f>IF(M32&lt;0,-(M32*$T$9),M32*$T$9)</f>
        <v>0</v>
      </c>
      <c r="O32" s="35">
        <f>IF(M32&lt;1101,$T$3,M32*$T$4)</f>
        <v>0.99</v>
      </c>
      <c r="P32" s="35">
        <f>IF(O32&gt;$T$5,$T$5,O32)</f>
        <v>0.99</v>
      </c>
      <c r="Q32" s="84" t="str">
        <f>IF(M32=0,"0",N32+P32)</f>
        <v>0</v>
      </c>
    </row>
    <row r="33" spans="1:11" ht="15.75" hidden="1" customHeight="1" x14ac:dyDescent="0.25">
      <c r="A33" s="49" t="s">
        <v>40</v>
      </c>
      <c r="B33" s="50"/>
      <c r="C33" s="39"/>
      <c r="D33" s="45"/>
      <c r="E33" s="92"/>
      <c r="F33" s="45"/>
      <c r="G33" s="45"/>
      <c r="H33" s="45"/>
      <c r="I33" s="45"/>
    </row>
    <row r="34" spans="1:11" ht="15.75" hidden="1" customHeight="1" x14ac:dyDescent="0.25">
      <c r="A34" t="s">
        <v>41</v>
      </c>
      <c r="B34" s="50"/>
      <c r="C34" s="52"/>
      <c r="E34" s="107"/>
      <c r="F34" s="45"/>
      <c r="G34" s="45"/>
      <c r="H34" s="45"/>
      <c r="I34" s="45"/>
    </row>
    <row r="35" spans="1:11" ht="15.75" hidden="1" customHeight="1" x14ac:dyDescent="0.25">
      <c r="B35" s="56" t="s">
        <v>42</v>
      </c>
      <c r="C35" s="57"/>
      <c r="D35" s="58"/>
      <c r="E35" s="108"/>
      <c r="F35" s="60"/>
      <c r="G35" s="60"/>
      <c r="H35" s="61"/>
      <c r="I35" s="61"/>
    </row>
    <row r="36" spans="1:11" ht="15.75" hidden="1" customHeight="1" x14ac:dyDescent="0.25">
      <c r="A36" s="67"/>
      <c r="B36" s="50"/>
      <c r="C36" s="62"/>
      <c r="D36" s="63"/>
      <c r="E36" s="92"/>
      <c r="F36" s="4"/>
      <c r="G36" s="36"/>
      <c r="H36" s="65"/>
      <c r="I36" s="66"/>
    </row>
    <row r="37" spans="1:11" ht="15.75" hidden="1" customHeight="1" x14ac:dyDescent="0.25">
      <c r="A37" s="19"/>
      <c r="B37" s="50"/>
      <c r="C37" s="62"/>
      <c r="D37" s="63"/>
      <c r="E37" s="92"/>
      <c r="F37" s="4"/>
      <c r="G37" s="36"/>
      <c r="H37" s="65"/>
      <c r="I37" s="66"/>
    </row>
    <row r="38" spans="1:11" ht="15.75" hidden="1" customHeight="1" x14ac:dyDescent="0.25">
      <c r="A38" s="19"/>
      <c r="B38" s="50"/>
      <c r="C38" s="62"/>
      <c r="D38" s="63"/>
      <c r="E38" s="92"/>
      <c r="F38" s="4"/>
      <c r="G38" s="36"/>
      <c r="H38" s="65"/>
      <c r="I38" s="66"/>
    </row>
    <row r="39" spans="1:11" ht="15.75" hidden="1" customHeight="1" x14ac:dyDescent="0.25">
      <c r="A39" s="19"/>
      <c r="B39" s="68"/>
      <c r="C39" s="69"/>
      <c r="D39" s="63"/>
      <c r="E39" s="92"/>
      <c r="F39" s="4"/>
      <c r="G39" s="36"/>
      <c r="H39" s="65"/>
      <c r="I39" s="66"/>
    </row>
    <row r="40" spans="1:11" ht="15.75" hidden="1" customHeight="1" x14ac:dyDescent="0.25">
      <c r="A40" s="70"/>
      <c r="B40" s="68"/>
      <c r="C40" s="69"/>
      <c r="D40" s="63"/>
      <c r="E40" s="92"/>
      <c r="F40" s="4"/>
      <c r="G40" s="36"/>
      <c r="H40" s="65"/>
      <c r="I40" s="66"/>
      <c r="K40" s="72"/>
    </row>
    <row r="41" spans="1:11" ht="15.75" hidden="1" customHeight="1" x14ac:dyDescent="0.25">
      <c r="A41" s="70"/>
      <c r="B41" s="68"/>
      <c r="C41" s="69"/>
      <c r="D41" s="6"/>
      <c r="E41" s="92"/>
      <c r="F41" s="4"/>
      <c r="G41" s="36"/>
      <c r="H41" s="65"/>
      <c r="I41" s="65"/>
      <c r="K41" s="75"/>
    </row>
    <row r="42" spans="1:11" ht="15.75" hidden="1" customHeight="1" x14ac:dyDescent="0.25">
      <c r="A42" s="19"/>
      <c r="B42" s="71"/>
      <c r="C42" s="109"/>
      <c r="D42" s="109"/>
      <c r="E42" s="110"/>
      <c r="F42" s="109"/>
      <c r="G42" s="109"/>
      <c r="H42" s="109"/>
      <c r="I42" s="19"/>
      <c r="J42" s="111"/>
      <c r="K42" s="83"/>
    </row>
    <row r="43" spans="1:11" ht="15" hidden="1" customHeight="1" x14ac:dyDescent="0.25">
      <c r="B43" s="73"/>
      <c r="C43" s="29"/>
      <c r="D43" s="74"/>
      <c r="E43" s="92"/>
      <c r="F43" s="74"/>
      <c r="G43" s="74"/>
      <c r="H43" s="75"/>
      <c r="I43" s="76"/>
      <c r="J43" s="75"/>
      <c r="K43" s="90"/>
    </row>
    <row r="44" spans="1:11" ht="15" hidden="1" customHeight="1" x14ac:dyDescent="0.25">
      <c r="B44" s="77"/>
      <c r="C44" s="85"/>
      <c r="D44" s="79"/>
      <c r="E44" s="93"/>
      <c r="F44" s="81"/>
      <c r="G44" s="82"/>
      <c r="H44" s="82"/>
      <c r="I44" s="82"/>
      <c r="J44" s="82"/>
      <c r="K44" s="75"/>
    </row>
    <row r="45" spans="1:11" ht="15" hidden="1" customHeight="1" x14ac:dyDescent="0.25">
      <c r="C45" s="85"/>
      <c r="D45" s="79"/>
      <c r="E45" s="93"/>
      <c r="F45" s="81"/>
      <c r="G45" s="86"/>
      <c r="H45" s="87"/>
      <c r="I45" s="88"/>
      <c r="J45" s="89"/>
      <c r="K45" s="83"/>
    </row>
    <row r="46" spans="1:11" ht="15" hidden="1" customHeight="1" x14ac:dyDescent="0.25">
      <c r="D46" s="91"/>
      <c r="E46" s="92"/>
      <c r="F46" s="74"/>
      <c r="G46" s="74"/>
      <c r="H46" s="75"/>
      <c r="I46" s="76"/>
      <c r="J46" s="75"/>
      <c r="K46" s="90"/>
    </row>
    <row r="47" spans="1:11" ht="15" hidden="1" customHeight="1" x14ac:dyDescent="0.25">
      <c r="C47" s="97"/>
      <c r="D47" s="79"/>
      <c r="E47" s="93"/>
      <c r="F47" s="81"/>
      <c r="G47" s="82"/>
      <c r="H47" s="82"/>
      <c r="I47" s="82"/>
      <c r="J47" s="82"/>
      <c r="K47" s="75"/>
    </row>
    <row r="48" spans="1:11" ht="15" hidden="1" customHeight="1" x14ac:dyDescent="0.25">
      <c r="C48" s="97"/>
      <c r="D48" s="95"/>
      <c r="E48" s="93"/>
      <c r="F48" s="81"/>
      <c r="G48" s="86"/>
      <c r="H48" s="87"/>
      <c r="I48" s="88"/>
      <c r="J48" s="89"/>
      <c r="K48" s="83"/>
    </row>
    <row r="49" spans="3:17" ht="15" hidden="1" customHeight="1" x14ac:dyDescent="0.25">
      <c r="C49" s="112"/>
      <c r="D49" s="91"/>
      <c r="E49" s="92"/>
      <c r="F49" s="74"/>
      <c r="G49" s="74"/>
      <c r="H49" s="75"/>
      <c r="I49" s="76"/>
      <c r="J49" s="75"/>
      <c r="K49" s="90"/>
    </row>
    <row r="50" spans="3:17" ht="15" hidden="1" customHeight="1" x14ac:dyDescent="0.25">
      <c r="C50" s="97"/>
      <c r="D50" s="79"/>
      <c r="E50" s="93"/>
      <c r="F50" s="81"/>
      <c r="G50" s="82"/>
      <c r="H50" s="82"/>
      <c r="I50" s="82"/>
      <c r="J50" s="82"/>
    </row>
    <row r="51" spans="3:17" hidden="1" x14ac:dyDescent="0.25">
      <c r="C51" s="97"/>
      <c r="D51" s="95"/>
      <c r="E51" s="93"/>
      <c r="F51" s="81"/>
      <c r="G51" s="74" t="s">
        <v>25</v>
      </c>
      <c r="H51" s="75" t="s">
        <v>26</v>
      </c>
      <c r="I51" s="76" t="s">
        <v>27</v>
      </c>
      <c r="J51" s="75" t="s">
        <v>28</v>
      </c>
      <c r="K51" s="90"/>
    </row>
    <row r="52" spans="3:17" ht="15" customHeight="1" x14ac:dyDescent="0.25">
      <c r="C52" s="78" t="s">
        <v>43</v>
      </c>
      <c r="D52" s="79">
        <f>$D$18</f>
        <v>1000</v>
      </c>
      <c r="E52" s="93">
        <v>2.1999967845683779</v>
      </c>
      <c r="F52" s="81">
        <f>D52*E52</f>
        <v>2199.9967845683777</v>
      </c>
      <c r="G52" s="83">
        <f>F52-G53</f>
        <v>2193.6167938931294</v>
      </c>
      <c r="H52" s="83">
        <f>H53*D52</f>
        <v>2005.7999999999997</v>
      </c>
      <c r="I52" s="83">
        <f>G52-H52</f>
        <v>187.81679389312967</v>
      </c>
      <c r="J52" s="113">
        <f>I52-J53</f>
        <v>123.01999999999994</v>
      </c>
      <c r="K52" s="75"/>
      <c r="M52" s="33">
        <f>F52</f>
        <v>2199.9967845683777</v>
      </c>
      <c r="N52" s="34">
        <f>IF(M52&lt;0,-(M52*$T$9),M52*$T$9)</f>
        <v>4.3999935691367558</v>
      </c>
      <c r="O52" s="35">
        <f>IF(M52&lt;1101,$T$3,M52*$T$4)</f>
        <v>1.97999710611154</v>
      </c>
      <c r="P52" s="35">
        <f>IF(O52&gt;$T$5,$T$5,O52)</f>
        <v>1.97999710611154</v>
      </c>
      <c r="Q52" s="84">
        <f>IF(M52=0,"0",N52+P52)</f>
        <v>6.3799906752482958</v>
      </c>
    </row>
    <row r="53" spans="3:17" ht="18.75" x14ac:dyDescent="0.25">
      <c r="C53" s="78"/>
      <c r="D53" s="95"/>
      <c r="E53" s="93"/>
      <c r="F53" s="81"/>
      <c r="G53" s="115">
        <f>Q52</f>
        <v>6.3799906752482958</v>
      </c>
      <c r="H53" s="116">
        <f>$I$4</f>
        <v>2.0057999999999998</v>
      </c>
      <c r="I53" s="117"/>
      <c r="J53" s="89">
        <f>I52*T8</f>
        <v>64.796793893129731</v>
      </c>
      <c r="K53" s="83"/>
    </row>
    <row r="54" spans="3:17" x14ac:dyDescent="0.25">
      <c r="E54" s="92"/>
      <c r="G54" s="74" t="s">
        <v>25</v>
      </c>
      <c r="H54" s="75" t="s">
        <v>26</v>
      </c>
      <c r="I54" s="76" t="s">
        <v>27</v>
      </c>
      <c r="J54" s="75" t="s">
        <v>28</v>
      </c>
      <c r="K54" s="90"/>
    </row>
    <row r="55" spans="3:17" ht="15" customHeight="1" x14ac:dyDescent="0.25">
      <c r="C55" s="78" t="s">
        <v>44</v>
      </c>
      <c r="D55" s="79">
        <f>$D$18</f>
        <v>1000</v>
      </c>
      <c r="E55" s="93">
        <v>2.203028477240486</v>
      </c>
      <c r="F55" s="81">
        <f>D55*E55</f>
        <v>2203.0284772404862</v>
      </c>
      <c r="G55" s="83">
        <f>F55-G56</f>
        <v>2196.6396946564887</v>
      </c>
      <c r="H55" s="83">
        <f>H56*D55</f>
        <v>2005.7999999999997</v>
      </c>
      <c r="I55" s="83">
        <f>G55-H55</f>
        <v>190.83969465648897</v>
      </c>
      <c r="J55" s="113">
        <f>I55-J56</f>
        <v>125.00000000000028</v>
      </c>
      <c r="K55" s="75"/>
      <c r="M55" s="33">
        <f>F55</f>
        <v>2203.0284772404862</v>
      </c>
      <c r="N55" s="34">
        <f>IF(M55&lt;0,-(M55*$T$9),M55*$T$9)</f>
        <v>4.406056954480972</v>
      </c>
      <c r="O55" s="35">
        <f>IF(M55&lt;1101,$T$3,M55*$T$4)</f>
        <v>1.9827256295164375</v>
      </c>
      <c r="P55" s="35">
        <f>IF(O55&gt;$T$5,$T$5,O55)</f>
        <v>1.9827256295164375</v>
      </c>
      <c r="Q55" s="84">
        <f>IF(M55=0,"0",N55+P55)</f>
        <v>6.3887825839974095</v>
      </c>
    </row>
    <row r="56" spans="3:17" ht="18.75" x14ac:dyDescent="0.25">
      <c r="C56" s="78"/>
      <c r="D56" s="95"/>
      <c r="E56" s="93"/>
      <c r="F56" s="81"/>
      <c r="G56" s="115">
        <f>Q55</f>
        <v>6.3887825839974095</v>
      </c>
      <c r="H56" s="116">
        <f>$I$4</f>
        <v>2.0057999999999998</v>
      </c>
      <c r="I56" s="117"/>
      <c r="J56" s="89">
        <f>I55*T8</f>
        <v>65.839694656488689</v>
      </c>
      <c r="K56" s="83"/>
    </row>
    <row r="57" spans="3:17" x14ac:dyDescent="0.25">
      <c r="E57" s="92"/>
      <c r="G57" s="74" t="s">
        <v>25</v>
      </c>
      <c r="H57" s="75" t="s">
        <v>26</v>
      </c>
      <c r="I57" s="76" t="s">
        <v>27</v>
      </c>
      <c r="J57" s="75" t="s">
        <v>28</v>
      </c>
      <c r="K57" s="90"/>
    </row>
    <row r="58" spans="3:17" ht="15" customHeight="1" x14ac:dyDescent="0.25">
      <c r="C58" s="78" t="s">
        <v>45</v>
      </c>
      <c r="D58" s="79">
        <f>$D$18</f>
        <v>1000</v>
      </c>
      <c r="E58" s="93">
        <v>2.2367139513750178</v>
      </c>
      <c r="F58" s="81">
        <f>D58*E58</f>
        <v>2236.713951375018</v>
      </c>
      <c r="G58" s="83">
        <f>F58-G59</f>
        <v>2230.2274809160303</v>
      </c>
      <c r="H58" s="83">
        <f>H59*D58</f>
        <v>2005.7999999999997</v>
      </c>
      <c r="I58" s="83">
        <f>G58-H58</f>
        <v>224.42748091603062</v>
      </c>
      <c r="J58" s="113">
        <f>I58-J59</f>
        <v>147.00000000000006</v>
      </c>
      <c r="K58" s="75"/>
      <c r="M58" s="33">
        <f>F58</f>
        <v>2236.713951375018</v>
      </c>
      <c r="N58" s="34">
        <f>IF(M58&lt;0,-(M58*$T$9),M58*$T$9)</f>
        <v>4.4734279027500365</v>
      </c>
      <c r="O58" s="35">
        <f>IF(M58&lt;1101,$T$3,M58*$T$4)</f>
        <v>2.013042556237516</v>
      </c>
      <c r="P58" s="35">
        <f>IF(O58&gt;$T$5,$T$5,O58)</f>
        <v>2.013042556237516</v>
      </c>
      <c r="Q58" s="84">
        <f>IF(M58=0,"0",N58+P58)</f>
        <v>6.4864704589875526</v>
      </c>
    </row>
    <row r="59" spans="3:17" ht="18.75" x14ac:dyDescent="0.25">
      <c r="C59" s="78"/>
      <c r="D59" s="95"/>
      <c r="E59" s="114"/>
      <c r="F59" s="81"/>
      <c r="G59" s="86">
        <f>Q58</f>
        <v>6.4864704589875526</v>
      </c>
      <c r="H59" s="87">
        <f>$I$4</f>
        <v>2.0057999999999998</v>
      </c>
      <c r="I59" s="88"/>
      <c r="J59" s="89">
        <f>I58*T8</f>
        <v>77.427480916030561</v>
      </c>
      <c r="K59" s="83"/>
    </row>
    <row r="61" spans="3:17" x14ac:dyDescent="0.25">
      <c r="C61" t="s">
        <v>46</v>
      </c>
    </row>
    <row r="62" spans="3:17" x14ac:dyDescent="0.25">
      <c r="C62" t="s">
        <v>47</v>
      </c>
    </row>
    <row r="63" spans="3:17" x14ac:dyDescent="0.25">
      <c r="E63" s="64" t="s">
        <v>48</v>
      </c>
    </row>
  </sheetData>
  <scenarios current="0" show="0">
    <scenario name="Objectif" locked="1" count="1" user="." comment="Créé par . le 03/03/2013_x000a_Modifié par: . le 03/03/2013">
      <inputCells r="J23" undone="1" val="100"/>
    </scenario>
  </scenarios>
  <mergeCells count="9">
    <mergeCell ref="O8:P8"/>
    <mergeCell ref="Q8:Q9"/>
    <mergeCell ref="C16:H16"/>
    <mergeCell ref="M1:Q1"/>
    <mergeCell ref="S1:T1"/>
    <mergeCell ref="O2:P2"/>
    <mergeCell ref="Q2:Q3"/>
    <mergeCell ref="E4:G4"/>
    <mergeCell ref="E5:G5"/>
  </mergeCells>
  <conditionalFormatting sqref="D10:D15">
    <cfRule type="expression" priority="13" stopIfTrue="1">
      <formula>ESTVIDE=C10</formula>
    </cfRule>
    <cfRule type="expression" dxfId="31" priority="14" stopIfTrue="1">
      <formula>C10="x"</formula>
    </cfRule>
    <cfRule type="expression" dxfId="30" priority="15" stopIfTrue="1">
      <formula>C10="h"</formula>
    </cfRule>
  </conditionalFormatting>
  <conditionalFormatting sqref="H10:H15 I15">
    <cfRule type="expression" priority="16" stopIfTrue="1">
      <formula>ESTVIDE=G10</formula>
    </cfRule>
    <cfRule type="expression" dxfId="29" priority="17" stopIfTrue="1">
      <formula>G10="x"</formula>
    </cfRule>
    <cfRule type="expression" dxfId="28" priority="18" stopIfTrue="1">
      <formula>G10="h"</formula>
    </cfRule>
  </conditionalFormatting>
  <conditionalFormatting sqref="E10:E15">
    <cfRule type="expression" priority="19" stopIfTrue="1">
      <formula>ESTVIDE=#REF!</formula>
    </cfRule>
    <cfRule type="expression" dxfId="27" priority="20" stopIfTrue="1">
      <formula>#REF!="x"</formula>
    </cfRule>
    <cfRule type="expression" dxfId="26" priority="21" stopIfTrue="1">
      <formula>#REF!="h"</formula>
    </cfRule>
  </conditionalFormatting>
  <conditionalFormatting sqref="I16:J16">
    <cfRule type="expression" priority="22" stopIfTrue="1">
      <formula>ESTVIDE=#REF!</formula>
    </cfRule>
    <cfRule type="expression" dxfId="25" priority="23" stopIfTrue="1">
      <formula>#REF!="x"</formula>
    </cfRule>
    <cfRule type="expression" dxfId="24" priority="24" stopIfTrue="1">
      <formula>#REF!="h"</formula>
    </cfRule>
  </conditionalFormatting>
  <conditionalFormatting sqref="D36:D41">
    <cfRule type="expression" priority="1" stopIfTrue="1">
      <formula>ESTVIDE=C36</formula>
    </cfRule>
    <cfRule type="expression" dxfId="23" priority="2" stopIfTrue="1">
      <formula>C36="x"</formula>
    </cfRule>
    <cfRule type="expression" dxfId="22" priority="3" stopIfTrue="1">
      <formula>C36="h"</formula>
    </cfRule>
  </conditionalFormatting>
  <conditionalFormatting sqref="H36:H41 I41">
    <cfRule type="expression" priority="4" stopIfTrue="1">
      <formula>ESTVIDE=G36</formula>
    </cfRule>
    <cfRule type="expression" dxfId="21" priority="5" stopIfTrue="1">
      <formula>G36="x"</formula>
    </cfRule>
    <cfRule type="expression" dxfId="20" priority="6" stopIfTrue="1">
      <formula>G36="h"</formula>
    </cfRule>
  </conditionalFormatting>
  <conditionalFormatting sqref="E36:E41">
    <cfRule type="expression" priority="7" stopIfTrue="1">
      <formula>ESTVIDE=#REF!</formula>
    </cfRule>
    <cfRule type="expression" dxfId="19" priority="8" stopIfTrue="1">
      <formula>#REF!="x"</formula>
    </cfRule>
    <cfRule type="expression" dxfId="18" priority="9" stopIfTrue="1">
      <formula>#REF!="h"</formula>
    </cfRule>
  </conditionalFormatting>
  <conditionalFormatting sqref="I42">
    <cfRule type="expression" priority="10" stopIfTrue="1">
      <formula>ESTVIDE=#REF!</formula>
    </cfRule>
    <cfRule type="expression" dxfId="17" priority="11" stopIfTrue="1">
      <formula>#REF!="x"</formula>
    </cfRule>
    <cfRule type="expression" dxfId="16" priority="12" stopIfTrue="1">
      <formula>#REF!="h"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63"/>
  <sheetViews>
    <sheetView workbookViewId="0">
      <selection activeCell="C81" sqref="C81"/>
    </sheetView>
  </sheetViews>
  <sheetFormatPr baseColWidth="10" defaultRowHeight="15" x14ac:dyDescent="0.25"/>
  <cols>
    <col min="1" max="1" width="14.85546875" customWidth="1"/>
    <col min="2" max="2" width="8.7109375" customWidth="1"/>
    <col min="3" max="3" width="11.5703125" bestFit="1" customWidth="1"/>
    <col min="4" max="4" width="10.42578125" bestFit="1" customWidth="1"/>
    <col min="5" max="5" width="8" style="64" bestFit="1" customWidth="1"/>
    <col min="6" max="6" width="10.42578125" bestFit="1" customWidth="1"/>
    <col min="7" max="7" width="11.28515625" bestFit="1" customWidth="1"/>
    <col min="8" max="8" width="13.28515625" bestFit="1" customWidth="1"/>
    <col min="9" max="9" width="12.140625" customWidth="1"/>
    <col min="10" max="10" width="13.28515625" bestFit="1" customWidth="1"/>
    <col min="11" max="11" width="15.7109375" style="6" customWidth="1"/>
    <col min="12" max="12" width="5.28515625" hidden="1" customWidth="1"/>
    <col min="13" max="13" width="15.5703125" hidden="1" customWidth="1"/>
    <col min="14" max="18" width="0" hidden="1" customWidth="1"/>
    <col min="19" max="19" width="20.42578125" hidden="1" customWidth="1"/>
    <col min="20" max="20" width="0" hidden="1" customWidth="1"/>
  </cols>
  <sheetData>
    <row r="1" spans="1:20" ht="15.75" x14ac:dyDescent="0.25">
      <c r="A1" s="1"/>
      <c r="B1" s="2"/>
      <c r="C1" s="2"/>
      <c r="D1" s="2"/>
      <c r="E1" s="3"/>
      <c r="F1" s="4"/>
      <c r="G1" s="4"/>
      <c r="I1" s="5"/>
      <c r="M1" s="125" t="s">
        <v>0</v>
      </c>
      <c r="N1" s="125"/>
      <c r="O1" s="125"/>
      <c r="P1" s="125"/>
      <c r="Q1" s="125"/>
      <c r="S1" s="126" t="s">
        <v>1</v>
      </c>
      <c r="T1" s="126"/>
    </row>
    <row r="2" spans="1:20" x14ac:dyDescent="0.25">
      <c r="A2" s="7"/>
      <c r="B2" s="8"/>
      <c r="C2" s="9"/>
      <c r="D2" s="10"/>
      <c r="E2" s="11"/>
      <c r="F2" s="4"/>
      <c r="G2" s="4"/>
      <c r="I2" s="6"/>
      <c r="M2" s="12" t="s">
        <v>2</v>
      </c>
      <c r="N2" s="13" t="s">
        <v>3</v>
      </c>
      <c r="O2" s="122" t="s">
        <v>4</v>
      </c>
      <c r="P2" s="122"/>
      <c r="Q2" s="123" t="s">
        <v>5</v>
      </c>
      <c r="S2" s="14" t="s">
        <v>6</v>
      </c>
      <c r="T2" s="15"/>
    </row>
    <row r="3" spans="1:20" hidden="1" x14ac:dyDescent="0.25">
      <c r="A3" s="16"/>
      <c r="B3" s="17"/>
      <c r="C3" s="18"/>
      <c r="D3" s="19"/>
      <c r="E3" s="20"/>
      <c r="F3" s="4"/>
      <c r="G3" s="4"/>
      <c r="H3" s="21" t="s">
        <v>7</v>
      </c>
      <c r="I3" s="22" t="s">
        <v>8</v>
      </c>
      <c r="M3" s="13" t="s">
        <v>9</v>
      </c>
      <c r="N3" s="13" t="s">
        <v>10</v>
      </c>
      <c r="O3" s="118" t="s">
        <v>11</v>
      </c>
      <c r="Q3" s="123"/>
      <c r="R3" s="24"/>
      <c r="S3" s="25" t="s">
        <v>12</v>
      </c>
      <c r="T3" s="26">
        <v>0.99</v>
      </c>
    </row>
    <row r="4" spans="1:20" ht="16.5" hidden="1" thickBot="1" x14ac:dyDescent="0.3">
      <c r="A4" s="27"/>
      <c r="B4" s="28"/>
      <c r="C4" s="29"/>
      <c r="D4" s="30">
        <f>SUMIF($C$10:$C$15,"=X",$D$10:$D$15)</f>
        <v>1000</v>
      </c>
      <c r="E4" s="127" t="s">
        <v>13</v>
      </c>
      <c r="F4" s="127"/>
      <c r="G4" s="127"/>
      <c r="H4" s="31">
        <f>SUMIF($C$10:$C$14,"=X",$H$10:$H$14)</f>
        <v>2005.8</v>
      </c>
      <c r="I4" s="32">
        <f>IF(D4=0,"",H4/D4)</f>
        <v>2.0057999999999998</v>
      </c>
      <c r="M4" s="33">
        <f>H4</f>
        <v>2005.8</v>
      </c>
      <c r="N4" s="34">
        <f>IF(M4&lt;0,-(M4*$T$9),M4*$T$9)</f>
        <v>4.0115999999999996</v>
      </c>
      <c r="O4" s="35">
        <f>IF(M4&lt;1101,$T$3,M4*$T$4)</f>
        <v>1.8052199999999998</v>
      </c>
      <c r="P4" s="35">
        <f>IF(O4&gt;$T$5,$T$5,O4)</f>
        <v>1.8052199999999998</v>
      </c>
      <c r="Q4" s="36">
        <f>N4+P4</f>
        <v>5.8168199999999999</v>
      </c>
      <c r="R4" s="37"/>
      <c r="S4" s="25" t="s">
        <v>14</v>
      </c>
      <c r="T4" s="38">
        <v>8.9999999999999998E-4</v>
      </c>
    </row>
    <row r="5" spans="1:20" ht="15.75" hidden="1" customHeight="1" x14ac:dyDescent="0.25">
      <c r="A5" s="27"/>
      <c r="B5" s="28"/>
      <c r="C5" s="39"/>
      <c r="D5" s="40"/>
      <c r="E5" s="128"/>
      <c r="F5" s="128"/>
      <c r="G5" s="128"/>
      <c r="H5" s="41"/>
      <c r="I5" s="42" t="str">
        <f>IF(D5=0,"",H5/D5)</f>
        <v/>
      </c>
      <c r="M5" s="33">
        <f>F5</f>
        <v>0</v>
      </c>
      <c r="N5" s="34">
        <f>IF(M5&lt;0,-(M5*$T$9),M5*$T$9)</f>
        <v>0</v>
      </c>
      <c r="O5" s="35">
        <f>IF(M5&lt;1101,$T$3,M5*$T$4)</f>
        <v>0.99</v>
      </c>
      <c r="P5" s="35">
        <f>IF(O5&gt;$T$5,$T$5,O5)</f>
        <v>0.99</v>
      </c>
      <c r="Q5" s="36">
        <f>N5+P5</f>
        <v>0.99</v>
      </c>
      <c r="R5" s="34"/>
      <c r="S5" s="43" t="s">
        <v>15</v>
      </c>
      <c r="T5" s="44">
        <v>12</v>
      </c>
    </row>
    <row r="6" spans="1:20" hidden="1" x14ac:dyDescent="0.25">
      <c r="C6" s="39"/>
      <c r="D6" s="45"/>
      <c r="E6" s="46"/>
      <c r="F6" s="45"/>
      <c r="G6" s="45"/>
      <c r="H6" s="47"/>
      <c r="I6" s="48"/>
      <c r="R6" s="34"/>
    </row>
    <row r="7" spans="1:20" ht="15.75" hidden="1" x14ac:dyDescent="0.25">
      <c r="A7" s="49"/>
      <c r="B7" s="50"/>
      <c r="C7" s="39"/>
      <c r="D7" s="45"/>
      <c r="E7" s="46"/>
      <c r="F7" s="45"/>
      <c r="G7" s="45"/>
      <c r="H7" s="45"/>
      <c r="I7" s="45"/>
      <c r="R7" s="34"/>
      <c r="S7" s="4"/>
      <c r="T7" s="51"/>
    </row>
    <row r="8" spans="1:20" ht="15.75" hidden="1" x14ac:dyDescent="0.25">
      <c r="B8" s="50"/>
      <c r="C8" s="52"/>
      <c r="E8" s="53"/>
      <c r="F8" s="45"/>
      <c r="G8" s="45"/>
      <c r="H8" s="45"/>
      <c r="I8" s="45"/>
      <c r="M8" s="12" t="s">
        <v>2</v>
      </c>
      <c r="N8" s="13" t="s">
        <v>3</v>
      </c>
      <c r="O8" s="122" t="s">
        <v>4</v>
      </c>
      <c r="P8" s="122"/>
      <c r="Q8" s="123" t="s">
        <v>5</v>
      </c>
      <c r="R8" s="54"/>
      <c r="S8" s="55" t="s">
        <v>16</v>
      </c>
      <c r="T8" s="38">
        <v>0.34499999999999997</v>
      </c>
    </row>
    <row r="9" spans="1:20" ht="15.75" hidden="1" x14ac:dyDescent="0.25">
      <c r="B9" s="56"/>
      <c r="C9" s="57"/>
      <c r="D9" s="58" t="s">
        <v>17</v>
      </c>
      <c r="E9" s="59" t="s">
        <v>18</v>
      </c>
      <c r="F9" s="60" t="s">
        <v>19</v>
      </c>
      <c r="G9" s="60" t="s">
        <v>20</v>
      </c>
      <c r="H9" s="61" t="s">
        <v>7</v>
      </c>
      <c r="I9" s="61" t="s">
        <v>8</v>
      </c>
      <c r="M9" s="13" t="s">
        <v>9</v>
      </c>
      <c r="N9" s="13" t="s">
        <v>10</v>
      </c>
      <c r="O9" s="118" t="s">
        <v>11</v>
      </c>
      <c r="Q9" s="123"/>
      <c r="R9" s="54"/>
      <c r="S9" s="25" t="s">
        <v>21</v>
      </c>
      <c r="T9" s="38">
        <v>2E-3</v>
      </c>
    </row>
    <row r="10" spans="1:20" ht="21" hidden="1" customHeight="1" x14ac:dyDescent="0.25">
      <c r="B10" s="50"/>
      <c r="C10" s="62" t="s">
        <v>22</v>
      </c>
      <c r="D10" s="63">
        <v>1000</v>
      </c>
      <c r="E10" s="64">
        <v>2</v>
      </c>
      <c r="F10" s="4">
        <f>D10*E10</f>
        <v>2000</v>
      </c>
      <c r="G10" s="36">
        <f>IF(F10=0,0,Q10)</f>
        <v>5.8</v>
      </c>
      <c r="H10" s="65">
        <f>IF(C10="","0",F10+G10)</f>
        <v>2005.8</v>
      </c>
      <c r="I10" s="66">
        <f>IF(C10=0,"",H10/D10)</f>
        <v>2.0057999999999998</v>
      </c>
      <c r="M10" s="33">
        <f>F10</f>
        <v>2000</v>
      </c>
      <c r="N10" s="34">
        <f>IF(M10&lt;0,-(M10*$T$9),M10*$T$9)</f>
        <v>4</v>
      </c>
      <c r="O10" s="35">
        <f>IF(M10&lt;1101,$T$3,M10*$T$4)</f>
        <v>1.8</v>
      </c>
      <c r="P10" s="35">
        <f>IF(O10&gt;$T$5,$T$5,O10)</f>
        <v>1.8</v>
      </c>
      <c r="Q10" s="36">
        <f>N10+P10</f>
        <v>5.8</v>
      </c>
    </row>
    <row r="11" spans="1:20" ht="15.75" hidden="1" x14ac:dyDescent="0.25">
      <c r="B11" s="50"/>
      <c r="C11" s="62"/>
      <c r="D11" s="63"/>
      <c r="F11" s="4"/>
      <c r="G11" s="36"/>
      <c r="H11" s="65"/>
      <c r="I11" s="66"/>
      <c r="M11" s="33">
        <f>F11</f>
        <v>0</v>
      </c>
      <c r="N11" s="34">
        <f>IF(M11&lt;0,-(M11*$T$9),M11*$T$9)</f>
        <v>0</v>
      </c>
      <c r="O11" s="35">
        <f>IF(M11&lt;1101,$T$3,M11*$T$4)</f>
        <v>0.99</v>
      </c>
      <c r="P11" s="35">
        <f>IF(O11&gt;$T$5,$T$5,O11)</f>
        <v>0.99</v>
      </c>
      <c r="Q11" s="36">
        <f>N11+P11</f>
        <v>0.99</v>
      </c>
    </row>
    <row r="12" spans="1:20" ht="15.75" hidden="1" x14ac:dyDescent="0.25">
      <c r="A12" s="67"/>
      <c r="B12" s="50"/>
      <c r="C12" s="62"/>
      <c r="D12" s="63"/>
      <c r="F12" s="4"/>
      <c r="G12" s="36"/>
      <c r="H12" s="65"/>
      <c r="I12" s="66"/>
      <c r="M12" s="33">
        <f>F12</f>
        <v>0</v>
      </c>
      <c r="N12" s="34">
        <f>IF(M12&lt;0,-(M12*$T$9),M12*$T$9)</f>
        <v>0</v>
      </c>
      <c r="O12" s="35">
        <f>IF(M12&lt;1101,$T$3,M12*$T$4)</f>
        <v>0.99</v>
      </c>
      <c r="P12" s="35">
        <f>IF(O12&gt;$T$5,$T$5,O12)</f>
        <v>0.99</v>
      </c>
      <c r="Q12" s="36">
        <f>N12+P12</f>
        <v>0.99</v>
      </c>
    </row>
    <row r="13" spans="1:20" ht="15.75" hidden="1" x14ac:dyDescent="0.25">
      <c r="A13" s="19"/>
      <c r="B13" s="68"/>
      <c r="C13" s="69"/>
      <c r="D13" s="63"/>
      <c r="F13" s="4"/>
      <c r="G13" s="36"/>
      <c r="H13" s="65"/>
      <c r="I13" s="66"/>
      <c r="M13" s="33">
        <f>F13</f>
        <v>0</v>
      </c>
      <c r="N13" s="34">
        <f t="shared" ref="N13:N18" si="0">IF(M13&lt;0,-(M13*$T$9),M13*$T$9)</f>
        <v>0</v>
      </c>
      <c r="O13" s="35">
        <f t="shared" ref="O13:O18" si="1">IF(M13&lt;1101,$T$3,M13*$T$4)</f>
        <v>0.99</v>
      </c>
      <c r="P13" s="35">
        <f t="shared" ref="P13:P18" si="2">IF(O13&gt;$T$5,$T$5,O13)</f>
        <v>0.99</v>
      </c>
      <c r="Q13" s="36">
        <f>N13+P13</f>
        <v>0.99</v>
      </c>
    </row>
    <row r="14" spans="1:20" ht="15.75" hidden="1" x14ac:dyDescent="0.25">
      <c r="A14" s="19"/>
      <c r="B14" s="68"/>
      <c r="C14" s="69"/>
      <c r="D14" s="63"/>
      <c r="F14" s="4"/>
      <c r="G14" s="36"/>
      <c r="H14" s="65"/>
      <c r="I14" s="66"/>
      <c r="M14" s="33">
        <f>F14</f>
        <v>0</v>
      </c>
      <c r="N14" s="34">
        <f t="shared" si="0"/>
        <v>0</v>
      </c>
      <c r="O14" s="35">
        <f t="shared" si="1"/>
        <v>0.99</v>
      </c>
      <c r="P14" s="35">
        <f t="shared" si="2"/>
        <v>0.99</v>
      </c>
      <c r="Q14" s="36">
        <f>N14+P14</f>
        <v>0.99</v>
      </c>
    </row>
    <row r="15" spans="1:20" ht="15.75" x14ac:dyDescent="0.25">
      <c r="A15" s="19"/>
      <c r="B15" s="68"/>
      <c r="C15" s="69"/>
      <c r="D15" s="6"/>
      <c r="F15" s="4"/>
      <c r="G15" s="36"/>
      <c r="H15" s="65"/>
      <c r="I15" s="65"/>
      <c r="M15" s="33"/>
      <c r="N15" s="34"/>
      <c r="O15" s="35"/>
      <c r="P15" s="35"/>
      <c r="Q15" s="36"/>
    </row>
    <row r="16" spans="1:20" ht="16.5" customHeight="1" x14ac:dyDescent="0.25">
      <c r="A16" s="70"/>
      <c r="B16" s="71"/>
      <c r="C16" s="124" t="s">
        <v>23</v>
      </c>
      <c r="D16" s="124"/>
      <c r="E16" s="124"/>
      <c r="F16" s="124"/>
      <c r="G16" s="124"/>
      <c r="H16" s="124"/>
      <c r="I16" s="19"/>
      <c r="J16" s="19"/>
      <c r="K16" s="72"/>
      <c r="M16" s="33"/>
      <c r="N16" s="34"/>
      <c r="O16" s="35"/>
      <c r="P16" s="35"/>
      <c r="Q16" s="36"/>
    </row>
    <row r="17" spans="1:17" ht="15.75" x14ac:dyDescent="0.25">
      <c r="A17" s="70"/>
      <c r="B17" s="73"/>
      <c r="C17" s="29"/>
      <c r="D17" s="74" t="s">
        <v>17</v>
      </c>
      <c r="F17" s="74" t="s">
        <v>24</v>
      </c>
      <c r="G17" s="74" t="s">
        <v>25</v>
      </c>
      <c r="H17" s="75" t="s">
        <v>26</v>
      </c>
      <c r="I17" s="76" t="s">
        <v>27</v>
      </c>
      <c r="J17" s="75" t="s">
        <v>28</v>
      </c>
      <c r="K17" s="75"/>
      <c r="M17" s="33"/>
      <c r="N17" s="34"/>
      <c r="O17" s="35"/>
      <c r="P17" s="35"/>
      <c r="Q17" s="36"/>
    </row>
    <row r="18" spans="1:17" ht="15" hidden="1" customHeight="1" x14ac:dyDescent="0.25">
      <c r="A18" s="19"/>
      <c r="B18" s="77"/>
      <c r="C18" s="78" t="s">
        <v>29</v>
      </c>
      <c r="D18" s="79">
        <v>1000</v>
      </c>
      <c r="E18" s="80">
        <v>2.1</v>
      </c>
      <c r="F18" s="81">
        <f>D18*E18</f>
        <v>2100</v>
      </c>
      <c r="G18" s="82">
        <f>F18-G19</f>
        <v>2093.91</v>
      </c>
      <c r="H18" s="82">
        <f>H19*D18</f>
        <v>2005.7999999999997</v>
      </c>
      <c r="I18" s="82">
        <f>G18-H18</f>
        <v>88.110000000000127</v>
      </c>
      <c r="J18" s="82">
        <f>I18-J19</f>
        <v>57.71205000000009</v>
      </c>
      <c r="K18" s="83"/>
      <c r="M18" s="33">
        <f>F18</f>
        <v>2100</v>
      </c>
      <c r="N18" s="34">
        <f t="shared" si="0"/>
        <v>4.2</v>
      </c>
      <c r="O18" s="35">
        <f t="shared" si="1"/>
        <v>1.89</v>
      </c>
      <c r="P18" s="35">
        <f t="shared" si="2"/>
        <v>1.89</v>
      </c>
      <c r="Q18" s="84">
        <f>IF(M18=0,"0",N18+P18)</f>
        <v>6.09</v>
      </c>
    </row>
    <row r="19" spans="1:17" hidden="1" x14ac:dyDescent="0.25">
      <c r="C19" s="85"/>
      <c r="D19" s="79"/>
      <c r="E19" s="80"/>
      <c r="F19" s="81"/>
      <c r="G19" s="86">
        <f>Q18</f>
        <v>6.09</v>
      </c>
      <c r="H19" s="87">
        <f>$I$4</f>
        <v>2.0057999999999998</v>
      </c>
      <c r="I19" s="88"/>
      <c r="J19" s="89">
        <f>I18*$T$8</f>
        <v>30.397950000000041</v>
      </c>
      <c r="K19" s="90"/>
      <c r="M19" s="33"/>
      <c r="N19" s="34"/>
      <c r="O19" s="35"/>
      <c r="P19" s="35"/>
      <c r="Q19" s="84"/>
    </row>
    <row r="20" spans="1:17" hidden="1" x14ac:dyDescent="0.25">
      <c r="C20" s="51"/>
      <c r="D20" s="91"/>
      <c r="E20" s="92"/>
      <c r="F20" s="74"/>
      <c r="G20" s="74"/>
      <c r="H20" s="75"/>
      <c r="I20" s="76"/>
      <c r="J20" s="75"/>
      <c r="K20" s="83"/>
      <c r="M20" s="33"/>
      <c r="N20" s="34"/>
      <c r="O20" s="35"/>
      <c r="P20" s="35"/>
      <c r="Q20" s="84"/>
    </row>
    <row r="21" spans="1:17" hidden="1" x14ac:dyDescent="0.25">
      <c r="C21" s="51"/>
      <c r="D21" s="91"/>
      <c r="E21" s="92"/>
      <c r="F21" s="74" t="s">
        <v>24</v>
      </c>
      <c r="G21" s="74" t="s">
        <v>25</v>
      </c>
      <c r="H21" s="75" t="s">
        <v>26</v>
      </c>
      <c r="I21" s="76" t="s">
        <v>27</v>
      </c>
      <c r="J21" s="75" t="s">
        <v>28</v>
      </c>
      <c r="K21" s="90"/>
      <c r="M21" s="33"/>
      <c r="N21" s="34"/>
      <c r="O21" s="35"/>
      <c r="P21" s="35"/>
      <c r="Q21" s="84"/>
    </row>
    <row r="22" spans="1:17" ht="15" hidden="1" customHeight="1" x14ac:dyDescent="0.25">
      <c r="C22" s="78" t="s">
        <v>30</v>
      </c>
      <c r="D22" s="79">
        <f>$D$18</f>
        <v>1000</v>
      </c>
      <c r="E22" s="93">
        <f>I4*(1+C23)</f>
        <v>2.10609</v>
      </c>
      <c r="F22" s="81">
        <f>D22*E22</f>
        <v>2106.09</v>
      </c>
      <c r="G22" s="82">
        <f>F22-G23</f>
        <v>2099.9823390000001</v>
      </c>
      <c r="H22" s="82">
        <f>H23*D22</f>
        <v>2005.7999999999997</v>
      </c>
      <c r="I22" s="82">
        <f>G22-H22</f>
        <v>94.182339000000411</v>
      </c>
      <c r="J22" s="82">
        <f>I22-J23</f>
        <v>61.689432045000274</v>
      </c>
      <c r="K22" s="75"/>
      <c r="M22" s="33">
        <f>F22</f>
        <v>2106.09</v>
      </c>
      <c r="N22" s="34">
        <f>IF(M22&lt;0,-(M22*$T$9),M22*$T$9)</f>
        <v>4.21218</v>
      </c>
      <c r="O22" s="35">
        <f>IF(M22&lt;1101,$T$3,M22*$T$4)</f>
        <v>1.895481</v>
      </c>
      <c r="P22" s="35">
        <f>IF(O22&gt;$T$5,$T$5,O22)</f>
        <v>1.895481</v>
      </c>
      <c r="Q22" s="84">
        <f>IF(M22=0,"0",N22+P22)</f>
        <v>6.1076610000000002</v>
      </c>
    </row>
    <row r="23" spans="1:17" ht="18.75" hidden="1" x14ac:dyDescent="0.25">
      <c r="C23" s="94">
        <v>0.05</v>
      </c>
      <c r="D23" s="95"/>
      <c r="E23" s="93"/>
      <c r="F23" s="81"/>
      <c r="G23" s="86">
        <f>Q22</f>
        <v>6.1076610000000002</v>
      </c>
      <c r="H23" s="87">
        <f>$I$4</f>
        <v>2.0057999999999998</v>
      </c>
      <c r="I23" s="88"/>
      <c r="J23" s="89">
        <f>I22*T8</f>
        <v>32.492906955000137</v>
      </c>
      <c r="K23" s="83"/>
      <c r="M23" s="33"/>
      <c r="N23" s="34"/>
      <c r="O23" s="35"/>
      <c r="P23" s="35"/>
      <c r="Q23" s="84"/>
    </row>
    <row r="24" spans="1:17" hidden="1" x14ac:dyDescent="0.25">
      <c r="C24" s="96"/>
      <c r="D24" s="91"/>
      <c r="E24" s="92"/>
      <c r="F24" s="74"/>
      <c r="G24" s="74"/>
      <c r="H24" s="75"/>
      <c r="I24" s="76"/>
      <c r="J24" s="75"/>
      <c r="K24" s="90"/>
      <c r="M24" s="33"/>
      <c r="N24" s="34"/>
      <c r="O24" s="35"/>
      <c r="P24" s="35"/>
      <c r="Q24" s="84"/>
    </row>
    <row r="25" spans="1:17" ht="15.75" hidden="1" customHeight="1" x14ac:dyDescent="0.25">
      <c r="A25" s="1" t="s">
        <v>31</v>
      </c>
      <c r="C25" s="97"/>
      <c r="D25" s="79"/>
      <c r="E25" s="93"/>
      <c r="F25" s="81"/>
      <c r="G25" s="82"/>
      <c r="H25" s="82"/>
      <c r="I25" s="82"/>
      <c r="J25" s="82"/>
      <c r="M25" s="33"/>
      <c r="N25" s="34"/>
      <c r="O25" s="35"/>
      <c r="P25" s="35"/>
      <c r="Q25" s="84"/>
    </row>
    <row r="26" spans="1:17" ht="15" hidden="1" customHeight="1" x14ac:dyDescent="0.25">
      <c r="A26" s="98"/>
      <c r="C26" s="97"/>
      <c r="D26" s="95"/>
      <c r="E26" s="93"/>
      <c r="F26" s="81"/>
      <c r="G26" s="86"/>
      <c r="H26" s="87"/>
      <c r="I26" s="88"/>
      <c r="J26" s="89"/>
      <c r="M26" s="33">
        <f>F55</f>
        <v>2203</v>
      </c>
      <c r="N26" s="34">
        <f>IF(M26&lt;0,-(M26*$T$9),M26*$T$9)</f>
        <v>4.4059999999999997</v>
      </c>
      <c r="O26" s="35">
        <f>IF(M26&lt;1101,$T$3,M26*$T$4)</f>
        <v>1.9826999999999999</v>
      </c>
      <c r="P26" s="35">
        <f>IF(O26&gt;$T$5,$T$5,O26)</f>
        <v>1.9826999999999999</v>
      </c>
      <c r="Q26" s="84">
        <f>IF(M26=0,"0",N26+P26)</f>
        <v>6.3887</v>
      </c>
    </row>
    <row r="27" spans="1:17" ht="15.75" hidden="1" customHeight="1" x14ac:dyDescent="0.25">
      <c r="A27" s="7" t="s">
        <v>32</v>
      </c>
      <c r="B27" s="2"/>
      <c r="C27" s="2"/>
      <c r="D27" s="2"/>
      <c r="E27" s="99"/>
      <c r="F27" s="4"/>
      <c r="G27" s="4"/>
      <c r="I27" s="5"/>
      <c r="M27" s="33"/>
      <c r="N27" s="34"/>
      <c r="O27" s="35"/>
      <c r="P27" s="35"/>
      <c r="Q27" s="84"/>
    </row>
    <row r="28" spans="1:17" ht="15" hidden="1" customHeight="1" x14ac:dyDescent="0.25">
      <c r="A28" s="16" t="s">
        <v>33</v>
      </c>
      <c r="B28" s="100"/>
      <c r="C28" s="9"/>
      <c r="D28" s="10"/>
      <c r="E28" s="101"/>
      <c r="F28" s="4"/>
      <c r="G28" s="4"/>
      <c r="I28" s="6"/>
      <c r="M28" s="33"/>
      <c r="N28" s="34"/>
      <c r="O28" s="35"/>
      <c r="P28" s="35"/>
      <c r="Q28" s="84"/>
    </row>
    <row r="29" spans="1:17" ht="15" hidden="1" customHeight="1" x14ac:dyDescent="0.25">
      <c r="A29" s="27" t="s">
        <v>34</v>
      </c>
      <c r="B29" s="8" t="s">
        <v>35</v>
      </c>
      <c r="C29" s="18"/>
      <c r="D29" s="19"/>
      <c r="E29" s="102"/>
      <c r="F29" s="4"/>
      <c r="G29" s="4"/>
      <c r="H29" s="21"/>
      <c r="I29" s="22"/>
      <c r="M29" s="33">
        <f>F58</f>
        <v>2237</v>
      </c>
      <c r="N29" s="34">
        <f>IF(M29&lt;0,-(M29*$T$9),M29*$T$9)</f>
        <v>4.4740000000000002</v>
      </c>
      <c r="O29" s="35">
        <f>IF(M29&lt;1101,$T$3,M29*$T$4)</f>
        <v>2.0133000000000001</v>
      </c>
      <c r="P29" s="35">
        <f>IF(O29&gt;$T$5,$T$5,O29)</f>
        <v>2.0133000000000001</v>
      </c>
      <c r="Q29" s="84">
        <f>IF(M29=0,"0",N29+P29)</f>
        <v>6.4873000000000003</v>
      </c>
    </row>
    <row r="30" spans="1:17" ht="16.5" hidden="1" customHeight="1" thickBot="1" x14ac:dyDescent="0.3">
      <c r="A30" s="27" t="s">
        <v>36</v>
      </c>
      <c r="B30" s="17" t="s">
        <v>37</v>
      </c>
      <c r="C30" s="29"/>
      <c r="D30" s="30"/>
      <c r="E30" s="103"/>
      <c r="F30" s="120"/>
      <c r="G30" s="120"/>
      <c r="H30" s="31"/>
      <c r="I30" s="32"/>
      <c r="M30" s="33"/>
      <c r="N30" s="34"/>
      <c r="O30" s="35"/>
      <c r="P30" s="35"/>
      <c r="Q30" s="84"/>
    </row>
    <row r="31" spans="1:17" ht="15.75" hidden="1" customHeight="1" x14ac:dyDescent="0.25">
      <c r="B31" s="28" t="s">
        <v>38</v>
      </c>
      <c r="C31" s="39"/>
      <c r="D31" s="40"/>
      <c r="E31" s="105"/>
      <c r="F31" s="121"/>
      <c r="G31" s="121"/>
      <c r="H31" s="41"/>
      <c r="I31" s="42"/>
      <c r="M31" s="33"/>
      <c r="N31" s="34"/>
      <c r="O31" s="35"/>
      <c r="P31" s="35"/>
      <c r="Q31" s="84"/>
    </row>
    <row r="32" spans="1:17" ht="15" hidden="1" customHeight="1" x14ac:dyDescent="0.25">
      <c r="B32" s="28" t="s">
        <v>39</v>
      </c>
      <c r="C32" s="39"/>
      <c r="D32" s="45"/>
      <c r="E32" s="92"/>
      <c r="F32" s="45"/>
      <c r="G32" s="45"/>
      <c r="H32" s="47"/>
      <c r="I32" s="48"/>
      <c r="M32" s="33">
        <f>F61</f>
        <v>0</v>
      </c>
      <c r="N32" s="34">
        <f>IF(M32&lt;0,-(M32*$T$9),M32*$T$9)</f>
        <v>0</v>
      </c>
      <c r="O32" s="35">
        <f>IF(M32&lt;1101,$T$3,M32*$T$4)</f>
        <v>0.99</v>
      </c>
      <c r="P32" s="35">
        <f>IF(O32&gt;$T$5,$T$5,O32)</f>
        <v>0.99</v>
      </c>
      <c r="Q32" s="84" t="str">
        <f>IF(M32=0,"0",N32+P32)</f>
        <v>0</v>
      </c>
    </row>
    <row r="33" spans="1:11" ht="15.75" hidden="1" customHeight="1" x14ac:dyDescent="0.25">
      <c r="A33" s="49" t="s">
        <v>40</v>
      </c>
      <c r="B33" s="50"/>
      <c r="C33" s="39"/>
      <c r="D33" s="45"/>
      <c r="E33" s="92"/>
      <c r="F33" s="45"/>
      <c r="G33" s="45"/>
      <c r="H33" s="45"/>
      <c r="I33" s="45"/>
    </row>
    <row r="34" spans="1:11" ht="15.75" hidden="1" customHeight="1" x14ac:dyDescent="0.25">
      <c r="A34" t="s">
        <v>41</v>
      </c>
      <c r="B34" s="50"/>
      <c r="C34" s="52"/>
      <c r="E34" s="107"/>
      <c r="F34" s="45"/>
      <c r="G34" s="45"/>
      <c r="H34" s="45"/>
      <c r="I34" s="45"/>
    </row>
    <row r="35" spans="1:11" ht="15.75" hidden="1" customHeight="1" x14ac:dyDescent="0.25">
      <c r="B35" s="56" t="s">
        <v>42</v>
      </c>
      <c r="C35" s="57"/>
      <c r="D35" s="58"/>
      <c r="E35" s="108"/>
      <c r="F35" s="60"/>
      <c r="G35" s="60"/>
      <c r="H35" s="61"/>
      <c r="I35" s="61"/>
    </row>
    <row r="36" spans="1:11" ht="15.75" hidden="1" customHeight="1" x14ac:dyDescent="0.25">
      <c r="A36" s="67"/>
      <c r="B36" s="50"/>
      <c r="C36" s="62"/>
      <c r="D36" s="63"/>
      <c r="E36" s="92"/>
      <c r="F36" s="4"/>
      <c r="G36" s="36"/>
      <c r="H36" s="65"/>
      <c r="I36" s="66"/>
    </row>
    <row r="37" spans="1:11" ht="15.75" hidden="1" customHeight="1" x14ac:dyDescent="0.25">
      <c r="A37" s="19"/>
      <c r="B37" s="50"/>
      <c r="C37" s="62"/>
      <c r="D37" s="63"/>
      <c r="E37" s="92"/>
      <c r="F37" s="4"/>
      <c r="G37" s="36"/>
      <c r="H37" s="65"/>
      <c r="I37" s="66"/>
    </row>
    <row r="38" spans="1:11" ht="15.75" hidden="1" customHeight="1" x14ac:dyDescent="0.25">
      <c r="A38" s="19"/>
      <c r="B38" s="50"/>
      <c r="C38" s="62"/>
      <c r="D38" s="63"/>
      <c r="E38" s="92"/>
      <c r="F38" s="4"/>
      <c r="G38" s="36"/>
      <c r="H38" s="65"/>
      <c r="I38" s="66"/>
    </row>
    <row r="39" spans="1:11" ht="15.75" hidden="1" customHeight="1" x14ac:dyDescent="0.25">
      <c r="A39" s="19"/>
      <c r="B39" s="68"/>
      <c r="C39" s="69"/>
      <c r="D39" s="63"/>
      <c r="E39" s="92"/>
      <c r="F39" s="4"/>
      <c r="G39" s="36"/>
      <c r="H39" s="65"/>
      <c r="I39" s="66"/>
    </row>
    <row r="40" spans="1:11" ht="15.75" hidden="1" customHeight="1" x14ac:dyDescent="0.25">
      <c r="A40" s="70"/>
      <c r="B40" s="68"/>
      <c r="C40" s="69"/>
      <c r="D40" s="63"/>
      <c r="E40" s="92"/>
      <c r="F40" s="4"/>
      <c r="G40" s="36"/>
      <c r="H40" s="65"/>
      <c r="I40" s="66"/>
      <c r="K40" s="72"/>
    </row>
    <row r="41" spans="1:11" ht="15.75" hidden="1" customHeight="1" x14ac:dyDescent="0.25">
      <c r="A41" s="70"/>
      <c r="B41" s="68"/>
      <c r="C41" s="69"/>
      <c r="D41" s="6"/>
      <c r="E41" s="92"/>
      <c r="F41" s="4"/>
      <c r="G41" s="36"/>
      <c r="H41" s="65"/>
      <c r="I41" s="65"/>
      <c r="K41" s="75"/>
    </row>
    <row r="42" spans="1:11" ht="15.75" hidden="1" customHeight="1" x14ac:dyDescent="0.25">
      <c r="A42" s="19"/>
      <c r="B42" s="71"/>
      <c r="C42" s="119"/>
      <c r="D42" s="119"/>
      <c r="E42" s="110"/>
      <c r="F42" s="119"/>
      <c r="G42" s="119"/>
      <c r="H42" s="119"/>
      <c r="I42" s="19"/>
      <c r="J42" s="111"/>
      <c r="K42" s="83"/>
    </row>
    <row r="43" spans="1:11" ht="15" hidden="1" customHeight="1" x14ac:dyDescent="0.25">
      <c r="B43" s="73"/>
      <c r="C43" s="29"/>
      <c r="D43" s="74"/>
      <c r="E43" s="92"/>
      <c r="F43" s="74"/>
      <c r="G43" s="74"/>
      <c r="H43" s="75"/>
      <c r="I43" s="76"/>
      <c r="J43" s="75"/>
      <c r="K43" s="90"/>
    </row>
    <row r="44" spans="1:11" ht="15" hidden="1" customHeight="1" x14ac:dyDescent="0.25">
      <c r="B44" s="77"/>
      <c r="C44" s="85"/>
      <c r="D44" s="79"/>
      <c r="E44" s="93"/>
      <c r="F44" s="81"/>
      <c r="G44" s="82"/>
      <c r="H44" s="82"/>
      <c r="I44" s="82"/>
      <c r="J44" s="82"/>
      <c r="K44" s="75"/>
    </row>
    <row r="45" spans="1:11" ht="15" hidden="1" customHeight="1" x14ac:dyDescent="0.25">
      <c r="C45" s="85"/>
      <c r="D45" s="79"/>
      <c r="E45" s="93"/>
      <c r="F45" s="81"/>
      <c r="G45" s="86"/>
      <c r="H45" s="87"/>
      <c r="I45" s="88"/>
      <c r="J45" s="89"/>
      <c r="K45" s="83"/>
    </row>
    <row r="46" spans="1:11" ht="15" hidden="1" customHeight="1" x14ac:dyDescent="0.25">
      <c r="D46" s="91"/>
      <c r="E46" s="92"/>
      <c r="F46" s="74"/>
      <c r="G46" s="74"/>
      <c r="H46" s="75"/>
      <c r="I46" s="76"/>
      <c r="J46" s="75"/>
      <c r="K46" s="90"/>
    </row>
    <row r="47" spans="1:11" ht="15" hidden="1" customHeight="1" x14ac:dyDescent="0.25">
      <c r="C47" s="97"/>
      <c r="D47" s="79"/>
      <c r="E47" s="93"/>
      <c r="F47" s="81"/>
      <c r="G47" s="82"/>
      <c r="H47" s="82"/>
      <c r="I47" s="82"/>
      <c r="J47" s="82"/>
      <c r="K47" s="75"/>
    </row>
    <row r="48" spans="1:11" ht="15" hidden="1" customHeight="1" x14ac:dyDescent="0.25">
      <c r="C48" s="97"/>
      <c r="D48" s="95"/>
      <c r="E48" s="93"/>
      <c r="F48" s="81"/>
      <c r="G48" s="86"/>
      <c r="H48" s="87"/>
      <c r="I48" s="88"/>
      <c r="J48" s="89"/>
      <c r="K48" s="83"/>
    </row>
    <row r="49" spans="3:17" ht="15" hidden="1" customHeight="1" x14ac:dyDescent="0.25">
      <c r="C49" s="112"/>
      <c r="D49" s="91"/>
      <c r="E49" s="92"/>
      <c r="F49" s="74"/>
      <c r="G49" s="74"/>
      <c r="H49" s="75"/>
      <c r="I49" s="76"/>
      <c r="J49" s="75"/>
      <c r="K49" s="90"/>
    </row>
    <row r="50" spans="3:17" ht="15" hidden="1" customHeight="1" x14ac:dyDescent="0.25">
      <c r="C50" s="97"/>
      <c r="D50" s="79"/>
      <c r="E50" s="93"/>
      <c r="F50" s="81"/>
      <c r="G50" s="82"/>
      <c r="H50" s="82"/>
      <c r="I50" s="82"/>
      <c r="J50" s="82"/>
    </row>
    <row r="51" spans="3:17" hidden="1" x14ac:dyDescent="0.25">
      <c r="C51" s="97"/>
      <c r="D51" s="95"/>
      <c r="E51" s="93"/>
      <c r="F51" s="81"/>
      <c r="G51" s="74" t="s">
        <v>25</v>
      </c>
      <c r="H51" s="75" t="s">
        <v>26</v>
      </c>
      <c r="I51" s="76" t="s">
        <v>27</v>
      </c>
      <c r="J51" s="75" t="s">
        <v>28</v>
      </c>
      <c r="K51" s="90"/>
    </row>
    <row r="52" spans="3:17" ht="15" customHeight="1" x14ac:dyDescent="0.25">
      <c r="C52" s="78" t="s">
        <v>43</v>
      </c>
      <c r="D52" s="79">
        <f>$D$18</f>
        <v>1000</v>
      </c>
      <c r="E52" s="93">
        <v>2.2029999999999998</v>
      </c>
      <c r="F52" s="81">
        <f>D52*E52</f>
        <v>2203</v>
      </c>
      <c r="G52" s="83">
        <f>F52-G53</f>
        <v>2196.6113</v>
      </c>
      <c r="H52" s="83">
        <f>H53*D52</f>
        <v>2005.7999999999997</v>
      </c>
      <c r="I52" s="83">
        <f>G52-H52</f>
        <v>190.8113000000003</v>
      </c>
      <c r="J52" s="129">
        <f>I52-J53</f>
        <v>124.9814015000002</v>
      </c>
      <c r="K52" s="75"/>
      <c r="M52" s="33">
        <f>F52</f>
        <v>2203</v>
      </c>
      <c r="N52" s="34">
        <f>IF(M52&lt;0,-(M52*$T$9),M52*$T$9)</f>
        <v>4.4059999999999997</v>
      </c>
      <c r="O52" s="35">
        <f>IF(M52&lt;1101,$T$3,M52*$T$4)</f>
        <v>1.9826999999999999</v>
      </c>
      <c r="P52" s="35">
        <f>IF(O52&gt;$T$5,$T$5,O52)</f>
        <v>1.9826999999999999</v>
      </c>
      <c r="Q52" s="84">
        <f>IF(M52=0,"0",N52+P52)</f>
        <v>6.3887</v>
      </c>
    </row>
    <row r="53" spans="3:17" ht="18.75" x14ac:dyDescent="0.25">
      <c r="C53" s="78"/>
      <c r="D53" s="95"/>
      <c r="E53" s="93"/>
      <c r="F53" s="81"/>
      <c r="G53" s="115">
        <f>Q52</f>
        <v>6.3887</v>
      </c>
      <c r="H53" s="116">
        <f>$I$4</f>
        <v>2.0057999999999998</v>
      </c>
      <c r="I53" s="117"/>
      <c r="J53" s="89">
        <f>I52*T8</f>
        <v>65.829898500000098</v>
      </c>
      <c r="K53" s="83"/>
    </row>
    <row r="54" spans="3:17" x14ac:dyDescent="0.25">
      <c r="E54" s="92"/>
      <c r="G54" s="74" t="s">
        <v>25</v>
      </c>
      <c r="H54" s="75" t="s">
        <v>26</v>
      </c>
      <c r="I54" s="76" t="s">
        <v>27</v>
      </c>
      <c r="J54" s="75" t="s">
        <v>28</v>
      </c>
      <c r="K54" s="90"/>
    </row>
    <row r="55" spans="3:17" ht="15" customHeight="1" x14ac:dyDescent="0.25">
      <c r="C55" s="78" t="s">
        <v>44</v>
      </c>
      <c r="D55" s="79">
        <f>$D$18</f>
        <v>1000</v>
      </c>
      <c r="E55" s="93">
        <v>2.2029999999999998</v>
      </c>
      <c r="F55" s="81">
        <f>D55*E55</f>
        <v>2203</v>
      </c>
      <c r="G55" s="83">
        <f>F55-G56</f>
        <v>2196.6113</v>
      </c>
      <c r="H55" s="83">
        <f>H56*D55</f>
        <v>2005.7999999999997</v>
      </c>
      <c r="I55" s="83">
        <f>G55-H55</f>
        <v>190.8113000000003</v>
      </c>
      <c r="J55" s="129">
        <f>I55-J56</f>
        <v>124.9814015000002</v>
      </c>
      <c r="K55" s="75"/>
      <c r="M55" s="33">
        <f>F55</f>
        <v>2203</v>
      </c>
      <c r="N55" s="34">
        <f>IF(M55&lt;0,-(M55*$T$9),M55*$T$9)</f>
        <v>4.4059999999999997</v>
      </c>
      <c r="O55" s="35">
        <f>IF(M55&lt;1101,$T$3,M55*$T$4)</f>
        <v>1.9826999999999999</v>
      </c>
      <c r="P55" s="35">
        <f>IF(O55&gt;$T$5,$T$5,O55)</f>
        <v>1.9826999999999999</v>
      </c>
      <c r="Q55" s="84">
        <f>IF(M55=0,"0",N55+P55)</f>
        <v>6.3887</v>
      </c>
    </row>
    <row r="56" spans="3:17" ht="18.75" x14ac:dyDescent="0.25">
      <c r="C56" s="78"/>
      <c r="D56" s="95"/>
      <c r="E56" s="93"/>
      <c r="F56" s="81"/>
      <c r="G56" s="115">
        <f>Q55</f>
        <v>6.3887</v>
      </c>
      <c r="H56" s="116">
        <f>$I$4</f>
        <v>2.0057999999999998</v>
      </c>
      <c r="I56" s="117"/>
      <c r="J56" s="89">
        <f>I55*T8</f>
        <v>65.829898500000098</v>
      </c>
      <c r="K56" s="83"/>
    </row>
    <row r="57" spans="3:17" x14ac:dyDescent="0.25">
      <c r="E57" s="92"/>
      <c r="G57" s="74" t="s">
        <v>25</v>
      </c>
      <c r="H57" s="75" t="s">
        <v>26</v>
      </c>
      <c r="I57" s="76" t="s">
        <v>27</v>
      </c>
      <c r="J57" s="75" t="s">
        <v>28</v>
      </c>
      <c r="K57" s="90"/>
    </row>
    <row r="58" spans="3:17" ht="15" customHeight="1" x14ac:dyDescent="0.25">
      <c r="C58" s="78" t="s">
        <v>45</v>
      </c>
      <c r="D58" s="79">
        <f>$D$18</f>
        <v>1000</v>
      </c>
      <c r="E58" s="93">
        <v>2.2370000000000001</v>
      </c>
      <c r="F58" s="81">
        <f>D58*E58</f>
        <v>2237</v>
      </c>
      <c r="G58" s="83">
        <f>F58-G59</f>
        <v>2230.5127000000002</v>
      </c>
      <c r="H58" s="83">
        <f>H59*D58</f>
        <v>2005.7999999999997</v>
      </c>
      <c r="I58" s="83">
        <f>G58-H58</f>
        <v>224.7127000000005</v>
      </c>
      <c r="J58" s="129">
        <f>I58-J59</f>
        <v>147.18681850000033</v>
      </c>
      <c r="K58" s="75"/>
      <c r="M58" s="33">
        <f>F58</f>
        <v>2237</v>
      </c>
      <c r="N58" s="34">
        <f>IF(M58&lt;0,-(M58*$T$9),M58*$T$9)</f>
        <v>4.4740000000000002</v>
      </c>
      <c r="O58" s="35">
        <f>IF(M58&lt;1101,$T$3,M58*$T$4)</f>
        <v>2.0133000000000001</v>
      </c>
      <c r="P58" s="35">
        <f>IF(O58&gt;$T$5,$T$5,O58)</f>
        <v>2.0133000000000001</v>
      </c>
      <c r="Q58" s="84">
        <f>IF(M58=0,"0",N58+P58)</f>
        <v>6.4873000000000003</v>
      </c>
    </row>
    <row r="59" spans="3:17" ht="18.75" x14ac:dyDescent="0.25">
      <c r="C59" s="78"/>
      <c r="D59" s="95"/>
      <c r="E59" s="114"/>
      <c r="F59" s="81"/>
      <c r="G59" s="86">
        <f>Q58</f>
        <v>6.4873000000000003</v>
      </c>
      <c r="H59" s="87">
        <f>$I$4</f>
        <v>2.0057999999999998</v>
      </c>
      <c r="I59" s="88"/>
      <c r="J59" s="89">
        <f>I58*T8</f>
        <v>77.525881500000168</v>
      </c>
      <c r="K59" s="83"/>
    </row>
    <row r="61" spans="3:17" x14ac:dyDescent="0.25">
      <c r="C61" t="s">
        <v>46</v>
      </c>
    </row>
    <row r="62" spans="3:17" x14ac:dyDescent="0.25">
      <c r="C62" t="s">
        <v>47</v>
      </c>
    </row>
    <row r="63" spans="3:17" x14ac:dyDescent="0.25">
      <c r="E63" s="64" t="s">
        <v>48</v>
      </c>
    </row>
  </sheetData>
  <scenarios current="0" show="0">
    <scenario name="Objectif" locked="1" count="1" user="." comment="Créé par . le 03/03/2013_x000a_Modifié par: . le 03/03/2013">
      <inputCells r="J23" undone="1" val="100"/>
    </scenario>
  </scenarios>
  <mergeCells count="9">
    <mergeCell ref="O8:P8"/>
    <mergeCell ref="Q8:Q9"/>
    <mergeCell ref="C16:H16"/>
    <mergeCell ref="M1:Q1"/>
    <mergeCell ref="S1:T1"/>
    <mergeCell ref="O2:P2"/>
    <mergeCell ref="Q2:Q3"/>
    <mergeCell ref="E4:G4"/>
    <mergeCell ref="E5:G5"/>
  </mergeCells>
  <conditionalFormatting sqref="D10:D15">
    <cfRule type="expression" priority="13" stopIfTrue="1">
      <formula>ESTVIDE=C10</formula>
    </cfRule>
    <cfRule type="expression" dxfId="15" priority="14" stopIfTrue="1">
      <formula>C10="x"</formula>
    </cfRule>
    <cfRule type="expression" dxfId="14" priority="15" stopIfTrue="1">
      <formula>C10="h"</formula>
    </cfRule>
  </conditionalFormatting>
  <conditionalFormatting sqref="H10:H15 I15">
    <cfRule type="expression" priority="16" stopIfTrue="1">
      <formula>ESTVIDE=G10</formula>
    </cfRule>
    <cfRule type="expression" dxfId="13" priority="17" stopIfTrue="1">
      <formula>G10="x"</formula>
    </cfRule>
    <cfRule type="expression" dxfId="12" priority="18" stopIfTrue="1">
      <formula>G10="h"</formula>
    </cfRule>
  </conditionalFormatting>
  <conditionalFormatting sqref="E10:E15">
    <cfRule type="expression" priority="19" stopIfTrue="1">
      <formula>ESTVIDE=#REF!</formula>
    </cfRule>
    <cfRule type="expression" dxfId="11" priority="20" stopIfTrue="1">
      <formula>#REF!="x"</formula>
    </cfRule>
    <cfRule type="expression" dxfId="10" priority="21" stopIfTrue="1">
      <formula>#REF!="h"</formula>
    </cfRule>
  </conditionalFormatting>
  <conditionalFormatting sqref="I16:J16">
    <cfRule type="expression" priority="22" stopIfTrue="1">
      <formula>ESTVIDE=#REF!</formula>
    </cfRule>
    <cfRule type="expression" dxfId="9" priority="23" stopIfTrue="1">
      <formula>#REF!="x"</formula>
    </cfRule>
    <cfRule type="expression" dxfId="8" priority="24" stopIfTrue="1">
      <formula>#REF!="h"</formula>
    </cfRule>
  </conditionalFormatting>
  <conditionalFormatting sqref="D36:D41">
    <cfRule type="expression" priority="1" stopIfTrue="1">
      <formula>ESTVIDE=C36</formula>
    </cfRule>
    <cfRule type="expression" dxfId="7" priority="2" stopIfTrue="1">
      <formula>C36="x"</formula>
    </cfRule>
    <cfRule type="expression" dxfId="6" priority="3" stopIfTrue="1">
      <formula>C36="h"</formula>
    </cfRule>
  </conditionalFormatting>
  <conditionalFormatting sqref="H36:H41 I41">
    <cfRule type="expression" priority="4" stopIfTrue="1">
      <formula>ESTVIDE=G36</formula>
    </cfRule>
    <cfRule type="expression" dxfId="5" priority="5" stopIfTrue="1">
      <formula>G36="x"</formula>
    </cfRule>
    <cfRule type="expression" dxfId="4" priority="6" stopIfTrue="1">
      <formula>G36="h"</formula>
    </cfRule>
  </conditionalFormatting>
  <conditionalFormatting sqref="E36:E41">
    <cfRule type="expression" priority="7" stopIfTrue="1">
      <formula>ESTVIDE=#REF!</formula>
    </cfRule>
    <cfRule type="expression" dxfId="3" priority="8" stopIfTrue="1">
      <formula>#REF!="x"</formula>
    </cfRule>
    <cfRule type="expression" dxfId="2" priority="9" stopIfTrue="1">
      <formula>#REF!="h"</formula>
    </cfRule>
  </conditionalFormatting>
  <conditionalFormatting sqref="I42">
    <cfRule type="expression" priority="10" stopIfTrue="1">
      <formula>ESTVIDE=#REF!</formula>
    </cfRule>
    <cfRule type="expression" dxfId="1" priority="11" stopIfTrue="1">
      <formula>#REF!="x"</formula>
    </cfRule>
    <cfRule type="expression" dxfId="0" priority="12" stopIfTrue="1">
      <formula>#REF!="h"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63"/>
  <sheetViews>
    <sheetView workbookViewId="0">
      <selection activeCell="H73" sqref="H73"/>
    </sheetView>
  </sheetViews>
  <sheetFormatPr baseColWidth="10" defaultRowHeight="15" x14ac:dyDescent="0.25"/>
  <cols>
    <col min="1" max="1" width="14.85546875" customWidth="1"/>
    <col min="2" max="2" width="8.7109375" customWidth="1"/>
    <col min="3" max="3" width="11.5703125" bestFit="1" customWidth="1"/>
    <col min="4" max="4" width="10.42578125" bestFit="1" customWidth="1"/>
    <col min="5" max="5" width="8" style="64" bestFit="1" customWidth="1"/>
    <col min="6" max="6" width="10.42578125" bestFit="1" customWidth="1"/>
    <col min="7" max="7" width="11.28515625" bestFit="1" customWidth="1"/>
    <col min="8" max="8" width="13.28515625" bestFit="1" customWidth="1"/>
    <col min="9" max="9" width="12.140625" customWidth="1"/>
    <col min="10" max="10" width="13.28515625" bestFit="1" customWidth="1"/>
    <col min="11" max="11" width="15.7109375" style="6" customWidth="1"/>
    <col min="12" max="12" width="5.28515625" hidden="1" customWidth="1"/>
    <col min="13" max="13" width="15.5703125" hidden="1" customWidth="1"/>
    <col min="14" max="18" width="0" hidden="1" customWidth="1"/>
    <col min="19" max="19" width="20.42578125" hidden="1" customWidth="1"/>
    <col min="20" max="20" width="0" hidden="1" customWidth="1"/>
  </cols>
  <sheetData>
    <row r="1" spans="1:20" ht="15.75" x14ac:dyDescent="0.25">
      <c r="A1" s="1"/>
      <c r="B1" s="2"/>
      <c r="C1" s="2"/>
      <c r="D1" s="2"/>
      <c r="E1" s="3"/>
      <c r="F1" s="4"/>
      <c r="G1" s="4"/>
      <c r="I1" s="5"/>
      <c r="M1" s="125" t="s">
        <v>0</v>
      </c>
      <c r="N1" s="125"/>
      <c r="O1" s="125"/>
      <c r="P1" s="125"/>
      <c r="Q1" s="125"/>
      <c r="S1" s="126" t="s">
        <v>1</v>
      </c>
      <c r="T1" s="126"/>
    </row>
    <row r="2" spans="1:20" x14ac:dyDescent="0.25">
      <c r="A2" s="7"/>
      <c r="B2" s="8"/>
      <c r="C2" s="9"/>
      <c r="D2" s="10"/>
      <c r="E2" s="11"/>
      <c r="F2" s="4"/>
      <c r="G2" s="4"/>
      <c r="I2" s="6"/>
      <c r="M2" s="12" t="s">
        <v>2</v>
      </c>
      <c r="N2" s="13" t="s">
        <v>3</v>
      </c>
      <c r="O2" s="122" t="s">
        <v>4</v>
      </c>
      <c r="P2" s="122"/>
      <c r="Q2" s="123" t="s">
        <v>5</v>
      </c>
      <c r="S2" s="14" t="s">
        <v>6</v>
      </c>
      <c r="T2" s="15"/>
    </row>
    <row r="3" spans="1:20" hidden="1" x14ac:dyDescent="0.25">
      <c r="A3" s="16"/>
      <c r="B3" s="17"/>
      <c r="C3" s="18"/>
      <c r="D3" s="19"/>
      <c r="E3" s="20"/>
      <c r="F3" s="4"/>
      <c r="G3" s="4"/>
      <c r="H3" s="21" t="s">
        <v>7</v>
      </c>
      <c r="I3" s="22" t="s">
        <v>8</v>
      </c>
      <c r="M3" s="13" t="s">
        <v>9</v>
      </c>
      <c r="N3" s="13" t="s">
        <v>10</v>
      </c>
      <c r="O3" s="23" t="s">
        <v>11</v>
      </c>
      <c r="Q3" s="123"/>
      <c r="R3" s="24"/>
      <c r="S3" s="25" t="s">
        <v>12</v>
      </c>
      <c r="T3" s="26">
        <v>0.99</v>
      </c>
    </row>
    <row r="4" spans="1:20" ht="16.5" hidden="1" thickBot="1" x14ac:dyDescent="0.3">
      <c r="A4" s="27"/>
      <c r="B4" s="28"/>
      <c r="C4" s="29"/>
      <c r="D4" s="30">
        <f>SUMIF($C$10:$C$15,"=X",$D$10:$D$15)</f>
        <v>1000</v>
      </c>
      <c r="E4" s="127" t="s">
        <v>13</v>
      </c>
      <c r="F4" s="127"/>
      <c r="G4" s="127"/>
      <c r="H4" s="31">
        <f>SUMIF($C$10:$C$14,"=X",$H$10:$H$14)</f>
        <v>2005.8</v>
      </c>
      <c r="I4" s="32">
        <f>IF(D4=0,"",H4/D4)</f>
        <v>2.0057999999999998</v>
      </c>
      <c r="M4" s="33">
        <f>H4</f>
        <v>2005.8</v>
      </c>
      <c r="N4" s="34">
        <f>IF(M4&lt;0,-(M4*$T$9),M4*$T$9)</f>
        <v>4.0115999999999996</v>
      </c>
      <c r="O4" s="35">
        <f>IF(M4&lt;1101,$T$3,M4*$T$4)</f>
        <v>1.8052199999999998</v>
      </c>
      <c r="P4" s="35">
        <f>IF(O4&gt;$T$5,$T$5,O4)</f>
        <v>1.8052199999999998</v>
      </c>
      <c r="Q4" s="36">
        <f>N4+P4</f>
        <v>5.8168199999999999</v>
      </c>
      <c r="R4" s="37"/>
      <c r="S4" s="25" t="s">
        <v>14</v>
      </c>
      <c r="T4" s="38">
        <v>8.9999999999999998E-4</v>
      </c>
    </row>
    <row r="5" spans="1:20" ht="15.75" hidden="1" customHeight="1" x14ac:dyDescent="0.25">
      <c r="A5" s="27"/>
      <c r="B5" s="28"/>
      <c r="C5" s="39"/>
      <c r="D5" s="40"/>
      <c r="E5" s="128"/>
      <c r="F5" s="128"/>
      <c r="G5" s="128"/>
      <c r="H5" s="41"/>
      <c r="I5" s="42" t="str">
        <f>IF(D5=0,"",H5/D5)</f>
        <v/>
      </c>
      <c r="M5" s="33">
        <f>F5</f>
        <v>0</v>
      </c>
      <c r="N5" s="34">
        <f>IF(M5&lt;0,-(M5*$T$9),M5*$T$9)</f>
        <v>0</v>
      </c>
      <c r="O5" s="35">
        <f>IF(M5&lt;1101,$T$3,M5*$T$4)</f>
        <v>0.99</v>
      </c>
      <c r="P5" s="35">
        <f>IF(O5&gt;$T$5,$T$5,O5)</f>
        <v>0.99</v>
      </c>
      <c r="Q5" s="36">
        <f>N5+P5</f>
        <v>0.99</v>
      </c>
      <c r="R5" s="34"/>
      <c r="S5" s="43" t="s">
        <v>15</v>
      </c>
      <c r="T5" s="44">
        <v>12</v>
      </c>
    </row>
    <row r="6" spans="1:20" hidden="1" x14ac:dyDescent="0.25">
      <c r="C6" s="39"/>
      <c r="D6" s="45"/>
      <c r="E6" s="46"/>
      <c r="F6" s="45"/>
      <c r="G6" s="45"/>
      <c r="H6" s="47"/>
      <c r="I6" s="48"/>
      <c r="R6" s="34"/>
    </row>
    <row r="7" spans="1:20" ht="15.75" hidden="1" x14ac:dyDescent="0.25">
      <c r="A7" s="49"/>
      <c r="B7" s="50"/>
      <c r="C7" s="39"/>
      <c r="D7" s="45"/>
      <c r="E7" s="46"/>
      <c r="F7" s="45"/>
      <c r="G7" s="45"/>
      <c r="H7" s="45"/>
      <c r="I7" s="45"/>
      <c r="R7" s="34"/>
      <c r="S7" s="4"/>
      <c r="T7" s="51"/>
    </row>
    <row r="8" spans="1:20" ht="15.75" hidden="1" x14ac:dyDescent="0.25">
      <c r="B8" s="50"/>
      <c r="C8" s="52"/>
      <c r="E8" s="53"/>
      <c r="F8" s="45"/>
      <c r="G8" s="45"/>
      <c r="H8" s="45"/>
      <c r="I8" s="45"/>
      <c r="M8" s="12" t="s">
        <v>2</v>
      </c>
      <c r="N8" s="13" t="s">
        <v>3</v>
      </c>
      <c r="O8" s="122" t="s">
        <v>4</v>
      </c>
      <c r="P8" s="122"/>
      <c r="Q8" s="123" t="s">
        <v>5</v>
      </c>
      <c r="R8" s="54"/>
      <c r="S8" s="55" t="s">
        <v>16</v>
      </c>
      <c r="T8" s="38">
        <v>0.34499999999999997</v>
      </c>
    </row>
    <row r="9" spans="1:20" ht="15.75" hidden="1" x14ac:dyDescent="0.25">
      <c r="B9" s="56"/>
      <c r="C9" s="57"/>
      <c r="D9" s="58" t="s">
        <v>17</v>
      </c>
      <c r="E9" s="59" t="s">
        <v>18</v>
      </c>
      <c r="F9" s="60" t="s">
        <v>19</v>
      </c>
      <c r="G9" s="60" t="s">
        <v>20</v>
      </c>
      <c r="H9" s="61" t="s">
        <v>7</v>
      </c>
      <c r="I9" s="61" t="s">
        <v>8</v>
      </c>
      <c r="M9" s="13" t="s">
        <v>9</v>
      </c>
      <c r="N9" s="13" t="s">
        <v>10</v>
      </c>
      <c r="O9" s="23" t="s">
        <v>11</v>
      </c>
      <c r="Q9" s="123"/>
      <c r="R9" s="54"/>
      <c r="S9" s="25" t="s">
        <v>21</v>
      </c>
      <c r="T9" s="38">
        <v>2E-3</v>
      </c>
    </row>
    <row r="10" spans="1:20" ht="21" hidden="1" customHeight="1" x14ac:dyDescent="0.25">
      <c r="B10" s="50"/>
      <c r="C10" s="62" t="s">
        <v>22</v>
      </c>
      <c r="D10" s="63">
        <v>1000</v>
      </c>
      <c r="E10" s="64">
        <v>2</v>
      </c>
      <c r="F10" s="4">
        <f>D10*E10</f>
        <v>2000</v>
      </c>
      <c r="G10" s="36">
        <f>IF(F10=0,0,Q10)</f>
        <v>5.8</v>
      </c>
      <c r="H10" s="65">
        <f>IF(C10="","0",F10+G10)</f>
        <v>2005.8</v>
      </c>
      <c r="I10" s="66">
        <f>IF(C10=0,"",H10/D10)</f>
        <v>2.0057999999999998</v>
      </c>
      <c r="M10" s="33">
        <f>F10</f>
        <v>2000</v>
      </c>
      <c r="N10" s="34">
        <f>IF(M10&lt;0,-(M10*$T$9),M10*$T$9)</f>
        <v>4</v>
      </c>
      <c r="O10" s="35">
        <f>IF(M10&lt;1101,$T$3,M10*$T$4)</f>
        <v>1.8</v>
      </c>
      <c r="P10" s="35">
        <f>IF(O10&gt;$T$5,$T$5,O10)</f>
        <v>1.8</v>
      </c>
      <c r="Q10" s="36">
        <f>N10+P10</f>
        <v>5.8</v>
      </c>
    </row>
    <row r="11" spans="1:20" ht="15.75" hidden="1" x14ac:dyDescent="0.25">
      <c r="B11" s="50"/>
      <c r="C11" s="62"/>
      <c r="D11" s="63"/>
      <c r="F11" s="4"/>
      <c r="G11" s="36"/>
      <c r="H11" s="65"/>
      <c r="I11" s="66"/>
      <c r="M11" s="33">
        <f>F11</f>
        <v>0</v>
      </c>
      <c r="N11" s="34">
        <f>IF(M11&lt;0,-(M11*$T$9),M11*$T$9)</f>
        <v>0</v>
      </c>
      <c r="O11" s="35">
        <f>IF(M11&lt;1101,$T$3,M11*$T$4)</f>
        <v>0.99</v>
      </c>
      <c r="P11" s="35">
        <f>IF(O11&gt;$T$5,$T$5,O11)</f>
        <v>0.99</v>
      </c>
      <c r="Q11" s="36">
        <f>N11+P11</f>
        <v>0.99</v>
      </c>
    </row>
    <row r="12" spans="1:20" ht="15.75" hidden="1" x14ac:dyDescent="0.25">
      <c r="A12" s="67"/>
      <c r="B12" s="50"/>
      <c r="C12" s="62"/>
      <c r="D12" s="63"/>
      <c r="F12" s="4"/>
      <c r="G12" s="36"/>
      <c r="H12" s="65"/>
      <c r="I12" s="66"/>
      <c r="M12" s="33">
        <f>F12</f>
        <v>0</v>
      </c>
      <c r="N12" s="34">
        <f>IF(M12&lt;0,-(M12*$T$9),M12*$T$9)</f>
        <v>0</v>
      </c>
      <c r="O12" s="35">
        <f>IF(M12&lt;1101,$T$3,M12*$T$4)</f>
        <v>0.99</v>
      </c>
      <c r="P12" s="35">
        <f>IF(O12&gt;$T$5,$T$5,O12)</f>
        <v>0.99</v>
      </c>
      <c r="Q12" s="36">
        <f>N12+P12</f>
        <v>0.99</v>
      </c>
    </row>
    <row r="13" spans="1:20" ht="15.75" hidden="1" x14ac:dyDescent="0.25">
      <c r="A13" s="19"/>
      <c r="B13" s="68"/>
      <c r="C13" s="69"/>
      <c r="D13" s="63"/>
      <c r="F13" s="4"/>
      <c r="G13" s="36"/>
      <c r="H13" s="65"/>
      <c r="I13" s="66"/>
      <c r="M13" s="33">
        <f>F13</f>
        <v>0</v>
      </c>
      <c r="N13" s="34">
        <f t="shared" ref="N13:N18" si="0">IF(M13&lt;0,-(M13*$T$9),M13*$T$9)</f>
        <v>0</v>
      </c>
      <c r="O13" s="35">
        <f t="shared" ref="O13:O18" si="1">IF(M13&lt;1101,$T$3,M13*$T$4)</f>
        <v>0.99</v>
      </c>
      <c r="P13" s="35">
        <f t="shared" ref="P13:P18" si="2">IF(O13&gt;$T$5,$T$5,O13)</f>
        <v>0.99</v>
      </c>
      <c r="Q13" s="36">
        <f>N13+P13</f>
        <v>0.99</v>
      </c>
    </row>
    <row r="14" spans="1:20" ht="15.75" hidden="1" x14ac:dyDescent="0.25">
      <c r="A14" s="19"/>
      <c r="B14" s="68"/>
      <c r="C14" s="69"/>
      <c r="D14" s="63"/>
      <c r="F14" s="4"/>
      <c r="G14" s="36"/>
      <c r="H14" s="65"/>
      <c r="I14" s="66"/>
      <c r="M14" s="33">
        <f>F14</f>
        <v>0</v>
      </c>
      <c r="N14" s="34">
        <f t="shared" si="0"/>
        <v>0</v>
      </c>
      <c r="O14" s="35">
        <f t="shared" si="1"/>
        <v>0.99</v>
      </c>
      <c r="P14" s="35">
        <f t="shared" si="2"/>
        <v>0.99</v>
      </c>
      <c r="Q14" s="36">
        <f>N14+P14</f>
        <v>0.99</v>
      </c>
    </row>
    <row r="15" spans="1:20" ht="15.75" x14ac:dyDescent="0.25">
      <c r="A15" s="19"/>
      <c r="B15" s="68"/>
      <c r="C15" s="69"/>
      <c r="D15" s="6"/>
      <c r="F15" s="4"/>
      <c r="G15" s="36"/>
      <c r="H15" s="65"/>
      <c r="I15" s="65"/>
      <c r="M15" s="33"/>
      <c r="N15" s="34"/>
      <c r="O15" s="35"/>
      <c r="P15" s="35"/>
      <c r="Q15" s="36"/>
    </row>
    <row r="16" spans="1:20" ht="16.5" customHeight="1" x14ac:dyDescent="0.25">
      <c r="A16" s="70"/>
      <c r="B16" s="71"/>
      <c r="C16" s="124" t="s">
        <v>23</v>
      </c>
      <c r="D16" s="124"/>
      <c r="E16" s="124"/>
      <c r="F16" s="124"/>
      <c r="G16" s="124"/>
      <c r="H16" s="124"/>
      <c r="I16" s="19"/>
      <c r="J16" s="19"/>
      <c r="K16" s="72"/>
      <c r="M16" s="33"/>
      <c r="N16" s="34"/>
      <c r="O16" s="35"/>
      <c r="P16" s="35"/>
      <c r="Q16" s="36"/>
    </row>
    <row r="17" spans="1:17" ht="15.75" x14ac:dyDescent="0.25">
      <c r="A17" s="70"/>
      <c r="B17" s="73"/>
      <c r="C17" s="29"/>
      <c r="D17" s="74" t="s">
        <v>17</v>
      </c>
      <c r="F17" s="74" t="s">
        <v>24</v>
      </c>
      <c r="G17" s="74" t="s">
        <v>25</v>
      </c>
      <c r="H17" s="75" t="s">
        <v>26</v>
      </c>
      <c r="I17" s="76" t="s">
        <v>27</v>
      </c>
      <c r="J17" s="75" t="s">
        <v>28</v>
      </c>
      <c r="K17" s="75"/>
      <c r="M17" s="33"/>
      <c r="N17" s="34"/>
      <c r="O17" s="35"/>
      <c r="P17" s="35"/>
      <c r="Q17" s="36"/>
    </row>
    <row r="18" spans="1:17" ht="15" hidden="1" customHeight="1" x14ac:dyDescent="0.25">
      <c r="A18" s="19"/>
      <c r="B18" s="77"/>
      <c r="C18" s="78" t="s">
        <v>29</v>
      </c>
      <c r="D18" s="79">
        <v>1000</v>
      </c>
      <c r="E18" s="80">
        <v>2.1</v>
      </c>
      <c r="F18" s="81">
        <f>D18*E18</f>
        <v>2100</v>
      </c>
      <c r="G18" s="82">
        <f>F18-G19</f>
        <v>2093.91</v>
      </c>
      <c r="H18" s="82">
        <f>H19*D18</f>
        <v>2005.7999999999997</v>
      </c>
      <c r="I18" s="82">
        <f>G18-H18</f>
        <v>88.110000000000127</v>
      </c>
      <c r="J18" s="82">
        <f>I18-J19</f>
        <v>57.71205000000009</v>
      </c>
      <c r="K18" s="83"/>
      <c r="M18" s="33">
        <f>F18</f>
        <v>2100</v>
      </c>
      <c r="N18" s="34">
        <f t="shared" si="0"/>
        <v>4.2</v>
      </c>
      <c r="O18" s="35">
        <f t="shared" si="1"/>
        <v>1.89</v>
      </c>
      <c r="P18" s="35">
        <f t="shared" si="2"/>
        <v>1.89</v>
      </c>
      <c r="Q18" s="84">
        <f>IF(M18=0,"0",N18+P18)</f>
        <v>6.09</v>
      </c>
    </row>
    <row r="19" spans="1:17" hidden="1" x14ac:dyDescent="0.25">
      <c r="C19" s="85"/>
      <c r="D19" s="79"/>
      <c r="E19" s="80"/>
      <c r="F19" s="81"/>
      <c r="G19" s="86">
        <f>Q18</f>
        <v>6.09</v>
      </c>
      <c r="H19" s="87">
        <f>$I$4</f>
        <v>2.0057999999999998</v>
      </c>
      <c r="I19" s="88"/>
      <c r="J19" s="89">
        <f>I18*$T$8</f>
        <v>30.397950000000041</v>
      </c>
      <c r="K19" s="90"/>
      <c r="M19" s="33"/>
      <c r="N19" s="34"/>
      <c r="O19" s="35"/>
      <c r="P19" s="35"/>
      <c r="Q19" s="84"/>
    </row>
    <row r="20" spans="1:17" hidden="1" x14ac:dyDescent="0.25">
      <c r="C20" s="51"/>
      <c r="D20" s="91"/>
      <c r="E20" s="92"/>
      <c r="F20" s="74"/>
      <c r="G20" s="74"/>
      <c r="H20" s="75"/>
      <c r="I20" s="76"/>
      <c r="J20" s="75"/>
      <c r="K20" s="83"/>
      <c r="M20" s="33"/>
      <c r="N20" s="34"/>
      <c r="O20" s="35"/>
      <c r="P20" s="35"/>
      <c r="Q20" s="84"/>
    </row>
    <row r="21" spans="1:17" hidden="1" x14ac:dyDescent="0.25">
      <c r="C21" s="51"/>
      <c r="D21" s="91"/>
      <c r="E21" s="92"/>
      <c r="F21" s="74" t="s">
        <v>24</v>
      </c>
      <c r="G21" s="74" t="s">
        <v>25</v>
      </c>
      <c r="H21" s="75" t="s">
        <v>26</v>
      </c>
      <c r="I21" s="76" t="s">
        <v>27</v>
      </c>
      <c r="J21" s="75" t="s">
        <v>28</v>
      </c>
      <c r="K21" s="90"/>
      <c r="M21" s="33"/>
      <c r="N21" s="34"/>
      <c r="O21" s="35"/>
      <c r="P21" s="35"/>
      <c r="Q21" s="84"/>
    </row>
    <row r="22" spans="1:17" ht="15" hidden="1" customHeight="1" x14ac:dyDescent="0.25">
      <c r="C22" s="78" t="s">
        <v>30</v>
      </c>
      <c r="D22" s="79">
        <f>$D$18</f>
        <v>1000</v>
      </c>
      <c r="E22" s="93">
        <f>I4*(1+C23)</f>
        <v>2.10609</v>
      </c>
      <c r="F22" s="81">
        <f>D22*E22</f>
        <v>2106.09</v>
      </c>
      <c r="G22" s="82">
        <f>F22-G23</f>
        <v>2099.9823390000001</v>
      </c>
      <c r="H22" s="82">
        <f>H23*D22</f>
        <v>2005.7999999999997</v>
      </c>
      <c r="I22" s="82">
        <f>G22-H22</f>
        <v>94.182339000000411</v>
      </c>
      <c r="J22" s="82">
        <f>I22-J23</f>
        <v>61.689432045000274</v>
      </c>
      <c r="K22" s="75"/>
      <c r="M22" s="33">
        <f>F22</f>
        <v>2106.09</v>
      </c>
      <c r="N22" s="34">
        <f>IF(M22&lt;0,-(M22*$T$9),M22*$T$9)</f>
        <v>4.21218</v>
      </c>
      <c r="O22" s="35">
        <f>IF(M22&lt;1101,$T$3,M22*$T$4)</f>
        <v>1.895481</v>
      </c>
      <c r="P22" s="35">
        <f>IF(O22&gt;$T$5,$T$5,O22)</f>
        <v>1.895481</v>
      </c>
      <c r="Q22" s="84">
        <f>IF(M22=0,"0",N22+P22)</f>
        <v>6.1076610000000002</v>
      </c>
    </row>
    <row r="23" spans="1:17" ht="18.75" hidden="1" x14ac:dyDescent="0.25">
      <c r="C23" s="94">
        <v>0.05</v>
      </c>
      <c r="D23" s="95"/>
      <c r="E23" s="93"/>
      <c r="F23" s="81"/>
      <c r="G23" s="86">
        <f>Q22</f>
        <v>6.1076610000000002</v>
      </c>
      <c r="H23" s="87">
        <f>$I$4</f>
        <v>2.0057999999999998</v>
      </c>
      <c r="I23" s="88"/>
      <c r="J23" s="89">
        <f>I22*T8</f>
        <v>32.492906955000137</v>
      </c>
      <c r="K23" s="83"/>
      <c r="M23" s="33"/>
      <c r="N23" s="34"/>
      <c r="O23" s="35"/>
      <c r="P23" s="35"/>
      <c r="Q23" s="84"/>
    </row>
    <row r="24" spans="1:17" hidden="1" x14ac:dyDescent="0.25">
      <c r="C24" s="96"/>
      <c r="D24" s="91"/>
      <c r="E24" s="92"/>
      <c r="F24" s="74"/>
      <c r="G24" s="74"/>
      <c r="H24" s="75"/>
      <c r="I24" s="76"/>
      <c r="J24" s="75"/>
      <c r="K24" s="90"/>
      <c r="M24" s="33"/>
      <c r="N24" s="34"/>
      <c r="O24" s="35"/>
      <c r="P24" s="35"/>
      <c r="Q24" s="84"/>
    </row>
    <row r="25" spans="1:17" ht="15.75" hidden="1" customHeight="1" x14ac:dyDescent="0.25">
      <c r="A25" s="1" t="s">
        <v>31</v>
      </c>
      <c r="C25" s="97"/>
      <c r="D25" s="79"/>
      <c r="E25" s="93"/>
      <c r="F25" s="81"/>
      <c r="G25" s="82"/>
      <c r="H25" s="82"/>
      <c r="I25" s="82"/>
      <c r="J25" s="82"/>
      <c r="M25" s="33"/>
      <c r="N25" s="34"/>
      <c r="O25" s="35"/>
      <c r="P25" s="35"/>
      <c r="Q25" s="84"/>
    </row>
    <row r="26" spans="1:17" ht="15" hidden="1" customHeight="1" x14ac:dyDescent="0.25">
      <c r="A26" s="98"/>
      <c r="C26" s="97"/>
      <c r="D26" s="95"/>
      <c r="E26" s="93"/>
      <c r="F26" s="81"/>
      <c r="G26" s="86"/>
      <c r="H26" s="87"/>
      <c r="I26" s="88"/>
      <c r="J26" s="89"/>
      <c r="M26" s="33">
        <f>F55</f>
        <v>2200</v>
      </c>
      <c r="N26" s="34">
        <f>IF(M26&lt;0,-(M26*$T$9),M26*$T$9)</f>
        <v>4.4000000000000004</v>
      </c>
      <c r="O26" s="35">
        <f>IF(M26&lt;1101,$T$3,M26*$T$4)</f>
        <v>1.98</v>
      </c>
      <c r="P26" s="35">
        <f>IF(O26&gt;$T$5,$T$5,O26)</f>
        <v>1.98</v>
      </c>
      <c r="Q26" s="84">
        <f>IF(M26=0,"0",N26+P26)</f>
        <v>6.3800000000000008</v>
      </c>
    </row>
    <row r="27" spans="1:17" ht="15.75" hidden="1" customHeight="1" x14ac:dyDescent="0.25">
      <c r="A27" s="7" t="s">
        <v>32</v>
      </c>
      <c r="B27" s="2"/>
      <c r="C27" s="2"/>
      <c r="D27" s="2"/>
      <c r="E27" s="99"/>
      <c r="F27" s="4"/>
      <c r="G27" s="4"/>
      <c r="I27" s="5"/>
      <c r="M27" s="33"/>
      <c r="N27" s="34"/>
      <c r="O27" s="35"/>
      <c r="P27" s="35"/>
      <c r="Q27" s="84"/>
    </row>
    <row r="28" spans="1:17" ht="15" hidden="1" customHeight="1" x14ac:dyDescent="0.25">
      <c r="A28" s="16" t="s">
        <v>33</v>
      </c>
      <c r="B28" s="100"/>
      <c r="C28" s="9"/>
      <c r="D28" s="10"/>
      <c r="E28" s="101"/>
      <c r="F28" s="4"/>
      <c r="G28" s="4"/>
      <c r="I28" s="6"/>
      <c r="M28" s="33"/>
      <c r="N28" s="34"/>
      <c r="O28" s="35"/>
      <c r="P28" s="35"/>
      <c r="Q28" s="84"/>
    </row>
    <row r="29" spans="1:17" ht="15" hidden="1" customHeight="1" x14ac:dyDescent="0.25">
      <c r="A29" s="27" t="s">
        <v>34</v>
      </c>
      <c r="B29" s="8" t="s">
        <v>35</v>
      </c>
      <c r="C29" s="18"/>
      <c r="D29" s="19"/>
      <c r="E29" s="102"/>
      <c r="F29" s="4"/>
      <c r="G29" s="4"/>
      <c r="H29" s="21"/>
      <c r="I29" s="22"/>
      <c r="M29" s="33">
        <f>F58</f>
        <v>2200</v>
      </c>
      <c r="N29" s="34">
        <f>IF(M29&lt;0,-(M29*$T$9),M29*$T$9)</f>
        <v>4.4000000000000004</v>
      </c>
      <c r="O29" s="35">
        <f>IF(M29&lt;1101,$T$3,M29*$T$4)</f>
        <v>1.98</v>
      </c>
      <c r="P29" s="35">
        <f>IF(O29&gt;$T$5,$T$5,O29)</f>
        <v>1.98</v>
      </c>
      <c r="Q29" s="84">
        <f>IF(M29=0,"0",N29+P29)</f>
        <v>6.3800000000000008</v>
      </c>
    </row>
    <row r="30" spans="1:17" ht="16.5" hidden="1" customHeight="1" thickBot="1" x14ac:dyDescent="0.3">
      <c r="A30" s="27" t="s">
        <v>36</v>
      </c>
      <c r="B30" s="17" t="s">
        <v>37</v>
      </c>
      <c r="C30" s="29"/>
      <c r="D30" s="30"/>
      <c r="E30" s="103"/>
      <c r="F30" s="104"/>
      <c r="G30" s="104"/>
      <c r="H30" s="31"/>
      <c r="I30" s="32"/>
      <c r="M30" s="33"/>
      <c r="N30" s="34"/>
      <c r="O30" s="35"/>
      <c r="P30" s="35"/>
      <c r="Q30" s="84"/>
    </row>
    <row r="31" spans="1:17" ht="15.75" hidden="1" customHeight="1" x14ac:dyDescent="0.25">
      <c r="B31" s="28" t="s">
        <v>38</v>
      </c>
      <c r="C31" s="39"/>
      <c r="D31" s="40"/>
      <c r="E31" s="105"/>
      <c r="F31" s="106"/>
      <c r="G31" s="106"/>
      <c r="H31" s="41"/>
      <c r="I31" s="42"/>
      <c r="M31" s="33"/>
      <c r="N31" s="34"/>
      <c r="O31" s="35"/>
      <c r="P31" s="35"/>
      <c r="Q31" s="84"/>
    </row>
    <row r="32" spans="1:17" ht="15" hidden="1" customHeight="1" x14ac:dyDescent="0.25">
      <c r="B32" s="28" t="s">
        <v>39</v>
      </c>
      <c r="C32" s="39"/>
      <c r="D32" s="45"/>
      <c r="E32" s="92"/>
      <c r="F32" s="45"/>
      <c r="G32" s="45"/>
      <c r="H32" s="47"/>
      <c r="I32" s="48"/>
      <c r="M32" s="33">
        <f>F61</f>
        <v>0</v>
      </c>
      <c r="N32" s="34">
        <f>IF(M32&lt;0,-(M32*$T$9),M32*$T$9)</f>
        <v>0</v>
      </c>
      <c r="O32" s="35">
        <f>IF(M32&lt;1101,$T$3,M32*$T$4)</f>
        <v>0.99</v>
      </c>
      <c r="P32" s="35">
        <f>IF(O32&gt;$T$5,$T$5,O32)</f>
        <v>0.99</v>
      </c>
      <c r="Q32" s="84" t="str">
        <f>IF(M32=0,"0",N32+P32)</f>
        <v>0</v>
      </c>
    </row>
    <row r="33" spans="1:11" ht="15.75" hidden="1" customHeight="1" x14ac:dyDescent="0.25">
      <c r="A33" s="49" t="s">
        <v>40</v>
      </c>
      <c r="B33" s="50"/>
      <c r="C33" s="39"/>
      <c r="D33" s="45"/>
      <c r="E33" s="92"/>
      <c r="F33" s="45"/>
      <c r="G33" s="45"/>
      <c r="H33" s="45"/>
      <c r="I33" s="45"/>
    </row>
    <row r="34" spans="1:11" ht="15.75" hidden="1" customHeight="1" x14ac:dyDescent="0.25">
      <c r="A34" t="s">
        <v>41</v>
      </c>
      <c r="B34" s="50"/>
      <c r="C34" s="52"/>
      <c r="E34" s="107"/>
      <c r="F34" s="45"/>
      <c r="G34" s="45"/>
      <c r="H34" s="45"/>
      <c r="I34" s="45"/>
    </row>
    <row r="35" spans="1:11" ht="15.75" hidden="1" customHeight="1" x14ac:dyDescent="0.25">
      <c r="B35" s="56" t="s">
        <v>42</v>
      </c>
      <c r="C35" s="57"/>
      <c r="D35" s="58"/>
      <c r="E35" s="108"/>
      <c r="F35" s="60"/>
      <c r="G35" s="60"/>
      <c r="H35" s="61"/>
      <c r="I35" s="61"/>
    </row>
    <row r="36" spans="1:11" ht="15.75" hidden="1" customHeight="1" x14ac:dyDescent="0.25">
      <c r="A36" s="67"/>
      <c r="B36" s="50"/>
      <c r="C36" s="62"/>
      <c r="D36" s="63"/>
      <c r="E36" s="92"/>
      <c r="F36" s="4"/>
      <c r="G36" s="36"/>
      <c r="H36" s="65"/>
      <c r="I36" s="66"/>
    </row>
    <row r="37" spans="1:11" ht="15.75" hidden="1" customHeight="1" x14ac:dyDescent="0.25">
      <c r="A37" s="19"/>
      <c r="B37" s="50"/>
      <c r="C37" s="62"/>
      <c r="D37" s="63"/>
      <c r="E37" s="92"/>
      <c r="F37" s="4"/>
      <c r="G37" s="36"/>
      <c r="H37" s="65"/>
      <c r="I37" s="66"/>
    </row>
    <row r="38" spans="1:11" ht="15.75" hidden="1" customHeight="1" x14ac:dyDescent="0.25">
      <c r="A38" s="19"/>
      <c r="B38" s="50"/>
      <c r="C38" s="62"/>
      <c r="D38" s="63"/>
      <c r="E38" s="92"/>
      <c r="F38" s="4"/>
      <c r="G38" s="36"/>
      <c r="H38" s="65"/>
      <c r="I38" s="66"/>
    </row>
    <row r="39" spans="1:11" ht="15.75" hidden="1" customHeight="1" x14ac:dyDescent="0.25">
      <c r="A39" s="19"/>
      <c r="B39" s="68"/>
      <c r="C39" s="69"/>
      <c r="D39" s="63"/>
      <c r="E39" s="92"/>
      <c r="F39" s="4"/>
      <c r="G39" s="36"/>
      <c r="H39" s="65"/>
      <c r="I39" s="66"/>
    </row>
    <row r="40" spans="1:11" ht="15.75" hidden="1" customHeight="1" x14ac:dyDescent="0.25">
      <c r="A40" s="70"/>
      <c r="B40" s="68"/>
      <c r="C40" s="69"/>
      <c r="D40" s="63"/>
      <c r="E40" s="92"/>
      <c r="F40" s="4"/>
      <c r="G40" s="36"/>
      <c r="H40" s="65"/>
      <c r="I40" s="66"/>
      <c r="K40" s="72"/>
    </row>
    <row r="41" spans="1:11" ht="15.75" hidden="1" customHeight="1" x14ac:dyDescent="0.25">
      <c r="A41" s="70"/>
      <c r="B41" s="68"/>
      <c r="C41" s="69"/>
      <c r="D41" s="6"/>
      <c r="E41" s="92"/>
      <c r="F41" s="4"/>
      <c r="G41" s="36"/>
      <c r="H41" s="65"/>
      <c r="I41" s="65"/>
      <c r="K41" s="75"/>
    </row>
    <row r="42" spans="1:11" ht="15.75" hidden="1" customHeight="1" x14ac:dyDescent="0.25">
      <c r="A42" s="19"/>
      <c r="B42" s="71"/>
      <c r="C42" s="109"/>
      <c r="D42" s="109"/>
      <c r="E42" s="110"/>
      <c r="F42" s="109"/>
      <c r="G42" s="109"/>
      <c r="H42" s="109"/>
      <c r="I42" s="19"/>
      <c r="J42" s="111"/>
      <c r="K42" s="83"/>
    </row>
    <row r="43" spans="1:11" ht="15" hidden="1" customHeight="1" x14ac:dyDescent="0.25">
      <c r="B43" s="73"/>
      <c r="C43" s="29"/>
      <c r="D43" s="74"/>
      <c r="E43" s="92"/>
      <c r="F43" s="74"/>
      <c r="G43" s="74"/>
      <c r="H43" s="75"/>
      <c r="I43" s="76"/>
      <c r="J43" s="75"/>
      <c r="K43" s="90"/>
    </row>
    <row r="44" spans="1:11" ht="15" hidden="1" customHeight="1" x14ac:dyDescent="0.25">
      <c r="B44" s="77"/>
      <c r="C44" s="85"/>
      <c r="D44" s="79"/>
      <c r="E44" s="93"/>
      <c r="F44" s="81"/>
      <c r="G44" s="82"/>
      <c r="H44" s="82"/>
      <c r="I44" s="82"/>
      <c r="J44" s="82"/>
      <c r="K44" s="75"/>
    </row>
    <row r="45" spans="1:11" ht="15" hidden="1" customHeight="1" x14ac:dyDescent="0.25">
      <c r="C45" s="85"/>
      <c r="D45" s="79"/>
      <c r="E45" s="93"/>
      <c r="F45" s="81"/>
      <c r="G45" s="86"/>
      <c r="H45" s="87"/>
      <c r="I45" s="88"/>
      <c r="J45" s="89"/>
      <c r="K45" s="83"/>
    </row>
    <row r="46" spans="1:11" ht="15" hidden="1" customHeight="1" x14ac:dyDescent="0.25">
      <c r="D46" s="91"/>
      <c r="E46" s="92"/>
      <c r="F46" s="74"/>
      <c r="G46" s="74"/>
      <c r="H46" s="75"/>
      <c r="I46" s="76"/>
      <c r="J46" s="75"/>
      <c r="K46" s="90"/>
    </row>
    <row r="47" spans="1:11" ht="15" hidden="1" customHeight="1" x14ac:dyDescent="0.25">
      <c r="C47" s="97"/>
      <c r="D47" s="79"/>
      <c r="E47" s="93"/>
      <c r="F47" s="81"/>
      <c r="G47" s="82"/>
      <c r="H47" s="82"/>
      <c r="I47" s="82"/>
      <c r="J47" s="82"/>
      <c r="K47" s="75"/>
    </row>
    <row r="48" spans="1:11" ht="15" hidden="1" customHeight="1" x14ac:dyDescent="0.25">
      <c r="C48" s="97"/>
      <c r="D48" s="95"/>
      <c r="E48" s="93"/>
      <c r="F48" s="81"/>
      <c r="G48" s="86"/>
      <c r="H48" s="87"/>
      <c r="I48" s="88"/>
      <c r="J48" s="89"/>
      <c r="K48" s="83"/>
    </row>
    <row r="49" spans="3:17" ht="15" hidden="1" customHeight="1" x14ac:dyDescent="0.25">
      <c r="C49" s="112"/>
      <c r="D49" s="91"/>
      <c r="E49" s="92"/>
      <c r="F49" s="74"/>
      <c r="G49" s="74"/>
      <c r="H49" s="75"/>
      <c r="I49" s="76"/>
      <c r="J49" s="75"/>
      <c r="K49" s="90"/>
    </row>
    <row r="50" spans="3:17" ht="15" hidden="1" customHeight="1" x14ac:dyDescent="0.25">
      <c r="C50" s="97"/>
      <c r="D50" s="79"/>
      <c r="E50" s="93"/>
      <c r="F50" s="81"/>
      <c r="G50" s="82"/>
      <c r="H50" s="82"/>
      <c r="I50" s="82"/>
      <c r="J50" s="82"/>
    </row>
    <row r="51" spans="3:17" hidden="1" x14ac:dyDescent="0.25">
      <c r="C51" s="97"/>
      <c r="D51" s="95"/>
      <c r="E51" s="93"/>
      <c r="F51" s="81"/>
      <c r="G51" s="74" t="s">
        <v>25</v>
      </c>
      <c r="H51" s="75" t="s">
        <v>26</v>
      </c>
      <c r="I51" s="76" t="s">
        <v>27</v>
      </c>
      <c r="J51" s="75" t="s">
        <v>28</v>
      </c>
      <c r="K51" s="90"/>
    </row>
    <row r="52" spans="3:17" ht="15" customHeight="1" x14ac:dyDescent="0.25">
      <c r="C52" s="78" t="s">
        <v>43</v>
      </c>
      <c r="D52" s="79">
        <f>$D$18</f>
        <v>1000</v>
      </c>
      <c r="E52" s="93">
        <v>2.2000000000000002</v>
      </c>
      <c r="F52" s="81">
        <f>D52*E52</f>
        <v>2200</v>
      </c>
      <c r="G52" s="83">
        <f>F52-G53</f>
        <v>2193.62</v>
      </c>
      <c r="H52" s="83">
        <f>H53*D52</f>
        <v>2005.7999999999997</v>
      </c>
      <c r="I52" s="83">
        <f>G52-H52</f>
        <v>187.82000000000016</v>
      </c>
      <c r="J52" s="113">
        <f>I52-J53</f>
        <v>123.02210000000011</v>
      </c>
      <c r="K52" s="75"/>
      <c r="M52" s="33">
        <f>F52</f>
        <v>2200</v>
      </c>
      <c r="N52" s="34">
        <f>IF(M52&lt;0,-(M52*$T$9),M52*$T$9)</f>
        <v>4.4000000000000004</v>
      </c>
      <c r="O52" s="35">
        <f>IF(M52&lt;1101,$T$3,M52*$T$4)</f>
        <v>1.98</v>
      </c>
      <c r="P52" s="35">
        <f>IF(O52&gt;$T$5,$T$5,O52)</f>
        <v>1.98</v>
      </c>
      <c r="Q52" s="84">
        <f>IF(M52=0,"0",N52+P52)</f>
        <v>6.3800000000000008</v>
      </c>
    </row>
    <row r="53" spans="3:17" ht="18.75" x14ac:dyDescent="0.25">
      <c r="C53" s="78"/>
      <c r="D53" s="95"/>
      <c r="E53" s="93"/>
      <c r="F53" s="81"/>
      <c r="G53" s="115">
        <f>Q52</f>
        <v>6.3800000000000008</v>
      </c>
      <c r="H53" s="116">
        <f>$I$4</f>
        <v>2.0057999999999998</v>
      </c>
      <c r="I53" s="117"/>
      <c r="J53" s="89">
        <f>I52*T8</f>
        <v>64.797900000000055</v>
      </c>
      <c r="K53" s="83"/>
    </row>
    <row r="54" spans="3:17" x14ac:dyDescent="0.25">
      <c r="E54" s="92"/>
      <c r="G54" s="74" t="s">
        <v>25</v>
      </c>
      <c r="H54" s="75" t="s">
        <v>26</v>
      </c>
      <c r="I54" s="76" t="s">
        <v>27</v>
      </c>
      <c r="J54" s="75" t="s">
        <v>28</v>
      </c>
      <c r="K54" s="90"/>
    </row>
    <row r="55" spans="3:17" ht="15" customHeight="1" x14ac:dyDescent="0.25">
      <c r="C55" s="78" t="s">
        <v>44</v>
      </c>
      <c r="D55" s="79">
        <f>$D$18</f>
        <v>1000</v>
      </c>
      <c r="E55" s="93">
        <v>2.2000000000000002</v>
      </c>
      <c r="F55" s="81">
        <f>D55*E55</f>
        <v>2200</v>
      </c>
      <c r="G55" s="83">
        <f>F55-G56</f>
        <v>2193.62</v>
      </c>
      <c r="H55" s="83">
        <f>H56*D55</f>
        <v>2005.7999999999997</v>
      </c>
      <c r="I55" s="83">
        <f>G55-H55</f>
        <v>187.82000000000016</v>
      </c>
      <c r="J55" s="113">
        <f>I55-J56</f>
        <v>123.02210000000011</v>
      </c>
      <c r="K55" s="75"/>
      <c r="M55" s="33">
        <f>F55</f>
        <v>2200</v>
      </c>
      <c r="N55" s="34">
        <f>IF(M55&lt;0,-(M55*$T$9),M55*$T$9)</f>
        <v>4.4000000000000004</v>
      </c>
      <c r="O55" s="35">
        <f>IF(M55&lt;1101,$T$3,M55*$T$4)</f>
        <v>1.98</v>
      </c>
      <c r="P55" s="35">
        <f>IF(O55&gt;$T$5,$T$5,O55)</f>
        <v>1.98</v>
      </c>
      <c r="Q55" s="84">
        <f>IF(M55=0,"0",N55+P55)</f>
        <v>6.3800000000000008</v>
      </c>
    </row>
    <row r="56" spans="3:17" ht="18.75" x14ac:dyDescent="0.25">
      <c r="C56" s="78"/>
      <c r="D56" s="95"/>
      <c r="E56" s="93"/>
      <c r="F56" s="81"/>
      <c r="G56" s="115">
        <f>Q55</f>
        <v>6.3800000000000008</v>
      </c>
      <c r="H56" s="116">
        <f>$I$4</f>
        <v>2.0057999999999998</v>
      </c>
      <c r="I56" s="117"/>
      <c r="J56" s="89">
        <f>I55*T8</f>
        <v>64.797900000000055</v>
      </c>
      <c r="K56" s="83"/>
    </row>
    <row r="57" spans="3:17" x14ac:dyDescent="0.25">
      <c r="E57" s="92"/>
      <c r="G57" s="74" t="s">
        <v>25</v>
      </c>
      <c r="H57" s="75" t="s">
        <v>26</v>
      </c>
      <c r="I57" s="76" t="s">
        <v>27</v>
      </c>
      <c r="J57" s="75" t="s">
        <v>28</v>
      </c>
      <c r="K57" s="90"/>
    </row>
    <row r="58" spans="3:17" ht="15" customHeight="1" x14ac:dyDescent="0.25">
      <c r="C58" s="78" t="s">
        <v>45</v>
      </c>
      <c r="D58" s="79">
        <f>$D$18</f>
        <v>1000</v>
      </c>
      <c r="E58" s="93">
        <v>2.2000000000000002</v>
      </c>
      <c r="F58" s="81">
        <f>D58*E58</f>
        <v>2200</v>
      </c>
      <c r="G58" s="83">
        <f>F58-G59</f>
        <v>2193.62</v>
      </c>
      <c r="H58" s="83">
        <f>H59*D58</f>
        <v>2005.7999999999997</v>
      </c>
      <c r="I58" s="83">
        <f>G58-H58</f>
        <v>187.82000000000016</v>
      </c>
      <c r="J58" s="113">
        <f>I58-J59</f>
        <v>123.02210000000011</v>
      </c>
      <c r="K58" s="75"/>
      <c r="M58" s="33">
        <f>F58</f>
        <v>2200</v>
      </c>
      <c r="N58" s="34">
        <f>IF(M58&lt;0,-(M58*$T$9),M58*$T$9)</f>
        <v>4.4000000000000004</v>
      </c>
      <c r="O58" s="35">
        <f>IF(M58&lt;1101,$T$3,M58*$T$4)</f>
        <v>1.98</v>
      </c>
      <c r="P58" s="35">
        <f>IF(O58&gt;$T$5,$T$5,O58)</f>
        <v>1.98</v>
      </c>
      <c r="Q58" s="84">
        <f>IF(M58=0,"0",N58+P58)</f>
        <v>6.3800000000000008</v>
      </c>
    </row>
    <row r="59" spans="3:17" ht="18.75" x14ac:dyDescent="0.25">
      <c r="C59" s="78"/>
      <c r="D59" s="95"/>
      <c r="E59" s="114"/>
      <c r="F59" s="81"/>
      <c r="G59" s="86">
        <f>Q58</f>
        <v>6.3800000000000008</v>
      </c>
      <c r="H59" s="87">
        <f>$I$4</f>
        <v>2.0057999999999998</v>
      </c>
      <c r="I59" s="88"/>
      <c r="J59" s="89">
        <f>I58*T8</f>
        <v>64.797900000000055</v>
      </c>
      <c r="K59" s="83"/>
    </row>
    <row r="61" spans="3:17" x14ac:dyDescent="0.25">
      <c r="C61" t="s">
        <v>46</v>
      </c>
    </row>
    <row r="62" spans="3:17" x14ac:dyDescent="0.25">
      <c r="C62" t="s">
        <v>47</v>
      </c>
    </row>
    <row r="63" spans="3:17" x14ac:dyDescent="0.25">
      <c r="E63" s="64" t="s">
        <v>48</v>
      </c>
    </row>
  </sheetData>
  <scenarios current="0" show="0">
    <scenario name="Objectif" locked="1" count="1" user="." comment="Créé par . le 03/03/2013_x000a_Modifié par: . le 03/03/2013">
      <inputCells r="J23" undone="1" val="100"/>
    </scenario>
  </scenarios>
  <mergeCells count="9">
    <mergeCell ref="O8:P8"/>
    <mergeCell ref="Q8:Q9"/>
    <mergeCell ref="C16:H16"/>
    <mergeCell ref="M1:Q1"/>
    <mergeCell ref="S1:T1"/>
    <mergeCell ref="O2:P2"/>
    <mergeCell ref="Q2:Q3"/>
    <mergeCell ref="E4:G4"/>
    <mergeCell ref="E5:G5"/>
  </mergeCells>
  <conditionalFormatting sqref="D10:D15">
    <cfRule type="expression" priority="13" stopIfTrue="1">
      <formula>ESTVIDE=C10</formula>
    </cfRule>
    <cfRule type="expression" dxfId="47" priority="14" stopIfTrue="1">
      <formula>C10="x"</formula>
    </cfRule>
    <cfRule type="expression" dxfId="46" priority="15" stopIfTrue="1">
      <formula>C10="h"</formula>
    </cfRule>
  </conditionalFormatting>
  <conditionalFormatting sqref="H10:H15 I15">
    <cfRule type="expression" priority="16" stopIfTrue="1">
      <formula>ESTVIDE=G10</formula>
    </cfRule>
    <cfRule type="expression" dxfId="45" priority="17" stopIfTrue="1">
      <formula>G10="x"</formula>
    </cfRule>
    <cfRule type="expression" dxfId="44" priority="18" stopIfTrue="1">
      <formula>G10="h"</formula>
    </cfRule>
  </conditionalFormatting>
  <conditionalFormatting sqref="E10:E15">
    <cfRule type="expression" priority="19" stopIfTrue="1">
      <formula>ESTVIDE=#REF!</formula>
    </cfRule>
    <cfRule type="expression" dxfId="43" priority="20" stopIfTrue="1">
      <formula>#REF!="x"</formula>
    </cfRule>
    <cfRule type="expression" dxfId="42" priority="21" stopIfTrue="1">
      <formula>#REF!="h"</formula>
    </cfRule>
  </conditionalFormatting>
  <conditionalFormatting sqref="I16:J16">
    <cfRule type="expression" priority="22" stopIfTrue="1">
      <formula>ESTVIDE=#REF!</formula>
    </cfRule>
    <cfRule type="expression" dxfId="41" priority="23" stopIfTrue="1">
      <formula>#REF!="x"</formula>
    </cfRule>
    <cfRule type="expression" dxfId="40" priority="24" stopIfTrue="1">
      <formula>#REF!="h"</formula>
    </cfRule>
  </conditionalFormatting>
  <conditionalFormatting sqref="D36:D41">
    <cfRule type="expression" priority="1" stopIfTrue="1">
      <formula>ESTVIDE=C36</formula>
    </cfRule>
    <cfRule type="expression" dxfId="39" priority="2" stopIfTrue="1">
      <formula>C36="x"</formula>
    </cfRule>
    <cfRule type="expression" dxfId="38" priority="3" stopIfTrue="1">
      <formula>C36="h"</formula>
    </cfRule>
  </conditionalFormatting>
  <conditionalFormatting sqref="H36:H41 I41">
    <cfRule type="expression" priority="4" stopIfTrue="1">
      <formula>ESTVIDE=G36</formula>
    </cfRule>
    <cfRule type="expression" dxfId="37" priority="5" stopIfTrue="1">
      <formula>G36="x"</formula>
    </cfRule>
    <cfRule type="expression" dxfId="36" priority="6" stopIfTrue="1">
      <formula>G36="h"</formula>
    </cfRule>
  </conditionalFormatting>
  <conditionalFormatting sqref="E36:E41">
    <cfRule type="expression" priority="7" stopIfTrue="1">
      <formula>ESTVIDE=#REF!</formula>
    </cfRule>
    <cfRule type="expression" dxfId="35" priority="8" stopIfTrue="1">
      <formula>#REF!="x"</formula>
    </cfRule>
    <cfRule type="expression" dxfId="34" priority="9" stopIfTrue="1">
      <formula>#REF!="h"</formula>
    </cfRule>
  </conditionalFormatting>
  <conditionalFormatting sqref="I42">
    <cfRule type="expression" priority="10" stopIfTrue="1">
      <formula>ESTVIDE=#REF!</formula>
    </cfRule>
    <cfRule type="expression" dxfId="33" priority="11" stopIfTrue="1">
      <formula>#REF!="x"</formula>
    </cfRule>
    <cfRule type="expression" dxfId="32" priority="12" stopIfTrue="1">
      <formula>#REF!="h"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 2</vt:lpstr>
      <vt:lpstr>Essai 1</vt:lpstr>
      <vt:lpstr>Tel que reçu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lacy</cp:lastModifiedBy>
  <dcterms:created xsi:type="dcterms:W3CDTF">2013-03-04T16:48:39Z</dcterms:created>
  <dcterms:modified xsi:type="dcterms:W3CDTF">2013-03-04T18:44:13Z</dcterms:modified>
</cp:coreProperties>
</file>