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1FFCD2F1-4D68-44BC-9EEC-00D1838B9A2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Vict Maj DCD" sheetId="1" r:id="rId1"/>
    <sheet name="Vict Min DCD" sheetId="2" r:id="rId2"/>
    <sheet name="Victime Blessée" sheetId="3" r:id="rId3"/>
    <sheet name="Autorisation" sheetId="4" r:id="rId4"/>
    <sheet name="Feuil2" sheetId="5" r:id="rId5"/>
  </sheets>
  <externalReferences>
    <externalReference r:id="rId6"/>
    <externalReference r:id="rId7"/>
  </externalReferences>
  <definedNames>
    <definedName name="codeagence">[1]!Tableau1[agence]</definedName>
    <definedName name="listeexpert">'[1]liste expert'!$A$2:$A$434</definedName>
    <definedName name="_xlnm.Print_Area" localSheetId="0">'Vict Maj DCD'!$A$1:$N$18</definedName>
    <definedName name="_xlnm.Print_Area" localSheetId="1">'Vict Min DCD'!$A$1:$O$13</definedName>
    <definedName name="_xlnm.Print_Area" localSheetId="2">'Victime Blessée'!$A$1:$L$20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7" i="4" l="1"/>
  <c r="B15" i="4"/>
  <c r="F14" i="4"/>
  <c r="M12" i="4"/>
  <c r="G1" i="4"/>
  <c r="M17" i="1" l="1"/>
  <c r="M16" i="1"/>
  <c r="M13" i="1"/>
  <c r="M15" i="1"/>
  <c r="J6" i="3" l="1"/>
  <c r="J6" i="2"/>
  <c r="B7" i="2" s="1"/>
  <c r="I6" i="1"/>
  <c r="F12" i="3"/>
  <c r="F4" i="1"/>
  <c r="F4" i="2"/>
  <c r="J5" i="2"/>
  <c r="K5" i="2"/>
  <c r="F14" i="3"/>
  <c r="F15" i="3" l="1"/>
  <c r="J5" i="3"/>
  <c r="J16" i="3"/>
  <c r="I5" i="1"/>
  <c r="C12" i="2"/>
  <c r="C11" i="2"/>
  <c r="C10" i="2"/>
  <c r="C7" i="2"/>
  <c r="J14" i="3" l="1"/>
  <c r="J15" i="3"/>
  <c r="J7" i="3"/>
  <c r="E10" i="2"/>
  <c r="G10" i="2"/>
  <c r="I12" i="2"/>
  <c r="I11" i="2"/>
  <c r="G11" i="2"/>
  <c r="G12" i="2"/>
  <c r="E12" i="2"/>
  <c r="I10" i="2"/>
  <c r="K12" i="2" l="1"/>
  <c r="E11" i="2"/>
  <c r="K11" i="2" s="1"/>
  <c r="J8" i="3"/>
  <c r="K10" i="2"/>
  <c r="G13" i="2"/>
  <c r="I13" i="2"/>
  <c r="C16" i="1"/>
  <c r="B12" i="1"/>
  <c r="M12" i="1" s="1"/>
  <c r="M18" i="1" s="1"/>
  <c r="J5" i="1"/>
  <c r="E13" i="1" l="1"/>
  <c r="E17" i="1"/>
  <c r="E15" i="1"/>
  <c r="E14" i="1"/>
  <c r="E12" i="1"/>
  <c r="E16" i="1"/>
  <c r="E13" i="2"/>
  <c r="K13" i="2"/>
  <c r="O6" i="2" s="1"/>
  <c r="J13" i="3"/>
  <c r="J12" i="3"/>
  <c r="G13" i="1"/>
  <c r="G14" i="1"/>
  <c r="I7" i="1"/>
  <c r="I8" i="1" s="1"/>
  <c r="G15" i="1"/>
  <c r="G16" i="1"/>
  <c r="I14" i="1"/>
  <c r="I12" i="1"/>
  <c r="I13" i="1"/>
  <c r="I16" i="1"/>
  <c r="I15" i="1"/>
  <c r="G12" i="1"/>
  <c r="E18" i="1" l="1"/>
  <c r="E20" i="1" s="1"/>
  <c r="J17" i="3"/>
  <c r="O8" i="3" s="1"/>
  <c r="K14" i="1"/>
  <c r="I18" i="1"/>
  <c r="G18" i="1"/>
  <c r="F13" i="1" l="1"/>
  <c r="K13" i="1" s="1"/>
  <c r="F12" i="1"/>
  <c r="K12" i="1" s="1"/>
  <c r="F17" i="1"/>
  <c r="K17" i="1" s="1"/>
  <c r="F16" i="1"/>
  <c r="K16" i="1" s="1"/>
  <c r="F15" i="1"/>
  <c r="K15" i="1" s="1"/>
  <c r="K18" i="1" l="1"/>
  <c r="N8" i="1" s="1"/>
  <c r="F18" i="1"/>
</calcChain>
</file>

<file path=xl/sharedStrings.xml><?xml version="1.0" encoding="utf-8"?>
<sst xmlns="http://schemas.openxmlformats.org/spreadsheetml/2006/main" count="201" uniqueCount="115">
  <si>
    <t>EVALUATION DE L'INDEMNITE</t>
  </si>
  <si>
    <t>VICTIME MAJEURE DECEDEE</t>
  </si>
  <si>
    <t>Date d'accident</t>
  </si>
  <si>
    <t>S.N.M.G en vigueur</t>
  </si>
  <si>
    <t>Valeur de point</t>
  </si>
  <si>
    <t>Date de naissance</t>
  </si>
  <si>
    <t>Age</t>
  </si>
  <si>
    <t>Activité</t>
  </si>
  <si>
    <t>Revenu mensuel réel</t>
  </si>
  <si>
    <t>Situation familiale</t>
  </si>
  <si>
    <t>Mariée</t>
  </si>
  <si>
    <t>Veuve</t>
  </si>
  <si>
    <t>Divorcée</t>
  </si>
  <si>
    <t>Enfants majeurs</t>
  </si>
  <si>
    <t>Enfants mineurs</t>
  </si>
  <si>
    <t>Père</t>
  </si>
  <si>
    <t>mère</t>
  </si>
  <si>
    <t>Autres pers à charge</t>
  </si>
  <si>
    <t>Oui</t>
  </si>
  <si>
    <t>Non</t>
  </si>
  <si>
    <t>Revenu annuel de réf.</t>
  </si>
  <si>
    <t>Prénom de la victime</t>
  </si>
  <si>
    <t>Nom de la victime</t>
  </si>
  <si>
    <t>Préjudice matériel</t>
  </si>
  <si>
    <t>Coeff</t>
  </si>
  <si>
    <t>Nbre</t>
  </si>
  <si>
    <t>Montant</t>
  </si>
  <si>
    <t>Préjudice moral</t>
  </si>
  <si>
    <t>Frais funéraires</t>
  </si>
  <si>
    <t>AYANTS DROIT</t>
  </si>
  <si>
    <t>Sans profession</t>
  </si>
  <si>
    <t>VICTIME MINEURE DECEDEE</t>
  </si>
  <si>
    <t>Tuteur légal</t>
  </si>
  <si>
    <t>Mère</t>
  </si>
  <si>
    <t>Capital constitutif</t>
  </si>
  <si>
    <t>DZD</t>
  </si>
  <si>
    <t xml:space="preserve">Total </t>
  </si>
  <si>
    <t>Total</t>
  </si>
  <si>
    <t>VICTIME BLESSEE</t>
  </si>
  <si>
    <t>NATURE DU PREJUDICE</t>
  </si>
  <si>
    <t>IPP</t>
  </si>
  <si>
    <t>ITT</t>
  </si>
  <si>
    <t>PD</t>
  </si>
  <si>
    <t>INCAPACITE PERMANENTE PARTIELLE</t>
  </si>
  <si>
    <t>PRETIUM DOLORIS</t>
  </si>
  <si>
    <t>ASSISTANCE D'UNE TIERCE PERSONNE</t>
  </si>
  <si>
    <t>Jours</t>
  </si>
  <si>
    <t>Léger</t>
  </si>
  <si>
    <t>Moyen</t>
  </si>
  <si>
    <t>Important</t>
  </si>
  <si>
    <t>Montant de l'indemnité</t>
  </si>
  <si>
    <t>Célibataire</t>
  </si>
  <si>
    <t>Salariée</t>
  </si>
  <si>
    <t>Profession libre</t>
  </si>
  <si>
    <t>Retraitée</t>
  </si>
  <si>
    <t>ans</t>
  </si>
  <si>
    <t>&lt;</t>
  </si>
  <si>
    <t>Légères</t>
  </si>
  <si>
    <t>Moyennes</t>
  </si>
  <si>
    <t>Graves</t>
  </si>
  <si>
    <t>INCAPACITE TEMPORAIRE DU TRAVAIL</t>
  </si>
  <si>
    <t>EVALUATION</t>
  </si>
  <si>
    <t>INITIALE</t>
  </si>
  <si>
    <t>&gt;</t>
  </si>
  <si>
    <t>FRAIS MEDICAUX &amp; PHARMACEUTIQUES</t>
  </si>
  <si>
    <t>FMP</t>
  </si>
  <si>
    <t>ATP</t>
  </si>
  <si>
    <t xml:space="preserve">Degré des blessures </t>
  </si>
  <si>
    <t>AAA</t>
  </si>
  <si>
    <t>BB</t>
  </si>
  <si>
    <t>Qualité de la victime</t>
  </si>
  <si>
    <t>Passager véhicule assuré</t>
  </si>
  <si>
    <t>Piéton</t>
  </si>
  <si>
    <t>Passager véhicule adverse</t>
  </si>
  <si>
    <t>Conducteur véhicule assuré</t>
  </si>
  <si>
    <t>Conducteur véhicule adverse</t>
  </si>
  <si>
    <t>Contre Piéton</t>
  </si>
  <si>
    <t>Seul</t>
  </si>
  <si>
    <t>Collision</t>
  </si>
  <si>
    <t>Nature de l'accident</t>
  </si>
  <si>
    <t>Taux de responsabilité</t>
  </si>
  <si>
    <t>Montant à provisionner DZD</t>
  </si>
  <si>
    <t>FINALE</t>
  </si>
  <si>
    <t>calculs intermédiaires</t>
  </si>
  <si>
    <t>Alger le :</t>
  </si>
  <si>
    <t>Direction des indemnisations</t>
  </si>
  <si>
    <t>Service Sinistre Matériels</t>
  </si>
  <si>
    <t>perte partiel</t>
  </si>
  <si>
    <t xml:space="preserve">Garantie </t>
  </si>
  <si>
    <t xml:space="preserve">     DECOMPTE DE REGLEMENT </t>
  </si>
  <si>
    <t>DASC</t>
  </si>
  <si>
    <t>Case réservée à la DI</t>
  </si>
  <si>
    <t>VOL</t>
  </si>
  <si>
    <t xml:space="preserve">                          Autorisation de Règlement N°……………../………………../                        </t>
  </si>
  <si>
    <t>RC</t>
  </si>
  <si>
    <t>DC</t>
  </si>
  <si>
    <t>Affaire :</t>
  </si>
  <si>
    <t>DIRECTION REGIONALE</t>
  </si>
  <si>
    <t xml:space="preserve">DR - Centre Ouest </t>
  </si>
  <si>
    <t>Bénéficiaire</t>
  </si>
  <si>
    <t>AGENCE</t>
  </si>
  <si>
    <t>Accident du :</t>
  </si>
  <si>
    <t>Dossier N° :</t>
  </si>
  <si>
    <t>Police N° :</t>
  </si>
  <si>
    <t xml:space="preserve">OP valider 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</si>
  <si>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</si>
  <si>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et en lettre</t>
  </si>
  <si>
    <t xml:space="preserve">Au profit de </t>
  </si>
  <si>
    <t>et cela au  titre de la garantie</t>
  </si>
  <si>
    <t>, suivant PVE établi par</t>
  </si>
  <si>
    <t>l'expert Mr</t>
  </si>
  <si>
    <t>BELHAMISSI M'HAMED</t>
  </si>
  <si>
    <t>Observation :</t>
  </si>
  <si>
    <t>SECTEUR</t>
  </si>
  <si>
    <t>perte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</si>
</sst>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;;;"/>
    <numFmt numFmtId="166" formatCode="#,##0.00\ _€"/>
  </numFmts>
  <fonts count="4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8" tint="-0.499984740745262"/>
      <name val="Calibri"/>
      <family val="2"/>
    </font>
    <font>
      <b/>
      <sz val="11"/>
      <color theme="8" tint="-0.499984740745262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</font>
    <font>
      <b/>
      <u/>
      <sz val="11"/>
      <color theme="1"/>
      <name val="Agency FB"/>
      <family val="2"/>
    </font>
    <font>
      <b/>
      <sz val="12"/>
      <color theme="1"/>
      <name val="Agency FB"/>
      <family val="2"/>
    </font>
    <font>
      <b/>
      <sz val="11"/>
      <color theme="1"/>
      <name val="Agency FB"/>
      <family val="2"/>
    </font>
    <font>
      <b/>
      <sz val="18"/>
      <color theme="1"/>
      <name val="Agency FB"/>
      <family val="2"/>
    </font>
    <font>
      <b/>
      <sz val="12"/>
      <color theme="1"/>
      <name val="Calibri"/>
      <family val="2"/>
      <scheme val="minor"/>
    </font>
    <font>
      <sz val="16"/>
      <color theme="1"/>
      <name val="Agency FB"/>
      <family val="2"/>
    </font>
    <font>
      <b/>
      <sz val="16"/>
      <color theme="1"/>
      <name val="Agency FB"/>
      <family val="2"/>
    </font>
    <font>
      <u/>
      <sz val="14"/>
      <color theme="1"/>
      <name val="Agency FB"/>
      <family val="2"/>
    </font>
    <font>
      <sz val="12"/>
      <color theme="1"/>
      <name val="Calibri"/>
      <family val="2"/>
      <scheme val="minor"/>
    </font>
    <font>
      <sz val="16"/>
      <name val="Agency FB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theme="1"/>
      <name val="Fixed Miriam Transparent"/>
      <family val="3"/>
      <charset val="177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6"/>
      <color theme="1"/>
      <name val="Agency FB"/>
      <family val="2"/>
    </font>
    <font>
      <b/>
      <sz val="14"/>
      <color theme="1"/>
      <name val="Agency FB"/>
      <family val="2"/>
    </font>
    <font>
      <b/>
      <u/>
      <sz val="12"/>
      <color theme="1"/>
      <name val="Agency FB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312"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1" fontId="7" fillId="3" borderId="2" xfId="0" applyNumberFormat="1" applyFont="1" applyFill="1" applyBorder="1" applyAlignment="1">
      <alignment horizontal="right" vertical="center"/>
    </xf>
    <xf numFmtId="1" fontId="6" fillId="3" borderId="3" xfId="0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5" borderId="0" xfId="0" applyFill="1" applyBorder="1" applyAlignment="1">
      <alignment vertical="center"/>
    </xf>
    <xf numFmtId="0" fontId="2" fillId="6" borderId="1" xfId="0" applyFont="1" applyFill="1" applyBorder="1" applyAlignment="1">
      <alignment horizontal="right" vertical="center"/>
    </xf>
    <xf numFmtId="3" fontId="5" fillId="5" borderId="0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vertical="center"/>
    </xf>
    <xf numFmtId="0" fontId="6" fillId="5" borderId="21" xfId="0" applyFont="1" applyFill="1" applyBorder="1" applyAlignment="1">
      <alignment horizontal="center" vertical="center"/>
    </xf>
    <xf numFmtId="4" fontId="6" fillId="5" borderId="22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0" fontId="0" fillId="5" borderId="0" xfId="0" applyFill="1"/>
    <xf numFmtId="0" fontId="6" fillId="5" borderId="0" xfId="0" applyFont="1" applyFill="1" applyBorder="1" applyAlignment="1">
      <alignment vertical="center"/>
    </xf>
    <xf numFmtId="3" fontId="5" fillId="5" borderId="0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vertical="center"/>
    </xf>
    <xf numFmtId="0" fontId="6" fillId="5" borderId="0" xfId="0" applyFont="1" applyFill="1" applyAlignment="1">
      <alignment vertical="center"/>
    </xf>
    <xf numFmtId="0" fontId="6" fillId="6" borderId="1" xfId="0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right" vertical="center"/>
    </xf>
    <xf numFmtId="3" fontId="5" fillId="6" borderId="1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vertical="center" wrapText="1"/>
    </xf>
    <xf numFmtId="4" fontId="6" fillId="5" borderId="0" xfId="0" applyNumberFormat="1" applyFont="1" applyFill="1" applyBorder="1" applyAlignment="1">
      <alignment vertical="center"/>
    </xf>
    <xf numFmtId="14" fontId="0" fillId="0" borderId="0" xfId="0" applyNumberFormat="1"/>
    <xf numFmtId="164" fontId="0" fillId="0" borderId="0" xfId="1" applyFont="1"/>
    <xf numFmtId="0" fontId="0" fillId="0" borderId="0" xfId="0" applyAlignment="1">
      <alignment horizontal="center"/>
    </xf>
    <xf numFmtId="164" fontId="2" fillId="0" borderId="0" xfId="1" applyFont="1"/>
    <xf numFmtId="0" fontId="6" fillId="3" borderId="3" xfId="0" applyFont="1" applyFill="1" applyBorder="1" applyAlignment="1">
      <alignment vertical="center"/>
    </xf>
    <xf numFmtId="4" fontId="5" fillId="3" borderId="39" xfId="0" applyNumberFormat="1" applyFont="1" applyFill="1" applyBorder="1" applyAlignment="1">
      <alignment horizontal="center" vertical="center"/>
    </xf>
    <xf numFmtId="4" fontId="5" fillId="3" borderId="40" xfId="0" applyNumberFormat="1" applyFont="1" applyFill="1" applyBorder="1" applyAlignment="1">
      <alignment horizontal="center" vertical="center"/>
    </xf>
    <xf numFmtId="4" fontId="5" fillId="3" borderId="41" xfId="0" applyNumberFormat="1" applyFont="1" applyFill="1" applyBorder="1" applyAlignment="1">
      <alignment horizontal="center" vertical="center"/>
    </xf>
    <xf numFmtId="4" fontId="6" fillId="3" borderId="37" xfId="0" applyNumberFormat="1" applyFont="1" applyFill="1" applyBorder="1" applyAlignment="1">
      <alignment horizontal="center" vertical="center"/>
    </xf>
    <xf numFmtId="3" fontId="6" fillId="5" borderId="0" xfId="0" applyNumberFormat="1" applyFont="1" applyFill="1" applyBorder="1" applyAlignment="1">
      <alignment vertical="center"/>
    </xf>
    <xf numFmtId="4" fontId="5" fillId="5" borderId="0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 applyProtection="1">
      <alignment horizontal="center" vertical="center"/>
      <protection locked="0" hidden="1"/>
    </xf>
    <xf numFmtId="3" fontId="4" fillId="2" borderId="1" xfId="0" applyNumberFormat="1" applyFont="1" applyFill="1" applyBorder="1" applyAlignment="1" applyProtection="1">
      <alignment horizontal="center" vertical="center"/>
      <protection locked="0" hidden="1"/>
    </xf>
    <xf numFmtId="3" fontId="4" fillId="2" borderId="2" xfId="0" applyNumberFormat="1" applyFont="1" applyFill="1" applyBorder="1" applyAlignment="1" applyProtection="1">
      <alignment horizontal="center" vertical="center"/>
      <protection locked="0" hidden="1"/>
    </xf>
    <xf numFmtId="3" fontId="4" fillId="2" borderId="5" xfId="0" applyNumberFormat="1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vertical="center"/>
      <protection locked="0" hidden="1"/>
    </xf>
    <xf numFmtId="0" fontId="0" fillId="0" borderId="0" xfId="0" applyAlignment="1" applyProtection="1">
      <alignment vertical="center"/>
      <protection hidden="1"/>
    </xf>
    <xf numFmtId="0" fontId="11" fillId="0" borderId="46" xfId="0" applyFont="1" applyBorder="1"/>
    <xf numFmtId="9" fontId="11" fillId="0" borderId="47" xfId="0" applyNumberFormat="1" applyFont="1" applyBorder="1"/>
    <xf numFmtId="0" fontId="11" fillId="0" borderId="47" xfId="0" applyFont="1" applyBorder="1"/>
    <xf numFmtId="0" fontId="11" fillId="0" borderId="43" xfId="0" applyFont="1" applyBorder="1"/>
    <xf numFmtId="0" fontId="11" fillId="0" borderId="0" xfId="0" applyFont="1" applyBorder="1"/>
    <xf numFmtId="0" fontId="11" fillId="0" borderId="49" xfId="0" applyFont="1" applyBorder="1"/>
    <xf numFmtId="0" fontId="11" fillId="0" borderId="50" xfId="0" applyFont="1" applyBorder="1"/>
    <xf numFmtId="0" fontId="11" fillId="0" borderId="45" xfId="0" applyFont="1" applyBorder="1"/>
    <xf numFmtId="0" fontId="11" fillId="0" borderId="51" xfId="0" applyFont="1" applyBorder="1"/>
    <xf numFmtId="0" fontId="11" fillId="0" borderId="42" xfId="0" applyFont="1" applyBorder="1"/>
    <xf numFmtId="0" fontId="11" fillId="0" borderId="5" xfId="0" applyFont="1" applyBorder="1"/>
    <xf numFmtId="0" fontId="2" fillId="6" borderId="42" xfId="0" applyFont="1" applyFill="1" applyBorder="1" applyAlignment="1">
      <alignment horizontal="right" vertical="center"/>
    </xf>
    <xf numFmtId="0" fontId="3" fillId="5" borderId="0" xfId="0" applyFont="1" applyFill="1" applyAlignment="1">
      <alignment vertical="center"/>
    </xf>
    <xf numFmtId="0" fontId="11" fillId="0" borderId="47" xfId="0" applyFont="1" applyBorder="1" applyAlignment="1">
      <alignment vertical="center"/>
    </xf>
    <xf numFmtId="0" fontId="11" fillId="0" borderId="49" xfId="0" applyFont="1" applyFill="1" applyBorder="1"/>
    <xf numFmtId="0" fontId="11" fillId="0" borderId="0" xfId="0" applyFont="1" applyBorder="1" applyAlignment="1">
      <alignment vertical="center"/>
    </xf>
    <xf numFmtId="9" fontId="5" fillId="3" borderId="1" xfId="0" applyNumberFormat="1" applyFont="1" applyFill="1" applyBorder="1" applyAlignment="1" applyProtection="1">
      <alignment horizontal="center" vertical="center"/>
      <protection hidden="1"/>
    </xf>
    <xf numFmtId="4" fontId="6" fillId="5" borderId="0" xfId="0" applyNumberFormat="1" applyFont="1" applyFill="1" applyBorder="1" applyAlignment="1" applyProtection="1">
      <alignment vertical="center"/>
      <protection hidden="1"/>
    </xf>
    <xf numFmtId="3" fontId="5" fillId="3" borderId="2" xfId="0" applyNumberFormat="1" applyFont="1" applyFill="1" applyBorder="1" applyAlignment="1" applyProtection="1">
      <alignment horizontal="center" vertical="center"/>
      <protection hidden="1"/>
    </xf>
    <xf numFmtId="0" fontId="12" fillId="5" borderId="0" xfId="0" applyFont="1" applyFill="1" applyAlignment="1">
      <alignment vertical="center"/>
    </xf>
    <xf numFmtId="1" fontId="13" fillId="3" borderId="2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6" fillId="6" borderId="42" xfId="0" applyFont="1" applyFill="1" applyBorder="1" applyAlignment="1">
      <alignment vertical="center"/>
    </xf>
    <xf numFmtId="9" fontId="1" fillId="2" borderId="42" xfId="2" applyFont="1" applyFill="1" applyBorder="1" applyAlignment="1" applyProtection="1">
      <alignment horizontal="center" vertical="center"/>
      <protection locked="0" hidden="1"/>
    </xf>
    <xf numFmtId="0" fontId="11" fillId="0" borderId="0" xfId="0" applyFont="1"/>
    <xf numFmtId="0" fontId="11" fillId="0" borderId="46" xfId="0" applyFont="1" applyBorder="1" applyAlignment="1">
      <alignment vertical="center"/>
    </xf>
    <xf numFmtId="0" fontId="11" fillId="0" borderId="48" xfId="0" applyFont="1" applyBorder="1" applyAlignment="1">
      <alignment vertical="center"/>
    </xf>
    <xf numFmtId="0" fontId="11" fillId="0" borderId="0" xfId="0" applyFont="1" applyAlignment="1">
      <alignment vertical="center"/>
    </xf>
    <xf numFmtId="9" fontId="11" fillId="0" borderId="0" xfId="0" applyNumberFormat="1" applyFont="1" applyAlignment="1">
      <alignment vertical="center"/>
    </xf>
    <xf numFmtId="0" fontId="11" fillId="0" borderId="43" xfId="0" applyFont="1" applyBorder="1" applyAlignment="1">
      <alignment vertical="center"/>
    </xf>
    <xf numFmtId="0" fontId="11" fillId="0" borderId="49" xfId="0" applyFont="1" applyBorder="1" applyAlignment="1">
      <alignment vertical="center"/>
    </xf>
    <xf numFmtId="13" fontId="11" fillId="0" borderId="0" xfId="0" applyNumberFormat="1" applyFont="1" applyAlignment="1">
      <alignment vertical="center"/>
    </xf>
    <xf numFmtId="0" fontId="11" fillId="0" borderId="50" xfId="0" applyFont="1" applyBorder="1" applyAlignment="1">
      <alignment vertical="center"/>
    </xf>
    <xf numFmtId="0" fontId="11" fillId="0" borderId="51" xfId="0" applyFont="1" applyBorder="1" applyAlignment="1">
      <alignment vertical="center"/>
    </xf>
    <xf numFmtId="0" fontId="15" fillId="0" borderId="0" xfId="0" applyFont="1"/>
    <xf numFmtId="14" fontId="15" fillId="0" borderId="0" xfId="0" applyNumberFormat="1" applyFont="1"/>
    <xf numFmtId="164" fontId="15" fillId="0" borderId="0" xfId="1" applyFont="1"/>
    <xf numFmtId="0" fontId="15" fillId="0" borderId="0" xfId="0" applyFont="1" applyAlignment="1">
      <alignment horizontal="center"/>
    </xf>
    <xf numFmtId="14" fontId="11" fillId="0" borderId="0" xfId="0" applyNumberFormat="1" applyFont="1"/>
    <xf numFmtId="164" fontId="11" fillId="0" borderId="0" xfId="1" applyFont="1"/>
    <xf numFmtId="164" fontId="1" fillId="0" borderId="0" xfId="1" applyFont="1"/>
    <xf numFmtId="0" fontId="11" fillId="0" borderId="0" xfId="0" applyFont="1" applyAlignment="1">
      <alignment horizontal="center"/>
    </xf>
    <xf numFmtId="0" fontId="19" fillId="0" borderId="0" xfId="0" applyFont="1"/>
    <xf numFmtId="0" fontId="11" fillId="0" borderId="0" xfId="0" applyFont="1" applyProtection="1"/>
    <xf numFmtId="14" fontId="15" fillId="0" borderId="0" xfId="0" applyNumberFormat="1" applyFont="1" applyAlignment="1">
      <alignment vertical="center"/>
    </xf>
    <xf numFmtId="0" fontId="15" fillId="0" borderId="0" xfId="0" applyNumberFormat="1" applyFont="1" applyAlignment="1">
      <alignment vertical="center"/>
    </xf>
    <xf numFmtId="0" fontId="17" fillId="0" borderId="0" xfId="0" applyNumberFormat="1" applyFont="1" applyAlignment="1">
      <alignment vertical="center"/>
    </xf>
    <xf numFmtId="2" fontId="15" fillId="0" borderId="0" xfId="0" applyNumberFormat="1" applyFont="1" applyAlignment="1">
      <alignment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57" xfId="0" applyFont="1" applyFill="1" applyBorder="1" applyAlignment="1">
      <alignment horizontal="center" vertical="center"/>
    </xf>
    <xf numFmtId="0" fontId="6" fillId="5" borderId="58" xfId="0" applyFont="1" applyFill="1" applyBorder="1" applyAlignment="1">
      <alignment horizontal="center" vertical="center"/>
    </xf>
    <xf numFmtId="4" fontId="5" fillId="5" borderId="59" xfId="0" applyNumberFormat="1" applyFont="1" applyFill="1" applyBorder="1" applyAlignment="1">
      <alignment horizontal="center" vertical="center"/>
    </xf>
    <xf numFmtId="0" fontId="0" fillId="0" borderId="0" xfId="0" applyAlignment="1" applyProtection="1"/>
    <xf numFmtId="0" fontId="20" fillId="0" borderId="0" xfId="0" applyFont="1" applyAlignment="1" applyProtection="1">
      <alignment horizontal="right"/>
    </xf>
    <xf numFmtId="14" fontId="21" fillId="0" borderId="1" xfId="0" applyNumberFormat="1" applyFont="1" applyBorder="1" applyAlignment="1" applyProtection="1">
      <alignment horizontal="center" vertical="center"/>
    </xf>
    <xf numFmtId="0" fontId="0" fillId="0" borderId="0" xfId="0" applyProtection="1"/>
    <xf numFmtId="0" fontId="24" fillId="0" borderId="0" xfId="0" applyFont="1" applyAlignment="1" applyProtection="1">
      <alignment horizontal="center"/>
    </xf>
    <xf numFmtId="0" fontId="0" fillId="0" borderId="23" xfId="0" applyBorder="1" applyProtection="1"/>
    <xf numFmtId="0" fontId="0" fillId="0" borderId="0" xfId="0" applyBorder="1" applyProtection="1"/>
    <xf numFmtId="0" fontId="25" fillId="0" borderId="11" xfId="0" applyFont="1" applyBorder="1" applyAlignment="1" applyProtection="1">
      <alignment horizontal="left" vertical="center"/>
    </xf>
    <xf numFmtId="0" fontId="27" fillId="0" borderId="0" xfId="0" applyFont="1" applyAlignment="1" applyProtection="1">
      <alignment horizontal="right" vertical="center"/>
    </xf>
    <xf numFmtId="49" fontId="24" fillId="5" borderId="1" xfId="0" applyNumberFormat="1" applyFont="1" applyFill="1" applyBorder="1" applyAlignment="1" applyProtection="1">
      <alignment horizontal="center" vertical="center"/>
      <protection locked="0"/>
    </xf>
    <xf numFmtId="0" fontId="28" fillId="0" borderId="0" xfId="0" applyFont="1" applyBorder="1" applyProtection="1"/>
    <xf numFmtId="0" fontId="25" fillId="0" borderId="13" xfId="0" applyFont="1" applyBorder="1" applyAlignment="1" applyProtection="1">
      <alignment horizontal="left" vertical="center"/>
    </xf>
    <xf numFmtId="0" fontId="25" fillId="0" borderId="63" xfId="0" applyFont="1" applyBorder="1" applyAlignment="1" applyProtection="1">
      <alignment horizontal="left" vertical="center"/>
    </xf>
    <xf numFmtId="0" fontId="28" fillId="0" borderId="0" xfId="0" applyFont="1" applyAlignment="1" applyProtection="1"/>
    <xf numFmtId="0" fontId="25" fillId="0" borderId="52" xfId="0" applyFont="1" applyBorder="1" applyAlignment="1" applyProtection="1">
      <alignment horizontal="left" vertical="center"/>
    </xf>
    <xf numFmtId="0" fontId="28" fillId="0" borderId="1" xfId="0" applyFont="1" applyBorder="1" applyAlignment="1" applyProtection="1">
      <alignment horizontal="center" vertical="center"/>
      <protection locked="0"/>
    </xf>
    <xf numFmtId="0" fontId="28" fillId="0" borderId="42" xfId="0" applyFont="1" applyBorder="1" applyAlignment="1" applyProtection="1">
      <alignment horizontal="center" vertical="center"/>
      <protection locked="0"/>
    </xf>
    <xf numFmtId="165" fontId="0" fillId="0" borderId="0" xfId="0" applyNumberFormat="1" applyProtection="1"/>
    <xf numFmtId="164" fontId="31" fillId="8" borderId="23" xfId="0" applyNumberFormat="1" applyFont="1" applyFill="1" applyBorder="1" applyAlignment="1" applyProtection="1">
      <alignment horizontal="left" vertical="center" wrapText="1"/>
    </xf>
    <xf numFmtId="164" fontId="30" fillId="8" borderId="8" xfId="0" applyNumberFormat="1" applyFont="1" applyFill="1" applyBorder="1" applyAlignment="1" applyProtection="1">
      <alignment wrapText="1"/>
    </xf>
    <xf numFmtId="0" fontId="30" fillId="8" borderId="65" xfId="0" applyFont="1" applyFill="1" applyBorder="1" applyAlignment="1" applyProtection="1">
      <alignment horizontal="center" vertical="center" wrapText="1"/>
    </xf>
    <xf numFmtId="0" fontId="33" fillId="9" borderId="1" xfId="0" applyFont="1" applyFill="1" applyBorder="1" applyAlignment="1" applyProtection="1">
      <alignment horizontal="left" vertical="center" wrapText="1"/>
    </xf>
    <xf numFmtId="0" fontId="30" fillId="8" borderId="0" xfId="0" applyFont="1" applyFill="1" applyBorder="1" applyAlignment="1" applyProtection="1">
      <alignment horizontal="left" vertical="center" wrapText="1"/>
    </xf>
    <xf numFmtId="0" fontId="31" fillId="9" borderId="1" xfId="0" applyFont="1" applyFill="1" applyBorder="1" applyAlignment="1" applyProtection="1">
      <alignment horizontal="center" vertical="center"/>
    </xf>
    <xf numFmtId="0" fontId="30" fillId="0" borderId="9" xfId="0" applyFont="1" applyBorder="1" applyAlignment="1" applyProtection="1">
      <alignment horizontal="center" vertical="center"/>
    </xf>
    <xf numFmtId="0" fontId="34" fillId="5" borderId="26" xfId="0" applyFont="1" applyFill="1" applyBorder="1" applyAlignment="1" applyProtection="1">
      <alignment vertical="center" wrapText="1"/>
    </xf>
    <xf numFmtId="0" fontId="30" fillId="8" borderId="24" xfId="0" applyFont="1" applyFill="1" applyBorder="1" applyAlignment="1" applyProtection="1">
      <alignment horizontal="right" vertical="center" wrapText="1"/>
    </xf>
    <xf numFmtId="0" fontId="30" fillId="8" borderId="24" xfId="0" applyFont="1" applyFill="1" applyBorder="1" applyAlignment="1" applyProtection="1">
      <alignment horizontal="left" vertical="center" wrapText="1"/>
    </xf>
    <xf numFmtId="0" fontId="0" fillId="0" borderId="24" xfId="0" applyBorder="1" applyAlignment="1" applyProtection="1"/>
    <xf numFmtId="0" fontId="0" fillId="0" borderId="10" xfId="0" applyBorder="1" applyProtection="1"/>
    <xf numFmtId="0" fontId="25" fillId="5" borderId="13" xfId="0" applyFont="1" applyFill="1" applyBorder="1" applyAlignment="1" applyProtection="1">
      <alignment horizontal="left" vertical="center"/>
    </xf>
    <xf numFmtId="0" fontId="25" fillId="5" borderId="45" xfId="0" applyFont="1" applyFill="1" applyBorder="1" applyAlignment="1" applyProtection="1">
      <alignment horizontal="center"/>
    </xf>
    <xf numFmtId="0" fontId="35" fillId="5" borderId="45" xfId="0" applyFont="1" applyFill="1" applyBorder="1" applyAlignment="1" applyProtection="1">
      <alignment horizontal="center"/>
    </xf>
    <xf numFmtId="0" fontId="0" fillId="5" borderId="67" xfId="0" applyFill="1" applyBorder="1" applyProtection="1"/>
    <xf numFmtId="0" fontId="25" fillId="5" borderId="63" xfId="0" applyFont="1" applyFill="1" applyBorder="1" applyAlignment="1" applyProtection="1">
      <alignment horizontal="left" vertical="center"/>
    </xf>
    <xf numFmtId="0" fontId="25" fillId="5" borderId="4" xfId="0" applyFont="1" applyFill="1" applyBorder="1" applyAlignment="1" applyProtection="1">
      <alignment horizontal="center"/>
    </xf>
    <xf numFmtId="0" fontId="35" fillId="5" borderId="4" xfId="0" applyFont="1" applyFill="1" applyBorder="1" applyAlignment="1" applyProtection="1">
      <alignment horizontal="center"/>
    </xf>
    <xf numFmtId="0" fontId="0" fillId="5" borderId="59" xfId="0" applyFill="1" applyBorder="1" applyProtection="1"/>
    <xf numFmtId="0" fontId="26" fillId="10" borderId="63" xfId="0" applyFont="1" applyFill="1" applyBorder="1" applyAlignment="1" applyProtection="1">
      <alignment horizontal="right" vertical="center"/>
    </xf>
    <xf numFmtId="0" fontId="25" fillId="10" borderId="4" xfId="0" applyFont="1" applyFill="1" applyBorder="1" applyAlignment="1" applyProtection="1">
      <alignment horizontal="right"/>
    </xf>
    <xf numFmtId="0" fontId="0" fillId="10" borderId="59" xfId="0" applyFill="1" applyBorder="1" applyProtection="1"/>
    <xf numFmtId="0" fontId="25" fillId="5" borderId="63" xfId="0" applyFont="1" applyFill="1" applyBorder="1" applyAlignment="1" applyProtection="1">
      <alignment horizontal="left"/>
    </xf>
    <xf numFmtId="0" fontId="25" fillId="10" borderId="4" xfId="0" applyFont="1" applyFill="1" applyBorder="1" applyAlignment="1" applyProtection="1">
      <alignment horizontal="center"/>
    </xf>
    <xf numFmtId="0" fontId="25" fillId="5" borderId="63" xfId="0" applyFont="1" applyFill="1" applyBorder="1" applyAlignment="1" applyProtection="1"/>
    <xf numFmtId="9" fontId="35" fillId="5" borderId="4" xfId="2" applyFont="1" applyFill="1" applyBorder="1" applyAlignment="1" applyProtection="1">
      <alignment horizontal="center"/>
    </xf>
    <xf numFmtId="0" fontId="25" fillId="10" borderId="63" xfId="0" applyFont="1" applyFill="1" applyBorder="1" applyAlignment="1" applyProtection="1">
      <alignment horizontal="left"/>
    </xf>
    <xf numFmtId="0" fontId="35" fillId="10" borderId="4" xfId="0" applyFont="1" applyFill="1" applyBorder="1" applyAlignment="1" applyProtection="1">
      <alignment horizontal="center"/>
    </xf>
    <xf numFmtId="0" fontId="35" fillId="10" borderId="63" xfId="0" applyFont="1" applyFill="1" applyBorder="1" applyAlignment="1" applyProtection="1">
      <alignment horizontal="left"/>
    </xf>
    <xf numFmtId="0" fontId="25" fillId="3" borderId="52" xfId="0" applyFont="1" applyFill="1" applyBorder="1" applyAlignment="1" applyProtection="1">
      <alignment horizontal="left" vertical="center"/>
    </xf>
    <xf numFmtId="0" fontId="35" fillId="3" borderId="68" xfId="0" applyFont="1" applyFill="1" applyBorder="1" applyAlignment="1" applyProtection="1">
      <alignment horizontal="center"/>
    </xf>
    <xf numFmtId="0" fontId="0" fillId="5" borderId="64" xfId="0" applyFill="1" applyBorder="1" applyProtection="1"/>
    <xf numFmtId="0" fontId="28" fillId="0" borderId="65" xfId="0" applyFont="1" applyBorder="1" applyProtection="1"/>
    <xf numFmtId="164" fontId="28" fillId="0" borderId="0" xfId="1" applyFont="1" applyBorder="1" applyAlignment="1" applyProtection="1">
      <alignment horizontal="left"/>
    </xf>
    <xf numFmtId="0" fontId="28" fillId="0" borderId="66" xfId="0" applyFont="1" applyBorder="1" applyProtection="1"/>
    <xf numFmtId="0" fontId="39" fillId="0" borderId="65" xfId="0" applyFont="1" applyBorder="1" applyAlignment="1" applyProtection="1"/>
    <xf numFmtId="0" fontId="41" fillId="0" borderId="65" xfId="0" applyFont="1" applyBorder="1" applyAlignment="1" applyProtection="1"/>
    <xf numFmtId="0" fontId="0" fillId="0" borderId="65" xfId="0" applyBorder="1" applyProtection="1"/>
    <xf numFmtId="0" fontId="28" fillId="0" borderId="0" xfId="0" applyFont="1" applyBorder="1" applyAlignment="1" applyProtection="1"/>
    <xf numFmtId="0" fontId="28" fillId="0" borderId="7" xfId="0" applyFont="1" applyBorder="1" applyProtection="1"/>
    <xf numFmtId="0" fontId="28" fillId="0" borderId="23" xfId="0" applyFont="1" applyBorder="1" applyAlignment="1" applyProtection="1"/>
    <xf numFmtId="0" fontId="0" fillId="0" borderId="66" xfId="0" applyBorder="1" applyProtection="1"/>
    <xf numFmtId="0" fontId="0" fillId="0" borderId="45" xfId="0" applyBorder="1" applyProtection="1"/>
    <xf numFmtId="0" fontId="11" fillId="8" borderId="0" xfId="0" applyFont="1" applyFill="1" applyBorder="1" applyProtection="1"/>
    <xf numFmtId="0" fontId="0" fillId="0" borderId="9" xfId="0" applyBorder="1" applyProtection="1"/>
    <xf numFmtId="0" fontId="0" fillId="0" borderId="24" xfId="0" applyBorder="1" applyProtection="1"/>
    <xf numFmtId="4" fontId="18" fillId="3" borderId="8" xfId="0" applyNumberFormat="1" applyFont="1" applyFill="1" applyBorder="1" applyAlignment="1">
      <alignment horizontal="center" vertical="center"/>
    </xf>
    <xf numFmtId="4" fontId="18" fillId="3" borderId="10" xfId="0" applyNumberFormat="1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4" fontId="6" fillId="5" borderId="24" xfId="0" applyNumberFormat="1" applyFont="1" applyFill="1" applyBorder="1" applyAlignment="1">
      <alignment horizontal="center" vertical="center"/>
    </xf>
    <xf numFmtId="4" fontId="6" fillId="5" borderId="10" xfId="0" applyNumberFormat="1" applyFont="1" applyFill="1" applyBorder="1" applyAlignment="1">
      <alignment horizontal="center" vertical="center"/>
    </xf>
    <xf numFmtId="4" fontId="6" fillId="5" borderId="9" xfId="0" applyNumberFormat="1" applyFont="1" applyFill="1" applyBorder="1" applyAlignment="1">
      <alignment horizontal="center" vertical="center"/>
    </xf>
    <xf numFmtId="4" fontId="5" fillId="5" borderId="15" xfId="0" applyNumberFormat="1" applyFont="1" applyFill="1" applyBorder="1" applyAlignment="1">
      <alignment horizontal="center" vertical="center"/>
    </xf>
    <xf numFmtId="4" fontId="5" fillId="5" borderId="16" xfId="0" applyNumberFormat="1" applyFont="1" applyFill="1" applyBorder="1" applyAlignment="1">
      <alignment horizontal="center" vertical="center"/>
    </xf>
    <xf numFmtId="4" fontId="5" fillId="5" borderId="17" xfId="0" applyNumberFormat="1" applyFont="1" applyFill="1" applyBorder="1" applyAlignment="1">
      <alignment horizontal="center" vertical="center"/>
    </xf>
    <xf numFmtId="4" fontId="5" fillId="5" borderId="18" xfId="0" applyNumberFormat="1" applyFont="1" applyFill="1" applyBorder="1" applyAlignment="1">
      <alignment horizontal="center" vertical="center"/>
    </xf>
    <xf numFmtId="4" fontId="6" fillId="5" borderId="19" xfId="0" applyNumberFormat="1" applyFont="1" applyFill="1" applyBorder="1" applyAlignment="1">
      <alignment horizontal="center" vertical="center"/>
    </xf>
    <xf numFmtId="4" fontId="6" fillId="5" borderId="20" xfId="0" applyNumberFormat="1" applyFont="1" applyFill="1" applyBorder="1" applyAlignment="1">
      <alignment horizontal="center" vertical="center"/>
    </xf>
    <xf numFmtId="4" fontId="6" fillId="5" borderId="56" xfId="0" applyNumberFormat="1" applyFont="1" applyFill="1" applyBorder="1" applyAlignment="1">
      <alignment horizontal="center" vertical="center"/>
    </xf>
    <xf numFmtId="4" fontId="5" fillId="5" borderId="54" xfId="0" applyNumberFormat="1" applyFont="1" applyFill="1" applyBorder="1" applyAlignment="1">
      <alignment horizontal="center" vertical="center"/>
    </xf>
    <xf numFmtId="4" fontId="5" fillId="5" borderId="55" xfId="0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left" vertical="center"/>
    </xf>
    <xf numFmtId="0" fontId="6" fillId="6" borderId="3" xfId="0" applyFont="1" applyFill="1" applyBorder="1" applyAlignment="1">
      <alignment horizontal="left" vertical="center"/>
    </xf>
    <xf numFmtId="0" fontId="10" fillId="6" borderId="7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6" borderId="24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left" vertical="center"/>
      <protection locked="0" hidden="1"/>
    </xf>
    <xf numFmtId="49" fontId="14" fillId="2" borderId="1" xfId="0" applyNumberFormat="1" applyFont="1" applyFill="1" applyBorder="1" applyAlignment="1" applyProtection="1">
      <alignment horizontal="left" vertical="center"/>
      <protection locked="0" hidden="1"/>
    </xf>
    <xf numFmtId="4" fontId="4" fillId="2" borderId="2" xfId="0" applyNumberFormat="1" applyFont="1" applyFill="1" applyBorder="1" applyAlignment="1" applyProtection="1">
      <alignment horizontal="center" vertical="center"/>
      <protection locked="0" hidden="1"/>
    </xf>
    <xf numFmtId="4" fontId="4" fillId="2" borderId="4" xfId="0" applyNumberFormat="1" applyFont="1" applyFill="1" applyBorder="1" applyAlignment="1" applyProtection="1">
      <alignment horizontal="center" vertical="center"/>
      <protection locked="0" hidden="1"/>
    </xf>
    <xf numFmtId="14" fontId="1" fillId="2" borderId="6" xfId="0" applyNumberFormat="1" applyFont="1" applyFill="1" applyBorder="1" applyAlignment="1" applyProtection="1">
      <alignment horizontal="center" vertical="center"/>
      <protection locked="0" hidden="1"/>
    </xf>
    <xf numFmtId="0" fontId="12" fillId="5" borderId="0" xfId="0" applyFont="1" applyFill="1" applyAlignment="1">
      <alignment horizontal="center" vertical="center"/>
    </xf>
    <xf numFmtId="0" fontId="6" fillId="6" borderId="2" xfId="0" applyFont="1" applyFill="1" applyBorder="1" applyAlignment="1">
      <alignment horizontal="right" vertical="center"/>
    </xf>
    <xf numFmtId="0" fontId="6" fillId="6" borderId="4" xfId="0" applyFont="1" applyFill="1" applyBorder="1" applyAlignment="1">
      <alignment horizontal="right" vertical="center"/>
    </xf>
    <xf numFmtId="0" fontId="6" fillId="6" borderId="3" xfId="0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4" fontId="6" fillId="3" borderId="9" xfId="0" applyNumberFormat="1" applyFont="1" applyFill="1" applyBorder="1" applyAlignment="1">
      <alignment horizontal="center" vertical="center"/>
    </xf>
    <xf numFmtId="4" fontId="6" fillId="3" borderId="10" xfId="0" applyNumberFormat="1" applyFont="1" applyFill="1" applyBorder="1" applyAlignment="1">
      <alignment horizontal="center" vertical="center"/>
    </xf>
    <xf numFmtId="4" fontId="5" fillId="3" borderId="15" xfId="0" applyNumberFormat="1" applyFont="1" applyFill="1" applyBorder="1" applyAlignment="1">
      <alignment horizontal="center" vertical="center"/>
    </xf>
    <xf numFmtId="4" fontId="5" fillId="3" borderId="16" xfId="0" applyNumberFormat="1" applyFont="1" applyFill="1" applyBorder="1" applyAlignment="1">
      <alignment horizontal="center" vertical="center"/>
    </xf>
    <xf numFmtId="4" fontId="5" fillId="3" borderId="17" xfId="0" applyNumberFormat="1" applyFont="1" applyFill="1" applyBorder="1" applyAlignment="1">
      <alignment horizontal="center" vertical="center"/>
    </xf>
    <xf numFmtId="4" fontId="5" fillId="3" borderId="18" xfId="0" applyNumberFormat="1" applyFont="1" applyFill="1" applyBorder="1" applyAlignment="1">
      <alignment horizontal="center" vertical="center"/>
    </xf>
    <xf numFmtId="4" fontId="5" fillId="3" borderId="19" xfId="0" applyNumberFormat="1" applyFont="1" applyFill="1" applyBorder="1" applyAlignment="1">
      <alignment horizontal="center" vertical="center"/>
    </xf>
    <xf numFmtId="4" fontId="5" fillId="3" borderId="20" xfId="0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right" vertical="center"/>
    </xf>
    <xf numFmtId="3" fontId="5" fillId="5" borderId="0" xfId="0" applyNumberFormat="1" applyFont="1" applyFill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right" vertical="center"/>
    </xf>
    <xf numFmtId="3" fontId="5" fillId="3" borderId="4" xfId="0" applyNumberFormat="1" applyFont="1" applyFill="1" applyBorder="1" applyAlignment="1">
      <alignment horizontal="right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3" fontId="5" fillId="5" borderId="27" xfId="0" applyNumberFormat="1" applyFont="1" applyFill="1" applyBorder="1" applyAlignment="1">
      <alignment horizontal="center" vertical="center"/>
    </xf>
    <xf numFmtId="3" fontId="5" fillId="5" borderId="28" xfId="0" applyNumberFormat="1" applyFont="1" applyFill="1" applyBorder="1" applyAlignment="1">
      <alignment horizontal="center" vertical="center"/>
    </xf>
    <xf numFmtId="3" fontId="5" fillId="5" borderId="33" xfId="0" applyNumberFormat="1" applyFont="1" applyFill="1" applyBorder="1" applyAlignment="1">
      <alignment horizontal="center" vertical="center"/>
    </xf>
    <xf numFmtId="3" fontId="5" fillId="5" borderId="31" xfId="0" applyNumberFormat="1" applyFont="1" applyFill="1" applyBorder="1" applyAlignment="1">
      <alignment horizontal="center" vertical="center"/>
    </xf>
    <xf numFmtId="3" fontId="5" fillId="5" borderId="32" xfId="0" applyNumberFormat="1" applyFont="1" applyFill="1" applyBorder="1" applyAlignment="1">
      <alignment horizontal="center" vertical="center"/>
    </xf>
    <xf numFmtId="3" fontId="5" fillId="5" borderId="25" xfId="0" applyNumberFormat="1" applyFont="1" applyFill="1" applyBorder="1" applyAlignment="1">
      <alignment horizontal="center" vertical="center"/>
    </xf>
    <xf numFmtId="3" fontId="5" fillId="5" borderId="26" xfId="0" applyNumberFormat="1" applyFont="1" applyFill="1" applyBorder="1" applyAlignment="1">
      <alignment horizontal="center" vertical="center"/>
    </xf>
    <xf numFmtId="3" fontId="6" fillId="5" borderId="9" xfId="0" applyNumberFormat="1" applyFont="1" applyFill="1" applyBorder="1" applyAlignment="1">
      <alignment horizontal="center" vertical="center"/>
    </xf>
    <xf numFmtId="3" fontId="6" fillId="5" borderId="10" xfId="0" applyNumberFormat="1" applyFont="1" applyFill="1" applyBorder="1" applyAlignment="1">
      <alignment horizontal="center" vertical="center"/>
    </xf>
    <xf numFmtId="3" fontId="5" fillId="5" borderId="29" xfId="0" applyNumberFormat="1" applyFont="1" applyFill="1" applyBorder="1" applyAlignment="1">
      <alignment horizontal="center" vertical="center"/>
    </xf>
    <xf numFmtId="3" fontId="5" fillId="5" borderId="30" xfId="0" applyNumberFormat="1" applyFont="1" applyFill="1" applyBorder="1" applyAlignment="1">
      <alignment horizontal="center" vertical="center"/>
    </xf>
    <xf numFmtId="3" fontId="5" fillId="5" borderId="34" xfId="0" applyNumberFormat="1" applyFont="1" applyFill="1" applyBorder="1" applyAlignment="1">
      <alignment horizontal="center" vertical="center"/>
    </xf>
    <xf numFmtId="3" fontId="5" fillId="5" borderId="35" xfId="0" applyNumberFormat="1" applyFont="1" applyFill="1" applyBorder="1" applyAlignment="1">
      <alignment horizontal="center" vertical="center"/>
    </xf>
    <xf numFmtId="4" fontId="6" fillId="3" borderId="52" xfId="0" applyNumberFormat="1" applyFont="1" applyFill="1" applyBorder="1" applyAlignment="1">
      <alignment horizontal="center" vertical="center"/>
    </xf>
    <xf numFmtId="4" fontId="6" fillId="3" borderId="44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 wrapText="1"/>
    </xf>
    <xf numFmtId="4" fontId="6" fillId="5" borderId="2" xfId="0" applyNumberFormat="1" applyFont="1" applyFill="1" applyBorder="1" applyAlignment="1">
      <alignment horizontal="center" vertical="center"/>
    </xf>
    <xf numFmtId="4" fontId="6" fillId="5" borderId="4" xfId="0" applyNumberFormat="1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 applyProtection="1">
      <alignment horizontal="left" vertical="center"/>
      <protection locked="0"/>
    </xf>
    <xf numFmtId="3" fontId="4" fillId="2" borderId="3" xfId="0" applyNumberFormat="1" applyFont="1" applyFill="1" applyBorder="1" applyAlignment="1" applyProtection="1">
      <alignment horizontal="left" vertical="center"/>
      <protection locked="0"/>
    </xf>
    <xf numFmtId="4" fontId="1" fillId="2" borderId="5" xfId="0" applyNumberFormat="1" applyFont="1" applyFill="1" applyBorder="1" applyAlignment="1" applyProtection="1">
      <alignment horizontal="center" vertical="center"/>
      <protection locked="0" hidden="1"/>
    </xf>
    <xf numFmtId="14" fontId="1" fillId="2" borderId="1" xfId="0" applyNumberFormat="1" applyFont="1" applyFill="1" applyBorder="1" applyAlignment="1" applyProtection="1">
      <alignment horizontal="left" vertical="center"/>
      <protection locked="0" hidden="1"/>
    </xf>
    <xf numFmtId="14" fontId="1" fillId="2" borderId="42" xfId="0" applyNumberFormat="1" applyFont="1" applyFill="1" applyBorder="1" applyAlignment="1" applyProtection="1">
      <alignment horizontal="center" vertical="center"/>
      <protection locked="0" hidden="1"/>
    </xf>
    <xf numFmtId="0" fontId="6" fillId="6" borderId="1" xfId="0" applyFont="1" applyFill="1" applyBorder="1" applyAlignment="1">
      <alignment horizontal="right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left" vertical="center"/>
    </xf>
    <xf numFmtId="3" fontId="4" fillId="2" borderId="2" xfId="0" applyNumberFormat="1" applyFont="1" applyFill="1" applyBorder="1" applyAlignment="1" applyProtection="1">
      <alignment horizontal="center" vertical="center"/>
      <protection locked="0" hidden="1"/>
    </xf>
    <xf numFmtId="3" fontId="4" fillId="2" borderId="3" xfId="0" applyNumberFormat="1" applyFont="1" applyFill="1" applyBorder="1" applyAlignment="1" applyProtection="1">
      <alignment horizontal="center" vertical="center"/>
      <protection locked="0" hidden="1"/>
    </xf>
    <xf numFmtId="4" fontId="1" fillId="2" borderId="2" xfId="0" applyNumberFormat="1" applyFont="1" applyFill="1" applyBorder="1" applyAlignment="1" applyProtection="1">
      <alignment horizontal="center" vertical="center"/>
      <protection locked="0" hidden="1"/>
    </xf>
    <xf numFmtId="4" fontId="1" fillId="2" borderId="4" xfId="0" applyNumberFormat="1" applyFont="1" applyFill="1" applyBorder="1" applyAlignment="1" applyProtection="1">
      <alignment horizontal="center" vertical="center"/>
      <protection locked="0" hidden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26" fillId="0" borderId="9" xfId="0" applyFont="1" applyBorder="1" applyAlignment="1" applyProtection="1">
      <alignment horizontal="center"/>
    </xf>
    <xf numFmtId="0" fontId="26" fillId="0" borderId="24" xfId="0" applyFont="1" applyBorder="1" applyAlignment="1" applyProtection="1">
      <alignment horizontal="center"/>
    </xf>
    <xf numFmtId="0" fontId="26" fillId="0" borderId="10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22" fillId="0" borderId="0" xfId="0" applyFont="1" applyAlignment="1" applyProtection="1">
      <alignment horizontal="left"/>
    </xf>
    <xf numFmtId="0" fontId="23" fillId="0" borderId="0" xfId="0" applyFont="1" applyBorder="1" applyAlignment="1" applyProtection="1">
      <alignment horizontal="left"/>
    </xf>
    <xf numFmtId="0" fontId="25" fillId="0" borderId="7" xfId="0" applyFont="1" applyBorder="1" applyAlignment="1" applyProtection="1">
      <alignment horizontal="center"/>
    </xf>
    <xf numFmtId="0" fontId="25" fillId="0" borderId="23" xfId="0" applyFont="1" applyBorder="1" applyAlignment="1" applyProtection="1">
      <alignment horizontal="center"/>
    </xf>
    <xf numFmtId="0" fontId="25" fillId="0" borderId="8" xfId="0" applyFont="1" applyBorder="1" applyAlignment="1" applyProtection="1">
      <alignment horizontal="center"/>
    </xf>
    <xf numFmtId="166" fontId="36" fillId="0" borderId="1" xfId="0" applyNumberFormat="1" applyFont="1" applyBorder="1" applyAlignment="1" applyProtection="1">
      <alignment horizontal="center"/>
    </xf>
    <xf numFmtId="0" fontId="26" fillId="5" borderId="60" xfId="0" applyFont="1" applyFill="1" applyBorder="1" applyAlignment="1" applyProtection="1">
      <alignment horizontal="left" vertical="center"/>
      <protection locked="0"/>
    </xf>
    <xf numFmtId="0" fontId="26" fillId="5" borderId="61" xfId="0" applyFont="1" applyFill="1" applyBorder="1" applyAlignment="1" applyProtection="1">
      <alignment horizontal="left" vertical="center"/>
      <protection locked="0"/>
    </xf>
    <xf numFmtId="0" fontId="26" fillId="5" borderId="2" xfId="0" applyFont="1" applyFill="1" applyBorder="1" applyAlignment="1" applyProtection="1">
      <alignment horizontal="left" vertical="center"/>
      <protection locked="0"/>
    </xf>
    <xf numFmtId="0" fontId="26" fillId="5" borderId="62" xfId="0" applyFont="1" applyFill="1" applyBorder="1" applyAlignment="1" applyProtection="1">
      <alignment horizontal="left" vertical="center"/>
      <protection locked="0"/>
    </xf>
    <xf numFmtId="14" fontId="29" fillId="7" borderId="1" xfId="0" applyNumberFormat="1" applyFont="1" applyFill="1" applyBorder="1" applyAlignment="1" applyProtection="1">
      <alignment horizontal="left" vertical="center"/>
      <protection locked="0"/>
    </xf>
    <xf numFmtId="14" fontId="29" fillId="7" borderId="59" xfId="0" applyNumberFormat="1" applyFont="1" applyFill="1" applyBorder="1" applyAlignment="1" applyProtection="1">
      <alignment horizontal="left" vertical="center"/>
      <protection locked="0"/>
    </xf>
    <xf numFmtId="0" fontId="25" fillId="0" borderId="1" xfId="0" applyFont="1" applyBorder="1" applyAlignment="1" applyProtection="1">
      <alignment horizontal="left" vertical="center"/>
      <protection locked="0"/>
    </xf>
    <xf numFmtId="0" fontId="25" fillId="0" borderId="59" xfId="0" applyFont="1" applyBorder="1" applyAlignment="1" applyProtection="1">
      <alignment horizontal="left" vertical="center"/>
      <protection locked="0"/>
    </xf>
    <xf numFmtId="0" fontId="25" fillId="0" borderId="26" xfId="0" applyFont="1" applyBorder="1" applyAlignment="1" applyProtection="1">
      <alignment horizontal="left" vertical="center"/>
      <protection locked="0"/>
    </xf>
    <xf numFmtId="0" fontId="25" fillId="0" borderId="64" xfId="0" applyFont="1" applyBorder="1" applyAlignment="1" applyProtection="1">
      <alignment horizontal="left" vertical="center"/>
      <protection locked="0"/>
    </xf>
    <xf numFmtId="0" fontId="24" fillId="0" borderId="1" xfId="0" applyFont="1" applyBorder="1" applyAlignment="1" applyProtection="1">
      <alignment horizontal="center" vertical="center"/>
    </xf>
    <xf numFmtId="0" fontId="24" fillId="0" borderId="42" xfId="0" applyFont="1" applyBorder="1" applyAlignment="1" applyProtection="1">
      <alignment horizontal="center" vertical="center"/>
    </xf>
    <xf numFmtId="0" fontId="30" fillId="8" borderId="7" xfId="0" applyFont="1" applyFill="1" applyBorder="1" applyAlignment="1" applyProtection="1">
      <alignment horizontal="left" vertical="center" wrapText="1"/>
    </xf>
    <xf numFmtId="0" fontId="30" fillId="8" borderId="23" xfId="0" applyFont="1" applyFill="1" applyBorder="1" applyAlignment="1" applyProtection="1">
      <alignment horizontal="left" vertical="center" wrapText="1"/>
    </xf>
    <xf numFmtId="0" fontId="32" fillId="8" borderId="65" xfId="0" applyFont="1" applyFill="1" applyBorder="1" applyAlignment="1" applyProtection="1">
      <alignment horizontal="center" vertical="center" wrapText="1"/>
    </xf>
    <xf numFmtId="0" fontId="32" fillId="8" borderId="0" xfId="0" applyFont="1" applyFill="1" applyBorder="1" applyAlignment="1" applyProtection="1">
      <alignment horizontal="center" vertical="center" wrapText="1"/>
    </xf>
    <xf numFmtId="0" fontId="32" fillId="8" borderId="66" xfId="0" applyFont="1" applyFill="1" applyBorder="1" applyAlignment="1" applyProtection="1">
      <alignment horizontal="center" vertical="center" wrapText="1"/>
    </xf>
    <xf numFmtId="0" fontId="30" fillId="8" borderId="0" xfId="0" applyFont="1" applyFill="1" applyBorder="1" applyAlignment="1" applyProtection="1">
      <alignment horizontal="left" vertical="center" wrapText="1"/>
    </xf>
    <xf numFmtId="0" fontId="30" fillId="8" borderId="66" xfId="0" applyFont="1" applyFill="1" applyBorder="1" applyAlignment="1" applyProtection="1">
      <alignment horizontal="left" vertical="center" wrapText="1"/>
    </xf>
    <xf numFmtId="166" fontId="36" fillId="0" borderId="5" xfId="0" applyNumberFormat="1" applyFont="1" applyBorder="1" applyAlignment="1" applyProtection="1">
      <alignment horizontal="center"/>
    </xf>
    <xf numFmtId="0" fontId="40" fillId="0" borderId="0" xfId="0" applyFont="1" applyBorder="1" applyAlignment="1" applyProtection="1">
      <alignment horizontal="left"/>
    </xf>
    <xf numFmtId="0" fontId="40" fillId="0" borderId="66" xfId="0" applyFont="1" applyBorder="1" applyAlignment="1" applyProtection="1">
      <alignment horizontal="left"/>
    </xf>
    <xf numFmtId="4" fontId="37" fillId="10" borderId="1" xfId="0" applyNumberFormat="1" applyFont="1" applyFill="1" applyBorder="1" applyAlignment="1" applyProtection="1">
      <alignment horizontal="center"/>
    </xf>
    <xf numFmtId="0" fontId="37" fillId="10" borderId="1" xfId="0" applyFont="1" applyFill="1" applyBorder="1" applyAlignment="1" applyProtection="1">
      <alignment horizontal="center"/>
    </xf>
    <xf numFmtId="0" fontId="36" fillId="10" borderId="1" xfId="0" applyFont="1" applyFill="1" applyBorder="1" applyAlignment="1" applyProtection="1">
      <alignment horizontal="center"/>
    </xf>
    <xf numFmtId="166" fontId="37" fillId="0" borderId="1" xfId="0" applyNumberFormat="1" applyFont="1" applyBorder="1" applyAlignment="1" applyProtection="1">
      <alignment horizontal="center"/>
    </xf>
    <xf numFmtId="0" fontId="35" fillId="10" borderId="1" xfId="0" applyFont="1" applyFill="1" applyBorder="1" applyAlignment="1" applyProtection="1">
      <alignment horizontal="center"/>
    </xf>
    <xf numFmtId="166" fontId="38" fillId="0" borderId="26" xfId="0" applyNumberFormat="1" applyFont="1" applyBorder="1" applyAlignment="1" applyProtection="1">
      <alignment horizontal="center"/>
    </xf>
    <xf numFmtId="0" fontId="24" fillId="0" borderId="0" xfId="0" applyFont="1" applyBorder="1" applyAlignment="1" applyProtection="1"/>
    <xf numFmtId="0" fontId="28" fillId="0" borderId="23" xfId="0" applyFont="1" applyBorder="1" applyAlignment="1" applyProtection="1">
      <alignment horizontal="center"/>
    </xf>
    <xf numFmtId="0" fontId="28" fillId="0" borderId="8" xfId="0" applyFont="1" applyBorder="1" applyAlignment="1" applyProtection="1">
      <alignment horizontal="center"/>
    </xf>
    <xf numFmtId="0" fontId="37" fillId="0" borderId="0" xfId="0" applyFont="1" applyBorder="1" applyAlignment="1" applyProtection="1">
      <alignment horizontal="left" vertical="center"/>
    </xf>
    <xf numFmtId="0" fontId="37" fillId="0" borderId="66" xfId="0" applyFont="1" applyBorder="1" applyAlignment="1" applyProtection="1">
      <alignment horizontal="left" vertical="center"/>
    </xf>
    <xf numFmtId="0" fontId="36" fillId="0" borderId="0" xfId="0" applyFont="1" applyBorder="1" applyAlignment="1" applyProtection="1">
      <alignment horizontal="left"/>
    </xf>
    <xf numFmtId="0" fontId="36" fillId="0" borderId="66" xfId="0" applyFont="1" applyBorder="1" applyAlignment="1" applyProtection="1">
      <alignment horizontal="left"/>
    </xf>
    <xf numFmtId="0" fontId="28" fillId="0" borderId="0" xfId="0" applyFont="1" applyBorder="1" applyAlignment="1" applyProtection="1">
      <alignment horizontal="center"/>
    </xf>
    <xf numFmtId="0" fontId="28" fillId="0" borderId="66" xfId="0" applyFont="1" applyBorder="1" applyAlignment="1" applyProtection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1">
    <dxf>
      <font>
        <color rgb="FF00B0F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png"/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0</xdr:row>
      <xdr:rowOff>0</xdr:rowOff>
    </xdr:from>
    <xdr:to>
      <xdr:col>10</xdr:col>
      <xdr:colOff>757291</xdr:colOff>
      <xdr:row>2</xdr:row>
      <xdr:rowOff>85725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33850" y="0"/>
          <a:ext cx="1919341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4</xdr:row>
          <xdr:rowOff>171450</xdr:rowOff>
        </xdr:from>
        <xdr:to>
          <xdr:col>17</xdr:col>
          <xdr:colOff>504825</xdr:colOff>
          <xdr:row>6</xdr:row>
          <xdr:rowOff>76200</xdr:rowOff>
        </xdr:to>
        <xdr:sp macro="" textlink="">
          <xdr:nvSpPr>
            <xdr:cNvPr id="1026" name="Toggle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495300</xdr:colOff>
          <xdr:row>0</xdr:row>
          <xdr:rowOff>142875</xdr:rowOff>
        </xdr:from>
        <xdr:to>
          <xdr:col>13</xdr:col>
          <xdr:colOff>1123950</xdr:colOff>
          <xdr:row>2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5D76E234-B283-4E3F-A711-1CC69DA053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0</xdr:row>
      <xdr:rowOff>0</xdr:rowOff>
    </xdr:from>
    <xdr:to>
      <xdr:col>11</xdr:col>
      <xdr:colOff>466725</xdr:colOff>
      <xdr:row>2</xdr:row>
      <xdr:rowOff>102435</xdr:rowOff>
    </xdr:to>
    <xdr:pic>
      <xdr:nvPicPr>
        <xdr:cNvPr id="2051" name="Image 1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62350" y="0"/>
          <a:ext cx="1600200" cy="597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9525</xdr:rowOff>
    </xdr:from>
    <xdr:to>
      <xdr:col>12</xdr:col>
      <xdr:colOff>4816</xdr:colOff>
      <xdr:row>2</xdr:row>
      <xdr:rowOff>95250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71900" y="9525"/>
          <a:ext cx="1843141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986117</xdr:colOff>
      <xdr:row>3</xdr:row>
      <xdr:rowOff>65554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999" y="32497"/>
          <a:ext cx="2036668" cy="6045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25</xdr:col>
      <xdr:colOff>512108</xdr:colOff>
      <xdr:row>3</xdr:row>
      <xdr:rowOff>156322</xdr:rowOff>
    </xdr:from>
    <xdr:to>
      <xdr:col>26</xdr:col>
      <xdr:colOff>435822</xdr:colOff>
      <xdr:row>5</xdr:row>
      <xdr:rowOff>54287</xdr:rowOff>
    </xdr:to>
    <xdr:pic macro="[1]!impression_tableau_1_m"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819533" y="737347"/>
          <a:ext cx="685714" cy="47899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</xdr:row>
      <xdr:rowOff>14134</xdr:rowOff>
    </xdr:from>
    <xdr:to>
      <xdr:col>6</xdr:col>
      <xdr:colOff>762000</xdr:colOff>
      <xdr:row>56</xdr:row>
      <xdr:rowOff>124039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57175" y="9977284"/>
          <a:ext cx="7524750" cy="342460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hamadas/Desktop/dev/Autorisation%20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hamadas/Desktop/A%20finalis&#23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."/>
      <sheetName val="Base_Sinistre"/>
      <sheetName val="Modèle_Sinistre"/>
      <sheetName val="Base_Epave"/>
      <sheetName val="Modèle_Epave"/>
      <sheetName val="Autorisation"/>
      <sheetName val="Reseaux"/>
      <sheetName val="Récap"/>
      <sheetName val="liste expert"/>
      <sheetName val="Autorisation test"/>
    </sheetNames>
    <definedNames>
      <definedName name="impression_tableau_1_m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CHELGHOUM ABDELKRIM</v>
          </cell>
        </row>
        <row r="3">
          <cell r="A3" t="str">
            <v>BENMEZIANE BELKACEM</v>
          </cell>
        </row>
        <row r="4">
          <cell r="A4" t="str">
            <v>BEGAR  AMOR</v>
          </cell>
        </row>
        <row r="5">
          <cell r="A5" t="str">
            <v>AIT IDIR MAKHLOUF</v>
          </cell>
        </row>
        <row r="6">
          <cell r="A6" t="str">
            <v>NAIT ATMANE ABDELGHANI</v>
          </cell>
        </row>
        <row r="7">
          <cell r="A7" t="str">
            <v>AIT IDIR MOHAND</v>
          </cell>
        </row>
        <row r="8">
          <cell r="A8" t="str">
            <v>EL MOKREFI M'HAMED</v>
          </cell>
        </row>
        <row r="9">
          <cell r="A9" t="str">
            <v>DJELLOUL CHEMS-EDDINE</v>
          </cell>
        </row>
        <row r="10">
          <cell r="A10" t="str">
            <v xml:space="preserve">BOUKERT SID ALI </v>
          </cell>
        </row>
        <row r="11">
          <cell r="A11" t="str">
            <v>LACHACHI  ABDELKRIM</v>
          </cell>
        </row>
        <row r="12">
          <cell r="A12" t="str">
            <v>NEMIRI LOUNÉS</v>
          </cell>
        </row>
        <row r="13">
          <cell r="A13" t="str">
            <v xml:space="preserve">ABERKANE MEZIANE </v>
          </cell>
        </row>
        <row r="14">
          <cell r="A14" t="str">
            <v>DEGHOUL RAMDANE</v>
          </cell>
        </row>
        <row r="15">
          <cell r="A15" t="str">
            <v>ALLICHE SAID</v>
          </cell>
        </row>
        <row r="16">
          <cell r="A16" t="str">
            <v>ALLEM AMAR</v>
          </cell>
        </row>
        <row r="17">
          <cell r="A17" t="str">
            <v xml:space="preserve">AMAMRA HACÉNE </v>
          </cell>
        </row>
        <row r="18">
          <cell r="A18" t="str">
            <v>BENGATI BELGACEM</v>
          </cell>
        </row>
        <row r="19">
          <cell r="A19" t="str">
            <v>BOUZEHOUANE ABDELMADJID</v>
          </cell>
        </row>
        <row r="20">
          <cell r="A20" t="str">
            <v>BOUHADJA NOUREDDINE</v>
          </cell>
        </row>
        <row r="21">
          <cell r="A21" t="str">
            <v xml:space="preserve">HASNI SLIMANE </v>
          </cell>
        </row>
        <row r="22">
          <cell r="A22" t="str">
            <v>TOUATI ABDELHAFID</v>
          </cell>
        </row>
        <row r="23">
          <cell r="A23" t="str">
            <v>SLAMA AHMED</v>
          </cell>
        </row>
        <row r="24">
          <cell r="A24" t="str">
            <v>LEBIED HOCINE</v>
          </cell>
        </row>
        <row r="25">
          <cell r="A25" t="str">
            <v>KHENCHOUL BOURENANE</v>
          </cell>
        </row>
        <row r="26">
          <cell r="A26" t="str">
            <v>MAHMOUDI  ABDERRAHMANE</v>
          </cell>
        </row>
        <row r="27">
          <cell r="A27" t="str">
            <v>MEZIANE BENTAHER  MOHAMED</v>
          </cell>
        </row>
        <row r="28">
          <cell r="A28" t="str">
            <v>ATTOU  ABDELKRIM</v>
          </cell>
        </row>
        <row r="29">
          <cell r="A29" t="str">
            <v>NADJI MOSTEFA</v>
          </cell>
        </row>
        <row r="30">
          <cell r="A30" t="str">
            <v>AMROUNE SALIM</v>
          </cell>
        </row>
        <row r="31">
          <cell r="A31" t="str">
            <v>BRAHIMI BRAHIM</v>
          </cell>
        </row>
        <row r="32">
          <cell r="A32" t="str">
            <v>BERRAF ALI</v>
          </cell>
        </row>
        <row r="33">
          <cell r="A33" t="str">
            <v>LABBACI KHEZALI</v>
          </cell>
        </row>
        <row r="34">
          <cell r="A34" t="str">
            <v>HAMZA MOHAMED</v>
          </cell>
        </row>
        <row r="35">
          <cell r="A35" t="str">
            <v>GHOULOU MAHREZ</v>
          </cell>
        </row>
        <row r="36">
          <cell r="A36" t="str">
            <v>HOULI ISLAM</v>
          </cell>
        </row>
        <row r="37">
          <cell r="A37" t="str">
            <v>EZZEKMI BRAHIM</v>
          </cell>
        </row>
        <row r="38">
          <cell r="A38" t="str">
            <v>MOKRANI ALI</v>
          </cell>
        </row>
        <row r="39">
          <cell r="A39" t="str">
            <v>ABBAS AHCENE</v>
          </cell>
        </row>
        <row r="40">
          <cell r="A40" t="str">
            <v>BARKAT MOHAMED</v>
          </cell>
        </row>
        <row r="41">
          <cell r="A41" t="str">
            <v>BELALEM TAYEB</v>
          </cell>
        </row>
        <row r="42">
          <cell r="A42" t="str">
            <v>BENACHOUR SMAIL</v>
          </cell>
        </row>
        <row r="43">
          <cell r="A43" t="str">
            <v>CHAOUCH KHALED</v>
          </cell>
        </row>
        <row r="44">
          <cell r="A44" t="str">
            <v>DJAFER ABDENOUR</v>
          </cell>
        </row>
        <row r="45">
          <cell r="A45" t="str">
            <v>GOURAYA AOMAR</v>
          </cell>
        </row>
        <row r="46">
          <cell r="A46" t="str">
            <v>GUIDOUM AZZEDINE</v>
          </cell>
        </row>
        <row r="47">
          <cell r="A47" t="str">
            <v>MAOUDJ SLIMANE</v>
          </cell>
        </row>
        <row r="48">
          <cell r="A48" t="str">
            <v>MESSOUDENE RABAH</v>
          </cell>
        </row>
        <row r="49">
          <cell r="A49" t="str">
            <v>MOHAMMEDI  HAMID</v>
          </cell>
        </row>
        <row r="50">
          <cell r="A50" t="str">
            <v>OULD EL HADJ  MESSAOUD</v>
          </cell>
        </row>
        <row r="51">
          <cell r="A51" t="str">
            <v>MOHAMMEDI MOHAMED</v>
          </cell>
        </row>
        <row r="52">
          <cell r="A52" t="str">
            <v>RAMDANE MOHAMED</v>
          </cell>
        </row>
        <row r="53">
          <cell r="A53" t="str">
            <v>GHARBI MOHAMMED EL MOSSADEK</v>
          </cell>
        </row>
        <row r="54">
          <cell r="A54" t="str">
            <v>AOUIL M'HAMED</v>
          </cell>
        </row>
        <row r="55">
          <cell r="A55" t="str">
            <v>ABBAD MOHAMED</v>
          </cell>
        </row>
        <row r="56">
          <cell r="A56" t="str">
            <v>IARKANI ALI</v>
          </cell>
        </row>
        <row r="57">
          <cell r="A57" t="str">
            <v>GHALI ABDELHAMID</v>
          </cell>
        </row>
        <row r="58">
          <cell r="A58" t="str">
            <v>MANSOUR CHEIKH</v>
          </cell>
        </row>
        <row r="59">
          <cell r="A59" t="str">
            <v>BABA HAMED MOHAMED</v>
          </cell>
        </row>
        <row r="60">
          <cell r="A60" t="str">
            <v>BENDJELLOUL ALI</v>
          </cell>
        </row>
        <row r="61">
          <cell r="A61" t="str">
            <v>LATRECHE M'HAMED</v>
          </cell>
        </row>
        <row r="62">
          <cell r="A62" t="str">
            <v>MASREF MOKHTAR</v>
          </cell>
        </row>
        <row r="63">
          <cell r="A63" t="str">
            <v>LAOUBI KARIM</v>
          </cell>
        </row>
        <row r="64">
          <cell r="A64" t="str">
            <v>RACHEDI NOURREDINE</v>
          </cell>
        </row>
        <row r="65">
          <cell r="A65" t="str">
            <v>BOUMEZBER MOHAMED</v>
          </cell>
        </row>
        <row r="66">
          <cell r="A66" t="str">
            <v>MEBARKIA SMAIN</v>
          </cell>
        </row>
        <row r="67">
          <cell r="A67" t="str">
            <v>BOUDECHICHA NACEREDDINE</v>
          </cell>
        </row>
        <row r="68">
          <cell r="A68" t="str">
            <v>ARROUDJ AHMED</v>
          </cell>
        </row>
        <row r="69">
          <cell r="A69" t="str">
            <v>BOUROUH SADEK</v>
          </cell>
        </row>
        <row r="70">
          <cell r="A70" t="str">
            <v>HITACHE MILOUD</v>
          </cell>
        </row>
        <row r="71">
          <cell r="A71" t="str">
            <v xml:space="preserve">CHEBBAH MUSTAPHA </v>
          </cell>
        </row>
        <row r="72">
          <cell r="A72" t="str">
            <v>KOUIDRI FATEH ALLAH</v>
          </cell>
        </row>
        <row r="73">
          <cell r="A73" t="str">
            <v>KEBAILI SALAH</v>
          </cell>
        </row>
        <row r="74">
          <cell r="A74" t="str">
            <v>BOUKHEMIS NOURREDINE</v>
          </cell>
        </row>
        <row r="75">
          <cell r="A75" t="str">
            <v>SLIMANI  AHMED</v>
          </cell>
        </row>
        <row r="76">
          <cell r="A76" t="str">
            <v>ISMAIL MAHMOUD</v>
          </cell>
        </row>
        <row r="77">
          <cell r="A77" t="str">
            <v xml:space="preserve">BEHBOUH MERZAK </v>
          </cell>
        </row>
        <row r="78">
          <cell r="A78" t="str">
            <v>AHMED SALAMA</v>
          </cell>
        </row>
        <row r="79">
          <cell r="A79" t="str">
            <v>LARAB OMAR</v>
          </cell>
        </row>
        <row r="80">
          <cell r="A80" t="str">
            <v>KIHEL MOHAMED</v>
          </cell>
        </row>
        <row r="81">
          <cell r="A81" t="str">
            <v>MOKRANE LAKHDAR</v>
          </cell>
        </row>
        <row r="82">
          <cell r="A82" t="str">
            <v>BEN AMOR ABDERRAZAK</v>
          </cell>
        </row>
        <row r="83">
          <cell r="A83" t="str">
            <v>TAMAZOUZT MEROUANE</v>
          </cell>
        </row>
        <row r="84">
          <cell r="A84" t="str">
            <v>EXAL EXAL</v>
          </cell>
        </row>
        <row r="85">
          <cell r="A85" t="str">
            <v>HASSANI OMAR</v>
          </cell>
        </row>
        <row r="86">
          <cell r="A86" t="str">
            <v>DEBIH TAHAR</v>
          </cell>
        </row>
        <row r="87">
          <cell r="A87" t="str">
            <v>HACHEMI RACHEDI MOSTEFA</v>
          </cell>
        </row>
        <row r="88">
          <cell r="A88" t="str">
            <v>SEKKEL DJAMEL EDDINE</v>
          </cell>
        </row>
        <row r="89">
          <cell r="A89" t="str">
            <v>BOUZIDA AZZEDINE LIAZID</v>
          </cell>
        </row>
        <row r="90">
          <cell r="A90" t="str">
            <v>BENASSOU NOUERDDINE</v>
          </cell>
        </row>
        <row r="91">
          <cell r="A91" t="str">
            <v>MAIZA SAID</v>
          </cell>
        </row>
        <row r="92">
          <cell r="A92" t="str">
            <v>AZIZI ABDERAHMANE</v>
          </cell>
        </row>
        <row r="93">
          <cell r="A93" t="str">
            <v>KENDEL RABAH</v>
          </cell>
        </row>
        <row r="94">
          <cell r="A94" t="str">
            <v>HADJERES  HACÉNE</v>
          </cell>
        </row>
        <row r="95">
          <cell r="A95" t="str">
            <v>ZORKANE ABEDLAZZIZE</v>
          </cell>
        </row>
        <row r="96">
          <cell r="A96" t="str">
            <v>BENDIBA  LYES</v>
          </cell>
        </row>
        <row r="97">
          <cell r="A97" t="str">
            <v>BOURAOUI LAMINE</v>
          </cell>
        </row>
        <row r="98">
          <cell r="A98" t="str">
            <v>DEFLAOUI MUSTAPHA</v>
          </cell>
        </row>
        <row r="99">
          <cell r="A99" t="str">
            <v>HAOUARI EL ABBES</v>
          </cell>
        </row>
        <row r="100">
          <cell r="A100" t="str">
            <v>LEGHIMA  FERHAT</v>
          </cell>
        </row>
        <row r="101">
          <cell r="A101" t="str">
            <v xml:space="preserve">BOUBAOU SALAH </v>
          </cell>
        </row>
        <row r="102">
          <cell r="A102" t="str">
            <v>GRABSI FAYCAL</v>
          </cell>
        </row>
        <row r="103">
          <cell r="A103" t="str">
            <v xml:space="preserve">SAE BECHAR  </v>
          </cell>
        </row>
        <row r="104">
          <cell r="A104" t="str">
            <v>TAHRA KHIREDDINE</v>
          </cell>
        </row>
        <row r="105">
          <cell r="A105" t="str">
            <v>GHRIEB AHMED</v>
          </cell>
        </row>
        <row r="106">
          <cell r="A106" t="str">
            <v>LOUMI MOHAMED</v>
          </cell>
        </row>
        <row r="107">
          <cell r="A107" t="str">
            <v>YAHYAOUI MOHAMED YASSINE</v>
          </cell>
        </row>
        <row r="108">
          <cell r="A108" t="str">
            <v>DOUIB MESSAOUD</v>
          </cell>
        </row>
        <row r="109">
          <cell r="A109" t="str">
            <v>AILLAN YAMINE</v>
          </cell>
        </row>
        <row r="110">
          <cell r="A110" t="str">
            <v>MOUAFKI REDA</v>
          </cell>
        </row>
        <row r="111">
          <cell r="A111" t="str">
            <v>SEMRI MOHAMED</v>
          </cell>
        </row>
        <row r="112">
          <cell r="A112" t="str">
            <v>DJELIL BENATIA</v>
          </cell>
        </row>
        <row r="113">
          <cell r="A113" t="str">
            <v>BELKHIR ZOUGHLAMI</v>
          </cell>
        </row>
        <row r="114">
          <cell r="A114" t="str">
            <v>HEBICHE NOUREDDINE</v>
          </cell>
        </row>
        <row r="115">
          <cell r="A115" t="str">
            <v>MOHAMMED EL GHERBI</v>
          </cell>
        </row>
        <row r="116">
          <cell r="A116" t="str">
            <v>ACHOUR RACHID</v>
          </cell>
        </row>
        <row r="117">
          <cell r="A117" t="str">
            <v>MEDJDOUB MOHAMED</v>
          </cell>
        </row>
        <row r="118">
          <cell r="A118" t="str">
            <v>BAIK ALI</v>
          </cell>
        </row>
        <row r="119">
          <cell r="A119" t="str">
            <v>ROUIS FAYÇEL</v>
          </cell>
        </row>
        <row r="120">
          <cell r="A120" t="str">
            <v>BESSEGHIR MOHAMED</v>
          </cell>
        </row>
        <row r="121">
          <cell r="A121" t="str">
            <v>SAHRAOUI BRAHIM</v>
          </cell>
        </row>
        <row r="122">
          <cell r="A122" t="str">
            <v>GUEBBOUH DJEDID</v>
          </cell>
        </row>
        <row r="123">
          <cell r="A123" t="str">
            <v>AICHOUBA MOHAMED EL AMINE</v>
          </cell>
        </row>
        <row r="124">
          <cell r="A124" t="str">
            <v>LAGOUNE AHMED</v>
          </cell>
        </row>
        <row r="125">
          <cell r="A125" t="str">
            <v>LEMMOU LAZHAR</v>
          </cell>
        </row>
        <row r="126">
          <cell r="A126" t="str">
            <v>DJAMATE MOHAMED</v>
          </cell>
        </row>
        <row r="127">
          <cell r="A127" t="str">
            <v>GARTI LOUCIF</v>
          </cell>
        </row>
        <row r="128">
          <cell r="A128" t="str">
            <v>FERDJANI SAID</v>
          </cell>
        </row>
        <row r="129">
          <cell r="A129" t="str">
            <v>CHEIKH MANSOUR</v>
          </cell>
        </row>
        <row r="130">
          <cell r="A130" t="str">
            <v>SKANDER MOHAMED YACINE</v>
          </cell>
        </row>
        <row r="131">
          <cell r="A131" t="str">
            <v>BOUBEKEUR MOURAD</v>
          </cell>
        </row>
        <row r="132">
          <cell r="A132" t="str">
            <v>AMROUN EL HADI</v>
          </cell>
        </row>
        <row r="133">
          <cell r="A133" t="str">
            <v>ARAIBI  MUSTAPHA</v>
          </cell>
        </row>
        <row r="134">
          <cell r="A134" t="str">
            <v>ABDELAZIZ F</v>
          </cell>
        </row>
        <row r="135">
          <cell r="A135" t="str">
            <v>NACIRI SLIMANE</v>
          </cell>
        </row>
        <row r="136">
          <cell r="A136" t="str">
            <v>MOULAY ABDELLAH</v>
          </cell>
        </row>
        <row r="137">
          <cell r="A137" t="str">
            <v>BOUAZIZI AHCENE</v>
          </cell>
        </row>
        <row r="138">
          <cell r="A138" t="str">
            <v>HADJAB ABDELKRIM</v>
          </cell>
        </row>
        <row r="139">
          <cell r="A139" t="str">
            <v>ROUABAH BOUBAKEUR</v>
          </cell>
        </row>
        <row r="140">
          <cell r="A140" t="str">
            <v>MEKHLFIA FARID</v>
          </cell>
        </row>
        <row r="141">
          <cell r="A141" t="str">
            <v>LALAOUI AISSA</v>
          </cell>
        </row>
        <row r="142">
          <cell r="A142" t="str">
            <v>MAZOUZ BACHIR</v>
          </cell>
        </row>
        <row r="143">
          <cell r="A143" t="str">
            <v xml:space="preserve">ELIRAY EXPERT </v>
          </cell>
        </row>
        <row r="144">
          <cell r="A144" t="str">
            <v>DJENNANE  MOHAMED SAID</v>
          </cell>
        </row>
        <row r="145">
          <cell r="A145" t="str">
            <v>BENKARA  MOHAMED</v>
          </cell>
        </row>
        <row r="146">
          <cell r="A146" t="str">
            <v>MOULAY ABDALAH  MOUSSA</v>
          </cell>
        </row>
        <row r="147">
          <cell r="A147" t="str">
            <v>MEDAKKEN MED  ABDELBASSAT</v>
          </cell>
        </row>
        <row r="148">
          <cell r="A148" t="str">
            <v>SAMAH BOUBEKEUR</v>
          </cell>
        </row>
        <row r="149">
          <cell r="A149" t="str">
            <v>REMICHI  TAHAR</v>
          </cell>
        </row>
        <row r="150">
          <cell r="A150" t="str">
            <v>BOUNAMA SAADOUNE</v>
          </cell>
        </row>
        <row r="151">
          <cell r="A151" t="str">
            <v>SMAIL MOHAMED</v>
          </cell>
        </row>
        <row r="152">
          <cell r="A152" t="str">
            <v>AMRANI ALI</v>
          </cell>
        </row>
        <row r="153">
          <cell r="A153" t="str">
            <v>KARA SLIMANE CHAIB</v>
          </cell>
        </row>
        <row r="154">
          <cell r="A154" t="str">
            <v xml:space="preserve">SARL SEMIA  </v>
          </cell>
        </row>
        <row r="155">
          <cell r="A155" t="str">
            <v>DJENNANE MOHAMED SAID</v>
          </cell>
        </row>
        <row r="156">
          <cell r="A156" t="str">
            <v>GUETARNI MOHAMED</v>
          </cell>
        </row>
        <row r="157">
          <cell r="A157" t="str">
            <v>BERRAZOUANE MOHAMED</v>
          </cell>
        </row>
        <row r="158">
          <cell r="A158" t="str">
            <v>MAHJOUB BENAISSA</v>
          </cell>
        </row>
        <row r="159">
          <cell r="A159" t="str">
            <v>MERINI DJAMEL EDDINE</v>
          </cell>
        </row>
        <row r="160">
          <cell r="A160" t="str">
            <v>EL AMOUCHI SID AHMED</v>
          </cell>
        </row>
        <row r="161">
          <cell r="A161" t="str">
            <v xml:space="preserve">ENACT ALGER </v>
          </cell>
        </row>
        <row r="162">
          <cell r="A162" t="str">
            <v>FRANCIS AHMED SALIM</v>
          </cell>
        </row>
        <row r="163">
          <cell r="A163" t="str">
            <v>BELAZOUZ RACHID</v>
          </cell>
        </row>
        <row r="164">
          <cell r="A164" t="str">
            <v>BENMAHDI LARBI</v>
          </cell>
        </row>
        <row r="165">
          <cell r="A165" t="str">
            <v xml:space="preserve">CABINET DE GROUPE S.C.A.U </v>
          </cell>
        </row>
        <row r="166">
          <cell r="A166" t="str">
            <v>BENHOUHOU ABDELMADJID</v>
          </cell>
        </row>
        <row r="167">
          <cell r="A167" t="str">
            <v>BOUCHELAGHEM REDA</v>
          </cell>
        </row>
        <row r="168">
          <cell r="A168" t="str">
            <v>BOUSSAIDI ABDELKRIM</v>
          </cell>
        </row>
        <row r="169">
          <cell r="A169" t="str">
            <v xml:space="preserve">CAPT MED.N.CHAAF </v>
          </cell>
        </row>
        <row r="170">
          <cell r="A170" t="str">
            <v>IBARRISSEN RAFIK</v>
          </cell>
        </row>
        <row r="171">
          <cell r="A171" t="str">
            <v>STAMBOULI BOUBEKER</v>
          </cell>
        </row>
        <row r="172">
          <cell r="A172" t="str">
            <v xml:space="preserve">IDRESS </v>
          </cell>
        </row>
        <row r="173">
          <cell r="A173" t="str">
            <v>EL AMOUCHI HASSOUNA TOUFIK</v>
          </cell>
        </row>
        <row r="174">
          <cell r="A174" t="str">
            <v>EL AMOUCHI MEHDI</v>
          </cell>
        </row>
        <row r="175">
          <cell r="A175" t="str">
            <v>DJEBBAR AHMED</v>
          </cell>
        </row>
        <row r="176">
          <cell r="A176" t="str">
            <v>MIASSI DJEMAI</v>
          </cell>
        </row>
        <row r="177">
          <cell r="A177" t="str">
            <v>GHEDIR SMAIN</v>
          </cell>
        </row>
        <row r="178">
          <cell r="A178" t="str">
            <v xml:space="preserve">EXAL DIRECTION REGIONAL ORAN </v>
          </cell>
        </row>
        <row r="179">
          <cell r="A179" t="str">
            <v>SAIDI OMAR</v>
          </cell>
        </row>
        <row r="180">
          <cell r="A180" t="str">
            <v>HARIZ  ZAKI</v>
          </cell>
        </row>
        <row r="181">
          <cell r="A181" t="str">
            <v>AMMER TAYEB</v>
          </cell>
        </row>
        <row r="182">
          <cell r="A182" t="str">
            <v>OTMANI MOHAMED</v>
          </cell>
        </row>
        <row r="183">
          <cell r="A183" t="str">
            <v>BENHADDI LAHOUARI</v>
          </cell>
        </row>
        <row r="184">
          <cell r="A184" t="str">
            <v>ZEGHNOUN RACHID</v>
          </cell>
        </row>
        <row r="185">
          <cell r="A185" t="str">
            <v>SAKER SALAH</v>
          </cell>
        </row>
        <row r="186">
          <cell r="A186" t="str">
            <v>AMAC DRISSI</v>
          </cell>
        </row>
        <row r="187">
          <cell r="A187" t="str">
            <v>DEBAGHINE LAMINE</v>
          </cell>
        </row>
        <row r="188">
          <cell r="A188" t="str">
            <v>BENATIA DJELIL</v>
          </cell>
        </row>
        <row r="189">
          <cell r="A189" t="str">
            <v>BARKAT SALIM</v>
          </cell>
        </row>
        <row r="190">
          <cell r="A190" t="str">
            <v>TINICHA AMAR</v>
          </cell>
        </row>
        <row r="191">
          <cell r="A191" t="str">
            <v xml:space="preserve">CABINET D'EXPERTISE TECHNIQUE  N.A. HEBICHE  </v>
          </cell>
        </row>
        <row r="192">
          <cell r="A192" t="str">
            <v xml:space="preserve">SARL SOMEX  </v>
          </cell>
        </row>
        <row r="193">
          <cell r="A193" t="str">
            <v>GUELLATI CHAFIK</v>
          </cell>
        </row>
        <row r="194">
          <cell r="A194" t="str">
            <v xml:space="preserve">KAOUTHER EXPERTISE </v>
          </cell>
        </row>
        <row r="195">
          <cell r="A195" t="str">
            <v>ZANAT A.H</v>
          </cell>
        </row>
        <row r="196">
          <cell r="A196" t="str">
            <v>BOUMENDJEL  BELKACEM</v>
          </cell>
        </row>
        <row r="197">
          <cell r="A197" t="str">
            <v>BESSLAOUI MUSTAPHA</v>
          </cell>
        </row>
        <row r="198">
          <cell r="A198" t="str">
            <v>BENSIALI ABDELKRIM</v>
          </cell>
        </row>
        <row r="199">
          <cell r="A199" t="str">
            <v>MEUR-GHALI ABDELHAMID</v>
          </cell>
        </row>
        <row r="200">
          <cell r="A200" t="str">
            <v>GUERFI DJAMEL</v>
          </cell>
        </row>
        <row r="201">
          <cell r="A201" t="str">
            <v>RABHI AHMED</v>
          </cell>
        </row>
        <row r="202">
          <cell r="A202" t="str">
            <v>BOUMERDAS LARBI</v>
          </cell>
        </row>
        <row r="203">
          <cell r="A203" t="str">
            <v>BENMESSAHEL LAKHDAR</v>
          </cell>
        </row>
        <row r="204">
          <cell r="A204" t="str">
            <v>MAMMERIA  SADDEK</v>
          </cell>
        </row>
        <row r="205">
          <cell r="A205" t="str">
            <v>EL OMARI  GHANEM</v>
          </cell>
        </row>
        <row r="206">
          <cell r="A206" t="str">
            <v>LOTFI FADI</v>
          </cell>
        </row>
        <row r="207">
          <cell r="A207" t="str">
            <v>KHOBZI AHCENE</v>
          </cell>
        </row>
        <row r="208">
          <cell r="A208" t="str">
            <v>ADEL MOHAMED</v>
          </cell>
        </row>
        <row r="209">
          <cell r="A209" t="str">
            <v>BEN AMARA MOHAMED</v>
          </cell>
        </row>
        <row r="210">
          <cell r="A210" t="str">
            <v xml:space="preserve">SARL B.E.M.A </v>
          </cell>
        </row>
        <row r="211">
          <cell r="A211" t="str">
            <v>MEDIOUNI MOHAMED</v>
          </cell>
        </row>
        <row r="212">
          <cell r="A212" t="str">
            <v>KHABABA DJAMEL</v>
          </cell>
        </row>
        <row r="213">
          <cell r="A213" t="str">
            <v>GUERDA REBAI</v>
          </cell>
        </row>
        <row r="214">
          <cell r="A214" t="str">
            <v>BOUMRAR  FERHAT</v>
          </cell>
        </row>
        <row r="215">
          <cell r="A215" t="str">
            <v>REZGALLAH ABDELBAKI</v>
          </cell>
        </row>
        <row r="216">
          <cell r="A216" t="str">
            <v>KASSIMI  HAMDANE</v>
          </cell>
        </row>
        <row r="217">
          <cell r="A217" t="str">
            <v>KAIDI ABDELHAKIM</v>
          </cell>
        </row>
        <row r="218">
          <cell r="A218" t="str">
            <v>FEKIH FATAH</v>
          </cell>
        </row>
        <row r="219">
          <cell r="A219" t="str">
            <v>BOUCHENAK KARIM</v>
          </cell>
        </row>
        <row r="220">
          <cell r="A220" t="str">
            <v xml:space="preserve">AMAC SNC </v>
          </cell>
        </row>
        <row r="221">
          <cell r="A221" t="str">
            <v>RAHIM ABDELLAH</v>
          </cell>
        </row>
        <row r="222">
          <cell r="A222" t="str">
            <v>BENDAHMANE MOHAMED</v>
          </cell>
        </row>
        <row r="223">
          <cell r="A223" t="str">
            <v>BERCHI MOURAD</v>
          </cell>
        </row>
        <row r="224">
          <cell r="A224" t="str">
            <v>ACHOUR MAHFOUD</v>
          </cell>
        </row>
        <row r="225">
          <cell r="A225" t="str">
            <v>ABDELLI ABDELLAH</v>
          </cell>
        </row>
        <row r="226">
          <cell r="A226" t="str">
            <v>IKRANI ALI</v>
          </cell>
        </row>
        <row r="227">
          <cell r="A227" t="str">
            <v>ALI BEN DJELLOUL</v>
          </cell>
        </row>
        <row r="228">
          <cell r="A228" t="str">
            <v>MERROUCHE KHALED</v>
          </cell>
        </row>
        <row r="229">
          <cell r="A229" t="str">
            <v>BELKADI SAID YAHIAOUI</v>
          </cell>
        </row>
        <row r="230">
          <cell r="A230" t="str">
            <v>HADJAR ALI</v>
          </cell>
        </row>
        <row r="231">
          <cell r="A231" t="str">
            <v>MOHAMED YACYNE</v>
          </cell>
        </row>
        <row r="232">
          <cell r="A232" t="str">
            <v>BEZZA AHMED</v>
          </cell>
        </row>
        <row r="233">
          <cell r="A233" t="str">
            <v>DJEZZAR ABDELHAMID</v>
          </cell>
        </row>
        <row r="234">
          <cell r="A234" t="str">
            <v xml:space="preserve">SLIMANI  MUSTAPHA </v>
          </cell>
        </row>
        <row r="235">
          <cell r="A235" t="str">
            <v>BENHAMADA RABAH</v>
          </cell>
        </row>
        <row r="236">
          <cell r="A236" t="str">
            <v>RADJEF MED EL HAMID</v>
          </cell>
        </row>
        <row r="237">
          <cell r="A237" t="str">
            <v>BIDOUCHE BOUALEM</v>
          </cell>
        </row>
        <row r="238">
          <cell r="A238" t="str">
            <v>BELGHACHE  BOUBEKEUR</v>
          </cell>
        </row>
        <row r="239">
          <cell r="A239" t="str">
            <v>ARIOUA ABDERRAHMANE</v>
          </cell>
        </row>
        <row r="240">
          <cell r="A240" t="str">
            <v>ABDESSAMED ZAKARIA</v>
          </cell>
        </row>
        <row r="241">
          <cell r="A241" t="str">
            <v>DRIOUECHE ABDELHAMID</v>
          </cell>
        </row>
        <row r="242">
          <cell r="A242" t="str">
            <v>BENAHMED ABDELKADER</v>
          </cell>
        </row>
        <row r="243">
          <cell r="A243" t="str">
            <v>DJOUJHI ABDELKADER</v>
          </cell>
        </row>
        <row r="244">
          <cell r="A244" t="str">
            <v>CHERIK YOUCEF</v>
          </cell>
        </row>
        <row r="245">
          <cell r="A245" t="str">
            <v>KEROUANI BADREDINE</v>
          </cell>
        </row>
        <row r="246">
          <cell r="A246" t="str">
            <v>MEZIANE ABDELKRIM</v>
          </cell>
        </row>
        <row r="247">
          <cell r="A247" t="str">
            <v>MIMOUNE  SEOUD</v>
          </cell>
        </row>
        <row r="248">
          <cell r="A248" t="str">
            <v>MANSEUR DJOUDI</v>
          </cell>
        </row>
        <row r="249">
          <cell r="A249" t="str">
            <v>ZITOUNI ABDELAZIZ</v>
          </cell>
        </row>
        <row r="250">
          <cell r="A250" t="str">
            <v xml:space="preserve">ARIBI  RAFIK </v>
          </cell>
        </row>
        <row r="251">
          <cell r="A251" t="str">
            <v>HAMMACHE MOHAMED NABIL</v>
          </cell>
        </row>
        <row r="252">
          <cell r="A252" t="str">
            <v>BENABOURA HABIB</v>
          </cell>
        </row>
        <row r="253">
          <cell r="A253" t="str">
            <v xml:space="preserve">ZOUAGHI  DJAZIA </v>
          </cell>
        </row>
        <row r="254">
          <cell r="A254" t="str">
            <v>NAOUI AHMED</v>
          </cell>
        </row>
        <row r="255">
          <cell r="A255" t="str">
            <v>REZALI ABDERAHMANE</v>
          </cell>
        </row>
        <row r="256">
          <cell r="A256" t="str">
            <v>AHMED CHAOUCH REDHA</v>
          </cell>
        </row>
        <row r="257">
          <cell r="A257" t="str">
            <v>BENATTOU ABDELKADER</v>
          </cell>
        </row>
        <row r="258">
          <cell r="A258" t="str">
            <v>BOURAHLA MUSTAPHA</v>
          </cell>
        </row>
        <row r="259">
          <cell r="A259" t="str">
            <v>BAAZIZE SLIMANE</v>
          </cell>
        </row>
        <row r="260">
          <cell r="A260" t="str">
            <v xml:space="preserve">MOUSSA  BENFLIS </v>
          </cell>
        </row>
        <row r="261">
          <cell r="A261" t="str">
            <v>ATTI FETHI MAHMOUD</v>
          </cell>
        </row>
        <row r="262">
          <cell r="A262" t="str">
            <v>AHMED AIAD IKHLEF</v>
          </cell>
        </row>
        <row r="263">
          <cell r="A263" t="str">
            <v>BOUHBAL SAMY</v>
          </cell>
        </row>
        <row r="264">
          <cell r="A264" t="str">
            <v>BENYAMINA ALI</v>
          </cell>
        </row>
        <row r="265">
          <cell r="A265" t="str">
            <v>BOUZIANE  AHMED</v>
          </cell>
        </row>
        <row r="266">
          <cell r="A266" t="str">
            <v xml:space="preserve">EXAL CENTR DE SETIF </v>
          </cell>
        </row>
        <row r="267">
          <cell r="A267" t="str">
            <v>AZZOUN MOUNIR</v>
          </cell>
        </row>
        <row r="268">
          <cell r="A268" t="str">
            <v>LEFOUILI MAHMOUD</v>
          </cell>
        </row>
        <row r="269">
          <cell r="A269" t="str">
            <v>LAHOUASNIA ABDENACER</v>
          </cell>
        </row>
        <row r="270">
          <cell r="A270" t="str">
            <v>TRADI MOHAMED</v>
          </cell>
        </row>
        <row r="271">
          <cell r="A271" t="str">
            <v xml:space="preserve">HAMACHE  MOHAMED NABIL </v>
          </cell>
        </row>
        <row r="272">
          <cell r="A272" t="str">
            <v xml:space="preserve">NABBACHI  MOUNIR </v>
          </cell>
        </row>
        <row r="273">
          <cell r="A273" t="str">
            <v xml:space="preserve">AOUCHOUR  DJEFFAR </v>
          </cell>
        </row>
        <row r="274">
          <cell r="A274" t="str">
            <v xml:space="preserve">NEBBACHE ZOUBIR </v>
          </cell>
        </row>
        <row r="275">
          <cell r="A275" t="str">
            <v xml:space="preserve">GHIMOUZ  ABDELMALEK </v>
          </cell>
        </row>
        <row r="276">
          <cell r="A276" t="str">
            <v>BARKAT BELKACEM</v>
          </cell>
        </row>
        <row r="277">
          <cell r="A277" t="str">
            <v>GHITRI AMINA</v>
          </cell>
        </row>
        <row r="278">
          <cell r="A278" t="str">
            <v xml:space="preserve">MOUBROUK  MOHAMED NADIR </v>
          </cell>
        </row>
        <row r="279">
          <cell r="A279" t="str">
            <v>GHERBI MED SGHIR</v>
          </cell>
        </row>
        <row r="280">
          <cell r="A280" t="str">
            <v>DAHMANE MOHAMED</v>
          </cell>
        </row>
        <row r="281">
          <cell r="A281" t="str">
            <v xml:space="preserve">KAZI  AOUEL </v>
          </cell>
        </row>
        <row r="282">
          <cell r="A282" t="str">
            <v>BENFLIS MOUSSA</v>
          </cell>
        </row>
        <row r="283">
          <cell r="A283" t="str">
            <v>MEDKKEN  MOHAMMED</v>
          </cell>
        </row>
        <row r="284">
          <cell r="A284" t="str">
            <v>BELKHITER BENALI</v>
          </cell>
        </row>
        <row r="285">
          <cell r="A285" t="str">
            <v xml:space="preserve">BENELHADJ  DJELLOUL  MOHAMED </v>
          </cell>
        </row>
        <row r="286">
          <cell r="A286" t="str">
            <v>HIDER TAHAR</v>
          </cell>
        </row>
        <row r="287">
          <cell r="A287" t="str">
            <v xml:space="preserve">SAE TIZI OUZOU  </v>
          </cell>
        </row>
        <row r="288">
          <cell r="A288" t="str">
            <v>ABDELLAOUI LAID</v>
          </cell>
        </row>
        <row r="289">
          <cell r="A289" t="str">
            <v>EXAL EXAL</v>
          </cell>
        </row>
        <row r="290">
          <cell r="A290" t="str">
            <v>EXAL EXAL</v>
          </cell>
        </row>
        <row r="291">
          <cell r="A291" t="str">
            <v xml:space="preserve">SAE CHERAGA   </v>
          </cell>
        </row>
        <row r="292">
          <cell r="A292" t="str">
            <v>TLILI MOHAMED TAHAR</v>
          </cell>
        </row>
        <row r="293">
          <cell r="A293" t="str">
            <v>RIDOUH AHMED</v>
          </cell>
        </row>
        <row r="294">
          <cell r="A294" t="str">
            <v>MEGUENINE MOKHTAR</v>
          </cell>
        </row>
        <row r="295">
          <cell r="A295" t="str">
            <v>MEGUELLATI DERRADJI</v>
          </cell>
        </row>
        <row r="296">
          <cell r="A296" t="str">
            <v>TOUM MED AMOKRANE</v>
          </cell>
        </row>
        <row r="297">
          <cell r="A297" t="str">
            <v>DABACHI RABAH</v>
          </cell>
        </row>
        <row r="298">
          <cell r="A298" t="str">
            <v>ABDERAHIMI  AHMED</v>
          </cell>
        </row>
        <row r="299">
          <cell r="A299" t="str">
            <v xml:space="preserve">SNC AMAC </v>
          </cell>
        </row>
        <row r="300">
          <cell r="A300" t="str">
            <v>ALLEG HACÈNE</v>
          </cell>
        </row>
        <row r="301">
          <cell r="A301" t="str">
            <v>AMOUR MALEK</v>
          </cell>
        </row>
        <row r="302">
          <cell r="A302" t="str">
            <v>BENOUIKES RIAD</v>
          </cell>
        </row>
        <row r="303">
          <cell r="A303" t="str">
            <v>BAIRI  MOHAMED</v>
          </cell>
        </row>
        <row r="304">
          <cell r="A304" t="str">
            <v>KADRI MOHAMED</v>
          </cell>
        </row>
        <row r="305">
          <cell r="A305" t="str">
            <v xml:space="preserve">OUGUENOUN   ALI </v>
          </cell>
        </row>
        <row r="306">
          <cell r="A306" t="str">
            <v>ACHOUR GOUSSEM</v>
          </cell>
        </row>
        <row r="307">
          <cell r="A307" t="str">
            <v xml:space="preserve">GUETARNI  MOHAMED </v>
          </cell>
        </row>
        <row r="308">
          <cell r="A308" t="str">
            <v>MOUSSERATI MOHAMED</v>
          </cell>
        </row>
        <row r="309">
          <cell r="A309" t="str">
            <v>KIOUAR  DJAFAR</v>
          </cell>
        </row>
        <row r="310">
          <cell r="A310" t="str">
            <v>AICHE  ABDELKRIM</v>
          </cell>
        </row>
        <row r="311">
          <cell r="A311" t="str">
            <v>ABIR LAID</v>
          </cell>
        </row>
        <row r="312">
          <cell r="A312" t="str">
            <v>AMIRI  MOHAMED</v>
          </cell>
        </row>
        <row r="313">
          <cell r="A313" t="str">
            <v xml:space="preserve">BOUHAMADOUCHE KAMEL </v>
          </cell>
        </row>
        <row r="314">
          <cell r="A314" t="str">
            <v xml:space="preserve">HAMLAOUI  ABDELAZIZ </v>
          </cell>
        </row>
        <row r="315">
          <cell r="A315" t="str">
            <v xml:space="preserve">KHERAF  SALAHEDDINE </v>
          </cell>
        </row>
        <row r="316">
          <cell r="A316" t="str">
            <v>AISSA MOHAMED</v>
          </cell>
        </row>
        <row r="317">
          <cell r="A317" t="str">
            <v xml:space="preserve">DJOUGHI  ABDELKADER </v>
          </cell>
        </row>
        <row r="318">
          <cell r="A318" t="str">
            <v>ZROUDI ABDELKRIM</v>
          </cell>
        </row>
        <row r="319">
          <cell r="A319" t="str">
            <v>HAMLAOUI MOHAMED SALAH</v>
          </cell>
        </row>
        <row r="320">
          <cell r="A320" t="str">
            <v xml:space="preserve">RAHMOUNE HAMID </v>
          </cell>
        </row>
        <row r="321">
          <cell r="A321" t="str">
            <v xml:space="preserve">SAE AIN TIMOUCHENT  </v>
          </cell>
        </row>
        <row r="322">
          <cell r="A322" t="str">
            <v xml:space="preserve">ZEMOULI  ZOUBIR </v>
          </cell>
        </row>
        <row r="323">
          <cell r="A323" t="str">
            <v>HARBOUCHE AHMED</v>
          </cell>
        </row>
        <row r="324">
          <cell r="A324" t="str">
            <v>LHACHEMI SALIM</v>
          </cell>
        </row>
        <row r="325">
          <cell r="A325" t="str">
            <v>ADJA ABDELKADER</v>
          </cell>
        </row>
        <row r="326">
          <cell r="A326" t="str">
            <v>DJOUDI ABDELATIF</v>
          </cell>
        </row>
        <row r="327">
          <cell r="A327" t="str">
            <v>MOKNINE  MOHAMED</v>
          </cell>
        </row>
        <row r="328">
          <cell r="A328" t="str">
            <v>RABAHI ABDELKADER</v>
          </cell>
        </row>
        <row r="329">
          <cell r="A329" t="str">
            <v>HAMIZI AHMED</v>
          </cell>
        </row>
        <row r="330">
          <cell r="A330" t="str">
            <v xml:space="preserve">MADADI  SAID </v>
          </cell>
        </row>
        <row r="331">
          <cell r="A331" t="str">
            <v>HAMMOUCHE MOHAMED</v>
          </cell>
        </row>
        <row r="332">
          <cell r="A332" t="str">
            <v xml:space="preserve">SLAMA SALIM </v>
          </cell>
        </row>
        <row r="333">
          <cell r="A333" t="str">
            <v>BENHAMLAOUI MOHAMED TAHAR</v>
          </cell>
        </row>
        <row r="334">
          <cell r="A334" t="str">
            <v>MANSOUR ABDELHAMID</v>
          </cell>
        </row>
        <row r="335">
          <cell r="A335" t="str">
            <v>HARRAR MOHAMED LAZHAR</v>
          </cell>
        </row>
        <row r="336">
          <cell r="A336" t="str">
            <v>DJOUMI NACER</v>
          </cell>
        </row>
        <row r="337">
          <cell r="A337" t="str">
            <v>ZITOUNI  ESSAADI</v>
          </cell>
        </row>
        <row r="338">
          <cell r="A338" t="str">
            <v>TOUMI RACHID</v>
          </cell>
        </row>
        <row r="339">
          <cell r="A339" t="str">
            <v>BOUSSAIDIA  SLIMANE</v>
          </cell>
        </row>
        <row r="340">
          <cell r="A340" t="str">
            <v>ATA  BDG</v>
          </cell>
        </row>
        <row r="341">
          <cell r="A341" t="str">
            <v xml:space="preserve">OUNNAS BAYA </v>
          </cell>
        </row>
        <row r="342">
          <cell r="A342" t="str">
            <v>GUEBBAL OMAR</v>
          </cell>
        </row>
        <row r="343">
          <cell r="A343" t="str">
            <v>LAGMAR MOHAMED</v>
          </cell>
        </row>
        <row r="344">
          <cell r="A344" t="str">
            <v>LELLOUCHE BILLAL</v>
          </cell>
        </row>
        <row r="345">
          <cell r="A345" t="str">
            <v>LADJEL MAKHLOUF</v>
          </cell>
        </row>
        <row r="346">
          <cell r="A346" t="str">
            <v>BEHTANI AMAR</v>
          </cell>
        </row>
        <row r="347">
          <cell r="A347" t="str">
            <v>BAZIZ HAMID</v>
          </cell>
        </row>
        <row r="348">
          <cell r="A348" t="str">
            <v>BESTANDJI CHERIF RIAD</v>
          </cell>
        </row>
        <row r="349">
          <cell r="A349" t="str">
            <v xml:space="preserve">CAEMI </v>
          </cell>
        </row>
        <row r="350">
          <cell r="A350" t="str">
            <v>BELAROUCI LAROUCI</v>
          </cell>
        </row>
        <row r="351">
          <cell r="A351" t="str">
            <v>KRAMMALA GHALEM</v>
          </cell>
        </row>
        <row r="352">
          <cell r="A352" t="str">
            <v xml:space="preserve">MEBREK MOHAMED EL AMINE </v>
          </cell>
        </row>
        <row r="353">
          <cell r="A353" t="str">
            <v>SALHI AZZEDINNE</v>
          </cell>
        </row>
        <row r="354">
          <cell r="A354" t="str">
            <v>BENOUIS EMBAREK</v>
          </cell>
        </row>
        <row r="355">
          <cell r="A355" t="str">
            <v>ZENTAR AMER</v>
          </cell>
        </row>
        <row r="356">
          <cell r="A356" t="str">
            <v>DOUMA BOUTHIBA M'HAMED</v>
          </cell>
        </row>
        <row r="357">
          <cell r="A357" t="str">
            <v>LARADJ ALI</v>
          </cell>
        </row>
        <row r="358">
          <cell r="A358" t="str">
            <v>BEZAZI NOUREDDINE</v>
          </cell>
        </row>
        <row r="359">
          <cell r="A359" t="str">
            <v>OULD EL-HADJ TARIK AZZEDINE</v>
          </cell>
        </row>
        <row r="360">
          <cell r="A360" t="str">
            <v>LAKROUF MOHAMED</v>
          </cell>
        </row>
        <row r="361">
          <cell r="A361" t="str">
            <v>BOUADDOU ABDERREZAK</v>
          </cell>
        </row>
        <row r="362">
          <cell r="A362" t="str">
            <v>HEMDANE OMAR</v>
          </cell>
        </row>
        <row r="363">
          <cell r="A363" t="str">
            <v>BELHAMISSI M'HAMED</v>
          </cell>
        </row>
        <row r="364">
          <cell r="A364" t="str">
            <v>BENKELFAT  MOHAMMED ABDELHAFID</v>
          </cell>
        </row>
        <row r="365">
          <cell r="A365" t="str">
            <v>TALHI AMMAR</v>
          </cell>
        </row>
        <row r="366">
          <cell r="A366" t="str">
            <v>BOUANKOUD AISSA</v>
          </cell>
        </row>
        <row r="367">
          <cell r="A367" t="str">
            <v>FERHOUM RABAH</v>
          </cell>
        </row>
        <row r="368">
          <cell r="A368" t="str">
            <v>BOUHARAOUA HAFSI</v>
          </cell>
        </row>
        <row r="369">
          <cell r="A369" t="str">
            <v>GUENNAZ NASSIM</v>
          </cell>
        </row>
        <row r="370">
          <cell r="A370" t="str">
            <v>BENAROUS ABDELLAH</v>
          </cell>
        </row>
        <row r="371">
          <cell r="A371" t="str">
            <v>HAMMACHE HASSINA</v>
          </cell>
        </row>
        <row r="372">
          <cell r="A372" t="str">
            <v>BOUZIZA HOCINE</v>
          </cell>
        </row>
        <row r="373">
          <cell r="A373" t="str">
            <v>BOUTINE CHABANE</v>
          </cell>
        </row>
        <row r="374">
          <cell r="A374" t="str">
            <v>MECHRI NOUREDDINE</v>
          </cell>
        </row>
        <row r="375">
          <cell r="A375" t="str">
            <v>BOURAI DJAMEL</v>
          </cell>
        </row>
        <row r="376">
          <cell r="A376" t="str">
            <v>ALIM BOULALEM</v>
          </cell>
        </row>
        <row r="377">
          <cell r="A377" t="str">
            <v>DJEDJEKH YACINE</v>
          </cell>
        </row>
        <row r="378">
          <cell r="A378" t="str">
            <v>BENAISSA  BOUBKEUR</v>
          </cell>
        </row>
        <row r="379">
          <cell r="A379" t="str">
            <v>ATTI  FETHI MOHAMED</v>
          </cell>
        </row>
        <row r="380">
          <cell r="A380" t="str">
            <v>SAOUDI FARHAT</v>
          </cell>
        </row>
        <row r="381">
          <cell r="A381" t="str">
            <v>BENMESTOURA HADJ MOHAMED</v>
          </cell>
        </row>
        <row r="382">
          <cell r="A382" t="str">
            <v>ALLILAT HOCINE</v>
          </cell>
        </row>
        <row r="383">
          <cell r="A383" t="str">
            <v>NAOUI ABDERRAHMANE</v>
          </cell>
        </row>
        <row r="384">
          <cell r="A384" t="str">
            <v>REZGOUN BOUDJEMAA</v>
          </cell>
        </row>
        <row r="385">
          <cell r="A385" t="str">
            <v>BENYOUCEF RACHID</v>
          </cell>
        </row>
        <row r="386">
          <cell r="A386" t="str">
            <v>MAMOUN  ANOUAR</v>
          </cell>
        </row>
        <row r="387">
          <cell r="A387" t="str">
            <v>ZEKRAOUI AHMED</v>
          </cell>
        </row>
        <row r="388">
          <cell r="A388" t="str">
            <v>BABAHAD NACERDDINE</v>
          </cell>
        </row>
        <row r="389">
          <cell r="A389" t="str">
            <v>MOHAMMEDI ALI</v>
          </cell>
        </row>
        <row r="390">
          <cell r="A390" t="str">
            <v>OULARBI BENYOUCEF</v>
          </cell>
        </row>
        <row r="391">
          <cell r="A391" t="str">
            <v>BENSADDOK YACINE</v>
          </cell>
        </row>
        <row r="392">
          <cell r="A392" t="str">
            <v>DJEBBAR TOUFIK</v>
          </cell>
        </row>
        <row r="393">
          <cell r="A393" t="str">
            <v>BOUSMAHA ZOUAOUI</v>
          </cell>
        </row>
        <row r="394">
          <cell r="A394" t="str">
            <v xml:space="preserve">SAE MILA  </v>
          </cell>
        </row>
        <row r="395">
          <cell r="A395" t="str">
            <v>CHEBI REDOUANE</v>
          </cell>
        </row>
        <row r="396">
          <cell r="A396" t="str">
            <v>NAIT SAID ALI</v>
          </cell>
        </row>
        <row r="397">
          <cell r="A397" t="str">
            <v>BOUYAHIA MOURAD</v>
          </cell>
        </row>
        <row r="398">
          <cell r="A398" t="str">
            <v>NOURI REZAK</v>
          </cell>
        </row>
        <row r="399">
          <cell r="A399" t="str">
            <v>BOUCHETARA ABDELKADER</v>
          </cell>
        </row>
        <row r="400">
          <cell r="A400" t="str">
            <v>SAADI HOCINE</v>
          </cell>
        </row>
        <row r="401">
          <cell r="A401" t="str">
            <v>REMDANI DJAMEL</v>
          </cell>
        </row>
        <row r="402">
          <cell r="A402" t="str">
            <v>ZIRMI  MUSTAPHA</v>
          </cell>
        </row>
        <row r="403">
          <cell r="A403" t="str">
            <v xml:space="preserve">SAE AIN BENIAN  </v>
          </cell>
        </row>
        <row r="404">
          <cell r="A404" t="str">
            <v xml:space="preserve">SAE CAROUBIER </v>
          </cell>
        </row>
        <row r="405">
          <cell r="A405" t="str">
            <v xml:space="preserve">SAE REGHAIA  </v>
          </cell>
        </row>
        <row r="406">
          <cell r="A406" t="str">
            <v xml:space="preserve">SAE BORDJ EL KIFFAN  </v>
          </cell>
        </row>
        <row r="407">
          <cell r="A407" t="str">
            <v xml:space="preserve">SAE BLIDA  </v>
          </cell>
        </row>
        <row r="408">
          <cell r="A408" t="str">
            <v xml:space="preserve">SAE MEDEA  </v>
          </cell>
        </row>
        <row r="409">
          <cell r="A409" t="str">
            <v xml:space="preserve">SAE BOUIRA  </v>
          </cell>
        </row>
        <row r="410">
          <cell r="A410" t="str">
            <v xml:space="preserve">SAE SKIKDA  </v>
          </cell>
        </row>
        <row r="411">
          <cell r="A411" t="str">
            <v xml:space="preserve">SAE TLEMCEN  </v>
          </cell>
        </row>
        <row r="412">
          <cell r="A412" t="str">
            <v xml:space="preserve">SAE ORAN  </v>
          </cell>
        </row>
        <row r="413">
          <cell r="A413" t="str">
            <v xml:space="preserve">SAE BEJAIA  </v>
          </cell>
        </row>
        <row r="414">
          <cell r="A414" t="str">
            <v xml:space="preserve">SAE BORDJ BOU ARRERIDJ </v>
          </cell>
        </row>
        <row r="415">
          <cell r="A415" t="str">
            <v xml:space="preserve">SAE SETIF  </v>
          </cell>
        </row>
        <row r="416">
          <cell r="A416" t="str">
            <v xml:space="preserve">SAE CONSTANTINE  </v>
          </cell>
        </row>
        <row r="417">
          <cell r="A417" t="str">
            <v xml:space="preserve">SAE JIJEL  </v>
          </cell>
        </row>
        <row r="418">
          <cell r="A418" t="str">
            <v xml:space="preserve">SAE BATNA  </v>
          </cell>
        </row>
        <row r="419">
          <cell r="A419" t="str">
            <v xml:space="preserve">SAE ANNABA  </v>
          </cell>
        </row>
        <row r="420">
          <cell r="A420" t="str">
            <v xml:space="preserve">SAE GUELMA  </v>
          </cell>
        </row>
        <row r="421">
          <cell r="A421" t="str">
            <v xml:space="preserve">SAE BISKRA  </v>
          </cell>
        </row>
        <row r="422">
          <cell r="A422" t="str">
            <v xml:space="preserve">SAE OUARGLA </v>
          </cell>
        </row>
        <row r="423">
          <cell r="A423" t="str">
            <v xml:space="preserve">SAE LAGHOUAT   </v>
          </cell>
        </row>
        <row r="424">
          <cell r="A424" t="str">
            <v xml:space="preserve">SAE DJELFA  </v>
          </cell>
        </row>
        <row r="425">
          <cell r="A425" t="str">
            <v xml:space="preserve">SAE CHLEF  </v>
          </cell>
        </row>
        <row r="426">
          <cell r="A426" t="str">
            <v xml:space="preserve">SAE RELIZANE  </v>
          </cell>
        </row>
        <row r="427">
          <cell r="A427" t="str">
            <v xml:space="preserve">SAE MASCARA  </v>
          </cell>
        </row>
        <row r="428">
          <cell r="A428" t="str">
            <v xml:space="preserve">SAE TIARET </v>
          </cell>
        </row>
        <row r="429">
          <cell r="A429" t="str">
            <v xml:space="preserve">SAE MOSTAGANEM  </v>
          </cell>
        </row>
        <row r="430">
          <cell r="A430" t="str">
            <v xml:space="preserve">SAE SIDI BELABES  </v>
          </cell>
        </row>
        <row r="431">
          <cell r="A431" t="str">
            <v>BOULAROUK SAMY</v>
          </cell>
        </row>
        <row r="432">
          <cell r="A432" t="str">
            <v>ALOUI ABDELLAH</v>
          </cell>
        </row>
        <row r="433">
          <cell r="A433" t="str">
            <v>BENSLIMANE MOHAMED</v>
          </cell>
        </row>
        <row r="434">
          <cell r="A434" t="str">
            <v>BEZZIANE ABDELKRIM</v>
          </cell>
        </row>
      </sheetData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"/>
      <sheetName val="hh"/>
      <sheetName val="Base_Sinistre"/>
      <sheetName val="Modèle_Sinistre"/>
      <sheetName val="Base_Epave"/>
      <sheetName val="Modèle_Epave"/>
      <sheetName val="Autorisation"/>
      <sheetName val="Reseaux"/>
      <sheetName val="Récap"/>
      <sheetName val="liste expert"/>
      <sheetName val="A finalisé"/>
    </sheetNames>
    <sheetDataSet>
      <sheetData sheetId="0" refreshError="1">
        <row r="5">
          <cell r="C5" t="str">
            <v>Vingt trois mille cinq cent trente et un Dinars et neuf  cents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:X25"/>
  <sheetViews>
    <sheetView showGridLines="0" tabSelected="1" workbookViewId="0">
      <selection activeCell="K24" sqref="K24"/>
    </sheetView>
  </sheetViews>
  <sheetFormatPr baseColWidth="10" defaultRowHeight="15"/>
  <cols>
    <col min="1" max="1" width="20.140625" style="1" customWidth="1"/>
    <col min="2" max="2" width="4.7109375" style="1" bestFit="1" customWidth="1"/>
    <col min="3" max="3" width="6.7109375" style="1" customWidth="1"/>
    <col min="4" max="4" width="5.7109375" style="1" bestFit="1" customWidth="1"/>
    <col min="5" max="5" width="6.85546875" style="1" customWidth="1"/>
    <col min="6" max="6" width="13" style="1" customWidth="1"/>
    <col min="7" max="7" width="4.7109375" style="1" customWidth="1"/>
    <col min="8" max="8" width="6.42578125" style="1" customWidth="1"/>
    <col min="9" max="9" width="6" style="1" customWidth="1"/>
    <col min="10" max="10" width="5.140625" style="1" customWidth="1"/>
    <col min="11" max="11" width="16.5703125" style="1" bestFit="1" customWidth="1"/>
    <col min="12" max="12" width="3" style="1" bestFit="1" customWidth="1"/>
    <col min="13" max="13" width="22" style="69" bestFit="1" customWidth="1"/>
    <col min="14" max="14" width="26.28515625" style="69" customWidth="1"/>
    <col min="15" max="15" width="7.42578125" style="69" customWidth="1"/>
    <col min="16" max="16" width="4.140625" style="77" bestFit="1" customWidth="1"/>
    <col min="17" max="17" width="4.7109375" style="77" bestFit="1" customWidth="1"/>
    <col min="18" max="18" width="11.42578125" style="77"/>
    <col min="19" max="19" width="15" style="77" bestFit="1" customWidth="1"/>
    <col min="20" max="24" width="11.42578125" style="77"/>
    <col min="25" max="16384" width="11.42578125" style="1"/>
  </cols>
  <sheetData>
    <row r="1" spans="1:22" ht="20.100000000000001" customHeight="1">
      <c r="A1" s="9"/>
      <c r="B1" s="187" t="s">
        <v>1</v>
      </c>
      <c r="C1" s="188"/>
      <c r="D1" s="188"/>
      <c r="E1" s="188"/>
      <c r="F1" s="189"/>
      <c r="G1" s="10"/>
      <c r="H1" s="10"/>
      <c r="I1" s="8"/>
      <c r="J1" s="8"/>
      <c r="K1" s="8"/>
      <c r="N1" s="70"/>
      <c r="P1" s="74">
        <v>0</v>
      </c>
      <c r="Q1" s="75" t="s">
        <v>18</v>
      </c>
      <c r="R1" s="50" t="s">
        <v>10</v>
      </c>
      <c r="S1" s="76" t="s">
        <v>52</v>
      </c>
      <c r="T1" s="77" t="s">
        <v>72</v>
      </c>
      <c r="U1" s="78">
        <v>0</v>
      </c>
      <c r="V1" s="77" t="s">
        <v>76</v>
      </c>
    </row>
    <row r="2" spans="1:22" ht="20.100000000000001" customHeight="1" thickBot="1">
      <c r="A2" s="9"/>
      <c r="B2" s="190" t="s">
        <v>0</v>
      </c>
      <c r="C2" s="191"/>
      <c r="D2" s="191"/>
      <c r="E2" s="191"/>
      <c r="F2" s="192"/>
      <c r="G2" s="10"/>
      <c r="H2" s="10"/>
      <c r="I2" s="8"/>
      <c r="J2" s="8"/>
      <c r="K2" s="8"/>
      <c r="P2" s="74">
        <v>1</v>
      </c>
      <c r="Q2" s="79" t="s">
        <v>19</v>
      </c>
      <c r="R2" s="52" t="s">
        <v>51</v>
      </c>
      <c r="S2" s="80" t="s">
        <v>53</v>
      </c>
      <c r="T2" s="77" t="s">
        <v>74</v>
      </c>
      <c r="U2" s="81">
        <v>0.25</v>
      </c>
      <c r="V2" s="77" t="s">
        <v>77</v>
      </c>
    </row>
    <row r="3" spans="1:22" ht="20.100000000000001" customHeight="1">
      <c r="A3" s="21" t="s">
        <v>2</v>
      </c>
      <c r="B3" s="203">
        <v>41399</v>
      </c>
      <c r="C3" s="203"/>
      <c r="D3" s="8"/>
      <c r="E3" s="8"/>
      <c r="F3" s="8"/>
      <c r="G3" s="8"/>
      <c r="H3" s="8"/>
      <c r="I3" s="8"/>
      <c r="J3" s="8"/>
      <c r="K3" s="8"/>
      <c r="P3" s="74">
        <v>2</v>
      </c>
      <c r="Q3" s="79"/>
      <c r="R3" s="52" t="s">
        <v>11</v>
      </c>
      <c r="S3" s="80" t="s">
        <v>30</v>
      </c>
      <c r="T3" s="77" t="s">
        <v>71</v>
      </c>
      <c r="U3" s="81">
        <v>0.33333333333333331</v>
      </c>
      <c r="V3" s="77" t="s">
        <v>78</v>
      </c>
    </row>
    <row r="4" spans="1:22" ht="20.100000000000001" customHeight="1">
      <c r="A4" s="21" t="s">
        <v>22</v>
      </c>
      <c r="B4" s="200" t="s">
        <v>68</v>
      </c>
      <c r="C4" s="200"/>
      <c r="D4" s="200"/>
      <c r="E4" s="8"/>
      <c r="F4" s="204" t="str">
        <f>IF((B3-B6)/365.2425&lt;19,"ATTENTION VICTIME MINEURE","")</f>
        <v/>
      </c>
      <c r="G4" s="204"/>
      <c r="H4" s="204"/>
      <c r="I4" s="204"/>
      <c r="J4" s="204"/>
      <c r="K4" s="67"/>
      <c r="P4" s="74">
        <v>3</v>
      </c>
      <c r="Q4" s="82"/>
      <c r="R4" s="55" t="s">
        <v>12</v>
      </c>
      <c r="S4" s="83" t="s">
        <v>54</v>
      </c>
      <c r="T4" s="77" t="s">
        <v>75</v>
      </c>
      <c r="U4" s="78">
        <v>0.5</v>
      </c>
    </row>
    <row r="5" spans="1:22" ht="20.100000000000001" customHeight="1">
      <c r="A5" s="21" t="s">
        <v>21</v>
      </c>
      <c r="B5" s="200" t="s">
        <v>69</v>
      </c>
      <c r="C5" s="200"/>
      <c r="D5" s="200"/>
      <c r="E5" s="8"/>
      <c r="F5" s="23"/>
      <c r="G5" s="23"/>
      <c r="H5" s="25" t="s">
        <v>6</v>
      </c>
      <c r="I5" s="3">
        <f>IF((B3-B6)/365.2425&lt;19,"!",(B3-B6)/365.2425)</f>
        <v>48.340486115389091</v>
      </c>
      <c r="J5" s="4" t="str">
        <f>IF((B3-B6)/365.23&lt;19,"","ans")</f>
        <v>ans</v>
      </c>
      <c r="K5" s="8"/>
      <c r="M5" s="21" t="s">
        <v>79</v>
      </c>
      <c r="N5" s="45" t="s">
        <v>76</v>
      </c>
      <c r="P5" s="74">
        <v>4</v>
      </c>
      <c r="T5" s="77" t="s">
        <v>73</v>
      </c>
      <c r="U5" s="81">
        <v>0.66666666666666663</v>
      </c>
    </row>
    <row r="6" spans="1:22" ht="20.100000000000001" customHeight="1">
      <c r="A6" s="21" t="s">
        <v>5</v>
      </c>
      <c r="B6" s="203">
        <v>23743</v>
      </c>
      <c r="C6" s="203"/>
      <c r="D6" s="8"/>
      <c r="E6" s="8"/>
      <c r="F6" s="205" t="s">
        <v>3</v>
      </c>
      <c r="G6" s="206"/>
      <c r="H6" s="207"/>
      <c r="I6" s="208">
        <f>IF(B3&lt;39082,10000,IF(B3&lt;40178,12000,IF(B3&lt;40908,15000,18000)))</f>
        <v>18000</v>
      </c>
      <c r="J6" s="208"/>
      <c r="K6" s="8"/>
      <c r="M6" s="21" t="s">
        <v>70</v>
      </c>
      <c r="N6" s="45" t="s">
        <v>74</v>
      </c>
      <c r="P6" s="74">
        <v>5</v>
      </c>
      <c r="U6" s="81">
        <v>0.75</v>
      </c>
    </row>
    <row r="7" spans="1:22" ht="20.100000000000001" customHeight="1" thickBot="1">
      <c r="A7" s="21" t="s">
        <v>7</v>
      </c>
      <c r="B7" s="199" t="s">
        <v>54</v>
      </c>
      <c r="C7" s="199"/>
      <c r="D7" s="199"/>
      <c r="E7" s="8"/>
      <c r="F7" s="205" t="s">
        <v>20</v>
      </c>
      <c r="G7" s="206"/>
      <c r="H7" s="207"/>
      <c r="I7" s="208">
        <f>IF(B7="","",IF(B7="Sans profession",I6*12,IF(B8&lt;I6,I6*12,IF(B8&gt;I6*8,I6*8*12,B8*12))))</f>
        <v>456000</v>
      </c>
      <c r="J7" s="208"/>
      <c r="K7" s="8"/>
      <c r="M7" s="72" t="s">
        <v>80</v>
      </c>
      <c r="N7" s="73">
        <v>1</v>
      </c>
      <c r="P7" s="74">
        <v>6</v>
      </c>
      <c r="U7" s="78">
        <v>1</v>
      </c>
    </row>
    <row r="8" spans="1:22" ht="20.100000000000001" customHeight="1">
      <c r="A8" s="21" t="s">
        <v>8</v>
      </c>
      <c r="B8" s="201">
        <v>38000</v>
      </c>
      <c r="C8" s="202"/>
      <c r="D8" s="14" t="s">
        <v>35</v>
      </c>
      <c r="E8" s="8"/>
      <c r="F8" s="205" t="s">
        <v>4</v>
      </c>
      <c r="G8" s="206"/>
      <c r="H8" s="207"/>
      <c r="I8" s="209">
        <f>ROUND(((I7/50)+1740),0)</f>
        <v>10860</v>
      </c>
      <c r="J8" s="209"/>
      <c r="K8" s="8"/>
      <c r="M8" s="169" t="s">
        <v>81</v>
      </c>
      <c r="N8" s="167">
        <f>IF(N5="Collision",N7*K18,K18)</f>
        <v>1608000</v>
      </c>
      <c r="P8" s="74">
        <v>7</v>
      </c>
    </row>
    <row r="9" spans="1:22" ht="20.100000000000001" customHeight="1" thickBot="1">
      <c r="A9" s="21" t="s">
        <v>9</v>
      </c>
      <c r="B9" s="199" t="s">
        <v>10</v>
      </c>
      <c r="C9" s="199"/>
      <c r="D9" s="8"/>
      <c r="E9" s="8"/>
      <c r="F9" s="8"/>
      <c r="G9" s="8"/>
      <c r="H9" s="8"/>
      <c r="I9" s="8"/>
      <c r="J9" s="8"/>
      <c r="K9" s="8"/>
      <c r="M9" s="170"/>
      <c r="N9" s="168"/>
      <c r="P9" s="74">
        <v>8</v>
      </c>
    </row>
    <row r="10" spans="1:22" ht="20.100000000000001" customHeight="1">
      <c r="A10" s="8"/>
      <c r="B10" s="8"/>
      <c r="C10" s="8"/>
      <c r="D10" s="8"/>
      <c r="E10" s="193"/>
      <c r="F10" s="194"/>
      <c r="G10" s="195" t="s">
        <v>27</v>
      </c>
      <c r="H10" s="196"/>
      <c r="I10" s="210" t="s">
        <v>28</v>
      </c>
      <c r="J10" s="196"/>
      <c r="K10" s="171" t="s">
        <v>36</v>
      </c>
      <c r="M10" s="94"/>
      <c r="N10" s="96"/>
      <c r="P10" s="74">
        <v>9</v>
      </c>
    </row>
    <row r="11" spans="1:22" ht="20.100000000000001" customHeight="1">
      <c r="A11" s="185" t="s">
        <v>29</v>
      </c>
      <c r="B11" s="186"/>
      <c r="C11" s="40" t="s">
        <v>25</v>
      </c>
      <c r="D11" s="8"/>
      <c r="E11" s="98" t="s">
        <v>24</v>
      </c>
      <c r="F11" s="99" t="s">
        <v>26</v>
      </c>
      <c r="G11" s="197"/>
      <c r="H11" s="198"/>
      <c r="I11" s="211"/>
      <c r="J11" s="198"/>
      <c r="K11" s="172"/>
      <c r="M11" s="94" t="s">
        <v>83</v>
      </c>
      <c r="N11" s="95"/>
      <c r="P11" s="74">
        <v>10</v>
      </c>
    </row>
    <row r="12" spans="1:22" ht="20.100000000000001" customHeight="1">
      <c r="A12" s="21"/>
      <c r="B12" s="5" t="str">
        <f>IF(B9="Mariée","Oui","Non")</f>
        <v>Oui</v>
      </c>
      <c r="C12" s="45">
        <v>1</v>
      </c>
      <c r="D12" s="8"/>
      <c r="E12" s="100">
        <f>IF($M$18&gt;100,$M12*100/$M$18,$M12)</f>
        <v>27.272727272727273</v>
      </c>
      <c r="F12" s="101">
        <f>IF(E$18&gt;100,E12*I$8*100/E$18,E12*I$8)</f>
        <v>296181.81818181818</v>
      </c>
      <c r="G12" s="183">
        <f>IF(B12="oui",C12*3*I$6,0)</f>
        <v>54000</v>
      </c>
      <c r="H12" s="177"/>
      <c r="I12" s="176">
        <f>IF(B12="oui",5*I$6,0)</f>
        <v>90000</v>
      </c>
      <c r="J12" s="177"/>
      <c r="K12" s="34">
        <f>IF(F12+G12+I12=0,"",F12+G12+I12)</f>
        <v>440181.81818181818</v>
      </c>
      <c r="M12" s="97">
        <f>IF(B12="oui",30,0)</f>
        <v>30</v>
      </c>
      <c r="N12" s="95"/>
      <c r="P12" s="74">
        <v>11</v>
      </c>
    </row>
    <row r="13" spans="1:22" ht="20.100000000000001" customHeight="1">
      <c r="A13" s="21" t="s">
        <v>14</v>
      </c>
      <c r="B13" s="46" t="s">
        <v>18</v>
      </c>
      <c r="C13" s="45">
        <v>4</v>
      </c>
      <c r="D13" s="8"/>
      <c r="E13" s="100">
        <f t="shared" ref="E13:E17" si="0">IF($M$18&gt;100,$M13*100/$M$18,$M13)</f>
        <v>54.545454545454547</v>
      </c>
      <c r="F13" s="101">
        <f>IF(E$18&gt;100,E13*I$8*100/E$18,E13*I$8)</f>
        <v>592363.63636363635</v>
      </c>
      <c r="G13" s="184">
        <f>IF(B13="oui",C13*3*I$6,0)*IF(B$9="Célibataire",0,1)</f>
        <v>216000</v>
      </c>
      <c r="H13" s="179"/>
      <c r="I13" s="178">
        <f>IF(B13="oui",5*I$6,0)*IF(B$12="oui",0,1)*IF(B$15="oui",0,1)*IF(B$16="oui",0,1)*IF(B$14="oui",0,1)</f>
        <v>0</v>
      </c>
      <c r="J13" s="179"/>
      <c r="K13" s="35">
        <f t="shared" ref="K13:K17" si="1">IF(F13+G13+I13=0,"",F13+G13+I13)</f>
        <v>808363.63636363635</v>
      </c>
      <c r="M13" s="97">
        <f>IF(B13="oui",C13*15,0)*IF(B9="Célibataire",0,1)</f>
        <v>60</v>
      </c>
      <c r="N13" s="96"/>
      <c r="P13" s="74">
        <v>12</v>
      </c>
    </row>
    <row r="14" spans="1:22" ht="20.100000000000001" customHeight="1">
      <c r="A14" s="21" t="s">
        <v>13</v>
      </c>
      <c r="B14" s="46" t="s">
        <v>18</v>
      </c>
      <c r="C14" s="45">
        <v>1</v>
      </c>
      <c r="D14" s="8"/>
      <c r="E14" s="100">
        <f t="shared" si="0"/>
        <v>0</v>
      </c>
      <c r="F14" s="101"/>
      <c r="G14" s="184">
        <f>IF(B14="oui",C14*3*I$6,0)*IF(B$9="Célibataire",0,1)</f>
        <v>54000</v>
      </c>
      <c r="H14" s="179"/>
      <c r="I14" s="178">
        <f>IF(B14="oui",5*I$6,0)*IF(B$12="oui",0,1)*IF(B$15="oui",0,1)*IF(B$16="oui",0,1)</f>
        <v>0</v>
      </c>
      <c r="J14" s="179"/>
      <c r="K14" s="35">
        <f t="shared" si="1"/>
        <v>54000</v>
      </c>
      <c r="M14" s="97"/>
      <c r="N14" s="95"/>
      <c r="P14" s="74">
        <v>13</v>
      </c>
    </row>
    <row r="15" spans="1:22" ht="20.100000000000001" customHeight="1">
      <c r="A15" s="21" t="s">
        <v>15</v>
      </c>
      <c r="B15" s="46" t="s">
        <v>18</v>
      </c>
      <c r="C15" s="6">
        <v>1</v>
      </c>
      <c r="D15" s="8"/>
      <c r="E15" s="100">
        <f t="shared" si="0"/>
        <v>9.0909090909090917</v>
      </c>
      <c r="F15" s="101">
        <f>IF(E$18&gt;100,E15*I$8*100/E$18,E15*I$8)</f>
        <v>98727.272727272735</v>
      </c>
      <c r="G15" s="184">
        <f>IF(B15="oui",C15*3*I$6,0)</f>
        <v>54000</v>
      </c>
      <c r="H15" s="179"/>
      <c r="I15" s="178">
        <f>IF(B15="oui",5*I$6,0)*IF(B$12="oui",0,1)</f>
        <v>0</v>
      </c>
      <c r="J15" s="179"/>
      <c r="K15" s="35">
        <f t="shared" si="1"/>
        <v>152727.27272727274</v>
      </c>
      <c r="M15" s="97">
        <f>IF(B15="oui",1,0)*IF(B9="Célibataire",20,10)</f>
        <v>10</v>
      </c>
      <c r="N15" s="96"/>
      <c r="P15" s="74">
        <v>14</v>
      </c>
    </row>
    <row r="16" spans="1:22" ht="20.100000000000001" customHeight="1">
      <c r="A16" s="21" t="s">
        <v>16</v>
      </c>
      <c r="B16" s="46" t="s">
        <v>18</v>
      </c>
      <c r="C16" s="6">
        <f>IF(B16="oui",1,0)</f>
        <v>1</v>
      </c>
      <c r="D16" s="8"/>
      <c r="E16" s="100">
        <f t="shared" si="0"/>
        <v>9.0909090909090917</v>
      </c>
      <c r="F16" s="101">
        <f>IF(E$18&gt;100,E16*I$8*100/E$18,E16*I$8)</f>
        <v>98727.272727272735</v>
      </c>
      <c r="G16" s="184">
        <f>IF(B16="oui",C16*3*I$6,0)</f>
        <v>54000</v>
      </c>
      <c r="H16" s="179"/>
      <c r="I16" s="178">
        <f>IF(B16="oui",5*I$6,0)*IF(B$12="oui",0,1)*IF(B$15="oui",0,1)</f>
        <v>0</v>
      </c>
      <c r="J16" s="179"/>
      <c r="K16" s="35">
        <f t="shared" si="1"/>
        <v>152727.27272727274</v>
      </c>
      <c r="M16" s="97">
        <f>IF(B16="oui",1,0)*IF(B9="Célibataire",20,10)</f>
        <v>10</v>
      </c>
      <c r="N16" s="95"/>
      <c r="O16" s="71"/>
      <c r="P16" s="74">
        <v>15</v>
      </c>
    </row>
    <row r="17" spans="1:14" ht="20.100000000000001" customHeight="1">
      <c r="A17" s="21" t="s">
        <v>17</v>
      </c>
      <c r="B17" s="46" t="s">
        <v>19</v>
      </c>
      <c r="C17" s="45"/>
      <c r="D17" s="8"/>
      <c r="E17" s="100">
        <f t="shared" si="0"/>
        <v>0</v>
      </c>
      <c r="F17" s="101">
        <f>IF(E$18&gt;100,E17*I$8*100/E$18,E17*I$8)</f>
        <v>0</v>
      </c>
      <c r="G17" s="182"/>
      <c r="H17" s="181"/>
      <c r="I17" s="180"/>
      <c r="J17" s="181"/>
      <c r="K17" s="36" t="str">
        <f t="shared" si="1"/>
        <v/>
      </c>
      <c r="M17" s="97">
        <f>IF(B17="oui",C17*10,0)</f>
        <v>0</v>
      </c>
      <c r="N17" s="95"/>
    </row>
    <row r="18" spans="1:14" ht="20.100000000000001" customHeight="1" thickBot="1">
      <c r="A18" s="8"/>
      <c r="B18" s="8"/>
      <c r="C18" s="10"/>
      <c r="D18" s="17" t="s">
        <v>37</v>
      </c>
      <c r="E18" s="15">
        <f>SUM(E12:E17)</f>
        <v>100</v>
      </c>
      <c r="F18" s="16">
        <f>SUM(F12:F17)</f>
        <v>1086000</v>
      </c>
      <c r="G18" s="173">
        <f>SUM(G12:H16)</f>
        <v>432000</v>
      </c>
      <c r="H18" s="174"/>
      <c r="I18" s="175">
        <f>SUM(I12:J16)</f>
        <v>90000</v>
      </c>
      <c r="J18" s="174"/>
      <c r="K18" s="37">
        <f>SUM(K12:L17)</f>
        <v>1608000</v>
      </c>
      <c r="M18" s="97">
        <f>SUM($M$12:$M$17)</f>
        <v>110</v>
      </c>
    </row>
    <row r="19" spans="1:14" ht="20.100000000000001" customHeight="1">
      <c r="C19" s="47"/>
    </row>
    <row r="20" spans="1:14" ht="20.100000000000001" customHeight="1">
      <c r="E20" s="1" t="str">
        <f>IF(E18&gt;100,E12*100/E18,"")</f>
        <v/>
      </c>
    </row>
    <row r="21" spans="1:14" ht="20.100000000000001" customHeight="1"/>
    <row r="22" spans="1:14" ht="20.100000000000001" customHeight="1"/>
    <row r="23" spans="1:14" ht="20.100000000000001" customHeight="1"/>
    <row r="24" spans="1:14" ht="20.100000000000001" customHeight="1"/>
    <row r="25" spans="1:14" ht="20.100000000000001" customHeight="1"/>
  </sheetData>
  <mergeCells count="37">
    <mergeCell ref="I6:J6"/>
    <mergeCell ref="I7:J7"/>
    <mergeCell ref="I8:J8"/>
    <mergeCell ref="G15:H15"/>
    <mergeCell ref="G16:H16"/>
    <mergeCell ref="I10:J11"/>
    <mergeCell ref="A11:B11"/>
    <mergeCell ref="B1:F1"/>
    <mergeCell ref="B2:F2"/>
    <mergeCell ref="E10:F10"/>
    <mergeCell ref="G10:H11"/>
    <mergeCell ref="B7:D7"/>
    <mergeCell ref="B4:D4"/>
    <mergeCell ref="B5:D5"/>
    <mergeCell ref="B9:C9"/>
    <mergeCell ref="B8:C8"/>
    <mergeCell ref="B3:C3"/>
    <mergeCell ref="B6:C6"/>
    <mergeCell ref="F4:J4"/>
    <mergeCell ref="F6:H6"/>
    <mergeCell ref="F7:H7"/>
    <mergeCell ref="F8:H8"/>
    <mergeCell ref="N8:N9"/>
    <mergeCell ref="M8:M9"/>
    <mergeCell ref="K10:K11"/>
    <mergeCell ref="G18:H18"/>
    <mergeCell ref="I18:J18"/>
    <mergeCell ref="I12:J12"/>
    <mergeCell ref="I15:J15"/>
    <mergeCell ref="I16:J16"/>
    <mergeCell ref="I17:J17"/>
    <mergeCell ref="I13:J13"/>
    <mergeCell ref="I14:J14"/>
    <mergeCell ref="G17:H17"/>
    <mergeCell ref="G12:H12"/>
    <mergeCell ref="G13:H13"/>
    <mergeCell ref="G14:H14"/>
  </mergeCells>
  <dataValidations count="9">
    <dataValidation type="list" allowBlank="1" showInputMessage="1" showErrorMessage="1" error="VEUILLEZ CHOISIR DANS LA LISTE" sqref="B9:C9" xr:uid="{00000000-0002-0000-0000-000000000000}">
      <formula1>$R$1:$R$4</formula1>
    </dataValidation>
    <dataValidation type="list" allowBlank="1" showInputMessage="1" showErrorMessage="1" error="VEUILLEZ CHOISIR DANS LA LISTE" sqref="B7:D7" xr:uid="{00000000-0002-0000-0000-000001000000}">
      <formula1>$S$1:$S$4</formula1>
    </dataValidation>
    <dataValidation type="list" allowBlank="1" showInputMessage="1" showErrorMessage="1" sqref="B13:B17" xr:uid="{00000000-0002-0000-0000-000002000000}">
      <formula1>$Q$1:$Q$2</formula1>
    </dataValidation>
    <dataValidation type="list" allowBlank="1" showInputMessage="1" showErrorMessage="1" sqref="C12" xr:uid="{00000000-0002-0000-0000-000003000000}">
      <formula1>$P$2:$P$5</formula1>
    </dataValidation>
    <dataValidation type="list" allowBlank="1" showInputMessage="1" showErrorMessage="1" sqref="C13:C14 C17" xr:uid="{00000000-0002-0000-0000-000004000000}">
      <formula1>$P$1:$P$13</formula1>
    </dataValidation>
    <dataValidation type="date" operator="greaterThan" allowBlank="1" showInputMessage="1" showErrorMessage="1" error="LA DATE NE PEUT ETRE ANTERIEURE AU 01/09/2005" sqref="B3:C3" xr:uid="{00000000-0002-0000-0000-000005000000}">
      <formula1>38595</formula1>
    </dataValidation>
    <dataValidation type="list" allowBlank="1" showInputMessage="1" showErrorMessage="1" sqref="N5" xr:uid="{00000000-0002-0000-0000-000006000000}">
      <formula1>$V$1:$V$3</formula1>
    </dataValidation>
    <dataValidation type="list" allowBlank="1" showInputMessage="1" showErrorMessage="1" sqref="N6" xr:uid="{00000000-0002-0000-0000-000007000000}">
      <formula1>$T$1:$T$5</formula1>
    </dataValidation>
    <dataValidation type="list" allowBlank="1" showInputMessage="1" showErrorMessage="1" sqref="N7" xr:uid="{00000000-0002-0000-0000-000008000000}">
      <formula1>$U$1:$U$7</formula1>
    </dataValidation>
  </dataValidations>
  <pageMargins left="0.70866141732283472" right="0.70866141732283472" top="0.74803149606299213" bottom="0.74803149606299213" header="0.31496062992125984" footer="0.31496062992125984"/>
  <pageSetup paperSize="9" scale="89" orientation="landscape" r:id="rId1"/>
  <colBreaks count="1" manualBreakCount="1">
    <brk id="11" max="17" man="1"/>
  </colBreaks>
  <drawing r:id="rId2"/>
  <legacyDrawing r:id="rId3"/>
  <controls>
    <mc:AlternateContent xmlns:mc="http://schemas.openxmlformats.org/markup-compatibility/2006">
      <mc:Choice Requires="x14">
        <control shapeId="1026" r:id="rId4" name="ToggleButton1">
          <controlPr defaultSize="0" autoLine="0" r:id="rId5">
            <anchor moveWithCells="1">
              <from>
                <xdr:col>16</xdr:col>
                <xdr:colOff>19050</xdr:colOff>
                <xdr:row>4</xdr:row>
                <xdr:rowOff>171450</xdr:rowOff>
              </from>
              <to>
                <xdr:col>17</xdr:col>
                <xdr:colOff>504825</xdr:colOff>
                <xdr:row>6</xdr:row>
                <xdr:rowOff>76200</xdr:rowOff>
              </to>
            </anchor>
          </controlPr>
        </control>
      </mc:Choice>
      <mc:Fallback>
        <control shapeId="1026" r:id="rId4" name="ToggleButton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Transfert">
            <anchor moveWithCells="1" sizeWithCells="1">
              <from>
                <xdr:col>12</xdr:col>
                <xdr:colOff>495300</xdr:colOff>
                <xdr:row>0</xdr:row>
                <xdr:rowOff>142875</xdr:rowOff>
              </from>
              <to>
                <xdr:col>13</xdr:col>
                <xdr:colOff>1123950</xdr:colOff>
                <xdr:row>2</xdr:row>
                <xdr:rowOff>133350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C000"/>
  </sheetPr>
  <dimension ref="A1:AA18"/>
  <sheetViews>
    <sheetView showGridLines="0" workbookViewId="0">
      <selection activeCell="F4" sqref="F4:L4"/>
    </sheetView>
  </sheetViews>
  <sheetFormatPr baseColWidth="10" defaultRowHeight="15"/>
  <cols>
    <col min="1" max="1" width="20.140625" customWidth="1"/>
    <col min="2" max="2" width="4.7109375" bestFit="1" customWidth="1"/>
    <col min="3" max="3" width="6.7109375" customWidth="1"/>
    <col min="4" max="4" width="5.42578125" bestFit="1" customWidth="1"/>
    <col min="5" max="5" width="5.42578125" customWidth="1"/>
    <col min="6" max="6" width="3.85546875" customWidth="1"/>
    <col min="7" max="7" width="5.140625" customWidth="1"/>
    <col min="8" max="8" width="4.28515625" customWidth="1"/>
    <col min="9" max="9" width="6" customWidth="1"/>
    <col min="10" max="10" width="4" customWidth="1"/>
    <col min="11" max="11" width="4.85546875" customWidth="1"/>
    <col min="12" max="12" width="7.140625" customWidth="1"/>
    <col min="13" max="13" width="2.28515625" customWidth="1"/>
    <col min="14" max="14" width="23.28515625" style="2" customWidth="1"/>
    <col min="15" max="15" width="27.140625" style="2" bestFit="1" customWidth="1"/>
    <col min="16" max="16" width="11.42578125" style="2"/>
    <col min="17" max="17" width="11.42578125" style="84"/>
    <col min="18" max="18" width="4.7109375" style="74" bestFit="1" customWidth="1"/>
    <col min="19" max="19" width="2.5703125" style="74" customWidth="1"/>
    <col min="20" max="22" width="11.42578125" style="74"/>
  </cols>
  <sheetData>
    <row r="1" spans="1:27" ht="20.100000000000001" customHeight="1">
      <c r="A1" s="9"/>
      <c r="B1" s="187" t="s">
        <v>31</v>
      </c>
      <c r="C1" s="188"/>
      <c r="D1" s="188"/>
      <c r="E1" s="188"/>
      <c r="F1" s="188"/>
      <c r="G1" s="189"/>
      <c r="H1" s="10"/>
      <c r="I1" s="8"/>
      <c r="J1" s="8"/>
      <c r="K1" s="18"/>
      <c r="L1" s="60"/>
      <c r="R1" s="57" t="s">
        <v>18</v>
      </c>
      <c r="S1" s="77"/>
      <c r="T1" s="77" t="s">
        <v>72</v>
      </c>
      <c r="U1" s="78">
        <v>0</v>
      </c>
      <c r="V1" s="77" t="s">
        <v>76</v>
      </c>
    </row>
    <row r="2" spans="1:27" ht="20.100000000000001" customHeight="1" thickBot="1">
      <c r="A2" s="9"/>
      <c r="B2" s="190" t="s">
        <v>0</v>
      </c>
      <c r="C2" s="191"/>
      <c r="D2" s="191"/>
      <c r="E2" s="191"/>
      <c r="F2" s="191"/>
      <c r="G2" s="192"/>
      <c r="H2" s="10"/>
      <c r="I2" s="8"/>
      <c r="J2" s="8"/>
      <c r="K2" s="18"/>
      <c r="L2" s="18"/>
      <c r="R2" s="58" t="s">
        <v>19</v>
      </c>
      <c r="S2" s="77"/>
      <c r="T2" s="77" t="s">
        <v>74</v>
      </c>
      <c r="U2" s="81">
        <v>0.25</v>
      </c>
      <c r="V2" s="77" t="s">
        <v>77</v>
      </c>
    </row>
    <row r="3" spans="1:27" ht="20.100000000000001" customHeight="1">
      <c r="A3" s="21" t="s">
        <v>2</v>
      </c>
      <c r="B3" s="203">
        <v>43466</v>
      </c>
      <c r="C3" s="203"/>
      <c r="D3" s="8"/>
      <c r="E3" s="8"/>
      <c r="F3" s="8"/>
      <c r="G3" s="8"/>
      <c r="H3" s="8"/>
      <c r="I3" s="8"/>
      <c r="J3" s="8"/>
      <c r="K3" s="18"/>
      <c r="L3" s="18"/>
      <c r="N3" s="21" t="s">
        <v>79</v>
      </c>
      <c r="O3" s="45" t="s">
        <v>76</v>
      </c>
      <c r="S3" s="77"/>
      <c r="T3" s="77" t="s">
        <v>71</v>
      </c>
      <c r="U3" s="81">
        <v>0.33333333333333331</v>
      </c>
      <c r="V3" s="77" t="s">
        <v>78</v>
      </c>
    </row>
    <row r="4" spans="1:27" ht="20.100000000000001" customHeight="1">
      <c r="A4" s="21" t="s">
        <v>22</v>
      </c>
      <c r="B4" s="200" t="s">
        <v>68</v>
      </c>
      <c r="C4" s="200"/>
      <c r="D4" s="200"/>
      <c r="E4" s="8"/>
      <c r="F4" s="204" t="str">
        <f>IF((B3-B6)/365.2425&lt;19,"","ATTENTION VICTIME MAJEURE")</f>
        <v>ATTENTION VICTIME MAJEURE</v>
      </c>
      <c r="G4" s="204"/>
      <c r="H4" s="204"/>
      <c r="I4" s="204"/>
      <c r="J4" s="204"/>
      <c r="K4" s="204"/>
      <c r="L4" s="204"/>
      <c r="N4" s="21" t="s">
        <v>70</v>
      </c>
      <c r="O4" s="45" t="s">
        <v>72</v>
      </c>
      <c r="S4" s="77"/>
      <c r="T4" s="77" t="s">
        <v>75</v>
      </c>
      <c r="U4" s="78">
        <v>0.5</v>
      </c>
      <c r="V4" s="77"/>
    </row>
    <row r="5" spans="1:27" ht="20.100000000000001" customHeight="1" thickBot="1">
      <c r="A5" s="21" t="s">
        <v>21</v>
      </c>
      <c r="B5" s="200" t="s">
        <v>69</v>
      </c>
      <c r="C5" s="200"/>
      <c r="D5" s="200"/>
      <c r="E5" s="8"/>
      <c r="F5" s="9"/>
      <c r="G5" s="9"/>
      <c r="H5" s="9"/>
      <c r="I5" s="59" t="s">
        <v>6</v>
      </c>
      <c r="J5" s="68" t="str">
        <f>IF((B3-B6)/365.2425&lt;19,(B3-B6)/365.2425,"!")</f>
        <v>!</v>
      </c>
      <c r="K5" s="4" t="str">
        <f>IF((B3-B6)/365.23&lt;19,"ans","")</f>
        <v/>
      </c>
      <c r="L5" s="18"/>
      <c r="N5" s="72" t="s">
        <v>80</v>
      </c>
      <c r="O5" s="73">
        <v>0.25</v>
      </c>
      <c r="S5" s="77"/>
      <c r="T5" s="77" t="s">
        <v>73</v>
      </c>
      <c r="U5" s="81">
        <v>0.66666666666666663</v>
      </c>
      <c r="V5" s="77"/>
    </row>
    <row r="6" spans="1:27" ht="20.100000000000001" customHeight="1">
      <c r="A6" s="21" t="s">
        <v>5</v>
      </c>
      <c r="B6" s="203">
        <v>31048</v>
      </c>
      <c r="C6" s="203"/>
      <c r="D6" s="8"/>
      <c r="E6" s="8"/>
      <c r="F6" s="224" t="s">
        <v>3</v>
      </c>
      <c r="G6" s="225"/>
      <c r="H6" s="225"/>
      <c r="I6" s="226"/>
      <c r="J6" s="208">
        <f>IF(B3&lt;39082,10000,IF(B3&lt;40178,12000,IF(B3&lt;40908,15000,18000)))</f>
        <v>18000</v>
      </c>
      <c r="K6" s="208"/>
      <c r="L6" s="18"/>
      <c r="N6" s="169" t="s">
        <v>81</v>
      </c>
      <c r="O6" s="167">
        <f>IF(O3="Collision",O5*K13,K13)</f>
        <v>792000</v>
      </c>
      <c r="Q6" s="85"/>
      <c r="R6" s="88"/>
      <c r="S6" s="77"/>
      <c r="T6" s="77"/>
      <c r="U6" s="81">
        <v>0.75</v>
      </c>
      <c r="V6" s="77"/>
      <c r="W6" s="29"/>
    </row>
    <row r="7" spans="1:27" ht="20.100000000000001" customHeight="1" thickBot="1">
      <c r="A7" s="21" t="s">
        <v>34</v>
      </c>
      <c r="B7" s="222">
        <f>IF(((B3-B6)/365.23)&lt;=6,J6*12*2,J6*12*3)</f>
        <v>648000</v>
      </c>
      <c r="C7" s="223" t="e">
        <f>IF(C4="victime majeure",(1740+#REF!/50),IF(((#REF!-#REF!)/365.23)&lt;6,#REF!*12*2,#REF!*12*3))</f>
        <v>#REF!</v>
      </c>
      <c r="D7" s="33" t="s">
        <v>35</v>
      </c>
      <c r="E7" s="8"/>
      <c r="F7" s="220"/>
      <c r="G7" s="220"/>
      <c r="H7" s="220"/>
      <c r="I7" s="221"/>
      <c r="J7" s="221"/>
      <c r="K7" s="18"/>
      <c r="L7" s="18"/>
      <c r="N7" s="170"/>
      <c r="O7" s="168"/>
      <c r="Q7" s="85"/>
      <c r="R7" s="88"/>
      <c r="S7" s="77"/>
      <c r="T7" s="77"/>
      <c r="U7" s="78">
        <v>1</v>
      </c>
      <c r="V7" s="77"/>
      <c r="W7" s="29"/>
    </row>
    <row r="8" spans="1:27" ht="20.100000000000001" customHeight="1">
      <c r="A8" s="8"/>
      <c r="B8" s="8"/>
      <c r="C8" s="8"/>
      <c r="D8" s="8"/>
      <c r="E8" s="210" t="s">
        <v>23</v>
      </c>
      <c r="F8" s="196"/>
      <c r="G8" s="210" t="s">
        <v>27</v>
      </c>
      <c r="H8" s="196"/>
      <c r="I8" s="210" t="s">
        <v>28</v>
      </c>
      <c r="J8" s="196"/>
      <c r="K8" s="210" t="s">
        <v>36</v>
      </c>
      <c r="L8" s="196"/>
      <c r="Q8" s="86"/>
      <c r="R8" s="89"/>
      <c r="S8" s="89"/>
      <c r="T8" s="89"/>
      <c r="U8" s="89"/>
      <c r="V8" s="89"/>
      <c r="W8" s="30"/>
    </row>
    <row r="9" spans="1:27" ht="20.100000000000001" customHeight="1">
      <c r="A9" s="185" t="s">
        <v>29</v>
      </c>
      <c r="B9" s="186"/>
      <c r="C9" s="7"/>
      <c r="D9" s="8"/>
      <c r="E9" s="211"/>
      <c r="F9" s="198"/>
      <c r="G9" s="211"/>
      <c r="H9" s="198"/>
      <c r="I9" s="211"/>
      <c r="J9" s="198"/>
      <c r="K9" s="211"/>
      <c r="L9" s="198"/>
      <c r="W9" s="2"/>
    </row>
    <row r="10" spans="1:27" ht="20.100000000000001" customHeight="1">
      <c r="A10" s="21" t="s">
        <v>15</v>
      </c>
      <c r="B10" s="46" t="s">
        <v>18</v>
      </c>
      <c r="C10" s="13">
        <f>IF(B10="oui",1,0)</f>
        <v>1</v>
      </c>
      <c r="D10" s="8"/>
      <c r="E10" s="227">
        <f>IF(B10="oui",B$7/2,0)*IF(B11="non",2,1)</f>
        <v>648000</v>
      </c>
      <c r="F10" s="228"/>
      <c r="G10" s="227">
        <f>IF(B10="oui",3*J$6,0)</f>
        <v>54000</v>
      </c>
      <c r="H10" s="228"/>
      <c r="I10" s="227">
        <f>IF(B10="oui",5*J$6,0)</f>
        <v>90000</v>
      </c>
      <c r="J10" s="229"/>
      <c r="K10" s="214">
        <f>IF(E10+G10+I10=0,"",E10+G10+I10)</f>
        <v>792000</v>
      </c>
      <c r="L10" s="215"/>
    </row>
    <row r="11" spans="1:27" ht="20.100000000000001" customHeight="1">
      <c r="A11" s="21" t="s">
        <v>33</v>
      </c>
      <c r="B11" s="46" t="s">
        <v>19</v>
      </c>
      <c r="C11" s="13">
        <f t="shared" ref="C11" si="0">IF(B11="oui",1,0)</f>
        <v>0</v>
      </c>
      <c r="D11" s="8"/>
      <c r="E11" s="236">
        <f>IF(B11="oui",B$7/2,0)*IF(B10="non",2,1)</f>
        <v>0</v>
      </c>
      <c r="F11" s="237"/>
      <c r="G11" s="236">
        <f>IF(B11="oui",3*J$6,0)</f>
        <v>0</v>
      </c>
      <c r="H11" s="237"/>
      <c r="I11" s="236">
        <f>IF(B11="oui",5*J$6,0)*IF(B10="oui",0,1)</f>
        <v>0</v>
      </c>
      <c r="J11" s="238"/>
      <c r="K11" s="216" t="str">
        <f t="shared" ref="K11" si="1">IF(E11+G11+I11=0,"",E11+G11+I11)</f>
        <v/>
      </c>
      <c r="L11" s="217"/>
    </row>
    <row r="12" spans="1:27" ht="20.100000000000001" customHeight="1">
      <c r="A12" s="21" t="s">
        <v>32</v>
      </c>
      <c r="B12" s="46" t="s">
        <v>19</v>
      </c>
      <c r="C12" s="13">
        <f>IF(B12="oui",1,0)*IF(B10="oui",0,1)*IF(B11="oui",0,1)</f>
        <v>0</v>
      </c>
      <c r="D12" s="8"/>
      <c r="E12" s="230">
        <f>IF(B12="oui",B7,0)*IF(B10="oui",0,1)*IF(B11="oui",0,1)</f>
        <v>0</v>
      </c>
      <c r="F12" s="231"/>
      <c r="G12" s="230">
        <f>IF(B12="oui",3*J$6,0)*IF(B10="oui",0,1)*IF(B11="oui",0,1)</f>
        <v>0</v>
      </c>
      <c r="H12" s="231"/>
      <c r="I12" s="230">
        <f>IF(B12="oui",5*J$6,0)*IF(B10="oui",0,1)*IF(B11="oui",0,1)</f>
        <v>0</v>
      </c>
      <c r="J12" s="239"/>
      <c r="K12" s="218" t="str">
        <f t="shared" ref="K12" si="2">IF(E12+G12+I12=0,"",E12+G12+I12)</f>
        <v/>
      </c>
      <c r="L12" s="219"/>
    </row>
    <row r="13" spans="1:27" ht="20.100000000000001" customHeight="1" thickBot="1">
      <c r="A13" s="8"/>
      <c r="B13" s="8"/>
      <c r="C13" s="8"/>
      <c r="D13" s="17" t="s">
        <v>37</v>
      </c>
      <c r="E13" s="232">
        <f>SUM(E10:E12)</f>
        <v>648000</v>
      </c>
      <c r="F13" s="233"/>
      <c r="G13" s="234">
        <f>SUM(G10:H12)</f>
        <v>54000</v>
      </c>
      <c r="H13" s="235"/>
      <c r="I13" s="234">
        <f>SUM(I10:J12)</f>
        <v>90000</v>
      </c>
      <c r="J13" s="235"/>
      <c r="K13" s="212">
        <f>SUM(K10:K12)</f>
        <v>792000</v>
      </c>
      <c r="L13" s="213"/>
    </row>
    <row r="14" spans="1:27">
      <c r="M14" s="29"/>
      <c r="N14" s="29"/>
      <c r="O14" s="29"/>
      <c r="P14" s="29"/>
      <c r="Q14" s="85"/>
      <c r="R14" s="88"/>
      <c r="S14" s="88"/>
      <c r="T14" s="88"/>
      <c r="U14" s="88"/>
      <c r="V14" s="88"/>
      <c r="W14" s="29"/>
      <c r="X14" s="29"/>
      <c r="Y14" s="29"/>
      <c r="Z14" s="29"/>
      <c r="AA14" s="29"/>
    </row>
    <row r="15" spans="1:27">
      <c r="M15" s="29"/>
      <c r="N15" s="29"/>
      <c r="O15" s="29"/>
      <c r="P15" s="29"/>
      <c r="Q15" s="85"/>
      <c r="R15" s="88"/>
      <c r="S15" s="88"/>
      <c r="T15" s="88"/>
      <c r="U15" s="88"/>
      <c r="V15" s="88"/>
      <c r="W15" s="29"/>
      <c r="X15" s="29"/>
      <c r="Y15" s="29"/>
      <c r="Z15" s="29"/>
      <c r="AA15" s="29"/>
    </row>
    <row r="16" spans="1:27">
      <c r="M16" s="30"/>
      <c r="N16" s="30"/>
      <c r="O16" s="30"/>
      <c r="P16" s="30"/>
      <c r="Q16" s="86"/>
      <c r="R16" s="89"/>
      <c r="S16" s="90"/>
      <c r="T16" s="89"/>
      <c r="U16" s="89"/>
      <c r="V16" s="89"/>
      <c r="W16" s="32"/>
      <c r="X16" s="30"/>
      <c r="Y16" s="30"/>
      <c r="Z16" s="30"/>
      <c r="AA16" s="32"/>
    </row>
    <row r="17" spans="13:27">
      <c r="M17" s="31"/>
      <c r="N17" s="31"/>
      <c r="O17" s="31"/>
      <c r="P17" s="31"/>
      <c r="Q17" s="87"/>
      <c r="R17" s="91"/>
      <c r="S17" s="91"/>
      <c r="T17" s="91"/>
      <c r="U17" s="91"/>
      <c r="V17" s="91"/>
      <c r="W17" s="31"/>
      <c r="X17" s="31"/>
      <c r="Y17" s="31"/>
      <c r="Z17" s="31"/>
      <c r="AA17" s="31"/>
    </row>
    <row r="18" spans="13:27">
      <c r="M18" s="2"/>
      <c r="W18" s="2"/>
      <c r="X18" s="2"/>
      <c r="Y18" s="2"/>
      <c r="Z18" s="2"/>
      <c r="AA18" s="2"/>
    </row>
  </sheetData>
  <mergeCells count="35">
    <mergeCell ref="E12:F12"/>
    <mergeCell ref="E13:F13"/>
    <mergeCell ref="G13:H13"/>
    <mergeCell ref="I13:J13"/>
    <mergeCell ref="G11:H11"/>
    <mergeCell ref="I11:J11"/>
    <mergeCell ref="G12:H12"/>
    <mergeCell ref="I12:J12"/>
    <mergeCell ref="E11:F11"/>
    <mergeCell ref="G8:H9"/>
    <mergeCell ref="I8:J9"/>
    <mergeCell ref="A9:B9"/>
    <mergeCell ref="F6:I6"/>
    <mergeCell ref="G10:H10"/>
    <mergeCell ref="I10:J10"/>
    <mergeCell ref="E8:F9"/>
    <mergeCell ref="E10:F10"/>
    <mergeCell ref="B1:G1"/>
    <mergeCell ref="B2:G2"/>
    <mergeCell ref="F7:H7"/>
    <mergeCell ref="I7:J7"/>
    <mergeCell ref="B7:C7"/>
    <mergeCell ref="B3:C3"/>
    <mergeCell ref="B4:D4"/>
    <mergeCell ref="B5:D5"/>
    <mergeCell ref="B6:C6"/>
    <mergeCell ref="F4:L4"/>
    <mergeCell ref="N6:N7"/>
    <mergeCell ref="O6:O7"/>
    <mergeCell ref="K13:L13"/>
    <mergeCell ref="J6:K6"/>
    <mergeCell ref="K8:L9"/>
    <mergeCell ref="K10:L10"/>
    <mergeCell ref="K11:L11"/>
    <mergeCell ref="K12:L12"/>
  </mergeCells>
  <dataValidations count="5">
    <dataValidation type="date" operator="greaterThan" allowBlank="1" showInputMessage="1" showErrorMessage="1" sqref="B3:C3" xr:uid="{00000000-0002-0000-0100-000000000000}">
      <formula1>38595</formula1>
    </dataValidation>
    <dataValidation type="list" allowBlank="1" showInputMessage="1" showErrorMessage="1" sqref="B10:B12" xr:uid="{00000000-0002-0000-0100-000001000000}">
      <formula1>$R$1:$R$2</formula1>
    </dataValidation>
    <dataValidation type="list" allowBlank="1" showInputMessage="1" showErrorMessage="1" sqref="O5" xr:uid="{00000000-0002-0000-0100-000002000000}">
      <formula1>$U$1:$U$7</formula1>
    </dataValidation>
    <dataValidation type="list" allowBlank="1" showInputMessage="1" showErrorMessage="1" sqref="O4" xr:uid="{00000000-0002-0000-0100-000003000000}">
      <formula1>$T$1:$T$5</formula1>
    </dataValidation>
    <dataValidation type="list" allowBlank="1" showInputMessage="1" showErrorMessage="1" sqref="O3" xr:uid="{00000000-0002-0000-0100-000004000000}">
      <formula1>$V$1:$V$3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C000"/>
  </sheetPr>
  <dimension ref="A1:Z403"/>
  <sheetViews>
    <sheetView showGridLines="0" workbookViewId="0">
      <selection activeCell="J17" sqref="J17:K17"/>
    </sheetView>
  </sheetViews>
  <sheetFormatPr baseColWidth="10" defaultRowHeight="15"/>
  <cols>
    <col min="1" max="1" width="20.140625" customWidth="1"/>
    <col min="2" max="2" width="4.7109375" bestFit="1" customWidth="1"/>
    <col min="3" max="3" width="6.7109375" customWidth="1"/>
    <col min="4" max="4" width="4.28515625" customWidth="1"/>
    <col min="5" max="5" width="4.42578125" customWidth="1"/>
    <col min="6" max="6" width="6.140625" customWidth="1"/>
    <col min="7" max="7" width="5.7109375" customWidth="1"/>
    <col min="8" max="8" width="5.42578125" style="2" customWidth="1"/>
    <col min="9" max="9" width="4.28515625" customWidth="1"/>
    <col min="10" max="10" width="6" customWidth="1"/>
    <col min="11" max="11" width="5.42578125" customWidth="1"/>
    <col min="12" max="12" width="2.85546875" customWidth="1"/>
    <col min="13" max="13" width="3.140625" customWidth="1"/>
    <col min="14" max="14" width="22.42578125" style="2" customWidth="1"/>
    <col min="15" max="15" width="27.28515625" style="2" bestFit="1" customWidth="1"/>
    <col min="16" max="16" width="10.85546875" style="2" customWidth="1"/>
    <col min="17" max="17" width="11.42578125" style="74"/>
    <col min="18" max="18" width="4.7109375" style="74" bestFit="1" customWidth="1"/>
    <col min="19" max="19" width="6.28515625" style="74" bestFit="1" customWidth="1"/>
    <col min="20" max="20" width="5.140625" style="74" bestFit="1" customWidth="1"/>
    <col min="21" max="21" width="9.85546875" style="74" bestFit="1" customWidth="1"/>
    <col min="22" max="22" width="15" style="74" bestFit="1" customWidth="1"/>
    <col min="23" max="26" width="11.42578125" style="74"/>
  </cols>
  <sheetData>
    <row r="1" spans="1:26" ht="20.100000000000001" customHeight="1">
      <c r="A1" s="9"/>
      <c r="B1" s="187" t="s">
        <v>38</v>
      </c>
      <c r="C1" s="188"/>
      <c r="D1" s="188"/>
      <c r="E1" s="188"/>
      <c r="F1" s="188"/>
      <c r="G1" s="188"/>
      <c r="H1" s="189"/>
      <c r="I1" s="10"/>
      <c r="J1" s="8"/>
      <c r="K1" s="8"/>
      <c r="L1" s="18"/>
      <c r="Q1" s="92" t="s">
        <v>56</v>
      </c>
      <c r="R1" s="48" t="s">
        <v>18</v>
      </c>
      <c r="S1" s="49">
        <v>0.05</v>
      </c>
      <c r="T1" s="50">
        <v>1</v>
      </c>
      <c r="U1" s="50" t="s">
        <v>47</v>
      </c>
      <c r="V1" s="61" t="s">
        <v>52</v>
      </c>
      <c r="W1" s="62" t="s">
        <v>57</v>
      </c>
      <c r="X1" s="77" t="s">
        <v>72</v>
      </c>
      <c r="Y1" s="78">
        <v>0</v>
      </c>
      <c r="Z1" s="77" t="s">
        <v>76</v>
      </c>
    </row>
    <row r="2" spans="1:26" ht="20.100000000000001" customHeight="1" thickBot="1">
      <c r="A2" s="9"/>
      <c r="B2" s="190" t="s">
        <v>0</v>
      </c>
      <c r="C2" s="191"/>
      <c r="D2" s="191"/>
      <c r="E2" s="191"/>
      <c r="F2" s="191"/>
      <c r="G2" s="191"/>
      <c r="H2" s="192"/>
      <c r="I2" s="10"/>
      <c r="J2" s="8"/>
      <c r="K2" s="8"/>
      <c r="L2" s="18"/>
      <c r="R2" s="51" t="s">
        <v>19</v>
      </c>
      <c r="S2" s="49">
        <v>0.06</v>
      </c>
      <c r="T2" s="52">
        <v>3</v>
      </c>
      <c r="U2" s="52" t="s">
        <v>48</v>
      </c>
      <c r="V2" s="63" t="s">
        <v>53</v>
      </c>
      <c r="W2" s="62" t="s">
        <v>58</v>
      </c>
      <c r="X2" s="77" t="s">
        <v>74</v>
      </c>
      <c r="Y2" s="81">
        <v>0.25</v>
      </c>
      <c r="Z2" s="77" t="s">
        <v>77</v>
      </c>
    </row>
    <row r="3" spans="1:26" ht="20.100000000000001" customHeight="1">
      <c r="A3" s="21" t="s">
        <v>2</v>
      </c>
      <c r="B3" s="203">
        <v>40179</v>
      </c>
      <c r="C3" s="203"/>
      <c r="D3" s="8"/>
      <c r="E3" s="8"/>
      <c r="F3" s="8"/>
      <c r="G3" s="8"/>
      <c r="H3" s="8"/>
      <c r="I3" s="8"/>
      <c r="J3" s="8"/>
      <c r="K3" s="8"/>
      <c r="L3" s="18"/>
      <c r="Q3" s="92" t="s">
        <v>63</v>
      </c>
      <c r="R3" s="51"/>
      <c r="S3" s="49">
        <v>7.0000000000000007E-2</v>
      </c>
      <c r="T3" s="52">
        <v>5</v>
      </c>
      <c r="U3" s="52" t="s">
        <v>49</v>
      </c>
      <c r="V3" s="63" t="s">
        <v>30</v>
      </c>
      <c r="W3" s="53" t="s">
        <v>59</v>
      </c>
      <c r="X3" s="77" t="s">
        <v>71</v>
      </c>
      <c r="Y3" s="81">
        <v>0.33333333333333331</v>
      </c>
      <c r="Z3" s="77" t="s">
        <v>78</v>
      </c>
    </row>
    <row r="4" spans="1:26" ht="20.100000000000001" customHeight="1">
      <c r="A4" s="21" t="s">
        <v>22</v>
      </c>
      <c r="B4" s="200" t="s">
        <v>68</v>
      </c>
      <c r="C4" s="200"/>
      <c r="D4" s="200"/>
      <c r="E4" s="8"/>
      <c r="F4" s="8"/>
      <c r="G4" s="8"/>
      <c r="H4" s="8"/>
      <c r="I4" s="8"/>
      <c r="J4" s="8"/>
      <c r="K4" s="8"/>
      <c r="L4" s="18"/>
      <c r="R4" s="51"/>
      <c r="S4" s="49">
        <v>0.08</v>
      </c>
      <c r="T4" s="52">
        <v>7</v>
      </c>
      <c r="U4" s="52"/>
      <c r="V4" s="63" t="s">
        <v>54</v>
      </c>
      <c r="W4" s="53"/>
      <c r="X4" s="77" t="s">
        <v>75</v>
      </c>
      <c r="Y4" s="78">
        <v>0.5</v>
      </c>
      <c r="Z4" s="77"/>
    </row>
    <row r="5" spans="1:26" ht="20.100000000000001" customHeight="1">
      <c r="A5" s="21" t="s">
        <v>21</v>
      </c>
      <c r="B5" s="200" t="s">
        <v>69</v>
      </c>
      <c r="C5" s="200"/>
      <c r="D5" s="200"/>
      <c r="E5" s="8"/>
      <c r="F5" s="23"/>
      <c r="G5" s="23"/>
      <c r="H5" s="23"/>
      <c r="I5" s="24" t="s">
        <v>6</v>
      </c>
      <c r="J5" s="3">
        <f>(B3-B6)/365.2425</f>
        <v>2.0014100221085989</v>
      </c>
      <c r="K5" s="4" t="s">
        <v>55</v>
      </c>
      <c r="L5" s="18"/>
      <c r="N5" s="21" t="s">
        <v>79</v>
      </c>
      <c r="O5" s="45" t="s">
        <v>78</v>
      </c>
      <c r="R5" s="51"/>
      <c r="S5" s="49">
        <v>0.09</v>
      </c>
      <c r="T5" s="52">
        <v>10</v>
      </c>
      <c r="U5" s="52"/>
      <c r="V5" s="52"/>
      <c r="W5" s="53"/>
      <c r="X5" s="77" t="s">
        <v>73</v>
      </c>
      <c r="Y5" s="81">
        <v>0.66666666666666663</v>
      </c>
      <c r="Z5" s="77"/>
    </row>
    <row r="6" spans="1:26" ht="20.100000000000001" customHeight="1">
      <c r="A6" s="21" t="s">
        <v>5</v>
      </c>
      <c r="B6" s="249">
        <v>39448</v>
      </c>
      <c r="C6" s="249"/>
      <c r="D6" s="8"/>
      <c r="E6" s="8"/>
      <c r="F6" s="250" t="s">
        <v>3</v>
      </c>
      <c r="G6" s="250"/>
      <c r="H6" s="250"/>
      <c r="I6" s="250"/>
      <c r="J6" s="208">
        <f>IF(B3&lt;39082,10000,IF(B3&lt;40178,12000,IF(B3&lt;40908,15000,18000)))</f>
        <v>15000</v>
      </c>
      <c r="K6" s="208"/>
      <c r="L6" s="18"/>
      <c r="N6" s="21" t="s">
        <v>70</v>
      </c>
      <c r="O6" s="45" t="s">
        <v>74</v>
      </c>
      <c r="R6" s="51"/>
      <c r="S6" s="49">
        <v>0.1</v>
      </c>
      <c r="T6" s="52">
        <v>15</v>
      </c>
      <c r="U6" s="52"/>
      <c r="V6" s="52"/>
      <c r="W6" s="53"/>
      <c r="X6" s="77"/>
      <c r="Y6" s="81">
        <v>0.75</v>
      </c>
      <c r="Z6" s="77"/>
    </row>
    <row r="7" spans="1:26" s="2" customFormat="1" ht="20.100000000000001" customHeight="1" thickBot="1">
      <c r="A7" s="21" t="s">
        <v>7</v>
      </c>
      <c r="B7" s="248" t="s">
        <v>52</v>
      </c>
      <c r="C7" s="248"/>
      <c r="D7" s="248"/>
      <c r="E7" s="8"/>
      <c r="F7" s="11"/>
      <c r="G7" s="11"/>
      <c r="H7" s="11"/>
      <c r="I7" s="24" t="s">
        <v>20</v>
      </c>
      <c r="J7" s="208">
        <f>IF(B7="","",IF(B7="Sans profession",J6*12,IF(B8&lt;J6,J6*12,IF(B8&gt;J6*8,J6*8*12,B8*12))))</f>
        <v>390000</v>
      </c>
      <c r="K7" s="208"/>
      <c r="L7" s="18"/>
      <c r="N7" s="72" t="s">
        <v>80</v>
      </c>
      <c r="O7" s="73">
        <v>0.5</v>
      </c>
      <c r="Q7" s="74"/>
      <c r="R7" s="51"/>
      <c r="S7" s="49">
        <v>0.11</v>
      </c>
      <c r="T7" s="52">
        <v>20</v>
      </c>
      <c r="U7" s="52"/>
      <c r="V7" s="52"/>
      <c r="W7" s="53"/>
      <c r="X7" s="77"/>
      <c r="Y7" s="78">
        <v>1</v>
      </c>
      <c r="Z7" s="77"/>
    </row>
    <row r="8" spans="1:26" s="2" customFormat="1" ht="20.100000000000001" customHeight="1">
      <c r="A8" s="21" t="s">
        <v>8</v>
      </c>
      <c r="B8" s="247">
        <v>32500</v>
      </c>
      <c r="C8" s="247"/>
      <c r="D8" s="14" t="s">
        <v>35</v>
      </c>
      <c r="E8" s="8"/>
      <c r="F8" s="205" t="s">
        <v>4</v>
      </c>
      <c r="G8" s="206"/>
      <c r="H8" s="206"/>
      <c r="I8" s="207"/>
      <c r="J8" s="209">
        <f>ROUND(((J7/50)+1740),0)</f>
        <v>9540</v>
      </c>
      <c r="K8" s="209"/>
      <c r="L8" s="18"/>
      <c r="N8" s="169" t="s">
        <v>81</v>
      </c>
      <c r="O8" s="167">
        <f>IF(O6="conducteur véhicule assuré",IF(MAX(F12,G12)&lt;0.5,(1-O7)*J17,J17),IF(O5="Collision",O7*J17,J17))</f>
        <v>198560</v>
      </c>
      <c r="Q8" s="74"/>
      <c r="R8" s="51"/>
      <c r="S8" s="49">
        <v>0.12</v>
      </c>
      <c r="T8" s="52">
        <v>30</v>
      </c>
      <c r="U8" s="52"/>
      <c r="V8" s="52"/>
      <c r="W8" s="53"/>
      <c r="X8" s="74"/>
      <c r="Y8" s="74"/>
      <c r="Z8" s="74"/>
    </row>
    <row r="9" spans="1:26" ht="20.100000000000001" customHeight="1" thickBot="1">
      <c r="A9" s="21" t="s">
        <v>67</v>
      </c>
      <c r="B9" s="245" t="s">
        <v>59</v>
      </c>
      <c r="C9" s="246"/>
      <c r="D9" s="12"/>
      <c r="E9" s="8"/>
      <c r="F9" s="220"/>
      <c r="G9" s="220"/>
      <c r="H9" s="220"/>
      <c r="I9" s="220"/>
      <c r="J9" s="221"/>
      <c r="K9" s="221"/>
      <c r="L9" s="18"/>
      <c r="N9" s="170"/>
      <c r="O9" s="168"/>
      <c r="Q9" s="93"/>
      <c r="R9" s="51"/>
      <c r="S9" s="49">
        <v>0.13</v>
      </c>
      <c r="T9" s="52">
        <v>45</v>
      </c>
      <c r="U9" s="52"/>
      <c r="V9" s="52"/>
      <c r="W9" s="53"/>
    </row>
    <row r="10" spans="1:26" ht="20.100000000000001" customHeight="1">
      <c r="A10" s="8"/>
      <c r="B10" s="8"/>
      <c r="C10" s="8"/>
      <c r="D10" s="10"/>
      <c r="E10" s="251" t="s">
        <v>61</v>
      </c>
      <c r="F10" s="252"/>
      <c r="G10" s="252"/>
      <c r="H10" s="253"/>
      <c r="I10" s="27"/>
      <c r="J10" s="210" t="s">
        <v>50</v>
      </c>
      <c r="K10" s="196"/>
      <c r="L10" s="242"/>
      <c r="R10" s="51"/>
      <c r="S10" s="49">
        <v>0.14000000000000001</v>
      </c>
      <c r="T10" s="52">
        <v>60</v>
      </c>
      <c r="U10" s="52"/>
      <c r="V10" s="52"/>
      <c r="W10" s="53"/>
    </row>
    <row r="11" spans="1:26" ht="20.100000000000001" customHeight="1">
      <c r="A11" s="261" t="s">
        <v>39</v>
      </c>
      <c r="B11" s="262"/>
      <c r="C11" s="262"/>
      <c r="D11" s="262"/>
      <c r="E11" s="263" t="s">
        <v>62</v>
      </c>
      <c r="F11" s="264"/>
      <c r="G11" s="259" t="s">
        <v>82</v>
      </c>
      <c r="H11" s="260"/>
      <c r="I11" s="27"/>
      <c r="J11" s="211"/>
      <c r="K11" s="198"/>
      <c r="L11" s="242"/>
      <c r="R11" s="51"/>
      <c r="S11" s="49">
        <v>0.15</v>
      </c>
      <c r="T11" s="52">
        <v>90</v>
      </c>
      <c r="U11" s="52"/>
      <c r="V11" s="52"/>
      <c r="W11" s="53"/>
    </row>
    <row r="12" spans="1:26" ht="20.100000000000001" customHeight="1">
      <c r="A12" s="21" t="s">
        <v>43</v>
      </c>
      <c r="B12" s="21"/>
      <c r="C12" s="21"/>
      <c r="D12" s="22"/>
      <c r="E12" s="26" t="s">
        <v>40</v>
      </c>
      <c r="F12" s="64">
        <f>IF(B9="Graves",60%,IF(B9="Moyennes",25%,IF(B9="légères",5%,"")))</f>
        <v>0.6</v>
      </c>
      <c r="G12" s="41">
        <v>0.14000000000000001</v>
      </c>
      <c r="H12" s="20"/>
      <c r="I12" s="20"/>
      <c r="J12" s="214">
        <f>IF(G12="",J8*F12*100,G12*J8*100)</f>
        <v>133560</v>
      </c>
      <c r="K12" s="215"/>
      <c r="L12" s="39"/>
      <c r="R12" s="51"/>
      <c r="S12" s="49">
        <v>0.16</v>
      </c>
      <c r="T12" s="52">
        <v>120</v>
      </c>
      <c r="U12" s="52"/>
      <c r="V12" s="52"/>
      <c r="W12" s="53"/>
    </row>
    <row r="13" spans="1:26" s="2" customFormat="1" ht="20.100000000000001" customHeight="1">
      <c r="A13" s="21" t="s">
        <v>45</v>
      </c>
      <c r="B13" s="21"/>
      <c r="C13" s="21"/>
      <c r="D13" s="22"/>
      <c r="E13" s="26" t="s">
        <v>66</v>
      </c>
      <c r="F13" s="65"/>
      <c r="G13" s="42"/>
      <c r="H13" s="20"/>
      <c r="I13" s="20"/>
      <c r="J13" s="216">
        <f>IF(G13="non",0,IF(G12&lt;80%,0,40*J8))</f>
        <v>0</v>
      </c>
      <c r="K13" s="217"/>
      <c r="L13" s="39"/>
      <c r="Q13" s="74"/>
      <c r="R13" s="51"/>
      <c r="S13" s="49">
        <v>0.17</v>
      </c>
      <c r="T13" s="52">
        <v>150</v>
      </c>
      <c r="U13" s="52"/>
      <c r="V13" s="52"/>
      <c r="W13" s="53"/>
      <c r="X13" s="74"/>
      <c r="Y13" s="74"/>
      <c r="Z13" s="74"/>
    </row>
    <row r="14" spans="1:26" s="2" customFormat="1" ht="20.100000000000001" customHeight="1">
      <c r="A14" s="21" t="s">
        <v>60</v>
      </c>
      <c r="B14" s="21"/>
      <c r="C14" s="21"/>
      <c r="D14" s="22"/>
      <c r="E14" s="26" t="s">
        <v>41</v>
      </c>
      <c r="F14" s="66">
        <f>IF(B$9="Graves",60,IF(B$9="Moyennes",20,IF(B$9="légères",3,"")))</f>
        <v>60</v>
      </c>
      <c r="G14" s="43">
        <v>90</v>
      </c>
      <c r="H14" s="14" t="s">
        <v>46</v>
      </c>
      <c r="I14" s="20"/>
      <c r="J14" s="216">
        <f>IF(G14="",IF(B7&lt;&gt;"sans profession",IF(B8&gt;8*J6,8*J6*F14/30,IF(B8&lt;J6,J6*F14/30,B8*F14/30)),IF(F14&lt;30,0,J6*F14/30)),IF(B7&lt;&gt;"sans profession",IF(B8&gt;8*J6,8*J6*G14/30,IF(B8&lt;J6,J6*G14/30,B8*G14/30)),IF(G14&lt;30,0,J6*G14/30)))*IF(J5&lt;16,0,1)</f>
        <v>0</v>
      </c>
      <c r="K14" s="217"/>
      <c r="L14" s="39"/>
      <c r="Q14" s="74"/>
      <c r="R14" s="51"/>
      <c r="S14" s="49">
        <v>0.18</v>
      </c>
      <c r="T14" s="52">
        <v>180</v>
      </c>
      <c r="U14" s="52"/>
      <c r="V14" s="52"/>
      <c r="W14" s="53"/>
      <c r="X14" s="74"/>
      <c r="Y14" s="74"/>
      <c r="Z14" s="74"/>
    </row>
    <row r="15" spans="1:26" ht="20.100000000000001" customHeight="1">
      <c r="A15" s="185" t="s">
        <v>44</v>
      </c>
      <c r="B15" s="254"/>
      <c r="C15" s="254"/>
      <c r="D15" s="186"/>
      <c r="E15" s="26" t="s">
        <v>42</v>
      </c>
      <c r="F15" s="66">
        <f>IF(B$9="Graves",4,IF(B$9="Moyennes",2,IF(B$9="légères",0,"")))</f>
        <v>4</v>
      </c>
      <c r="G15" s="255" t="s">
        <v>49</v>
      </c>
      <c r="H15" s="256"/>
      <c r="I15" s="20"/>
      <c r="J15" s="216">
        <f>IF(G15="",IF(F15=2,2*J6,IF(F15=4,4*J6,0)),IF(G15="moyen",2*J6,IF(G15="important",4*J6,0)))</f>
        <v>60000</v>
      </c>
      <c r="K15" s="217"/>
      <c r="L15" s="39"/>
      <c r="R15" s="51"/>
      <c r="S15" s="49">
        <v>0.19</v>
      </c>
      <c r="T15" s="52">
        <v>360</v>
      </c>
      <c r="U15" s="52"/>
      <c r="V15" s="52"/>
      <c r="W15" s="53"/>
    </row>
    <row r="16" spans="1:26" ht="20.100000000000001" customHeight="1">
      <c r="A16" s="185" t="s">
        <v>64</v>
      </c>
      <c r="B16" s="254"/>
      <c r="C16" s="254"/>
      <c r="D16" s="186"/>
      <c r="E16" s="26" t="s">
        <v>65</v>
      </c>
      <c r="F16" s="18"/>
      <c r="G16" s="44" t="s">
        <v>18</v>
      </c>
      <c r="H16" s="257">
        <v>5000</v>
      </c>
      <c r="I16" s="258"/>
      <c r="J16" s="218">
        <f>IF(G16="oui",H16,0)</f>
        <v>5000</v>
      </c>
      <c r="K16" s="219"/>
      <c r="L16" s="39"/>
      <c r="R16" s="51"/>
      <c r="S16" s="49">
        <v>0.2</v>
      </c>
      <c r="T16" s="52"/>
      <c r="U16" s="52"/>
      <c r="V16" s="52"/>
      <c r="W16" s="53"/>
    </row>
    <row r="17" spans="1:23" ht="20.100000000000001" customHeight="1" thickBot="1">
      <c r="A17" s="8"/>
      <c r="B17" s="8"/>
      <c r="C17" s="8"/>
      <c r="D17" s="19"/>
      <c r="E17" s="221"/>
      <c r="F17" s="221"/>
      <c r="G17" s="28"/>
      <c r="H17" s="243" t="s">
        <v>37</v>
      </c>
      <c r="I17" s="244"/>
      <c r="J17" s="240">
        <f>SUM(J12:K16)</f>
        <v>198560</v>
      </c>
      <c r="K17" s="241"/>
      <c r="L17" s="38"/>
      <c r="R17" s="51"/>
      <c r="S17" s="49">
        <v>0.21</v>
      </c>
      <c r="T17" s="52"/>
      <c r="U17" s="52"/>
      <c r="V17" s="52"/>
      <c r="W17" s="53"/>
    </row>
    <row r="18" spans="1:23">
      <c r="R18" s="51"/>
      <c r="S18" s="49">
        <v>0.22</v>
      </c>
      <c r="T18" s="52"/>
      <c r="U18" s="52"/>
      <c r="V18" s="52"/>
      <c r="W18" s="53"/>
    </row>
    <row r="19" spans="1:23">
      <c r="R19" s="51"/>
      <c r="S19" s="49">
        <v>0.23</v>
      </c>
      <c r="T19" s="52"/>
      <c r="U19" s="52"/>
      <c r="V19" s="52"/>
      <c r="W19" s="53"/>
    </row>
    <row r="20" spans="1:23">
      <c r="R20" s="54"/>
      <c r="S20" s="49">
        <v>0.24</v>
      </c>
      <c r="T20" s="55"/>
      <c r="U20" s="55"/>
      <c r="V20" s="55"/>
      <c r="W20" s="56"/>
    </row>
    <row r="21" spans="1:23">
      <c r="S21" s="49">
        <v>0.25</v>
      </c>
    </row>
    <row r="22" spans="1:23">
      <c r="S22" s="49">
        <v>0.26</v>
      </c>
    </row>
    <row r="23" spans="1:23">
      <c r="S23" s="49">
        <v>0.27</v>
      </c>
    </row>
    <row r="24" spans="1:23">
      <c r="S24" s="49">
        <v>0.28000000000000003</v>
      </c>
    </row>
    <row r="25" spans="1:23">
      <c r="S25" s="49">
        <v>0.28999999999999998</v>
      </c>
    </row>
    <row r="26" spans="1:23">
      <c r="S26" s="49">
        <v>0.3</v>
      </c>
    </row>
    <row r="27" spans="1:23">
      <c r="S27" s="49">
        <v>0.31</v>
      </c>
    </row>
    <row r="28" spans="1:23">
      <c r="S28" s="49">
        <v>0.32</v>
      </c>
    </row>
    <row r="29" spans="1:23">
      <c r="S29" s="49">
        <v>0.33</v>
      </c>
    </row>
    <row r="30" spans="1:23">
      <c r="S30" s="49">
        <v>0.34</v>
      </c>
    </row>
    <row r="31" spans="1:23">
      <c r="S31" s="49">
        <v>0.35</v>
      </c>
    </row>
    <row r="32" spans="1:23">
      <c r="S32" s="49">
        <v>0.36</v>
      </c>
    </row>
    <row r="33" spans="19:19">
      <c r="S33" s="49">
        <v>0.37</v>
      </c>
    </row>
    <row r="34" spans="19:19">
      <c r="S34" s="49">
        <v>0.38</v>
      </c>
    </row>
    <row r="35" spans="19:19">
      <c r="S35" s="49">
        <v>0.39</v>
      </c>
    </row>
    <row r="36" spans="19:19">
      <c r="S36" s="49">
        <v>0.4</v>
      </c>
    </row>
    <row r="37" spans="19:19">
      <c r="S37" s="49">
        <v>0.41</v>
      </c>
    </row>
    <row r="38" spans="19:19">
      <c r="S38" s="49">
        <v>0.42</v>
      </c>
    </row>
    <row r="39" spans="19:19">
      <c r="S39" s="49">
        <v>0.43</v>
      </c>
    </row>
    <row r="40" spans="19:19">
      <c r="S40" s="49">
        <v>0.44</v>
      </c>
    </row>
    <row r="41" spans="19:19">
      <c r="S41" s="49">
        <v>0.45</v>
      </c>
    </row>
    <row r="42" spans="19:19">
      <c r="S42" s="49">
        <v>0.46</v>
      </c>
    </row>
    <row r="43" spans="19:19">
      <c r="S43" s="49">
        <v>0.47</v>
      </c>
    </row>
    <row r="44" spans="19:19">
      <c r="S44" s="49">
        <v>0.48</v>
      </c>
    </row>
    <row r="45" spans="19:19">
      <c r="S45" s="49">
        <v>0.49</v>
      </c>
    </row>
    <row r="46" spans="19:19">
      <c r="S46" s="49">
        <v>0.5</v>
      </c>
    </row>
    <row r="47" spans="19:19">
      <c r="S47" s="49">
        <v>0.51</v>
      </c>
    </row>
    <row r="48" spans="19:19">
      <c r="S48" s="49">
        <v>0.52</v>
      </c>
    </row>
    <row r="49" spans="19:19">
      <c r="S49" s="49">
        <v>0.53</v>
      </c>
    </row>
    <row r="50" spans="19:19">
      <c r="S50" s="49">
        <v>0.54</v>
      </c>
    </row>
    <row r="51" spans="19:19">
      <c r="S51" s="49">
        <v>0.55000000000000004</v>
      </c>
    </row>
    <row r="52" spans="19:19">
      <c r="S52" s="49">
        <v>0.56000000000000005</v>
      </c>
    </row>
    <row r="53" spans="19:19">
      <c r="S53" s="49">
        <v>0.56999999999999995</v>
      </c>
    </row>
    <row r="54" spans="19:19">
      <c r="S54" s="49">
        <v>0.57999999999999996</v>
      </c>
    </row>
    <row r="55" spans="19:19">
      <c r="S55" s="49">
        <v>0.59</v>
      </c>
    </row>
    <row r="56" spans="19:19">
      <c r="S56" s="49">
        <v>0.6</v>
      </c>
    </row>
    <row r="57" spans="19:19">
      <c r="S57" s="49">
        <v>0.61</v>
      </c>
    </row>
    <row r="58" spans="19:19">
      <c r="S58" s="49">
        <v>0.62</v>
      </c>
    </row>
    <row r="59" spans="19:19">
      <c r="S59" s="49">
        <v>0.63</v>
      </c>
    </row>
    <row r="60" spans="19:19">
      <c r="S60" s="49">
        <v>0.64</v>
      </c>
    </row>
    <row r="61" spans="19:19">
      <c r="S61" s="49">
        <v>0.65</v>
      </c>
    </row>
    <row r="62" spans="19:19">
      <c r="S62" s="49">
        <v>0.66</v>
      </c>
    </row>
    <row r="63" spans="19:19">
      <c r="S63" s="49">
        <v>0.67</v>
      </c>
    </row>
    <row r="64" spans="19:19">
      <c r="S64" s="49">
        <v>0.68</v>
      </c>
    </row>
    <row r="65" spans="19:19">
      <c r="S65" s="49">
        <v>0.69</v>
      </c>
    </row>
    <row r="66" spans="19:19">
      <c r="S66" s="49">
        <v>0.7</v>
      </c>
    </row>
    <row r="67" spans="19:19">
      <c r="S67" s="49">
        <v>0.71</v>
      </c>
    </row>
    <row r="68" spans="19:19">
      <c r="S68" s="49">
        <v>0.72</v>
      </c>
    </row>
    <row r="69" spans="19:19">
      <c r="S69" s="49">
        <v>0.73</v>
      </c>
    </row>
    <row r="70" spans="19:19">
      <c r="S70" s="49">
        <v>0.74</v>
      </c>
    </row>
    <row r="71" spans="19:19">
      <c r="S71" s="49">
        <v>0.75</v>
      </c>
    </row>
    <row r="72" spans="19:19">
      <c r="S72" s="49">
        <v>0.76</v>
      </c>
    </row>
    <row r="73" spans="19:19">
      <c r="S73" s="49">
        <v>0.77</v>
      </c>
    </row>
    <row r="74" spans="19:19">
      <c r="S74" s="49">
        <v>0.78</v>
      </c>
    </row>
    <row r="75" spans="19:19">
      <c r="S75" s="49">
        <v>0.79</v>
      </c>
    </row>
    <row r="76" spans="19:19">
      <c r="S76" s="49">
        <v>0.8</v>
      </c>
    </row>
    <row r="77" spans="19:19">
      <c r="S77" s="49">
        <v>0.81</v>
      </c>
    </row>
    <row r="78" spans="19:19">
      <c r="S78" s="49">
        <v>0.82</v>
      </c>
    </row>
    <row r="79" spans="19:19">
      <c r="S79" s="49">
        <v>0.83</v>
      </c>
    </row>
    <row r="80" spans="19:19">
      <c r="S80" s="49">
        <v>0.84</v>
      </c>
    </row>
    <row r="81" spans="19:19">
      <c r="S81" s="49">
        <v>0.85</v>
      </c>
    </row>
    <row r="82" spans="19:19">
      <c r="S82" s="49">
        <v>0.86</v>
      </c>
    </row>
    <row r="83" spans="19:19">
      <c r="S83" s="49">
        <v>0.87</v>
      </c>
    </row>
    <row r="84" spans="19:19">
      <c r="S84" s="49">
        <v>0.88</v>
      </c>
    </row>
    <row r="85" spans="19:19">
      <c r="S85" s="49">
        <v>0.89</v>
      </c>
    </row>
    <row r="86" spans="19:19">
      <c r="S86" s="49">
        <v>0.9</v>
      </c>
    </row>
    <row r="87" spans="19:19">
      <c r="S87" s="49">
        <v>0.91</v>
      </c>
    </row>
    <row r="88" spans="19:19">
      <c r="S88" s="49">
        <v>0.92</v>
      </c>
    </row>
    <row r="89" spans="19:19">
      <c r="S89" s="49">
        <v>0.93</v>
      </c>
    </row>
    <row r="90" spans="19:19">
      <c r="S90" s="49">
        <v>0.94</v>
      </c>
    </row>
    <row r="91" spans="19:19">
      <c r="S91" s="49">
        <v>0.95</v>
      </c>
    </row>
    <row r="92" spans="19:19">
      <c r="S92" s="49">
        <v>0.96</v>
      </c>
    </row>
    <row r="93" spans="19:19">
      <c r="S93" s="49">
        <v>0.97</v>
      </c>
    </row>
    <row r="94" spans="19:19">
      <c r="S94" s="49">
        <v>0.98</v>
      </c>
    </row>
    <row r="95" spans="19:19">
      <c r="S95" s="49">
        <v>0.99</v>
      </c>
    </row>
    <row r="96" spans="19:19">
      <c r="S96" s="49">
        <v>1</v>
      </c>
    </row>
    <row r="97" spans="19:19">
      <c r="S97" s="49"/>
    </row>
    <row r="98" spans="19:19">
      <c r="S98" s="49"/>
    </row>
    <row r="99" spans="19:19">
      <c r="S99" s="49"/>
    </row>
    <row r="100" spans="19:19">
      <c r="S100" s="49"/>
    </row>
    <row r="101" spans="19:19">
      <c r="S101" s="49"/>
    </row>
    <row r="102" spans="19:19">
      <c r="S102" s="49"/>
    </row>
    <row r="103" spans="19:19">
      <c r="S103" s="49"/>
    </row>
    <row r="104" spans="19:19">
      <c r="S104" s="49"/>
    </row>
    <row r="105" spans="19:19">
      <c r="S105" s="49"/>
    </row>
    <row r="106" spans="19:19">
      <c r="S106" s="49"/>
    </row>
    <row r="107" spans="19:19">
      <c r="S107" s="49"/>
    </row>
    <row r="108" spans="19:19">
      <c r="S108" s="49"/>
    </row>
    <row r="109" spans="19:19">
      <c r="S109" s="49"/>
    </row>
    <row r="110" spans="19:19">
      <c r="S110" s="49"/>
    </row>
    <row r="111" spans="19:19">
      <c r="S111" s="49"/>
    </row>
    <row r="112" spans="19:19">
      <c r="S112" s="49"/>
    </row>
    <row r="113" spans="19:19">
      <c r="S113" s="49"/>
    </row>
    <row r="114" spans="19:19">
      <c r="S114" s="49"/>
    </row>
    <row r="115" spans="19:19">
      <c r="S115" s="49"/>
    </row>
    <row r="116" spans="19:19">
      <c r="S116" s="49"/>
    </row>
    <row r="117" spans="19:19">
      <c r="S117" s="49"/>
    </row>
    <row r="118" spans="19:19">
      <c r="S118" s="49"/>
    </row>
    <row r="119" spans="19:19">
      <c r="S119" s="49"/>
    </row>
    <row r="120" spans="19:19">
      <c r="S120" s="49"/>
    </row>
    <row r="121" spans="19:19">
      <c r="S121" s="49"/>
    </row>
    <row r="122" spans="19:19">
      <c r="S122" s="49"/>
    </row>
    <row r="123" spans="19:19">
      <c r="S123" s="49"/>
    </row>
    <row r="124" spans="19:19">
      <c r="S124" s="49"/>
    </row>
    <row r="125" spans="19:19">
      <c r="S125" s="49"/>
    </row>
    <row r="126" spans="19:19">
      <c r="S126" s="49"/>
    </row>
    <row r="127" spans="19:19">
      <c r="S127" s="49"/>
    </row>
    <row r="128" spans="19:19">
      <c r="S128" s="49"/>
    </row>
    <row r="129" spans="19:19">
      <c r="S129" s="49"/>
    </row>
    <row r="130" spans="19:19">
      <c r="S130" s="49"/>
    </row>
    <row r="131" spans="19:19">
      <c r="S131" s="49"/>
    </row>
    <row r="132" spans="19:19">
      <c r="S132" s="49"/>
    </row>
    <row r="133" spans="19:19">
      <c r="S133" s="49"/>
    </row>
    <row r="134" spans="19:19">
      <c r="S134" s="49"/>
    </row>
    <row r="135" spans="19:19">
      <c r="S135" s="49"/>
    </row>
    <row r="136" spans="19:19">
      <c r="S136" s="49"/>
    </row>
    <row r="137" spans="19:19">
      <c r="S137" s="49"/>
    </row>
    <row r="138" spans="19:19">
      <c r="S138" s="49"/>
    </row>
    <row r="139" spans="19:19">
      <c r="S139" s="49"/>
    </row>
    <row r="140" spans="19:19">
      <c r="S140" s="49"/>
    </row>
    <row r="141" spans="19:19">
      <c r="S141" s="49"/>
    </row>
    <row r="142" spans="19:19">
      <c r="S142" s="49"/>
    </row>
    <row r="143" spans="19:19">
      <c r="S143" s="49"/>
    </row>
    <row r="144" spans="19:19">
      <c r="S144" s="49"/>
    </row>
    <row r="145" spans="19:19">
      <c r="S145" s="49"/>
    </row>
    <row r="146" spans="19:19">
      <c r="S146" s="49"/>
    </row>
    <row r="147" spans="19:19">
      <c r="S147" s="49"/>
    </row>
    <row r="148" spans="19:19">
      <c r="S148" s="49"/>
    </row>
    <row r="149" spans="19:19">
      <c r="S149" s="49"/>
    </row>
    <row r="150" spans="19:19">
      <c r="S150" s="49"/>
    </row>
    <row r="151" spans="19:19">
      <c r="S151" s="49"/>
    </row>
    <row r="152" spans="19:19">
      <c r="S152" s="49"/>
    </row>
    <row r="153" spans="19:19">
      <c r="S153" s="49"/>
    </row>
    <row r="154" spans="19:19">
      <c r="S154" s="49"/>
    </row>
    <row r="155" spans="19:19">
      <c r="S155" s="49"/>
    </row>
    <row r="156" spans="19:19">
      <c r="S156" s="49"/>
    </row>
    <row r="157" spans="19:19">
      <c r="S157" s="49"/>
    </row>
    <row r="158" spans="19:19">
      <c r="S158" s="49"/>
    </row>
    <row r="159" spans="19:19">
      <c r="S159" s="49"/>
    </row>
    <row r="160" spans="19:19">
      <c r="S160" s="49"/>
    </row>
    <row r="161" spans="19:19">
      <c r="S161" s="49"/>
    </row>
    <row r="162" spans="19:19">
      <c r="S162" s="49"/>
    </row>
    <row r="163" spans="19:19">
      <c r="S163" s="49"/>
    </row>
    <row r="164" spans="19:19">
      <c r="S164" s="49"/>
    </row>
    <row r="165" spans="19:19">
      <c r="S165" s="49"/>
    </row>
    <row r="166" spans="19:19">
      <c r="S166" s="49"/>
    </row>
    <row r="167" spans="19:19">
      <c r="S167" s="49"/>
    </row>
    <row r="168" spans="19:19">
      <c r="S168" s="49"/>
    </row>
    <row r="169" spans="19:19">
      <c r="S169" s="49"/>
    </row>
    <row r="170" spans="19:19">
      <c r="S170" s="49"/>
    </row>
    <row r="171" spans="19:19">
      <c r="S171" s="49"/>
    </row>
    <row r="172" spans="19:19">
      <c r="S172" s="49"/>
    </row>
    <row r="173" spans="19:19">
      <c r="S173" s="49"/>
    </row>
    <row r="174" spans="19:19">
      <c r="S174" s="49"/>
    </row>
    <row r="175" spans="19:19">
      <c r="S175" s="49"/>
    </row>
    <row r="176" spans="19:19">
      <c r="S176" s="49"/>
    </row>
    <row r="177" spans="19:19">
      <c r="S177" s="49"/>
    </row>
    <row r="178" spans="19:19">
      <c r="S178" s="49"/>
    </row>
    <row r="179" spans="19:19">
      <c r="S179" s="49"/>
    </row>
    <row r="180" spans="19:19">
      <c r="S180" s="49"/>
    </row>
    <row r="181" spans="19:19">
      <c r="S181" s="49"/>
    </row>
    <row r="182" spans="19:19">
      <c r="S182" s="49"/>
    </row>
    <row r="183" spans="19:19">
      <c r="S183" s="49"/>
    </row>
    <row r="184" spans="19:19">
      <c r="S184" s="49"/>
    </row>
    <row r="185" spans="19:19">
      <c r="S185" s="49"/>
    </row>
    <row r="186" spans="19:19">
      <c r="S186" s="49"/>
    </row>
    <row r="187" spans="19:19">
      <c r="S187" s="49"/>
    </row>
    <row r="188" spans="19:19">
      <c r="S188" s="49"/>
    </row>
    <row r="189" spans="19:19">
      <c r="S189" s="49"/>
    </row>
    <row r="190" spans="19:19">
      <c r="S190" s="49"/>
    </row>
    <row r="191" spans="19:19">
      <c r="S191" s="49"/>
    </row>
    <row r="192" spans="19:19">
      <c r="S192" s="49"/>
    </row>
    <row r="193" spans="19:19">
      <c r="S193" s="49"/>
    </row>
    <row r="194" spans="19:19">
      <c r="S194" s="49"/>
    </row>
    <row r="195" spans="19:19">
      <c r="S195" s="49"/>
    </row>
    <row r="196" spans="19:19">
      <c r="S196" s="49"/>
    </row>
    <row r="197" spans="19:19">
      <c r="S197" s="49"/>
    </row>
    <row r="198" spans="19:19">
      <c r="S198" s="49"/>
    </row>
    <row r="199" spans="19:19">
      <c r="S199" s="49"/>
    </row>
    <row r="200" spans="19:19">
      <c r="S200" s="49"/>
    </row>
    <row r="201" spans="19:19">
      <c r="S201" s="49"/>
    </row>
    <row r="202" spans="19:19">
      <c r="S202" s="49"/>
    </row>
    <row r="203" spans="19:19">
      <c r="S203" s="49"/>
    </row>
    <row r="204" spans="19:19">
      <c r="S204" s="49"/>
    </row>
    <row r="205" spans="19:19">
      <c r="S205" s="49"/>
    </row>
    <row r="206" spans="19:19">
      <c r="S206" s="49"/>
    </row>
    <row r="207" spans="19:19">
      <c r="S207" s="49"/>
    </row>
    <row r="208" spans="19:19">
      <c r="S208" s="49"/>
    </row>
    <row r="209" spans="19:19">
      <c r="S209" s="49"/>
    </row>
    <row r="210" spans="19:19">
      <c r="S210" s="49"/>
    </row>
    <row r="211" spans="19:19">
      <c r="S211" s="49"/>
    </row>
    <row r="212" spans="19:19">
      <c r="S212" s="49"/>
    </row>
    <row r="213" spans="19:19">
      <c r="S213" s="49"/>
    </row>
    <row r="214" spans="19:19">
      <c r="S214" s="49"/>
    </row>
    <row r="215" spans="19:19">
      <c r="S215" s="49"/>
    </row>
    <row r="216" spans="19:19">
      <c r="S216" s="49"/>
    </row>
    <row r="217" spans="19:19">
      <c r="S217" s="49"/>
    </row>
    <row r="218" spans="19:19">
      <c r="S218" s="49"/>
    </row>
    <row r="219" spans="19:19">
      <c r="S219" s="49"/>
    </row>
    <row r="220" spans="19:19">
      <c r="S220" s="49"/>
    </row>
    <row r="221" spans="19:19">
      <c r="S221" s="49"/>
    </row>
    <row r="222" spans="19:19">
      <c r="S222" s="49"/>
    </row>
    <row r="223" spans="19:19">
      <c r="S223" s="49"/>
    </row>
    <row r="224" spans="19:19">
      <c r="S224" s="49"/>
    </row>
    <row r="225" spans="19:19">
      <c r="S225" s="49"/>
    </row>
    <row r="226" spans="19:19">
      <c r="S226" s="49"/>
    </row>
    <row r="227" spans="19:19">
      <c r="S227" s="49"/>
    </row>
    <row r="228" spans="19:19">
      <c r="S228" s="49"/>
    </row>
    <row r="229" spans="19:19">
      <c r="S229" s="49"/>
    </row>
    <row r="230" spans="19:19">
      <c r="S230" s="49"/>
    </row>
    <row r="231" spans="19:19">
      <c r="S231" s="49"/>
    </row>
    <row r="232" spans="19:19">
      <c r="S232" s="49"/>
    </row>
    <row r="233" spans="19:19">
      <c r="S233" s="49"/>
    </row>
    <row r="234" spans="19:19">
      <c r="S234" s="49"/>
    </row>
    <row r="235" spans="19:19">
      <c r="S235" s="49"/>
    </row>
    <row r="236" spans="19:19">
      <c r="S236" s="49"/>
    </row>
    <row r="237" spans="19:19">
      <c r="S237" s="49"/>
    </row>
    <row r="238" spans="19:19">
      <c r="S238" s="49"/>
    </row>
    <row r="239" spans="19:19">
      <c r="S239" s="49"/>
    </row>
    <row r="240" spans="19:19">
      <c r="S240" s="49"/>
    </row>
    <row r="241" spans="19:19">
      <c r="S241" s="49"/>
    </row>
    <row r="242" spans="19:19">
      <c r="S242" s="49"/>
    </row>
    <row r="243" spans="19:19">
      <c r="S243" s="49"/>
    </row>
    <row r="244" spans="19:19">
      <c r="S244" s="49"/>
    </row>
    <row r="245" spans="19:19">
      <c r="S245" s="49"/>
    </row>
    <row r="246" spans="19:19">
      <c r="S246" s="49"/>
    </row>
    <row r="247" spans="19:19">
      <c r="S247" s="49"/>
    </row>
    <row r="248" spans="19:19">
      <c r="S248" s="49"/>
    </row>
    <row r="249" spans="19:19">
      <c r="S249" s="49"/>
    </row>
    <row r="250" spans="19:19">
      <c r="S250" s="49"/>
    </row>
    <row r="251" spans="19:19">
      <c r="S251" s="49"/>
    </row>
    <row r="252" spans="19:19">
      <c r="S252" s="49"/>
    </row>
    <row r="253" spans="19:19">
      <c r="S253" s="49"/>
    </row>
    <row r="254" spans="19:19">
      <c r="S254" s="49"/>
    </row>
    <row r="255" spans="19:19">
      <c r="S255" s="49"/>
    </row>
    <row r="256" spans="19:19">
      <c r="S256" s="49"/>
    </row>
    <row r="257" spans="19:19">
      <c r="S257" s="49"/>
    </row>
    <row r="258" spans="19:19">
      <c r="S258" s="49"/>
    </row>
    <row r="259" spans="19:19">
      <c r="S259" s="49"/>
    </row>
    <row r="260" spans="19:19">
      <c r="S260" s="49"/>
    </row>
    <row r="261" spans="19:19">
      <c r="S261" s="49"/>
    </row>
    <row r="262" spans="19:19">
      <c r="S262" s="49"/>
    </row>
    <row r="263" spans="19:19">
      <c r="S263" s="49"/>
    </row>
    <row r="264" spans="19:19">
      <c r="S264" s="49"/>
    </row>
    <row r="265" spans="19:19">
      <c r="S265" s="49"/>
    </row>
    <row r="266" spans="19:19">
      <c r="S266" s="49"/>
    </row>
    <row r="267" spans="19:19">
      <c r="S267" s="49"/>
    </row>
    <row r="268" spans="19:19">
      <c r="S268" s="49"/>
    </row>
    <row r="269" spans="19:19">
      <c r="S269" s="49"/>
    </row>
    <row r="270" spans="19:19">
      <c r="S270" s="49"/>
    </row>
    <row r="271" spans="19:19">
      <c r="S271" s="49"/>
    </row>
    <row r="272" spans="19:19">
      <c r="S272" s="49"/>
    </row>
    <row r="273" spans="19:19">
      <c r="S273" s="49"/>
    </row>
    <row r="274" spans="19:19">
      <c r="S274" s="49"/>
    </row>
    <row r="275" spans="19:19">
      <c r="S275" s="49"/>
    </row>
    <row r="276" spans="19:19">
      <c r="S276" s="49"/>
    </row>
    <row r="277" spans="19:19">
      <c r="S277" s="49"/>
    </row>
    <row r="278" spans="19:19">
      <c r="S278" s="49"/>
    </row>
    <row r="279" spans="19:19">
      <c r="S279" s="49"/>
    </row>
    <row r="280" spans="19:19">
      <c r="S280" s="49"/>
    </row>
    <row r="281" spans="19:19">
      <c r="S281" s="49"/>
    </row>
    <row r="282" spans="19:19">
      <c r="S282" s="49"/>
    </row>
    <row r="283" spans="19:19">
      <c r="S283" s="49"/>
    </row>
    <row r="284" spans="19:19">
      <c r="S284" s="49"/>
    </row>
    <row r="285" spans="19:19">
      <c r="S285" s="49"/>
    </row>
    <row r="286" spans="19:19">
      <c r="S286" s="49"/>
    </row>
    <row r="287" spans="19:19">
      <c r="S287" s="49"/>
    </row>
    <row r="288" spans="19:19">
      <c r="S288" s="49"/>
    </row>
    <row r="289" spans="19:19">
      <c r="S289" s="49"/>
    </row>
    <row r="290" spans="19:19">
      <c r="S290" s="49"/>
    </row>
    <row r="291" spans="19:19">
      <c r="S291" s="49"/>
    </row>
    <row r="292" spans="19:19">
      <c r="S292" s="49"/>
    </row>
    <row r="293" spans="19:19">
      <c r="S293" s="49"/>
    </row>
    <row r="294" spans="19:19">
      <c r="S294" s="49"/>
    </row>
    <row r="295" spans="19:19">
      <c r="S295" s="49"/>
    </row>
    <row r="296" spans="19:19">
      <c r="S296" s="49"/>
    </row>
    <row r="297" spans="19:19">
      <c r="S297" s="49"/>
    </row>
    <row r="298" spans="19:19">
      <c r="S298" s="49"/>
    </row>
    <row r="299" spans="19:19">
      <c r="S299" s="49"/>
    </row>
    <row r="300" spans="19:19">
      <c r="S300" s="49"/>
    </row>
    <row r="301" spans="19:19">
      <c r="S301" s="49"/>
    </row>
    <row r="302" spans="19:19">
      <c r="S302" s="49"/>
    </row>
    <row r="303" spans="19:19">
      <c r="S303" s="49"/>
    </row>
    <row r="304" spans="19:19">
      <c r="S304" s="49"/>
    </row>
    <row r="305" spans="19:19">
      <c r="S305" s="49"/>
    </row>
    <row r="306" spans="19:19">
      <c r="S306" s="49"/>
    </row>
    <row r="307" spans="19:19">
      <c r="S307" s="49"/>
    </row>
    <row r="308" spans="19:19">
      <c r="S308" s="49"/>
    </row>
    <row r="309" spans="19:19">
      <c r="S309" s="49"/>
    </row>
    <row r="310" spans="19:19">
      <c r="S310" s="49"/>
    </row>
    <row r="311" spans="19:19">
      <c r="S311" s="49"/>
    </row>
    <row r="312" spans="19:19">
      <c r="S312" s="49"/>
    </row>
    <row r="313" spans="19:19">
      <c r="S313" s="49"/>
    </row>
    <row r="314" spans="19:19">
      <c r="S314" s="49"/>
    </row>
    <row r="315" spans="19:19">
      <c r="S315" s="49"/>
    </row>
    <row r="316" spans="19:19">
      <c r="S316" s="49"/>
    </row>
    <row r="317" spans="19:19">
      <c r="S317" s="49"/>
    </row>
    <row r="318" spans="19:19">
      <c r="S318" s="49"/>
    </row>
    <row r="319" spans="19:19">
      <c r="S319" s="49"/>
    </row>
    <row r="320" spans="19:19">
      <c r="S320" s="49"/>
    </row>
    <row r="321" spans="19:19">
      <c r="S321" s="49"/>
    </row>
    <row r="322" spans="19:19">
      <c r="S322" s="49"/>
    </row>
    <row r="323" spans="19:19">
      <c r="S323" s="49"/>
    </row>
    <row r="324" spans="19:19">
      <c r="S324" s="49"/>
    </row>
    <row r="325" spans="19:19">
      <c r="S325" s="49"/>
    </row>
    <row r="326" spans="19:19">
      <c r="S326" s="49"/>
    </row>
    <row r="327" spans="19:19">
      <c r="S327" s="49"/>
    </row>
    <row r="328" spans="19:19">
      <c r="S328" s="49"/>
    </row>
    <row r="329" spans="19:19">
      <c r="S329" s="49"/>
    </row>
    <row r="330" spans="19:19">
      <c r="S330" s="49"/>
    </row>
    <row r="331" spans="19:19">
      <c r="S331" s="49"/>
    </row>
    <row r="332" spans="19:19">
      <c r="S332" s="49"/>
    </row>
    <row r="333" spans="19:19">
      <c r="S333" s="49"/>
    </row>
    <row r="334" spans="19:19">
      <c r="S334" s="49"/>
    </row>
    <row r="335" spans="19:19">
      <c r="S335" s="49"/>
    </row>
    <row r="336" spans="19:19">
      <c r="S336" s="49"/>
    </row>
    <row r="337" spans="19:19">
      <c r="S337" s="49"/>
    </row>
    <row r="338" spans="19:19">
      <c r="S338" s="49"/>
    </row>
    <row r="339" spans="19:19">
      <c r="S339" s="49"/>
    </row>
    <row r="340" spans="19:19">
      <c r="S340" s="49"/>
    </row>
    <row r="341" spans="19:19">
      <c r="S341" s="49"/>
    </row>
    <row r="342" spans="19:19">
      <c r="S342" s="49"/>
    </row>
    <row r="343" spans="19:19">
      <c r="S343" s="49"/>
    </row>
    <row r="344" spans="19:19">
      <c r="S344" s="49"/>
    </row>
    <row r="345" spans="19:19">
      <c r="S345" s="49"/>
    </row>
    <row r="346" spans="19:19">
      <c r="S346" s="49"/>
    </row>
    <row r="347" spans="19:19">
      <c r="S347" s="49"/>
    </row>
    <row r="348" spans="19:19">
      <c r="S348" s="49"/>
    </row>
    <row r="349" spans="19:19">
      <c r="S349" s="49"/>
    </row>
    <row r="350" spans="19:19">
      <c r="S350" s="49"/>
    </row>
    <row r="351" spans="19:19">
      <c r="S351" s="49"/>
    </row>
    <row r="352" spans="19:19">
      <c r="S352" s="49"/>
    </row>
    <row r="353" spans="19:19">
      <c r="S353" s="49"/>
    </row>
    <row r="354" spans="19:19">
      <c r="S354" s="49"/>
    </row>
    <row r="355" spans="19:19">
      <c r="S355" s="49"/>
    </row>
    <row r="356" spans="19:19">
      <c r="S356" s="49"/>
    </row>
    <row r="357" spans="19:19">
      <c r="S357" s="49"/>
    </row>
    <row r="358" spans="19:19">
      <c r="S358" s="49"/>
    </row>
    <row r="359" spans="19:19">
      <c r="S359" s="49"/>
    </row>
    <row r="360" spans="19:19">
      <c r="S360" s="49"/>
    </row>
    <row r="361" spans="19:19">
      <c r="S361" s="49"/>
    </row>
    <row r="362" spans="19:19">
      <c r="S362" s="49"/>
    </row>
    <row r="363" spans="19:19">
      <c r="S363" s="49"/>
    </row>
    <row r="364" spans="19:19">
      <c r="S364" s="49"/>
    </row>
    <row r="365" spans="19:19">
      <c r="S365" s="49"/>
    </row>
    <row r="366" spans="19:19">
      <c r="S366" s="49"/>
    </row>
    <row r="367" spans="19:19">
      <c r="S367" s="49"/>
    </row>
    <row r="368" spans="19:19">
      <c r="S368" s="49"/>
    </row>
    <row r="369" spans="19:19">
      <c r="S369" s="49"/>
    </row>
    <row r="370" spans="19:19">
      <c r="S370" s="49"/>
    </row>
    <row r="371" spans="19:19">
      <c r="S371" s="49"/>
    </row>
    <row r="372" spans="19:19">
      <c r="S372" s="49"/>
    </row>
    <row r="373" spans="19:19">
      <c r="S373" s="49"/>
    </row>
    <row r="374" spans="19:19">
      <c r="S374" s="49"/>
    </row>
    <row r="375" spans="19:19">
      <c r="S375" s="49"/>
    </row>
    <row r="376" spans="19:19">
      <c r="S376" s="49"/>
    </row>
    <row r="377" spans="19:19">
      <c r="S377" s="49"/>
    </row>
    <row r="378" spans="19:19">
      <c r="S378" s="49"/>
    </row>
    <row r="379" spans="19:19">
      <c r="S379" s="49"/>
    </row>
    <row r="380" spans="19:19">
      <c r="S380" s="49"/>
    </row>
    <row r="381" spans="19:19">
      <c r="S381" s="49"/>
    </row>
    <row r="382" spans="19:19">
      <c r="S382" s="49"/>
    </row>
    <row r="383" spans="19:19">
      <c r="S383" s="49"/>
    </row>
    <row r="384" spans="19:19">
      <c r="S384" s="49"/>
    </row>
    <row r="385" spans="19:19">
      <c r="S385" s="49"/>
    </row>
    <row r="386" spans="19:19">
      <c r="S386" s="49"/>
    </row>
    <row r="387" spans="19:19">
      <c r="S387" s="49"/>
    </row>
    <row r="388" spans="19:19">
      <c r="S388" s="49"/>
    </row>
    <row r="389" spans="19:19">
      <c r="S389" s="49"/>
    </row>
    <row r="390" spans="19:19">
      <c r="S390" s="49"/>
    </row>
    <row r="391" spans="19:19">
      <c r="S391" s="49"/>
    </row>
    <row r="392" spans="19:19">
      <c r="S392" s="49"/>
    </row>
    <row r="393" spans="19:19">
      <c r="S393" s="49"/>
    </row>
    <row r="394" spans="19:19">
      <c r="S394" s="49"/>
    </row>
    <row r="395" spans="19:19">
      <c r="S395" s="49"/>
    </row>
    <row r="396" spans="19:19">
      <c r="S396" s="49"/>
    </row>
    <row r="397" spans="19:19">
      <c r="S397" s="49"/>
    </row>
    <row r="398" spans="19:19">
      <c r="S398" s="49"/>
    </row>
    <row r="399" spans="19:19">
      <c r="S399" s="49"/>
    </row>
    <row r="400" spans="19:19">
      <c r="S400" s="49"/>
    </row>
    <row r="401" spans="19:19">
      <c r="S401" s="49"/>
    </row>
    <row r="402" spans="19:19">
      <c r="S402" s="49"/>
    </row>
    <row r="403" spans="19:19">
      <c r="S403" s="49"/>
    </row>
  </sheetData>
  <dataConsolidate/>
  <mergeCells count="36">
    <mergeCell ref="B1:H1"/>
    <mergeCell ref="B2:H2"/>
    <mergeCell ref="B3:C3"/>
    <mergeCell ref="B4:D4"/>
    <mergeCell ref="B5:D5"/>
    <mergeCell ref="A16:D16"/>
    <mergeCell ref="G15:H15"/>
    <mergeCell ref="H16:I16"/>
    <mergeCell ref="G11:H11"/>
    <mergeCell ref="A11:D11"/>
    <mergeCell ref="E11:F11"/>
    <mergeCell ref="A15:D15"/>
    <mergeCell ref="J6:K6"/>
    <mergeCell ref="B9:C9"/>
    <mergeCell ref="F9:I9"/>
    <mergeCell ref="J9:K9"/>
    <mergeCell ref="J10:K11"/>
    <mergeCell ref="B8:C8"/>
    <mergeCell ref="B7:D7"/>
    <mergeCell ref="J7:K7"/>
    <mergeCell ref="J8:K8"/>
    <mergeCell ref="F8:I8"/>
    <mergeCell ref="B6:C6"/>
    <mergeCell ref="F6:I6"/>
    <mergeCell ref="E10:H10"/>
    <mergeCell ref="N8:N9"/>
    <mergeCell ref="O8:O9"/>
    <mergeCell ref="E17:F17"/>
    <mergeCell ref="J17:K17"/>
    <mergeCell ref="L10:L11"/>
    <mergeCell ref="J12:K12"/>
    <mergeCell ref="J15:K15"/>
    <mergeCell ref="J13:K13"/>
    <mergeCell ref="J14:K14"/>
    <mergeCell ref="J16:K16"/>
    <mergeCell ref="H17:I17"/>
  </mergeCells>
  <dataValidations count="10">
    <dataValidation type="list" allowBlank="1" showInputMessage="1" showErrorMessage="1" sqref="G16 G13" xr:uid="{00000000-0002-0000-0200-000000000000}">
      <formula1>$R$1:$R$2</formula1>
    </dataValidation>
    <dataValidation type="list" allowBlank="1" showInputMessage="1" showErrorMessage="1" sqref="G15" xr:uid="{00000000-0002-0000-0200-000001000000}">
      <formula1>$U$1:$U$3</formula1>
    </dataValidation>
    <dataValidation type="list" allowBlank="1" showInputMessage="1" showErrorMessage="1" sqref="G14" xr:uid="{00000000-0002-0000-0200-000002000000}">
      <formula1>$T$1:$T$15</formula1>
    </dataValidation>
    <dataValidation type="list" allowBlank="1" showInputMessage="1" showErrorMessage="1" sqref="G12" xr:uid="{00000000-0002-0000-0200-000003000000}">
      <formula1>$S$1:$S$96</formula1>
    </dataValidation>
    <dataValidation type="date" operator="greaterThan" allowBlank="1" showInputMessage="1" showErrorMessage="1" sqref="B3:C3" xr:uid="{00000000-0002-0000-0200-000004000000}">
      <formula1>38595</formula1>
    </dataValidation>
    <dataValidation type="list" allowBlank="1" showInputMessage="1" showErrorMessage="1" sqref="B7:D7" xr:uid="{00000000-0002-0000-0200-000005000000}">
      <formula1>$V$1:$V$4</formula1>
    </dataValidation>
    <dataValidation type="list" allowBlank="1" showInputMessage="1" showErrorMessage="1" sqref="B9:C9" xr:uid="{00000000-0002-0000-0200-000006000000}">
      <formula1>$W$1:$W$3</formula1>
    </dataValidation>
    <dataValidation type="list" allowBlank="1" showInputMessage="1" showErrorMessage="1" sqref="O6" xr:uid="{00000000-0002-0000-0200-000007000000}">
      <formula1>$X$1:$X$5</formula1>
    </dataValidation>
    <dataValidation type="list" allowBlank="1" showInputMessage="1" showErrorMessage="1" sqref="O7" xr:uid="{00000000-0002-0000-0200-000008000000}">
      <formula1>$Y$1:$Y$7</formula1>
    </dataValidation>
    <dataValidation type="list" allowBlank="1" showInputMessage="1" showErrorMessage="1" sqref="O5" xr:uid="{00000000-0002-0000-0200-000009000000}">
      <formula1>$Z$1:$Z$3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verticalDpi="0" r:id="rId1"/>
  <colBreaks count="1" manualBreakCount="1">
    <brk id="12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D106"/>
  <sheetViews>
    <sheetView topLeftCell="A4" workbookViewId="0">
      <selection activeCell="C19" sqref="C19"/>
    </sheetView>
  </sheetViews>
  <sheetFormatPr baseColWidth="10" defaultRowHeight="15"/>
  <cols>
    <col min="1" max="1" width="3.85546875" style="105" customWidth="1"/>
    <col min="2" max="2" width="16.42578125" style="105" bestFit="1" customWidth="1"/>
    <col min="3" max="3" width="19.140625" style="102" customWidth="1"/>
    <col min="4" max="4" width="29" style="102" customWidth="1"/>
    <col min="5" max="5" width="18.28515625" style="102" customWidth="1"/>
    <col min="6" max="6" width="18.5703125" style="102" customWidth="1"/>
    <col min="7" max="7" width="11.85546875" style="105" customWidth="1"/>
    <col min="8" max="8" width="8.140625" style="105" customWidth="1"/>
    <col min="9" max="16384" width="11.42578125" style="105"/>
  </cols>
  <sheetData>
    <row r="1" spans="2:30" ht="15.75">
      <c r="B1" s="268"/>
      <c r="C1" s="268"/>
      <c r="F1" s="103" t="s">
        <v>84</v>
      </c>
      <c r="G1" s="104">
        <f ca="1">TODAY()</f>
        <v>43821</v>
      </c>
    </row>
    <row r="2" spans="2:30">
      <c r="B2" s="268"/>
      <c r="C2" s="268"/>
      <c r="D2" s="269" t="s">
        <v>85</v>
      </c>
      <c r="E2" s="269"/>
    </row>
    <row r="3" spans="2:30">
      <c r="B3" s="268"/>
      <c r="C3" s="268"/>
      <c r="D3" s="269" t="s">
        <v>86</v>
      </c>
      <c r="E3" s="269"/>
      <c r="I3" s="105" t="s">
        <v>87</v>
      </c>
      <c r="AD3" s="105" t="s">
        <v>88</v>
      </c>
    </row>
    <row r="4" spans="2:30" ht="26.25" thickBot="1">
      <c r="B4" s="268"/>
      <c r="C4" s="268"/>
      <c r="D4" s="270" t="s">
        <v>89</v>
      </c>
      <c r="E4" s="270"/>
      <c r="F4" s="270"/>
      <c r="AD4" s="106" t="s">
        <v>90</v>
      </c>
    </row>
    <row r="5" spans="2:30" ht="19.5">
      <c r="B5" s="271" t="s">
        <v>91</v>
      </c>
      <c r="C5" s="272"/>
      <c r="D5" s="272"/>
      <c r="E5" s="272"/>
      <c r="F5" s="272"/>
      <c r="G5" s="273"/>
      <c r="AD5" s="106" t="s">
        <v>92</v>
      </c>
    </row>
    <row r="6" spans="2:30" ht="20.25" thickBot="1">
      <c r="B6" s="265" t="s">
        <v>93</v>
      </c>
      <c r="C6" s="266"/>
      <c r="D6" s="266"/>
      <c r="E6" s="266"/>
      <c r="F6" s="266"/>
      <c r="G6" s="267"/>
      <c r="AD6" s="106" t="s">
        <v>94</v>
      </c>
    </row>
    <row r="7" spans="2:30" ht="16.5" thickBot="1">
      <c r="G7" s="107"/>
      <c r="H7" s="108"/>
      <c r="AD7" s="106" t="s">
        <v>95</v>
      </c>
    </row>
    <row r="8" spans="2:30" ht="19.5">
      <c r="B8" s="109" t="s">
        <v>96</v>
      </c>
      <c r="C8" s="275"/>
      <c r="D8" s="276"/>
      <c r="E8" s="110" t="s">
        <v>97</v>
      </c>
      <c r="F8" s="111" t="s">
        <v>98</v>
      </c>
      <c r="G8" s="112"/>
      <c r="H8" s="108"/>
    </row>
    <row r="9" spans="2:30" ht="19.5">
      <c r="B9" s="113" t="s">
        <v>99</v>
      </c>
      <c r="C9" s="277"/>
      <c r="D9" s="278"/>
      <c r="E9" s="110" t="s">
        <v>100</v>
      </c>
      <c r="F9" s="111">
        <v>16001</v>
      </c>
      <c r="G9" s="112"/>
      <c r="H9" s="108"/>
    </row>
    <row r="10" spans="2:30" ht="19.5">
      <c r="B10" s="114" t="s">
        <v>101</v>
      </c>
      <c r="C10" s="279">
        <v>41399</v>
      </c>
      <c r="D10" s="280"/>
      <c r="E10" s="105"/>
      <c r="F10" s="105"/>
      <c r="G10" s="112"/>
      <c r="H10" s="108"/>
    </row>
    <row r="11" spans="2:30" ht="19.5">
      <c r="B11" s="114" t="s">
        <v>102</v>
      </c>
      <c r="C11" s="281"/>
      <c r="D11" s="282"/>
      <c r="E11" s="115"/>
      <c r="F11" s="115"/>
      <c r="G11" s="112"/>
      <c r="H11" s="108"/>
    </row>
    <row r="12" spans="2:30" ht="20.25" thickBot="1">
      <c r="B12" s="116" t="s">
        <v>103</v>
      </c>
      <c r="C12" s="283"/>
      <c r="D12" s="284"/>
      <c r="E12" s="115"/>
      <c r="F12" s="285" t="s">
        <v>104</v>
      </c>
      <c r="G12" s="117" t="s">
        <v>18</v>
      </c>
      <c r="M12" s="105" t="b">
        <f>LEN(C8)=18</f>
        <v>0</v>
      </c>
    </row>
    <row r="13" spans="2:30" ht="15" customHeight="1" thickBot="1">
      <c r="F13" s="286"/>
      <c r="G13" s="118" t="s">
        <v>19</v>
      </c>
      <c r="M13" s="119"/>
      <c r="N13" s="119"/>
    </row>
    <row r="14" spans="2:30" ht="15" customHeight="1">
      <c r="B14" s="287" t="s">
        <v>105</v>
      </c>
      <c r="C14" s="288"/>
      <c r="D14" s="288"/>
      <c r="E14" s="288"/>
      <c r="F14" s="120">
        <f>E31</f>
        <v>0</v>
      </c>
      <c r="G14" s="121" t="s">
        <v>106</v>
      </c>
      <c r="M14" s="119"/>
      <c r="N14" s="119"/>
    </row>
    <row r="15" spans="2:30" ht="15" customHeight="1">
      <c r="B15" s="289" t="str">
        <f>'[2].'!C5</f>
        <v>Vingt trois mille cinq cent trente et un Dinars et neuf  cents</v>
      </c>
      <c r="C15" s="290"/>
      <c r="D15" s="290"/>
      <c r="E15" s="290"/>
      <c r="F15" s="290"/>
      <c r="G15" s="291"/>
      <c r="M15" s="119"/>
      <c r="N15" s="119"/>
    </row>
    <row r="16" spans="2:30" ht="18.75" customHeight="1">
      <c r="B16" s="289"/>
      <c r="C16" s="290"/>
      <c r="D16" s="290"/>
      <c r="E16" s="290"/>
      <c r="F16" s="290"/>
      <c r="G16" s="291"/>
      <c r="M16" s="119"/>
      <c r="N16" s="119"/>
    </row>
    <row r="17" spans="2:16" ht="36">
      <c r="B17" s="122" t="s">
        <v>107</v>
      </c>
      <c r="C17" s="123">
        <f>C9</f>
        <v>0</v>
      </c>
      <c r="D17" s="124" t="s">
        <v>108</v>
      </c>
      <c r="E17" s="125" t="s">
        <v>90</v>
      </c>
      <c r="F17" s="292" t="s">
        <v>109</v>
      </c>
      <c r="G17" s="293"/>
      <c r="M17" s="119"/>
      <c r="N17" s="119"/>
    </row>
    <row r="18" spans="2:16" ht="33.75" thickBot="1">
      <c r="B18" s="126" t="s">
        <v>110</v>
      </c>
      <c r="C18" s="127" t="s">
        <v>111</v>
      </c>
      <c r="D18" s="128"/>
      <c r="E18" s="129"/>
      <c r="F18" s="130"/>
      <c r="G18" s="131"/>
      <c r="H18" s="108"/>
      <c r="M18" s="119"/>
      <c r="N18" s="119"/>
    </row>
    <row r="19" spans="2:16" ht="21">
      <c r="B19" s="132"/>
      <c r="C19" s="133"/>
      <c r="D19" s="134"/>
      <c r="E19" s="294"/>
      <c r="F19" s="294"/>
      <c r="G19" s="135"/>
      <c r="H19" s="108"/>
      <c r="M19" s="119"/>
      <c r="N19" s="119"/>
    </row>
    <row r="20" spans="2:16" ht="21">
      <c r="B20" s="136"/>
      <c r="C20" s="137"/>
      <c r="D20" s="138"/>
      <c r="E20" s="274"/>
      <c r="F20" s="274"/>
      <c r="G20" s="139"/>
      <c r="H20" s="108"/>
      <c r="M20" s="119"/>
      <c r="N20" s="119"/>
    </row>
    <row r="21" spans="2:16" ht="21" customHeight="1">
      <c r="B21" s="136"/>
      <c r="C21" s="137"/>
      <c r="D21" s="138"/>
      <c r="E21" s="274"/>
      <c r="F21" s="274"/>
      <c r="G21" s="139"/>
      <c r="H21" s="108"/>
      <c r="M21" s="119"/>
      <c r="N21" s="119"/>
      <c r="O21" s="119"/>
      <c r="P21" s="119"/>
    </row>
    <row r="22" spans="2:16" ht="20.25">
      <c r="B22" s="140"/>
      <c r="C22" s="141"/>
      <c r="D22" s="141"/>
      <c r="E22" s="297"/>
      <c r="F22" s="298"/>
      <c r="G22" s="142"/>
      <c r="H22" s="108"/>
      <c r="M22" s="119"/>
      <c r="N22" s="119"/>
      <c r="O22" s="119"/>
      <c r="P22" s="119"/>
    </row>
    <row r="23" spans="2:16" ht="21">
      <c r="B23" s="143"/>
      <c r="C23" s="137"/>
      <c r="D23" s="138"/>
      <c r="E23" s="274"/>
      <c r="F23" s="274"/>
      <c r="G23" s="139"/>
      <c r="H23" s="108"/>
      <c r="M23" s="119"/>
      <c r="N23" s="119"/>
      <c r="O23" s="119"/>
      <c r="P23" s="119"/>
    </row>
    <row r="24" spans="2:16" ht="21" customHeight="1">
      <c r="B24" s="143"/>
      <c r="C24" s="137"/>
      <c r="D24" s="138"/>
      <c r="E24" s="274"/>
      <c r="F24" s="274"/>
      <c r="G24" s="139"/>
      <c r="H24" s="108"/>
      <c r="M24" s="119"/>
      <c r="N24" s="119"/>
      <c r="O24" s="119"/>
      <c r="P24" s="119"/>
    </row>
    <row r="25" spans="2:16" ht="20.25">
      <c r="B25" s="140"/>
      <c r="C25" s="144"/>
      <c r="D25" s="144"/>
      <c r="E25" s="297"/>
      <c r="F25" s="297"/>
      <c r="G25" s="142"/>
      <c r="H25" s="108"/>
      <c r="M25" s="119"/>
      <c r="N25" s="119"/>
      <c r="O25" s="119"/>
      <c r="P25" s="119"/>
    </row>
    <row r="26" spans="2:16" ht="21">
      <c r="B26" s="143"/>
      <c r="C26" s="137"/>
      <c r="D26" s="138"/>
      <c r="E26" s="274"/>
      <c r="F26" s="274"/>
      <c r="G26" s="139"/>
      <c r="H26" s="108"/>
      <c r="M26" s="119"/>
      <c r="N26" s="119"/>
      <c r="O26" s="119"/>
      <c r="P26" s="119"/>
    </row>
    <row r="27" spans="2:16" ht="21">
      <c r="B27" s="145"/>
      <c r="C27" s="137"/>
      <c r="D27" s="146"/>
      <c r="E27" s="274"/>
      <c r="F27" s="274"/>
      <c r="G27" s="139"/>
      <c r="H27" s="108"/>
      <c r="M27" s="119"/>
      <c r="N27" s="119"/>
      <c r="O27" s="119"/>
      <c r="P27" s="119"/>
    </row>
    <row r="28" spans="2:16" ht="21">
      <c r="B28" s="147"/>
      <c r="C28" s="144"/>
      <c r="D28" s="148"/>
      <c r="E28" s="299"/>
      <c r="F28" s="299"/>
      <c r="G28" s="142"/>
      <c r="H28" s="108"/>
      <c r="M28" s="119"/>
      <c r="N28" s="119"/>
      <c r="O28" s="119"/>
      <c r="P28" s="119"/>
    </row>
    <row r="29" spans="2:16" ht="21">
      <c r="B29" s="143"/>
      <c r="C29" s="137"/>
      <c r="D29" s="138"/>
      <c r="E29" s="300"/>
      <c r="F29" s="300"/>
      <c r="G29" s="139"/>
      <c r="H29" s="108"/>
      <c r="M29" s="119"/>
      <c r="N29" s="119"/>
      <c r="O29" s="119"/>
      <c r="P29" s="119"/>
    </row>
    <row r="30" spans="2:16" ht="23.25" customHeight="1">
      <c r="B30" s="149"/>
      <c r="C30" s="148"/>
      <c r="D30" s="148"/>
      <c r="E30" s="301"/>
      <c r="F30" s="301"/>
      <c r="G30" s="142"/>
      <c r="H30" s="108"/>
    </row>
    <row r="31" spans="2:16" ht="24" thickBot="1">
      <c r="B31" s="150"/>
      <c r="C31" s="151"/>
      <c r="D31" s="151"/>
      <c r="E31" s="302"/>
      <c r="F31" s="302"/>
      <c r="G31" s="152"/>
      <c r="H31" s="108"/>
    </row>
    <row r="32" spans="2:16" ht="15.75">
      <c r="B32" s="153"/>
      <c r="C32" s="303"/>
      <c r="D32" s="303"/>
      <c r="E32" s="154"/>
      <c r="F32" s="154"/>
      <c r="G32" s="155"/>
      <c r="H32" s="108"/>
    </row>
    <row r="33" spans="1:9" ht="20.25">
      <c r="B33" s="156" t="s">
        <v>112</v>
      </c>
      <c r="C33" s="295" t="s">
        <v>113</v>
      </c>
      <c r="D33" s="295"/>
      <c r="E33" s="295"/>
      <c r="F33" s="295"/>
      <c r="G33" s="296"/>
      <c r="H33" s="108"/>
    </row>
    <row r="34" spans="1:9" ht="20.25" thickBot="1">
      <c r="A34" s="108"/>
      <c r="B34" s="157"/>
      <c r="C34" s="295"/>
      <c r="D34" s="295"/>
      <c r="E34" s="295"/>
      <c r="F34" s="295"/>
      <c r="G34" s="296"/>
      <c r="H34" s="108"/>
    </row>
    <row r="35" spans="1:9" ht="18.75">
      <c r="A35" s="108"/>
      <c r="B35" s="153"/>
      <c r="C35" s="306"/>
      <c r="D35" s="306"/>
      <c r="E35" s="306"/>
      <c r="F35" s="306"/>
      <c r="G35" s="307"/>
      <c r="H35" s="108"/>
      <c r="I35" s="107"/>
    </row>
    <row r="36" spans="1:9" ht="18.75">
      <c r="A36" s="108"/>
      <c r="B36" s="153"/>
      <c r="C36" s="308"/>
      <c r="D36" s="308"/>
      <c r="E36" s="308"/>
      <c r="F36" s="308"/>
      <c r="G36" s="309"/>
      <c r="H36" s="108"/>
    </row>
    <row r="37" spans="1:9" ht="18.75">
      <c r="A37" s="108"/>
      <c r="B37" s="158"/>
      <c r="C37" s="308"/>
      <c r="D37" s="308"/>
      <c r="E37" s="308"/>
      <c r="F37" s="308"/>
      <c r="G37" s="309"/>
      <c r="H37" s="108"/>
    </row>
    <row r="38" spans="1:9" ht="18.75">
      <c r="A38" s="108"/>
      <c r="B38" s="153"/>
      <c r="C38" s="308"/>
      <c r="D38" s="308"/>
      <c r="E38" s="308"/>
      <c r="F38" s="308"/>
      <c r="G38" s="309"/>
      <c r="H38" s="108"/>
    </row>
    <row r="39" spans="1:9" ht="16.5" thickBot="1">
      <c r="A39" s="108"/>
      <c r="B39" s="153"/>
      <c r="C39" s="159"/>
      <c r="D39" s="310"/>
      <c r="E39" s="310"/>
      <c r="F39" s="310"/>
      <c r="G39" s="311"/>
      <c r="H39" s="108"/>
    </row>
    <row r="40" spans="1:9" ht="15.75">
      <c r="A40" s="108"/>
      <c r="B40" s="160"/>
      <c r="C40" s="161"/>
      <c r="D40" s="304"/>
      <c r="E40" s="304"/>
      <c r="F40" s="304"/>
      <c r="G40" s="305"/>
      <c r="H40" s="108"/>
    </row>
    <row r="41" spans="1:9" ht="18" customHeight="1">
      <c r="B41" s="153"/>
      <c r="C41" s="159"/>
      <c r="D41" s="159"/>
      <c r="E41" s="159"/>
      <c r="F41" s="159"/>
      <c r="G41" s="155"/>
    </row>
    <row r="42" spans="1:9" ht="15" customHeight="1">
      <c r="B42" s="158"/>
      <c r="C42" s="108"/>
      <c r="D42" s="108"/>
      <c r="E42" s="108"/>
      <c r="F42" s="108"/>
      <c r="G42" s="162"/>
    </row>
    <row r="43" spans="1:9" ht="15" customHeight="1">
      <c r="B43" s="158"/>
      <c r="C43" s="108"/>
      <c r="D43" s="108"/>
      <c r="E43" s="108"/>
      <c r="F43" s="108"/>
      <c r="G43" s="162"/>
    </row>
    <row r="44" spans="1:9" ht="15" customHeight="1">
      <c r="B44" s="158"/>
      <c r="C44" s="108"/>
      <c r="D44" s="108"/>
      <c r="E44" s="108"/>
      <c r="F44" s="108"/>
      <c r="G44" s="162"/>
    </row>
    <row r="45" spans="1:9" ht="15" customHeight="1">
      <c r="B45" s="158"/>
      <c r="C45" s="108"/>
      <c r="D45" s="108"/>
      <c r="E45" s="108"/>
      <c r="F45" s="108"/>
      <c r="G45" s="162"/>
    </row>
    <row r="46" spans="1:9" ht="15.75" customHeight="1">
      <c r="B46" s="158"/>
      <c r="C46" s="108"/>
      <c r="D46" s="108"/>
      <c r="E46" s="108"/>
      <c r="F46" s="108"/>
      <c r="G46" s="162"/>
    </row>
    <row r="47" spans="1:9">
      <c r="B47" s="158"/>
      <c r="C47" s="108"/>
      <c r="D47" s="108"/>
      <c r="E47" s="108"/>
      <c r="F47" s="108"/>
      <c r="G47" s="162"/>
    </row>
    <row r="48" spans="1:9" ht="15" customHeight="1">
      <c r="B48" s="158"/>
      <c r="C48" s="108"/>
      <c r="D48" s="108"/>
      <c r="E48" s="108"/>
      <c r="F48" s="108"/>
      <c r="G48" s="162"/>
    </row>
    <row r="49" spans="1:8" ht="15" customHeight="1">
      <c r="B49" s="158"/>
      <c r="C49" s="108"/>
      <c r="D49" s="108"/>
      <c r="E49" s="108"/>
      <c r="F49" s="108"/>
      <c r="G49" s="162"/>
    </row>
    <row r="50" spans="1:8" ht="15" customHeight="1">
      <c r="B50" s="158"/>
      <c r="C50" s="108"/>
      <c r="D50" s="108"/>
      <c r="E50" s="108"/>
      <c r="F50" s="108"/>
      <c r="G50" s="162"/>
    </row>
    <row r="51" spans="1:8" ht="15" customHeight="1">
      <c r="B51" s="158"/>
      <c r="C51" s="108"/>
      <c r="D51" s="108"/>
      <c r="E51" s="108"/>
      <c r="F51" s="108"/>
      <c r="G51" s="162"/>
    </row>
    <row r="52" spans="1:8" ht="15" customHeight="1">
      <c r="B52" s="158"/>
      <c r="C52" s="108"/>
      <c r="D52" s="108"/>
      <c r="E52" s="108"/>
      <c r="F52" s="108"/>
      <c r="G52" s="162"/>
    </row>
    <row r="53" spans="1:8" s="163" customFormat="1" ht="15.75" customHeight="1">
      <c r="A53" s="105"/>
      <c r="B53" s="158"/>
      <c r="C53" s="108"/>
      <c r="D53" s="108"/>
      <c r="E53" s="108"/>
      <c r="F53" s="108"/>
      <c r="G53" s="162"/>
    </row>
    <row r="54" spans="1:8" ht="15.75" thickBot="1">
      <c r="A54" s="164">
        <v>11</v>
      </c>
      <c r="B54" s="165"/>
      <c r="C54" s="166"/>
      <c r="D54" s="166"/>
      <c r="E54" s="166"/>
      <c r="F54" s="166"/>
      <c r="G54" s="131"/>
    </row>
    <row r="56" spans="1:8">
      <c r="H56" s="105" t="s">
        <v>114</v>
      </c>
    </row>
    <row r="87" spans="8:8">
      <c r="H87" s="108"/>
    </row>
    <row r="88" spans="8:8">
      <c r="H88" s="108"/>
    </row>
    <row r="89" spans="8:8">
      <c r="H89" s="108"/>
    </row>
    <row r="90" spans="8:8">
      <c r="H90" s="108"/>
    </row>
    <row r="91" spans="8:8">
      <c r="H91" s="108"/>
    </row>
    <row r="92" spans="8:8">
      <c r="H92" s="108"/>
    </row>
    <row r="93" spans="8:8">
      <c r="H93" s="108"/>
    </row>
    <row r="106" spans="8:8">
      <c r="H106" s="163"/>
    </row>
  </sheetData>
  <mergeCells count="37">
    <mergeCell ref="D40:G40"/>
    <mergeCell ref="C34:G34"/>
    <mergeCell ref="C35:G35"/>
    <mergeCell ref="C36:G36"/>
    <mergeCell ref="C37:G37"/>
    <mergeCell ref="C38:G38"/>
    <mergeCell ref="D39:G39"/>
    <mergeCell ref="C33:G33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C32:D32"/>
    <mergeCell ref="E21:F21"/>
    <mergeCell ref="C8:D8"/>
    <mergeCell ref="C9:D9"/>
    <mergeCell ref="C10:D10"/>
    <mergeCell ref="C11:D11"/>
    <mergeCell ref="C12:D12"/>
    <mergeCell ref="F12:F13"/>
    <mergeCell ref="B14:E14"/>
    <mergeCell ref="B15:G16"/>
    <mergeCell ref="F17:G17"/>
    <mergeCell ref="E19:F19"/>
    <mergeCell ref="E20:F20"/>
    <mergeCell ref="B6:G6"/>
    <mergeCell ref="B1:C4"/>
    <mergeCell ref="D2:E2"/>
    <mergeCell ref="D3:E3"/>
    <mergeCell ref="D4:F4"/>
    <mergeCell ref="B5:G5"/>
  </mergeCells>
  <conditionalFormatting sqref="F8">
    <cfRule type="expression" dxfId="0" priority="1">
      <formula>ISNA($F$8)</formula>
    </cfRule>
  </conditionalFormatting>
  <dataValidations count="4">
    <dataValidation type="list" allowBlank="1" showInputMessage="1" showErrorMessage="1" sqref="F9" xr:uid="{00000000-0002-0000-0300-000000000000}">
      <formula1>codeagence</formula1>
    </dataValidation>
    <dataValidation type="list" allowBlank="1" showInputMessage="1" showErrorMessage="1" sqref="C18" xr:uid="{00000000-0002-0000-0300-000001000000}">
      <formula1>listeexpert</formula1>
    </dataValidation>
    <dataValidation type="list" allowBlank="1" showInputMessage="1" showErrorMessage="1" errorTitle="Choisir dans la liste" sqref="AD3" xr:uid="{00000000-0002-0000-0300-000002000000}">
      <formula1>$B$4:$B$6</formula1>
    </dataValidation>
    <dataValidation type="list" allowBlank="1" showInputMessage="1" showErrorMessage="1" errorTitle="Choisir dans la liste" sqref="E17" xr:uid="{00000000-0002-0000-0300-000003000000}">
      <formula1>$AD$3:$AD$7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E20" sqref="E2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Vict Maj DCD</vt:lpstr>
      <vt:lpstr>Vict Min DCD</vt:lpstr>
      <vt:lpstr>Victime Blessée</vt:lpstr>
      <vt:lpstr>Autorisation</vt:lpstr>
      <vt:lpstr>Feuil2</vt:lpstr>
      <vt:lpstr>'Vict Maj DCD'!Zone_d_impression</vt:lpstr>
      <vt:lpstr>'Vict Min DCD'!Zone_d_impression</vt:lpstr>
      <vt:lpstr>'Victime Blessée'!Zone_d_impression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amahi</dc:creator>
  <cp:lastModifiedBy>Yves</cp:lastModifiedBy>
  <cp:lastPrinted>2016-03-03T16:00:53Z</cp:lastPrinted>
  <dcterms:created xsi:type="dcterms:W3CDTF">2011-07-24T10:57:09Z</dcterms:created>
  <dcterms:modified xsi:type="dcterms:W3CDTF">2019-12-22T10:27:05Z</dcterms:modified>
</cp:coreProperties>
</file>