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075"/>
  </bookViews>
  <sheets>
    <sheet name="Essai 1" sheetId="4" r:id="rId1"/>
  </sheets>
  <calcPr calcId="145621"/>
</workbook>
</file>

<file path=xl/calcChain.xml><?xml version="1.0" encoding="utf-8"?>
<calcChain xmlns="http://schemas.openxmlformats.org/spreadsheetml/2006/main">
  <c r="G68" i="4" l="1"/>
  <c r="G69" i="4"/>
  <c r="G70" i="4"/>
  <c r="G72" i="4"/>
  <c r="G73" i="4"/>
  <c r="G66" i="4"/>
  <c r="H68" i="4"/>
  <c r="H69" i="4"/>
  <c r="H70" i="4"/>
  <c r="H72" i="4"/>
  <c r="H73" i="4"/>
  <c r="H66" i="4"/>
  <c r="D69" i="4"/>
  <c r="F69" i="4" s="1"/>
  <c r="D70" i="4"/>
  <c r="D71" i="4"/>
  <c r="F71" i="4" s="1"/>
  <c r="G71" i="4" s="1"/>
  <c r="D72" i="4"/>
  <c r="D73" i="4"/>
  <c r="F73" i="4" s="1"/>
  <c r="D4" i="4"/>
  <c r="I5" i="4"/>
  <c r="M5" i="4"/>
  <c r="N5" i="4" s="1"/>
  <c r="F10" i="4"/>
  <c r="M10" i="4"/>
  <c r="N10" i="4" s="1"/>
  <c r="M11" i="4"/>
  <c r="N11" i="4" s="1"/>
  <c r="M12" i="4"/>
  <c r="O12" i="4" s="1"/>
  <c r="P12" i="4" s="1"/>
  <c r="M13" i="4"/>
  <c r="N13" i="4" s="1"/>
  <c r="M14" i="4"/>
  <c r="O14" i="4" s="1"/>
  <c r="P14" i="4" s="1"/>
  <c r="D68" i="4"/>
  <c r="D67" i="4"/>
  <c r="F67" i="4" s="1"/>
  <c r="H67" i="4" s="1"/>
  <c r="D66" i="4"/>
  <c r="F66" i="4" s="1"/>
  <c r="G67" i="4" l="1"/>
  <c r="H71" i="4"/>
  <c r="I71" i="4" s="1"/>
  <c r="J71" i="4" s="1"/>
  <c r="I73" i="4"/>
  <c r="J73" i="4" s="1"/>
  <c r="F72" i="4"/>
  <c r="I72" i="4" s="1"/>
  <c r="J72" i="4" s="1"/>
  <c r="F70" i="4"/>
  <c r="I70" i="4" s="1"/>
  <c r="J70" i="4" s="1"/>
  <c r="I69" i="4"/>
  <c r="J69" i="4" s="1"/>
  <c r="N14" i="4"/>
  <c r="O11" i="4"/>
  <c r="P11" i="4" s="1"/>
  <c r="Q14" i="4"/>
  <c r="N12" i="4"/>
  <c r="Q12" i="4" s="1"/>
  <c r="O10" i="4"/>
  <c r="P10" i="4" s="1"/>
  <c r="Q10" i="4" s="1"/>
  <c r="G10" i="4" s="1"/>
  <c r="H10" i="4" s="1"/>
  <c r="Q11" i="4"/>
  <c r="O5" i="4"/>
  <c r="P5" i="4" s="1"/>
  <c r="Q5" i="4" s="1"/>
  <c r="O13" i="4"/>
  <c r="P13" i="4" s="1"/>
  <c r="Q13" i="4" s="1"/>
  <c r="F68" i="4"/>
  <c r="D58" i="4"/>
  <c r="F58" i="4" s="1"/>
  <c r="F55" i="4"/>
  <c r="M26" i="4" s="1"/>
  <c r="N26" i="4" s="1"/>
  <c r="D52" i="4"/>
  <c r="F52" i="4" s="1"/>
  <c r="M52" i="4" s="1"/>
  <c r="M32" i="4"/>
  <c r="N32" i="4" s="1"/>
  <c r="D22" i="4"/>
  <c r="F18" i="4"/>
  <c r="M18" i="4" s="1"/>
  <c r="H4" i="4" l="1"/>
  <c r="I10" i="4"/>
  <c r="O52" i="4"/>
  <c r="P52" i="4" s="1"/>
  <c r="N52" i="4"/>
  <c r="O18" i="4"/>
  <c r="P18" i="4" s="1"/>
  <c r="N18" i="4"/>
  <c r="M29" i="4"/>
  <c r="M58" i="4"/>
  <c r="O26" i="4"/>
  <c r="P26" i="4" s="1"/>
  <c r="Q26" i="4" s="1"/>
  <c r="O32" i="4"/>
  <c r="P32" i="4" s="1"/>
  <c r="Q32" i="4"/>
  <c r="M55" i="4"/>
  <c r="M4" i="4" l="1"/>
  <c r="I4" i="4"/>
  <c r="Q18" i="4"/>
  <c r="G19" i="4" s="1"/>
  <c r="G18" i="4" s="1"/>
  <c r="Q52" i="4"/>
  <c r="G53" i="4" s="1"/>
  <c r="G52" i="4" s="1"/>
  <c r="N55" i="4"/>
  <c r="O55" i="4"/>
  <c r="P55" i="4" s="1"/>
  <c r="O29" i="4"/>
  <c r="P29" i="4" s="1"/>
  <c r="N29" i="4"/>
  <c r="N58" i="4"/>
  <c r="O58" i="4"/>
  <c r="P58" i="4" s="1"/>
  <c r="N4" i="4" l="1"/>
  <c r="O4" i="4"/>
  <c r="P4" i="4" s="1"/>
  <c r="Q58" i="4"/>
  <c r="G59" i="4" s="1"/>
  <c r="G58" i="4" s="1"/>
  <c r="Q29" i="4"/>
  <c r="Q55" i="4"/>
  <c r="G56" i="4" s="1"/>
  <c r="G55" i="4" s="1"/>
  <c r="Q4" i="4" l="1"/>
  <c r="I68" i="4"/>
  <c r="I67" i="4"/>
  <c r="I66" i="4"/>
  <c r="H53" i="4"/>
  <c r="H52" i="4" s="1"/>
  <c r="I52" i="4" s="1"/>
  <c r="H19" i="4"/>
  <c r="H18" i="4" s="1"/>
  <c r="I18" i="4" s="1"/>
  <c r="H59" i="4"/>
  <c r="H58" i="4" s="1"/>
  <c r="I58" i="4" s="1"/>
  <c r="H56" i="4"/>
  <c r="H55" i="4" s="1"/>
  <c r="I55" i="4" s="1"/>
  <c r="H23" i="4"/>
  <c r="H22" i="4" s="1"/>
  <c r="E22" i="4"/>
  <c r="F22" i="4" s="1"/>
  <c r="J67" i="4" l="1"/>
  <c r="J68" i="4"/>
  <c r="J56" i="4"/>
  <c r="J55" i="4" s="1"/>
  <c r="M22" i="4"/>
  <c r="J19" i="4"/>
  <c r="J18" i="4" s="1"/>
  <c r="J59" i="4"/>
  <c r="J58" i="4" s="1"/>
  <c r="J53" i="4"/>
  <c r="N22" i="4" l="1"/>
  <c r="O22" i="4"/>
  <c r="P22" i="4" s="1"/>
  <c r="Q22" i="4" l="1"/>
  <c r="G23" i="4" s="1"/>
  <c r="G22" i="4" s="1"/>
  <c r="I22" i="4" s="1"/>
  <c r="J23" i="4" s="1"/>
  <c r="J22" i="4" s="1"/>
</calcChain>
</file>

<file path=xl/sharedStrings.xml><?xml version="1.0" encoding="utf-8"?>
<sst xmlns="http://schemas.openxmlformats.org/spreadsheetml/2006/main" count="90" uniqueCount="56">
  <si>
    <t>Zone de calculs</t>
  </si>
  <si>
    <t>Paramètres divers</t>
  </si>
  <si>
    <t>Rappel montant</t>
  </si>
  <si>
    <t>Fisc</t>
  </si>
  <si>
    <t>Csions</t>
  </si>
  <si>
    <t>Total</t>
  </si>
  <si>
    <t>Csions sur transaction</t>
  </si>
  <si>
    <t>Investi</t>
  </si>
  <si>
    <t>PRU</t>
  </si>
  <si>
    <t>transaction</t>
  </si>
  <si>
    <t>Taxe</t>
  </si>
  <si>
    <t>Montant</t>
  </si>
  <si>
    <t>moins de 1 101</t>
  </si>
  <si>
    <t>Situation réelle</t>
  </si>
  <si>
    <t>entre 1 101 et 100 000</t>
  </si>
  <si>
    <t>maximum</t>
  </si>
  <si>
    <t>Taux forfaitaire PV</t>
  </si>
  <si>
    <t>Quantité</t>
  </si>
  <si>
    <t>Cours</t>
  </si>
  <si>
    <t xml:space="preserve">Total </t>
  </si>
  <si>
    <t>Frais</t>
  </si>
  <si>
    <t>Taxe transaction</t>
  </si>
  <si>
    <t>X</t>
  </si>
  <si>
    <t>Calcul PV ou MV en cas de cession avec un PRU REEL</t>
  </si>
  <si>
    <t>Brut</t>
  </si>
  <si>
    <t>après frais</t>
  </si>
  <si>
    <t>PRU réel</t>
  </si>
  <si>
    <t>+/- PV</t>
  </si>
  <si>
    <t>Net après fisc</t>
  </si>
  <si>
    <t>Vente selon cours</t>
  </si>
  <si>
    <t>Vente + %</t>
  </si>
  <si>
    <t>SUIVI BOURSE</t>
  </si>
  <si>
    <t>Si réel</t>
  </si>
  <si>
    <t>Hypothèse</t>
  </si>
  <si>
    <t>Achat/Quantité</t>
  </si>
  <si>
    <t>x</t>
  </si>
  <si>
    <t>Vente/Quantité</t>
  </si>
  <si>
    <t>h</t>
  </si>
  <si>
    <t>positif</t>
  </si>
  <si>
    <t>négatif</t>
  </si>
  <si>
    <t>Nom action</t>
  </si>
  <si>
    <t>Société Gale</t>
  </si>
  <si>
    <t>Date</t>
  </si>
  <si>
    <t>Vente selon objectif 1</t>
  </si>
  <si>
    <t>Vente selon objectif 2</t>
  </si>
  <si>
    <t>Vente selon objectif 3</t>
  </si>
  <si>
    <t>Vente selon objectif 4</t>
  </si>
  <si>
    <t>Vente selon objectif 5</t>
  </si>
  <si>
    <t>Vente selon objectif 6</t>
  </si>
  <si>
    <t>Vente selon objectif 7</t>
  </si>
  <si>
    <t>Vente selon objectif 8</t>
  </si>
  <si>
    <t>Avec le code existant, le calcul inversé se fait en J 52 J 55 J 58 avec le résultat en E</t>
  </si>
  <si>
    <t>Je suppose que cela change aussi la zone de référence….</t>
  </si>
  <si>
    <t>QUESTION 1</t>
  </si>
  <si>
    <t>s</t>
  </si>
  <si>
    <t>J'ai modifié mon tableau et je souhaiterais avoir le calcul inversé pour les cellules J 66 : J 73 par exemple ….. Comment modifié le code en ce sens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</si>
</sst>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&quot;€&quot;_-;\-* #,##0.00\ &quot;€&quot;_-;_-* &quot;-&quot;??\ &quot;€&quot;_-;_-@_-"/>
    <numFmt numFmtId="165" formatCode="0.000"/>
    <numFmt numFmtId="166" formatCode="#,##0.000"/>
    <numFmt numFmtId="167" formatCode="#,##0.00\ _€"/>
    <numFmt numFmtId="168" formatCode="[$-40C]d\-mmm\-yy;@"/>
    <numFmt numFmtId="169" formatCode="#,##0.00\ &quot;€&quot;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2"/>
      <color indexed="16"/>
      <name val="Arial"/>
      <family val="2"/>
    </font>
    <font>
      <sz val="12"/>
      <name val="Arial"/>
      <family val="2"/>
    </font>
    <font>
      <b/>
      <i/>
      <sz val="12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theme="1"/>
      <name val="Arial Black"/>
      <family val="2"/>
    </font>
    <font>
      <b/>
      <sz val="11"/>
      <color rgb="FFFF0000"/>
      <name val="Calibri"/>
      <family val="2"/>
      <scheme val="minor"/>
    </font>
    <font>
      <b/>
      <i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1"/>
      <color rgb="FFFF0000"/>
      <name val="Arial Black"/>
      <family val="2"/>
    </font>
    <font>
      <b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2" fillId="0" borderId="0" applyFont="0" applyFill="0" applyBorder="0" applyAlignment="0" applyProtection="0"/>
  </cellStyleXfs>
  <cellXfs count="164">
    <xf numFmtId="0" fontId="0" fillId="0" borderId="0" xfId="0"/>
    <xf numFmtId="165" fontId="3" fillId="0" borderId="0" xfId="0" applyNumberFormat="1" applyFont="1" applyFill="1" applyBorder="1" applyAlignment="1">
      <alignment horizontal="center"/>
    </xf>
    <xf numFmtId="167" fontId="0" fillId="0" borderId="0" xfId="0" applyNumberFormat="1"/>
    <xf numFmtId="0" fontId="0" fillId="0" borderId="0" xfId="0" applyFill="1"/>
    <xf numFmtId="168" fontId="5" fillId="0" borderId="0" xfId="0" applyNumberFormat="1" applyFont="1" applyFill="1" applyBorder="1" applyAlignment="1">
      <alignment horizontal="center"/>
    </xf>
    <xf numFmtId="168" fontId="6" fillId="0" borderId="0" xfId="0" applyNumberFormat="1" applyFont="1" applyFill="1" applyBorder="1" applyAlignment="1">
      <alignment horizontal="center"/>
    </xf>
    <xf numFmtId="0" fontId="7" fillId="0" borderId="0" xfId="0" applyFont="1" applyFill="1" applyBorder="1"/>
    <xf numFmtId="166" fontId="8" fillId="0" borderId="0" xfId="0" applyNumberFormat="1" applyFont="1" applyBorder="1" applyAlignment="1">
      <alignment horizontal="center"/>
    </xf>
    <xf numFmtId="4" fontId="9" fillId="0" borderId="0" xfId="0" applyNumberFormat="1" applyFont="1" applyAlignment="1">
      <alignment horizontal="center"/>
    </xf>
    <xf numFmtId="4" fontId="10" fillId="0" borderId="0" xfId="0" applyNumberFormat="1" applyFont="1" applyAlignment="1">
      <alignment horizontal="center"/>
    </xf>
    <xf numFmtId="0" fontId="6" fillId="2" borderId="0" xfId="0" applyFont="1" applyFill="1"/>
    <xf numFmtId="0" fontId="10" fillId="2" borderId="0" xfId="0" applyFont="1" applyFill="1" applyAlignment="1">
      <alignment horizontal="center"/>
    </xf>
    <xf numFmtId="168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66" fontId="0" fillId="0" borderId="0" xfId="0" applyNumberFormat="1" applyBorder="1"/>
    <xf numFmtId="0" fontId="0" fillId="0" borderId="0" xfId="0" applyAlignment="1">
      <alignment horizontal="center" vertical="center"/>
    </xf>
    <xf numFmtId="167" fontId="0" fillId="2" borderId="0" xfId="0" applyNumberFormat="1" applyFill="1" applyAlignment="1">
      <alignment horizontal="right"/>
    </xf>
    <xf numFmtId="169" fontId="0" fillId="2" borderId="0" xfId="0" applyNumberFormat="1" applyFill="1"/>
    <xf numFmtId="1" fontId="3" fillId="3" borderId="1" xfId="0" applyNumberFormat="1" applyFont="1" applyFill="1" applyBorder="1" applyAlignment="1">
      <alignment horizontal="center"/>
    </xf>
    <xf numFmtId="167" fontId="3" fillId="3" borderId="2" xfId="0" applyNumberFormat="1" applyFont="1" applyFill="1" applyBorder="1" applyAlignment="1">
      <alignment horizontal="center"/>
    </xf>
    <xf numFmtId="165" fontId="3" fillId="3" borderId="3" xfId="0" applyNumberFormat="1" applyFont="1" applyFill="1" applyBorder="1" applyAlignment="1"/>
    <xf numFmtId="4" fontId="0" fillId="0" borderId="0" xfId="0" applyNumberFormat="1"/>
    <xf numFmtId="164" fontId="12" fillId="0" borderId="0" xfId="1"/>
    <xf numFmtId="2" fontId="0" fillId="0" borderId="0" xfId="0" applyNumberFormat="1"/>
    <xf numFmtId="164" fontId="11" fillId="0" borderId="0" xfId="0" applyNumberFormat="1" applyFont="1"/>
    <xf numFmtId="0" fontId="0" fillId="0" borderId="0" xfId="0" applyAlignment="1">
      <alignment horizontal="center" vertical="center" textRotation="2"/>
    </xf>
    <xf numFmtId="10" fontId="0" fillId="2" borderId="0" xfId="0" applyNumberFormat="1" applyFill="1"/>
    <xf numFmtId="166" fontId="13" fillId="4" borderId="0" xfId="0" applyNumberFormat="1" applyFont="1" applyFill="1" applyBorder="1" applyAlignment="1">
      <alignment horizontal="right"/>
    </xf>
    <xf numFmtId="0" fontId="10" fillId="2" borderId="0" xfId="0" applyFont="1" applyFill="1" applyAlignment="1">
      <alignment horizontal="right"/>
    </xf>
    <xf numFmtId="164" fontId="1" fillId="2" borderId="0" xfId="1" applyFont="1" applyFill="1"/>
    <xf numFmtId="166" fontId="10" fillId="0" borderId="0" xfId="0" applyNumberFormat="1" applyFont="1" applyFill="1" applyBorder="1" applyAlignment="1">
      <alignment horizontal="center"/>
    </xf>
    <xf numFmtId="10" fontId="0" fillId="0" borderId="0" xfId="0" applyNumberFormat="1"/>
    <xf numFmtId="166" fontId="4" fillId="0" borderId="0" xfId="0" applyNumberFormat="1" applyFont="1" applyFill="1" applyBorder="1" applyAlignment="1"/>
    <xf numFmtId="164" fontId="12" fillId="0" borderId="0" xfId="1" applyBorder="1"/>
    <xf numFmtId="10" fontId="0" fillId="2" borderId="0" xfId="0" applyNumberFormat="1" applyFill="1" applyAlignment="1">
      <alignment horizontal="right"/>
    </xf>
    <xf numFmtId="0" fontId="4" fillId="0" borderId="0" xfId="0" applyFont="1" applyFill="1" applyBorder="1" applyAlignment="1"/>
    <xf numFmtId="166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/>
    </xf>
    <xf numFmtId="166" fontId="0" fillId="0" borderId="0" xfId="0" applyNumberFormat="1"/>
    <xf numFmtId="14" fontId="10" fillId="0" borderId="0" xfId="0" applyNumberFormat="1" applyFont="1" applyFill="1" applyBorder="1" applyAlignment="1">
      <alignment horizontal="center"/>
    </xf>
    <xf numFmtId="168" fontId="14" fillId="0" borderId="0" xfId="0" applyNumberFormat="1" applyFont="1" applyFill="1" applyBorder="1" applyAlignment="1">
      <alignment horizontal="center"/>
    </xf>
    <xf numFmtId="14" fontId="0" fillId="0" borderId="0" xfId="0" applyNumberFormat="1" applyFill="1" applyBorder="1" applyAlignment="1">
      <alignment vertical="center"/>
    </xf>
    <xf numFmtId="14" fontId="0" fillId="0" borderId="0" xfId="0" applyNumberFormat="1" applyFill="1" applyBorder="1" applyAlignment="1">
      <alignment horizontal="center" vertical="center"/>
    </xf>
    <xf numFmtId="169" fontId="10" fillId="0" borderId="0" xfId="0" applyNumberFormat="1" applyFont="1" applyFill="1" applyBorder="1" applyAlignment="1">
      <alignment horizontal="center"/>
    </xf>
    <xf numFmtId="169" fontId="6" fillId="0" borderId="0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>
      <alignment horizontal="center"/>
    </xf>
    <xf numFmtId="169" fontId="10" fillId="0" borderId="0" xfId="0" applyNumberFormat="1" applyFont="1" applyFill="1" applyBorder="1" applyAlignment="1">
      <alignment horizontal="center" vertical="center"/>
    </xf>
    <xf numFmtId="1" fontId="17" fillId="0" borderId="0" xfId="0" applyNumberFormat="1" applyFont="1" applyAlignment="1">
      <alignment horizontal="right" vertical="center"/>
    </xf>
    <xf numFmtId="4" fontId="0" fillId="0" borderId="0" xfId="0" applyNumberFormat="1" applyAlignment="1">
      <alignment vertical="center"/>
    </xf>
    <xf numFmtId="169" fontId="19" fillId="3" borderId="0" xfId="0" applyNumberFormat="1" applyFont="1" applyFill="1" applyBorder="1"/>
    <xf numFmtId="169" fontId="19" fillId="0" borderId="0" xfId="0" applyNumberFormat="1" applyFont="1" applyFill="1" applyBorder="1"/>
    <xf numFmtId="164" fontId="11" fillId="0" borderId="0" xfId="0" applyNumberFormat="1" applyFont="1" applyAlignment="1">
      <alignment horizontal="right"/>
    </xf>
    <xf numFmtId="169" fontId="20" fillId="0" borderId="0" xfId="0" applyNumberFormat="1" applyFont="1"/>
    <xf numFmtId="168" fontId="2" fillId="0" borderId="0" xfId="0" applyNumberFormat="1" applyFont="1" applyFill="1" applyBorder="1" applyAlignment="1">
      <alignment horizontal="center"/>
    </xf>
    <xf numFmtId="166" fontId="0" fillId="6" borderId="0" xfId="0" applyNumberFormat="1" applyFill="1" applyAlignment="1">
      <alignment vertical="center"/>
    </xf>
    <xf numFmtId="0" fontId="2" fillId="0" borderId="0" xfId="0" applyFont="1" applyAlignment="1">
      <alignment horizontal="center" vertical="center"/>
    </xf>
    <xf numFmtId="1" fontId="23" fillId="0" borderId="0" xfId="0" applyNumberFormat="1" applyFont="1" applyAlignment="1">
      <alignment vertical="center"/>
    </xf>
    <xf numFmtId="166" fontId="3" fillId="6" borderId="0" xfId="0" applyNumberFormat="1" applyFont="1" applyFill="1" applyBorder="1" applyAlignment="1">
      <alignment horizontal="center"/>
    </xf>
    <xf numFmtId="14" fontId="6" fillId="0" borderId="0" xfId="0" applyNumberFormat="1" applyFont="1" applyFill="1" applyBorder="1"/>
    <xf numFmtId="166" fontId="8" fillId="6" borderId="0" xfId="0" applyNumberFormat="1" applyFont="1" applyFill="1" applyBorder="1" applyAlignment="1">
      <alignment horizontal="center"/>
    </xf>
    <xf numFmtId="166" fontId="0" fillId="6" borderId="0" xfId="0" applyNumberFormat="1" applyFill="1" applyBorder="1"/>
    <xf numFmtId="165" fontId="3" fillId="6" borderId="2" xfId="0" applyNumberFormat="1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 vertical="center" wrapText="1"/>
    </xf>
    <xf numFmtId="166" fontId="4" fillId="6" borderId="0" xfId="0" applyNumberFormat="1" applyFont="1" applyFill="1" applyBorder="1" applyAlignment="1"/>
    <xf numFmtId="166" fontId="4" fillId="6" borderId="0" xfId="0" applyNumberFormat="1" applyFont="1" applyFill="1" applyBorder="1" applyAlignment="1">
      <alignment horizontal="center" vertical="center" wrapText="1"/>
    </xf>
    <xf numFmtId="168" fontId="15" fillId="6" borderId="0" xfId="0" applyNumberFormat="1" applyFont="1" applyFill="1" applyBorder="1" applyAlignment="1">
      <alignment horizontal="center" wrapText="1"/>
    </xf>
    <xf numFmtId="164" fontId="20" fillId="0" borderId="0" xfId="0" applyNumberFormat="1" applyFont="1" applyFill="1"/>
    <xf numFmtId="165" fontId="20" fillId="0" borderId="0" xfId="0" applyNumberFormat="1" applyFont="1" applyFill="1"/>
    <xf numFmtId="0" fontId="20" fillId="0" borderId="0" xfId="0" applyFont="1" applyFill="1"/>
    <xf numFmtId="0" fontId="10" fillId="0" borderId="0" xfId="0" applyFont="1" applyAlignment="1">
      <alignment horizontal="center"/>
    </xf>
    <xf numFmtId="168" fontId="15" fillId="5" borderId="0" xfId="0" applyNumberFormat="1" applyFont="1" applyFill="1" applyBorder="1" applyAlignment="1">
      <alignment horizontal="center" wrapText="1"/>
    </xf>
    <xf numFmtId="165" fontId="3" fillId="3" borderId="2" xfId="0" applyNumberFormat="1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 vertical="center" wrapText="1"/>
    </xf>
    <xf numFmtId="169" fontId="19" fillId="7" borderId="0" xfId="0" applyNumberFormat="1" applyFont="1" applyFill="1" applyBorder="1"/>
    <xf numFmtId="0" fontId="0" fillId="0" borderId="0" xfId="0" applyBorder="1"/>
    <xf numFmtId="1" fontId="17" fillId="0" borderId="0" xfId="0" applyNumberFormat="1" applyFont="1" applyBorder="1" applyAlignment="1">
      <alignment horizontal="right" vertical="center"/>
    </xf>
    <xf numFmtId="1" fontId="2" fillId="0" borderId="0" xfId="0" applyNumberFormat="1" applyFont="1" applyBorder="1" applyAlignment="1">
      <alignment horizontal="center" vertical="center"/>
    </xf>
    <xf numFmtId="166" fontId="0" fillId="6" borderId="0" xfId="0" applyNumberFormat="1" applyFill="1" applyBorder="1" applyAlignment="1">
      <alignment vertical="center"/>
    </xf>
    <xf numFmtId="4" fontId="0" fillId="0" borderId="0" xfId="0" applyNumberFormat="1" applyBorder="1" applyAlignment="1">
      <alignment vertical="center"/>
    </xf>
    <xf numFmtId="164" fontId="20" fillId="0" borderId="0" xfId="0" applyNumberFormat="1" applyFont="1" applyBorder="1"/>
    <xf numFmtId="165" fontId="20" fillId="0" borderId="0" xfId="0" applyNumberFormat="1" applyFont="1" applyBorder="1"/>
    <xf numFmtId="0" fontId="20" fillId="0" borderId="0" xfId="0" applyFont="1" applyBorder="1"/>
    <xf numFmtId="169" fontId="20" fillId="0" borderId="0" xfId="0" applyNumberFormat="1" applyFont="1" applyBorder="1"/>
    <xf numFmtId="0" fontId="2" fillId="0" borderId="0" xfId="0" applyFont="1" applyBorder="1" applyAlignment="1">
      <alignment horizontal="center" vertical="center"/>
    </xf>
    <xf numFmtId="166" fontId="0" fillId="0" borderId="0" xfId="0" applyNumberFormat="1" applyBorder="1" applyAlignment="1">
      <alignment vertical="center"/>
    </xf>
    <xf numFmtId="165" fontId="3" fillId="0" borderId="5" xfId="0" applyNumberFormat="1" applyFont="1" applyFill="1" applyBorder="1" applyAlignment="1">
      <alignment horizontal="left"/>
    </xf>
    <xf numFmtId="165" fontId="3" fillId="0" borderId="4" xfId="0" applyNumberFormat="1" applyFont="1" applyFill="1" applyBorder="1" applyAlignment="1">
      <alignment horizontal="center"/>
    </xf>
    <xf numFmtId="166" fontId="3" fillId="0" borderId="4" xfId="0" applyNumberFormat="1" applyFont="1" applyFill="1" applyBorder="1" applyAlignment="1">
      <alignment horizontal="center"/>
    </xf>
    <xf numFmtId="167" fontId="0" fillId="0" borderId="4" xfId="0" applyNumberFormat="1" applyBorder="1"/>
    <xf numFmtId="0" fontId="0" fillId="0" borderId="4" xfId="0" applyBorder="1"/>
    <xf numFmtId="165" fontId="0" fillId="0" borderId="4" xfId="0" applyNumberFormat="1" applyFill="1" applyBorder="1"/>
    <xf numFmtId="0" fontId="0" fillId="0" borderId="6" xfId="0" applyFill="1" applyBorder="1"/>
    <xf numFmtId="165" fontId="5" fillId="0" borderId="7" xfId="0" applyNumberFormat="1" applyFont="1" applyFill="1" applyBorder="1" applyAlignment="1">
      <alignment horizontal="right"/>
    </xf>
    <xf numFmtId="167" fontId="0" fillId="0" borderId="0" xfId="0" applyNumberFormat="1" applyBorder="1"/>
    <xf numFmtId="0" fontId="0" fillId="0" borderId="8" xfId="0" applyFill="1" applyBorder="1"/>
    <xf numFmtId="0" fontId="5" fillId="0" borderId="7" xfId="0" applyFont="1" applyFill="1" applyBorder="1" applyAlignment="1">
      <alignment horizontal="right"/>
    </xf>
    <xf numFmtId="167" fontId="10" fillId="0" borderId="0" xfId="0" applyNumberFormat="1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5" fillId="0" borderId="7" xfId="0" applyFont="1" applyBorder="1" applyAlignment="1">
      <alignment horizontal="right"/>
    </xf>
    <xf numFmtId="168" fontId="5" fillId="0" borderId="0" xfId="0" applyNumberFormat="1" applyFont="1" applyBorder="1" applyAlignment="1">
      <alignment horizontal="center"/>
    </xf>
    <xf numFmtId="168" fontId="0" fillId="0" borderId="0" xfId="0" applyNumberFormat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167" fontId="4" fillId="4" borderId="0" xfId="0" applyNumberFormat="1" applyFont="1" applyFill="1" applyBorder="1" applyAlignment="1">
      <alignment horizontal="center"/>
    </xf>
    <xf numFmtId="0" fontId="0" fillId="0" borderId="7" xfId="0" applyBorder="1"/>
    <xf numFmtId="168" fontId="0" fillId="0" borderId="0" xfId="0" applyNumberFormat="1" applyFill="1" applyBorder="1"/>
    <xf numFmtId="166" fontId="0" fillId="0" borderId="0" xfId="0" applyNumberFormat="1" applyFill="1" applyBorder="1"/>
    <xf numFmtId="168" fontId="10" fillId="0" borderId="0" xfId="0" applyNumberFormat="1" applyFont="1" applyFill="1" applyBorder="1"/>
    <xf numFmtId="168" fontId="4" fillId="0" borderId="7" xfId="0" applyNumberFormat="1" applyFont="1" applyBorder="1"/>
    <xf numFmtId="14" fontId="0" fillId="0" borderId="0" xfId="0" applyNumberFormat="1" applyBorder="1"/>
    <xf numFmtId="168" fontId="10" fillId="0" borderId="0" xfId="0" applyNumberFormat="1" applyFont="1" applyFill="1" applyBorder="1" applyAlignment="1">
      <alignment horizontal="center"/>
    </xf>
    <xf numFmtId="14" fontId="4" fillId="0" borderId="0" xfId="0" applyNumberFormat="1" applyFont="1" applyBorder="1"/>
    <xf numFmtId="168" fontId="10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11" fillId="0" borderId="0" xfId="0" applyNumberFormat="1" applyFont="1" applyBorder="1"/>
    <xf numFmtId="164" fontId="10" fillId="0" borderId="0" xfId="1" applyFont="1" applyBorder="1" applyAlignment="1">
      <alignment horizontal="right"/>
    </xf>
    <xf numFmtId="165" fontId="12" fillId="2" borderId="0" xfId="0" applyNumberFormat="1" applyFont="1" applyFill="1" applyBorder="1"/>
    <xf numFmtId="0" fontId="7" fillId="0" borderId="7" xfId="0" applyFont="1" applyBorder="1"/>
    <xf numFmtId="0" fontId="0" fillId="0" borderId="7" xfId="0" applyFill="1" applyBorder="1"/>
    <xf numFmtId="0" fontId="4" fillId="0" borderId="7" xfId="0" applyFont="1" applyFill="1" applyBorder="1" applyAlignment="1">
      <alignment vertical="center" wrapText="1"/>
    </xf>
    <xf numFmtId="169" fontId="16" fillId="0" borderId="8" xfId="0" applyNumberFormat="1" applyFont="1" applyFill="1" applyBorder="1"/>
    <xf numFmtId="169" fontId="6" fillId="0" borderId="8" xfId="0" applyNumberFormat="1" applyFont="1" applyFill="1" applyBorder="1" applyAlignment="1">
      <alignment horizontal="center"/>
    </xf>
    <xf numFmtId="166" fontId="18" fillId="6" borderId="0" xfId="0" applyNumberFormat="1" applyFont="1" applyFill="1" applyBorder="1" applyAlignment="1">
      <alignment vertical="center"/>
    </xf>
    <xf numFmtId="169" fontId="19" fillId="0" borderId="8" xfId="0" applyNumberFormat="1" applyFont="1" applyFill="1" applyBorder="1"/>
    <xf numFmtId="1" fontId="2" fillId="0" borderId="0" xfId="0" applyNumberFormat="1" applyFont="1" applyBorder="1" applyAlignment="1">
      <alignment vertical="center"/>
    </xf>
    <xf numFmtId="169" fontId="20" fillId="0" borderId="8" xfId="0" applyNumberFormat="1" applyFont="1" applyFill="1" applyBorder="1"/>
    <xf numFmtId="10" fontId="0" fillId="0" borderId="0" xfId="0" applyNumberFormat="1" applyBorder="1"/>
    <xf numFmtId="10" fontId="21" fillId="0" borderId="0" xfId="0" applyNumberFormat="1" applyFont="1" applyBorder="1" applyAlignment="1">
      <alignment horizontal="right" vertical="center"/>
    </xf>
    <xf numFmtId="10" fontId="22" fillId="0" borderId="0" xfId="0" applyNumberFormat="1" applyFont="1" applyBorder="1" applyAlignment="1">
      <alignment horizontal="center" vertical="center"/>
    </xf>
    <xf numFmtId="165" fontId="3" fillId="0" borderId="7" xfId="0" applyNumberFormat="1" applyFont="1" applyFill="1" applyBorder="1" applyAlignment="1">
      <alignment horizontal="left"/>
    </xf>
    <xf numFmtId="1" fontId="23" fillId="0" borderId="0" xfId="0" applyNumberFormat="1" applyFont="1" applyBorder="1" applyAlignment="1">
      <alignment vertical="center"/>
    </xf>
    <xf numFmtId="165" fontId="19" fillId="0" borderId="7" xfId="0" applyNumberFormat="1" applyFont="1" applyFill="1" applyBorder="1"/>
    <xf numFmtId="165" fontId="0" fillId="0" borderId="0" xfId="0" applyNumberFormat="1" applyFill="1" applyBorder="1"/>
    <xf numFmtId="169" fontId="16" fillId="5" borderId="0" xfId="0" applyNumberFormat="1" applyFont="1" applyFill="1" applyBorder="1"/>
    <xf numFmtId="0" fontId="24" fillId="0" borderId="0" xfId="0" applyFont="1" applyBorder="1"/>
    <xf numFmtId="164" fontId="20" fillId="0" borderId="0" xfId="0" applyNumberFormat="1" applyFont="1" applyFill="1" applyBorder="1"/>
    <xf numFmtId="165" fontId="20" fillId="0" borderId="0" xfId="0" applyNumberFormat="1" applyFont="1" applyFill="1" applyBorder="1"/>
    <xf numFmtId="0" fontId="20" fillId="0" borderId="0" xfId="0" applyFont="1" applyFill="1" applyBorder="1"/>
    <xf numFmtId="0" fontId="0" fillId="0" borderId="9" xfId="0" applyBorder="1"/>
    <xf numFmtId="0" fontId="0" fillId="0" borderId="10" xfId="0" applyBorder="1"/>
    <xf numFmtId="166" fontId="0" fillId="0" borderId="10" xfId="0" applyNumberFormat="1" applyBorder="1"/>
    <xf numFmtId="0" fontId="0" fillId="0" borderId="11" xfId="0" applyFill="1" applyBorder="1"/>
    <xf numFmtId="0" fontId="25" fillId="0" borderId="10" xfId="0" applyFont="1" applyBorder="1"/>
    <xf numFmtId="0" fontId="25" fillId="0" borderId="0" xfId="0" applyFont="1" applyBorder="1"/>
    <xf numFmtId="4" fontId="0" fillId="0" borderId="13" xfId="0" applyNumberFormat="1" applyBorder="1" applyAlignment="1">
      <alignment vertical="center"/>
    </xf>
    <xf numFmtId="169" fontId="19" fillId="0" borderId="13" xfId="0" applyNumberFormat="1" applyFont="1" applyFill="1" applyBorder="1"/>
    <xf numFmtId="169" fontId="19" fillId="7" borderId="14" xfId="0" applyNumberFormat="1" applyFont="1" applyFill="1" applyBorder="1"/>
    <xf numFmtId="169" fontId="19" fillId="7" borderId="16" xfId="0" applyNumberFormat="1" applyFont="1" applyFill="1" applyBorder="1"/>
    <xf numFmtId="4" fontId="0" fillId="0" borderId="18" xfId="0" applyNumberFormat="1" applyBorder="1" applyAlignment="1">
      <alignment vertical="center"/>
    </xf>
    <xf numFmtId="169" fontId="19" fillId="0" borderId="18" xfId="0" applyNumberFormat="1" applyFont="1" applyFill="1" applyBorder="1"/>
    <xf numFmtId="169" fontId="19" fillId="7" borderId="19" xfId="0" applyNumberFormat="1" applyFont="1" applyFill="1" applyBorder="1"/>
    <xf numFmtId="1" fontId="2" fillId="0" borderId="12" xfId="0" applyNumberFormat="1" applyFont="1" applyBorder="1" applyAlignment="1">
      <alignment horizontal="center" vertical="center"/>
    </xf>
    <xf numFmtId="166" fontId="0" fillId="6" borderId="13" xfId="0" applyNumberFormat="1" applyFill="1" applyBorder="1" applyAlignment="1">
      <alignment vertical="center"/>
    </xf>
    <xf numFmtId="1" fontId="2" fillId="0" borderId="15" xfId="0" applyNumberFormat="1" applyFont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 vertical="center"/>
    </xf>
    <xf numFmtId="166" fontId="0" fillId="6" borderId="18" xfId="0" applyNumberFormat="1" applyFill="1" applyBorder="1" applyAlignment="1">
      <alignment vertical="center"/>
    </xf>
    <xf numFmtId="0" fontId="26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168" fontId="15" fillId="5" borderId="0" xfId="0" applyNumberFormat="1" applyFont="1" applyFill="1" applyBorder="1" applyAlignment="1">
      <alignment horizontal="center" wrapText="1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65" fontId="3" fillId="3" borderId="2" xfId="0" applyNumberFormat="1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 vertical="center" wrapText="1"/>
    </xf>
  </cellXfs>
  <cellStyles count="2">
    <cellStyle name="Euro" xfId="1"/>
    <cellStyle name="Normal" xfId="0" builtinId="0"/>
  </cellStyles>
  <dxfs count="16"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84"/>
  <sheetViews>
    <sheetView tabSelected="1" workbookViewId="0">
      <selection activeCell="E77" sqref="E77"/>
    </sheetView>
  </sheetViews>
  <sheetFormatPr baseColWidth="10" defaultRowHeight="15" x14ac:dyDescent="0.25"/>
  <cols>
    <col min="1" max="1" width="14.85546875" customWidth="1"/>
    <col min="2" max="2" width="8.7109375" customWidth="1"/>
    <col min="3" max="3" width="11.5703125" bestFit="1" customWidth="1"/>
    <col min="4" max="4" width="10.42578125" bestFit="1" customWidth="1"/>
    <col min="5" max="5" width="8" style="39" bestFit="1" customWidth="1"/>
    <col min="6" max="6" width="10.42578125" bestFit="1" customWidth="1"/>
    <col min="7" max="7" width="11.28515625" bestFit="1" customWidth="1"/>
    <col min="8" max="8" width="13.28515625" bestFit="1" customWidth="1"/>
    <col min="9" max="9" width="12.140625" customWidth="1"/>
    <col min="10" max="10" width="13.28515625" bestFit="1" customWidth="1"/>
    <col min="11" max="11" width="15.7109375" style="3" customWidth="1"/>
    <col min="12" max="12" width="5.28515625" hidden="1" customWidth="1"/>
    <col min="13" max="13" width="15.5703125" hidden="1" customWidth="1"/>
    <col min="14" max="18" width="0" hidden="1" customWidth="1"/>
    <col min="19" max="19" width="20.42578125" hidden="1" customWidth="1"/>
    <col min="20" max="20" width="0" hidden="1" customWidth="1"/>
  </cols>
  <sheetData>
    <row r="1" spans="1:20" ht="15.75" x14ac:dyDescent="0.25">
      <c r="A1" s="86"/>
      <c r="B1" s="87"/>
      <c r="C1" s="87"/>
      <c r="D1" s="87"/>
      <c r="E1" s="88"/>
      <c r="F1" s="89"/>
      <c r="G1" s="89"/>
      <c r="H1" s="90"/>
      <c r="I1" s="91"/>
      <c r="J1" s="90"/>
      <c r="K1" s="92"/>
      <c r="M1" s="160" t="s">
        <v>0</v>
      </c>
      <c r="N1" s="160"/>
      <c r="O1" s="160"/>
      <c r="P1" s="160"/>
      <c r="Q1" s="160"/>
      <c r="S1" s="161" t="s">
        <v>1</v>
      </c>
      <c r="T1" s="161"/>
    </row>
    <row r="2" spans="1:20" hidden="1" x14ac:dyDescent="0.25">
      <c r="A2" s="93"/>
      <c r="B2" s="4"/>
      <c r="C2" s="5"/>
      <c r="D2" s="6"/>
      <c r="E2" s="7"/>
      <c r="F2" s="94"/>
      <c r="G2" s="94"/>
      <c r="H2" s="75"/>
      <c r="I2" s="13"/>
      <c r="J2" s="75"/>
      <c r="K2" s="95"/>
      <c r="M2" s="8" t="s">
        <v>2</v>
      </c>
      <c r="N2" s="9" t="s">
        <v>3</v>
      </c>
      <c r="O2" s="157" t="s">
        <v>4</v>
      </c>
      <c r="P2" s="157"/>
      <c r="Q2" s="158" t="s">
        <v>5</v>
      </c>
      <c r="S2" s="10" t="s">
        <v>6</v>
      </c>
      <c r="T2" s="11"/>
    </row>
    <row r="3" spans="1:20" hidden="1" x14ac:dyDescent="0.25">
      <c r="A3" s="96"/>
      <c r="B3" s="4"/>
      <c r="C3" s="12"/>
      <c r="D3" s="13"/>
      <c r="E3" s="14"/>
      <c r="F3" s="94"/>
      <c r="G3" s="94"/>
      <c r="H3" s="97" t="s">
        <v>7</v>
      </c>
      <c r="I3" s="98" t="s">
        <v>8</v>
      </c>
      <c r="J3" s="75"/>
      <c r="K3" s="95"/>
      <c r="M3" s="9" t="s">
        <v>9</v>
      </c>
      <c r="N3" s="9" t="s">
        <v>10</v>
      </c>
      <c r="O3" s="70" t="s">
        <v>11</v>
      </c>
      <c r="Q3" s="158"/>
      <c r="R3" s="15"/>
      <c r="S3" s="16" t="s">
        <v>12</v>
      </c>
      <c r="T3" s="17">
        <v>0.99</v>
      </c>
    </row>
    <row r="4" spans="1:20" ht="16.5" hidden="1" thickBot="1" x14ac:dyDescent="0.3">
      <c r="A4" s="99"/>
      <c r="B4" s="100"/>
      <c r="C4" s="101"/>
      <c r="D4" s="18">
        <f>SUMIF($C$10:$C$15,"=X",$D$10:$D$15)</f>
        <v>1000</v>
      </c>
      <c r="E4" s="162" t="s">
        <v>13</v>
      </c>
      <c r="F4" s="162"/>
      <c r="G4" s="162"/>
      <c r="H4" s="19">
        <f>SUMIF($C$10:$C$14,"=X",$H$10:$H$14)</f>
        <v>2005.8</v>
      </c>
      <c r="I4" s="20">
        <f>IF(D4=0,"",H4/D4)</f>
        <v>2.0057999999999998</v>
      </c>
      <c r="J4" s="75"/>
      <c r="K4" s="95"/>
      <c r="M4" s="21">
        <f>H4</f>
        <v>2005.8</v>
      </c>
      <c r="N4" s="22">
        <f>IF(M4&lt;0,-(M4*$T$9),M4*$T$9)</f>
        <v>4.0115999999999996</v>
      </c>
      <c r="O4" s="23">
        <f>IF(M4&lt;1101,$T$3,M4*$T$4)</f>
        <v>1.8052199999999998</v>
      </c>
      <c r="P4" s="23">
        <f>IF(O4&gt;$T$5,$T$5,O4)</f>
        <v>1.8052199999999998</v>
      </c>
      <c r="Q4" s="24">
        <f>N4+P4</f>
        <v>5.8168199999999999</v>
      </c>
      <c r="R4" s="25"/>
      <c r="S4" s="16" t="s">
        <v>14</v>
      </c>
      <c r="T4" s="26">
        <v>8.9999999999999998E-4</v>
      </c>
    </row>
    <row r="5" spans="1:20" ht="15.75" hidden="1" customHeight="1" x14ac:dyDescent="0.25">
      <c r="A5" s="99"/>
      <c r="B5" s="100"/>
      <c r="C5" s="12"/>
      <c r="D5" s="102"/>
      <c r="E5" s="163"/>
      <c r="F5" s="163"/>
      <c r="G5" s="163"/>
      <c r="H5" s="103"/>
      <c r="I5" s="27" t="str">
        <f>IF(D5=0,"",H5/D5)</f>
        <v/>
      </c>
      <c r="J5" s="75"/>
      <c r="K5" s="95"/>
      <c r="M5" s="21">
        <f>F5</f>
        <v>0</v>
      </c>
      <c r="N5" s="22">
        <f>IF(M5&lt;0,-(M5*$T$9),M5*$T$9)</f>
        <v>0</v>
      </c>
      <c r="O5" s="23">
        <f>IF(M5&lt;1101,$T$3,M5*$T$4)</f>
        <v>0.99</v>
      </c>
      <c r="P5" s="23">
        <f>IF(O5&gt;$T$5,$T$5,O5)</f>
        <v>0.99</v>
      </c>
      <c r="Q5" s="24">
        <f>N5+P5</f>
        <v>0.99</v>
      </c>
      <c r="R5" s="22"/>
      <c r="S5" s="28" t="s">
        <v>15</v>
      </c>
      <c r="T5" s="29">
        <v>12</v>
      </c>
    </row>
    <row r="6" spans="1:20" hidden="1" x14ac:dyDescent="0.25">
      <c r="A6" s="104"/>
      <c r="B6" s="75"/>
      <c r="C6" s="12"/>
      <c r="D6" s="105"/>
      <c r="E6" s="106"/>
      <c r="F6" s="105"/>
      <c r="G6" s="105"/>
      <c r="H6" s="107"/>
      <c r="I6" s="30"/>
      <c r="J6" s="75"/>
      <c r="K6" s="95"/>
      <c r="R6" s="22"/>
    </row>
    <row r="7" spans="1:20" ht="15.75" hidden="1" x14ac:dyDescent="0.25">
      <c r="A7" s="108"/>
      <c r="B7" s="109"/>
      <c r="C7" s="12"/>
      <c r="D7" s="105"/>
      <c r="E7" s="106"/>
      <c r="F7" s="105"/>
      <c r="G7" s="105"/>
      <c r="H7" s="105"/>
      <c r="I7" s="105"/>
      <c r="J7" s="75"/>
      <c r="K7" s="95"/>
      <c r="R7" s="22"/>
      <c r="S7" s="2"/>
      <c r="T7" s="31"/>
    </row>
    <row r="8" spans="1:20" ht="15.75" hidden="1" x14ac:dyDescent="0.25">
      <c r="A8" s="104"/>
      <c r="B8" s="109"/>
      <c r="C8" s="110"/>
      <c r="D8" s="75"/>
      <c r="E8" s="32"/>
      <c r="F8" s="105"/>
      <c r="G8" s="105"/>
      <c r="H8" s="105"/>
      <c r="I8" s="105"/>
      <c r="J8" s="75"/>
      <c r="K8" s="95"/>
      <c r="M8" s="8" t="s">
        <v>2</v>
      </c>
      <c r="N8" s="9" t="s">
        <v>3</v>
      </c>
      <c r="O8" s="157" t="s">
        <v>4</v>
      </c>
      <c r="P8" s="157"/>
      <c r="Q8" s="158" t="s">
        <v>5</v>
      </c>
      <c r="R8" s="33"/>
      <c r="S8" s="34" t="s">
        <v>16</v>
      </c>
      <c r="T8" s="26">
        <v>0.34499999999999997</v>
      </c>
    </row>
    <row r="9" spans="1:20" ht="15.75" hidden="1" x14ac:dyDescent="0.25">
      <c r="A9" s="104"/>
      <c r="B9" s="111"/>
      <c r="C9" s="112"/>
      <c r="D9" s="35" t="s">
        <v>17</v>
      </c>
      <c r="E9" s="36" t="s">
        <v>18</v>
      </c>
      <c r="F9" s="37" t="s">
        <v>19</v>
      </c>
      <c r="G9" s="37" t="s">
        <v>20</v>
      </c>
      <c r="H9" s="38" t="s">
        <v>7</v>
      </c>
      <c r="I9" s="38" t="s">
        <v>8</v>
      </c>
      <c r="J9" s="75"/>
      <c r="K9" s="95"/>
      <c r="M9" s="9" t="s">
        <v>9</v>
      </c>
      <c r="N9" s="9" t="s">
        <v>10</v>
      </c>
      <c r="O9" s="70" t="s">
        <v>11</v>
      </c>
      <c r="Q9" s="158"/>
      <c r="R9" s="33"/>
      <c r="S9" s="16" t="s">
        <v>21</v>
      </c>
      <c r="T9" s="26">
        <v>2E-3</v>
      </c>
    </row>
    <row r="10" spans="1:20" ht="21" hidden="1" customHeight="1" x14ac:dyDescent="0.25">
      <c r="A10" s="104"/>
      <c r="B10" s="109"/>
      <c r="C10" s="41" t="s">
        <v>22</v>
      </c>
      <c r="D10" s="113">
        <v>1000</v>
      </c>
      <c r="E10" s="14">
        <v>2</v>
      </c>
      <c r="F10" s="94">
        <f>D10*E10</f>
        <v>2000</v>
      </c>
      <c r="G10" s="114">
        <f>IF(F10=0,0,Q10)</f>
        <v>5.8</v>
      </c>
      <c r="H10" s="115">
        <f>IF(C10="","0",F10+G10)</f>
        <v>2005.8</v>
      </c>
      <c r="I10" s="116">
        <f>IF(C10=0,"",H10/D10)</f>
        <v>2.0057999999999998</v>
      </c>
      <c r="J10" s="75"/>
      <c r="K10" s="95"/>
      <c r="M10" s="21">
        <f>F10</f>
        <v>2000</v>
      </c>
      <c r="N10" s="22">
        <f>IF(M10&lt;0,-(M10*$T$9),M10*$T$9)</f>
        <v>4</v>
      </c>
      <c r="O10" s="23">
        <f>IF(M10&lt;1101,$T$3,M10*$T$4)</f>
        <v>1.8</v>
      </c>
      <c r="P10" s="23">
        <f>IF(O10&gt;$T$5,$T$5,O10)</f>
        <v>1.8</v>
      </c>
      <c r="Q10" s="24">
        <f>N10+P10</f>
        <v>5.8</v>
      </c>
    </row>
    <row r="11" spans="1:20" ht="15.75" hidden="1" x14ac:dyDescent="0.25">
      <c r="A11" s="104"/>
      <c r="B11" s="109"/>
      <c r="C11" s="41"/>
      <c r="D11" s="113"/>
      <c r="E11" s="14"/>
      <c r="F11" s="94"/>
      <c r="G11" s="114"/>
      <c r="H11" s="115"/>
      <c r="I11" s="116"/>
      <c r="J11" s="75"/>
      <c r="K11" s="95"/>
      <c r="M11" s="21">
        <f>F11</f>
        <v>0</v>
      </c>
      <c r="N11" s="22">
        <f>IF(M11&lt;0,-(M11*$T$9),M11*$T$9)</f>
        <v>0</v>
      </c>
      <c r="O11" s="23">
        <f>IF(M11&lt;1101,$T$3,M11*$T$4)</f>
        <v>0.99</v>
      </c>
      <c r="P11" s="23">
        <f>IF(O11&gt;$T$5,$T$5,O11)</f>
        <v>0.99</v>
      </c>
      <c r="Q11" s="24">
        <f>N11+P11</f>
        <v>0.99</v>
      </c>
    </row>
    <row r="12" spans="1:20" ht="15.75" hidden="1" x14ac:dyDescent="0.25">
      <c r="A12" s="117"/>
      <c r="B12" s="109"/>
      <c r="C12" s="41"/>
      <c r="D12" s="113"/>
      <c r="E12" s="14"/>
      <c r="F12" s="94"/>
      <c r="G12" s="114"/>
      <c r="H12" s="115"/>
      <c r="I12" s="116"/>
      <c r="J12" s="75"/>
      <c r="K12" s="95"/>
      <c r="M12" s="21">
        <f>F12</f>
        <v>0</v>
      </c>
      <c r="N12" s="22">
        <f>IF(M12&lt;0,-(M12*$T$9),M12*$T$9)</f>
        <v>0</v>
      </c>
      <c r="O12" s="23">
        <f>IF(M12&lt;1101,$T$3,M12*$T$4)</f>
        <v>0.99</v>
      </c>
      <c r="P12" s="23">
        <f>IF(O12&gt;$T$5,$T$5,O12)</f>
        <v>0.99</v>
      </c>
      <c r="Q12" s="24">
        <f>N12+P12</f>
        <v>0.99</v>
      </c>
    </row>
    <row r="13" spans="1:20" ht="15.75" hidden="1" x14ac:dyDescent="0.25">
      <c r="A13" s="118"/>
      <c r="B13" s="40"/>
      <c r="C13" s="41"/>
      <c r="D13" s="113"/>
      <c r="E13" s="14"/>
      <c r="F13" s="94"/>
      <c r="G13" s="114"/>
      <c r="H13" s="115"/>
      <c r="I13" s="116"/>
      <c r="J13" s="75"/>
      <c r="K13" s="95"/>
      <c r="M13" s="21">
        <f>F13</f>
        <v>0</v>
      </c>
      <c r="N13" s="22">
        <f t="shared" ref="N13:N18" si="0">IF(M13&lt;0,-(M13*$T$9),M13*$T$9)</f>
        <v>0</v>
      </c>
      <c r="O13" s="23">
        <f t="shared" ref="O13:O18" si="1">IF(M13&lt;1101,$T$3,M13*$T$4)</f>
        <v>0.99</v>
      </c>
      <c r="P13" s="23">
        <f t="shared" ref="P13:P18" si="2">IF(O13&gt;$T$5,$T$5,O13)</f>
        <v>0.99</v>
      </c>
      <c r="Q13" s="24">
        <f>N13+P13</f>
        <v>0.99</v>
      </c>
    </row>
    <row r="14" spans="1:20" ht="15.75" hidden="1" x14ac:dyDescent="0.25">
      <c r="A14" s="118"/>
      <c r="B14" s="40"/>
      <c r="C14" s="41"/>
      <c r="D14" s="113"/>
      <c r="E14" s="14"/>
      <c r="F14" s="94"/>
      <c r="G14" s="114"/>
      <c r="H14" s="115"/>
      <c r="I14" s="116"/>
      <c r="J14" s="75"/>
      <c r="K14" s="95"/>
      <c r="M14" s="21">
        <f>F14</f>
        <v>0</v>
      </c>
      <c r="N14" s="22">
        <f t="shared" si="0"/>
        <v>0</v>
      </c>
      <c r="O14" s="23">
        <f t="shared" si="1"/>
        <v>0.99</v>
      </c>
      <c r="P14" s="23">
        <f t="shared" si="2"/>
        <v>0.99</v>
      </c>
      <c r="Q14" s="24">
        <f>N14+P14</f>
        <v>0.99</v>
      </c>
    </row>
    <row r="15" spans="1:20" ht="15.75" hidden="1" x14ac:dyDescent="0.25">
      <c r="A15" s="118"/>
      <c r="B15" s="40"/>
      <c r="C15" s="41"/>
      <c r="D15" s="13"/>
      <c r="E15" s="14"/>
      <c r="F15" s="94"/>
      <c r="G15" s="114"/>
      <c r="H15" s="115"/>
      <c r="I15" s="115"/>
      <c r="J15" s="75"/>
      <c r="K15" s="95"/>
      <c r="M15" s="21"/>
      <c r="N15" s="22"/>
      <c r="O15" s="23"/>
      <c r="P15" s="23"/>
      <c r="Q15" s="24"/>
    </row>
    <row r="16" spans="1:20" ht="16.5" customHeight="1" x14ac:dyDescent="0.25">
      <c r="A16" s="119"/>
      <c r="B16" s="42"/>
      <c r="C16" s="159" t="s">
        <v>23</v>
      </c>
      <c r="D16" s="159"/>
      <c r="E16" s="159"/>
      <c r="F16" s="159"/>
      <c r="G16" s="159"/>
      <c r="H16" s="159"/>
      <c r="I16" s="13"/>
      <c r="J16" s="13"/>
      <c r="K16" s="120"/>
      <c r="M16" s="21"/>
      <c r="N16" s="22"/>
      <c r="O16" s="23"/>
      <c r="P16" s="23"/>
      <c r="Q16" s="24"/>
    </row>
    <row r="17" spans="1:17" ht="15.75" x14ac:dyDescent="0.25">
      <c r="A17" s="119"/>
      <c r="B17" s="43"/>
      <c r="C17" s="101"/>
      <c r="D17" s="44" t="s">
        <v>17</v>
      </c>
      <c r="E17" s="14"/>
      <c r="F17" s="44" t="s">
        <v>24</v>
      </c>
      <c r="G17" s="44" t="s">
        <v>25</v>
      </c>
      <c r="H17" s="45" t="s">
        <v>26</v>
      </c>
      <c r="I17" s="46" t="s">
        <v>27</v>
      </c>
      <c r="J17" s="45" t="s">
        <v>28</v>
      </c>
      <c r="K17" s="121"/>
      <c r="M17" s="21"/>
      <c r="N17" s="22"/>
      <c r="O17" s="23"/>
      <c r="P17" s="23"/>
      <c r="Q17" s="24"/>
    </row>
    <row r="18" spans="1:17" ht="15" hidden="1" customHeight="1" x14ac:dyDescent="0.25">
      <c r="A18" s="118"/>
      <c r="B18" s="47"/>
      <c r="C18" s="76" t="s">
        <v>29</v>
      </c>
      <c r="D18" s="77">
        <v>1000</v>
      </c>
      <c r="E18" s="122">
        <v>2.1</v>
      </c>
      <c r="F18" s="79">
        <f>D18*E18</f>
        <v>2100</v>
      </c>
      <c r="G18" s="50">
        <f>F18-G19</f>
        <v>2093.91</v>
      </c>
      <c r="H18" s="50">
        <f>H19*D18</f>
        <v>2005.7999999999997</v>
      </c>
      <c r="I18" s="50">
        <f>G18-H18</f>
        <v>88.110000000000127</v>
      </c>
      <c r="J18" s="50">
        <f>I18-J19</f>
        <v>57.71205000000009</v>
      </c>
      <c r="K18" s="123"/>
      <c r="M18" s="21">
        <f>F18</f>
        <v>2100</v>
      </c>
      <c r="N18" s="22">
        <f t="shared" si="0"/>
        <v>4.2</v>
      </c>
      <c r="O18" s="23">
        <f t="shared" si="1"/>
        <v>1.89</v>
      </c>
      <c r="P18" s="23">
        <f t="shared" si="2"/>
        <v>1.89</v>
      </c>
      <c r="Q18" s="52">
        <f>IF(M18=0,"0",N18+P18)</f>
        <v>6.09</v>
      </c>
    </row>
    <row r="19" spans="1:17" hidden="1" x14ac:dyDescent="0.25">
      <c r="A19" s="104"/>
      <c r="B19" s="75"/>
      <c r="C19" s="124"/>
      <c r="D19" s="77"/>
      <c r="E19" s="122"/>
      <c r="F19" s="79"/>
      <c r="G19" s="80">
        <f>Q18</f>
        <v>6.09</v>
      </c>
      <c r="H19" s="81">
        <f>$I$4</f>
        <v>2.0057999999999998</v>
      </c>
      <c r="I19" s="82"/>
      <c r="J19" s="83">
        <f>I18*$T$8</f>
        <v>30.397950000000041</v>
      </c>
      <c r="K19" s="125"/>
      <c r="M19" s="21"/>
      <c r="N19" s="22"/>
      <c r="O19" s="23"/>
      <c r="P19" s="23"/>
      <c r="Q19" s="52"/>
    </row>
    <row r="20" spans="1:17" hidden="1" x14ac:dyDescent="0.25">
      <c r="A20" s="104"/>
      <c r="B20" s="75"/>
      <c r="C20" s="126"/>
      <c r="D20" s="54"/>
      <c r="E20" s="61"/>
      <c r="F20" s="44"/>
      <c r="G20" s="44"/>
      <c r="H20" s="45"/>
      <c r="I20" s="46"/>
      <c r="J20" s="45"/>
      <c r="K20" s="123"/>
      <c r="M20" s="21"/>
      <c r="N20" s="22"/>
      <c r="O20" s="23"/>
      <c r="P20" s="23"/>
      <c r="Q20" s="52"/>
    </row>
    <row r="21" spans="1:17" hidden="1" x14ac:dyDescent="0.25">
      <c r="A21" s="104"/>
      <c r="B21" s="75"/>
      <c r="C21" s="126"/>
      <c r="D21" s="54"/>
      <c r="E21" s="61"/>
      <c r="F21" s="44" t="s">
        <v>24</v>
      </c>
      <c r="G21" s="44" t="s">
        <v>25</v>
      </c>
      <c r="H21" s="45" t="s">
        <v>26</v>
      </c>
      <c r="I21" s="46" t="s">
        <v>27</v>
      </c>
      <c r="J21" s="45" t="s">
        <v>28</v>
      </c>
      <c r="K21" s="125"/>
      <c r="M21" s="21"/>
      <c r="N21" s="22"/>
      <c r="O21" s="23"/>
      <c r="P21" s="23"/>
      <c r="Q21" s="52"/>
    </row>
    <row r="22" spans="1:17" ht="15" hidden="1" customHeight="1" x14ac:dyDescent="0.25">
      <c r="A22" s="104"/>
      <c r="B22" s="75"/>
      <c r="C22" s="76" t="s">
        <v>30</v>
      </c>
      <c r="D22" s="77">
        <f>$D$18</f>
        <v>1000</v>
      </c>
      <c r="E22" s="78">
        <f>I4*(1+C23)</f>
        <v>2.10609</v>
      </c>
      <c r="F22" s="79">
        <f>D22*E22</f>
        <v>2106.09</v>
      </c>
      <c r="G22" s="50">
        <f>F22-G23</f>
        <v>2099.9823390000001</v>
      </c>
      <c r="H22" s="50">
        <f>H23*D22</f>
        <v>2005.7999999999997</v>
      </c>
      <c r="I22" s="50">
        <f>G22-H22</f>
        <v>94.182339000000411</v>
      </c>
      <c r="J22" s="50">
        <f>I22-J23</f>
        <v>61.689432045000274</v>
      </c>
      <c r="K22" s="121"/>
      <c r="M22" s="21">
        <f>F22</f>
        <v>2106.09</v>
      </c>
      <c r="N22" s="22">
        <f>IF(M22&lt;0,-(M22*$T$9),M22*$T$9)</f>
        <v>4.21218</v>
      </c>
      <c r="O22" s="23">
        <f>IF(M22&lt;1101,$T$3,M22*$T$4)</f>
        <v>1.895481</v>
      </c>
      <c r="P22" s="23">
        <f>IF(O22&gt;$T$5,$T$5,O22)</f>
        <v>1.895481</v>
      </c>
      <c r="Q22" s="52">
        <f>IF(M22=0,"0",N22+P22)</f>
        <v>6.1076610000000002</v>
      </c>
    </row>
    <row r="23" spans="1:17" ht="18.75" hidden="1" x14ac:dyDescent="0.25">
      <c r="A23" s="104"/>
      <c r="B23" s="75"/>
      <c r="C23" s="127">
        <v>0.05</v>
      </c>
      <c r="D23" s="84"/>
      <c r="E23" s="78"/>
      <c r="F23" s="79"/>
      <c r="G23" s="80">
        <f>Q22</f>
        <v>6.1076610000000002</v>
      </c>
      <c r="H23" s="81">
        <f>$I$4</f>
        <v>2.0057999999999998</v>
      </c>
      <c r="I23" s="82"/>
      <c r="J23" s="83">
        <f>I22*T8</f>
        <v>32.492906955000137</v>
      </c>
      <c r="K23" s="123"/>
      <c r="M23" s="21"/>
      <c r="N23" s="22"/>
      <c r="O23" s="23"/>
      <c r="P23" s="23"/>
      <c r="Q23" s="52"/>
    </row>
    <row r="24" spans="1:17" hidden="1" x14ac:dyDescent="0.25">
      <c r="A24" s="104"/>
      <c r="B24" s="75"/>
      <c r="C24" s="128"/>
      <c r="D24" s="54"/>
      <c r="E24" s="61"/>
      <c r="F24" s="44"/>
      <c r="G24" s="44"/>
      <c r="H24" s="45"/>
      <c r="I24" s="46"/>
      <c r="J24" s="45"/>
      <c r="K24" s="125"/>
      <c r="M24" s="21"/>
      <c r="N24" s="22"/>
      <c r="O24" s="23"/>
      <c r="P24" s="23"/>
      <c r="Q24" s="52"/>
    </row>
    <row r="25" spans="1:17" ht="15.75" hidden="1" customHeight="1" x14ac:dyDescent="0.25">
      <c r="A25" s="129" t="s">
        <v>31</v>
      </c>
      <c r="B25" s="75"/>
      <c r="C25" s="130"/>
      <c r="D25" s="77"/>
      <c r="E25" s="78"/>
      <c r="F25" s="79"/>
      <c r="G25" s="50"/>
      <c r="H25" s="50"/>
      <c r="I25" s="50"/>
      <c r="J25" s="50"/>
      <c r="K25" s="95"/>
      <c r="M25" s="21"/>
      <c r="N25" s="22"/>
      <c r="O25" s="23"/>
      <c r="P25" s="23"/>
      <c r="Q25" s="52"/>
    </row>
    <row r="26" spans="1:17" ht="15" hidden="1" customHeight="1" x14ac:dyDescent="0.25">
      <c r="A26" s="131"/>
      <c r="B26" s="75"/>
      <c r="C26" s="130"/>
      <c r="D26" s="84"/>
      <c r="E26" s="78"/>
      <c r="F26" s="79"/>
      <c r="G26" s="80"/>
      <c r="H26" s="81"/>
      <c r="I26" s="82"/>
      <c r="J26" s="83"/>
      <c r="K26" s="95"/>
      <c r="M26" s="21">
        <f>F55</f>
        <v>1101.5</v>
      </c>
      <c r="N26" s="22">
        <f>IF(M26&lt;0,-(M26*$T$9),M26*$T$9)</f>
        <v>2.2029999999999998</v>
      </c>
      <c r="O26" s="23">
        <f>IF(M26&lt;1101,$T$3,M26*$T$4)</f>
        <v>0.99134999999999995</v>
      </c>
      <c r="P26" s="23">
        <f>IF(O26&gt;$T$5,$T$5,O26)</f>
        <v>0.99134999999999995</v>
      </c>
      <c r="Q26" s="52">
        <f>IF(M26=0,"0",N26+P26)</f>
        <v>3.19435</v>
      </c>
    </row>
    <row r="27" spans="1:17" ht="15.75" hidden="1" customHeight="1" x14ac:dyDescent="0.25">
      <c r="A27" s="93" t="s">
        <v>32</v>
      </c>
      <c r="B27" s="1"/>
      <c r="C27" s="1"/>
      <c r="D27" s="1"/>
      <c r="E27" s="58"/>
      <c r="F27" s="94"/>
      <c r="G27" s="94"/>
      <c r="H27" s="75"/>
      <c r="I27" s="132"/>
      <c r="J27" s="75"/>
      <c r="K27" s="95"/>
      <c r="M27" s="21"/>
      <c r="N27" s="22"/>
      <c r="O27" s="23"/>
      <c r="P27" s="23"/>
      <c r="Q27" s="52"/>
    </row>
    <row r="28" spans="1:17" ht="15" hidden="1" customHeight="1" x14ac:dyDescent="0.25">
      <c r="A28" s="96" t="s">
        <v>33</v>
      </c>
      <c r="B28" s="59"/>
      <c r="C28" s="5"/>
      <c r="D28" s="6"/>
      <c r="E28" s="60"/>
      <c r="F28" s="94"/>
      <c r="G28" s="94"/>
      <c r="H28" s="75"/>
      <c r="I28" s="13"/>
      <c r="J28" s="75"/>
      <c r="K28" s="95"/>
      <c r="M28" s="21"/>
      <c r="N28" s="22"/>
      <c r="O28" s="23"/>
      <c r="P28" s="23"/>
      <c r="Q28" s="52"/>
    </row>
    <row r="29" spans="1:17" ht="15" hidden="1" customHeight="1" x14ac:dyDescent="0.25">
      <c r="A29" s="99" t="s">
        <v>34</v>
      </c>
      <c r="B29" s="4" t="s">
        <v>35</v>
      </c>
      <c r="C29" s="12"/>
      <c r="D29" s="13"/>
      <c r="E29" s="61"/>
      <c r="F29" s="94"/>
      <c r="G29" s="94"/>
      <c r="H29" s="97"/>
      <c r="I29" s="98"/>
      <c r="J29" s="75"/>
      <c r="K29" s="95"/>
      <c r="M29" s="21">
        <f>F58</f>
        <v>2237</v>
      </c>
      <c r="N29" s="22">
        <f>IF(M29&lt;0,-(M29*$T$9),M29*$T$9)</f>
        <v>4.4740000000000002</v>
      </c>
      <c r="O29" s="23">
        <f>IF(M29&lt;1101,$T$3,M29*$T$4)</f>
        <v>2.0133000000000001</v>
      </c>
      <c r="P29" s="23">
        <f>IF(O29&gt;$T$5,$T$5,O29)</f>
        <v>2.0133000000000001</v>
      </c>
      <c r="Q29" s="52">
        <f>IF(M29=0,"0",N29+P29)</f>
        <v>6.4873000000000003</v>
      </c>
    </row>
    <row r="30" spans="1:17" ht="16.5" hidden="1" customHeight="1" thickBot="1" x14ac:dyDescent="0.3">
      <c r="A30" s="99" t="s">
        <v>36</v>
      </c>
      <c r="B30" s="4" t="s">
        <v>37</v>
      </c>
      <c r="C30" s="101"/>
      <c r="D30" s="18"/>
      <c r="E30" s="62"/>
      <c r="F30" s="72"/>
      <c r="G30" s="72"/>
      <c r="H30" s="19"/>
      <c r="I30" s="20"/>
      <c r="J30" s="75"/>
      <c r="K30" s="95"/>
      <c r="M30" s="21"/>
      <c r="N30" s="22"/>
      <c r="O30" s="23"/>
      <c r="P30" s="23"/>
      <c r="Q30" s="52"/>
    </row>
    <row r="31" spans="1:17" ht="15.75" hidden="1" customHeight="1" x14ac:dyDescent="0.25">
      <c r="A31" s="104"/>
      <c r="B31" s="100" t="s">
        <v>38</v>
      </c>
      <c r="C31" s="12"/>
      <c r="D31" s="102"/>
      <c r="E31" s="63"/>
      <c r="F31" s="73"/>
      <c r="G31" s="73"/>
      <c r="H31" s="103"/>
      <c r="I31" s="27"/>
      <c r="J31" s="75"/>
      <c r="K31" s="95"/>
      <c r="M31" s="21"/>
      <c r="N31" s="22"/>
      <c r="O31" s="23"/>
      <c r="P31" s="23"/>
      <c r="Q31" s="52"/>
    </row>
    <row r="32" spans="1:17" ht="15" hidden="1" customHeight="1" x14ac:dyDescent="0.25">
      <c r="A32" s="104"/>
      <c r="B32" s="100" t="s">
        <v>39</v>
      </c>
      <c r="C32" s="12"/>
      <c r="D32" s="105"/>
      <c r="E32" s="61"/>
      <c r="F32" s="105"/>
      <c r="G32" s="105"/>
      <c r="H32" s="107"/>
      <c r="I32" s="30"/>
      <c r="J32" s="75"/>
      <c r="K32" s="95"/>
      <c r="M32" s="21">
        <f>F61</f>
        <v>0</v>
      </c>
      <c r="N32" s="22">
        <f>IF(M32&lt;0,-(M32*$T$9),M32*$T$9)</f>
        <v>0</v>
      </c>
      <c r="O32" s="23">
        <f>IF(M32&lt;1101,$T$3,M32*$T$4)</f>
        <v>0.99</v>
      </c>
      <c r="P32" s="23">
        <f>IF(O32&gt;$T$5,$T$5,O32)</f>
        <v>0.99</v>
      </c>
      <c r="Q32" s="52" t="str">
        <f>IF(M32=0,"0",N32+P32)</f>
        <v>0</v>
      </c>
    </row>
    <row r="33" spans="1:11" ht="15.75" hidden="1" customHeight="1" x14ac:dyDescent="0.25">
      <c r="A33" s="108" t="s">
        <v>40</v>
      </c>
      <c r="B33" s="109"/>
      <c r="C33" s="12"/>
      <c r="D33" s="105"/>
      <c r="E33" s="61"/>
      <c r="F33" s="105"/>
      <c r="G33" s="105"/>
      <c r="H33" s="105"/>
      <c r="I33" s="105"/>
      <c r="J33" s="75"/>
      <c r="K33" s="95"/>
    </row>
    <row r="34" spans="1:11" ht="15.75" hidden="1" customHeight="1" x14ac:dyDescent="0.25">
      <c r="A34" s="104" t="s">
        <v>41</v>
      </c>
      <c r="B34" s="109"/>
      <c r="C34" s="110"/>
      <c r="D34" s="75"/>
      <c r="E34" s="64"/>
      <c r="F34" s="105"/>
      <c r="G34" s="105"/>
      <c r="H34" s="105"/>
      <c r="I34" s="105"/>
      <c r="J34" s="75"/>
      <c r="K34" s="95"/>
    </row>
    <row r="35" spans="1:11" ht="15.75" hidden="1" customHeight="1" x14ac:dyDescent="0.25">
      <c r="A35" s="104"/>
      <c r="B35" s="111" t="s">
        <v>42</v>
      </c>
      <c r="C35" s="112"/>
      <c r="D35" s="35"/>
      <c r="E35" s="65"/>
      <c r="F35" s="37"/>
      <c r="G35" s="37"/>
      <c r="H35" s="38"/>
      <c r="I35" s="38"/>
      <c r="J35" s="75"/>
      <c r="K35" s="95"/>
    </row>
    <row r="36" spans="1:11" ht="15.75" hidden="1" customHeight="1" x14ac:dyDescent="0.25">
      <c r="A36" s="117"/>
      <c r="B36" s="109"/>
      <c r="C36" s="41"/>
      <c r="D36" s="113"/>
      <c r="E36" s="61"/>
      <c r="F36" s="94"/>
      <c r="G36" s="114"/>
      <c r="H36" s="115"/>
      <c r="I36" s="116"/>
      <c r="J36" s="75"/>
      <c r="K36" s="95"/>
    </row>
    <row r="37" spans="1:11" ht="15.75" hidden="1" customHeight="1" x14ac:dyDescent="0.25">
      <c r="A37" s="118"/>
      <c r="B37" s="109"/>
      <c r="C37" s="41"/>
      <c r="D37" s="113"/>
      <c r="E37" s="61"/>
      <c r="F37" s="94"/>
      <c r="G37" s="114"/>
      <c r="H37" s="115"/>
      <c r="I37" s="116"/>
      <c r="J37" s="75"/>
      <c r="K37" s="95"/>
    </row>
    <row r="38" spans="1:11" ht="15.75" hidden="1" customHeight="1" x14ac:dyDescent="0.25">
      <c r="A38" s="118"/>
      <c r="B38" s="109"/>
      <c r="C38" s="41"/>
      <c r="D38" s="113"/>
      <c r="E38" s="61"/>
      <c r="F38" s="94"/>
      <c r="G38" s="114"/>
      <c r="H38" s="115"/>
      <c r="I38" s="116"/>
      <c r="J38" s="75"/>
      <c r="K38" s="95"/>
    </row>
    <row r="39" spans="1:11" ht="15.75" hidden="1" customHeight="1" x14ac:dyDescent="0.25">
      <c r="A39" s="118"/>
      <c r="B39" s="40"/>
      <c r="C39" s="41"/>
      <c r="D39" s="113"/>
      <c r="E39" s="61"/>
      <c r="F39" s="94"/>
      <c r="G39" s="114"/>
      <c r="H39" s="115"/>
      <c r="I39" s="116"/>
      <c r="J39" s="75"/>
      <c r="K39" s="95"/>
    </row>
    <row r="40" spans="1:11" ht="15.75" hidden="1" customHeight="1" x14ac:dyDescent="0.25">
      <c r="A40" s="119"/>
      <c r="B40" s="40"/>
      <c r="C40" s="41"/>
      <c r="D40" s="113"/>
      <c r="E40" s="61"/>
      <c r="F40" s="94"/>
      <c r="G40" s="114"/>
      <c r="H40" s="115"/>
      <c r="I40" s="116"/>
      <c r="J40" s="75"/>
      <c r="K40" s="120"/>
    </row>
    <row r="41" spans="1:11" ht="15.75" hidden="1" customHeight="1" x14ac:dyDescent="0.25">
      <c r="A41" s="119"/>
      <c r="B41" s="40"/>
      <c r="C41" s="41"/>
      <c r="D41" s="13"/>
      <c r="E41" s="61"/>
      <c r="F41" s="94"/>
      <c r="G41" s="114"/>
      <c r="H41" s="115"/>
      <c r="I41" s="115"/>
      <c r="J41" s="75"/>
      <c r="K41" s="121"/>
    </row>
    <row r="42" spans="1:11" ht="15.75" hidden="1" customHeight="1" x14ac:dyDescent="0.25">
      <c r="A42" s="118"/>
      <c r="B42" s="42"/>
      <c r="C42" s="71"/>
      <c r="D42" s="71"/>
      <c r="E42" s="66"/>
      <c r="F42" s="71"/>
      <c r="G42" s="71"/>
      <c r="H42" s="71"/>
      <c r="I42" s="13"/>
      <c r="J42" s="133"/>
      <c r="K42" s="123"/>
    </row>
    <row r="43" spans="1:11" ht="15" hidden="1" customHeight="1" x14ac:dyDescent="0.25">
      <c r="A43" s="104"/>
      <c r="B43" s="43"/>
      <c r="C43" s="101"/>
      <c r="D43" s="44"/>
      <c r="E43" s="61"/>
      <c r="F43" s="44"/>
      <c r="G43" s="44"/>
      <c r="H43" s="45"/>
      <c r="I43" s="46"/>
      <c r="J43" s="45"/>
      <c r="K43" s="125"/>
    </row>
    <row r="44" spans="1:11" ht="15" hidden="1" customHeight="1" x14ac:dyDescent="0.25">
      <c r="A44" s="104"/>
      <c r="B44" s="47"/>
      <c r="C44" s="124"/>
      <c r="D44" s="77"/>
      <c r="E44" s="78"/>
      <c r="F44" s="79"/>
      <c r="G44" s="50"/>
      <c r="H44" s="50"/>
      <c r="I44" s="50"/>
      <c r="J44" s="50"/>
      <c r="K44" s="121"/>
    </row>
    <row r="45" spans="1:11" ht="15" hidden="1" customHeight="1" x14ac:dyDescent="0.25">
      <c r="A45" s="104"/>
      <c r="B45" s="75"/>
      <c r="C45" s="124"/>
      <c r="D45" s="77"/>
      <c r="E45" s="78"/>
      <c r="F45" s="79"/>
      <c r="G45" s="80"/>
      <c r="H45" s="81"/>
      <c r="I45" s="82"/>
      <c r="J45" s="83"/>
      <c r="K45" s="123"/>
    </row>
    <row r="46" spans="1:11" ht="15" hidden="1" customHeight="1" x14ac:dyDescent="0.25">
      <c r="A46" s="104"/>
      <c r="B46" s="75"/>
      <c r="C46" s="75"/>
      <c r="D46" s="54"/>
      <c r="E46" s="61"/>
      <c r="F46" s="44"/>
      <c r="G46" s="44"/>
      <c r="H46" s="45"/>
      <c r="I46" s="46"/>
      <c r="J46" s="45"/>
      <c r="K46" s="125"/>
    </row>
    <row r="47" spans="1:11" ht="15" hidden="1" customHeight="1" x14ac:dyDescent="0.25">
      <c r="A47" s="104"/>
      <c r="B47" s="75"/>
      <c r="C47" s="130"/>
      <c r="D47" s="77"/>
      <c r="E47" s="78"/>
      <c r="F47" s="79"/>
      <c r="G47" s="50"/>
      <c r="H47" s="50"/>
      <c r="I47" s="50"/>
      <c r="J47" s="50"/>
      <c r="K47" s="121"/>
    </row>
    <row r="48" spans="1:11" ht="15" hidden="1" customHeight="1" x14ac:dyDescent="0.25">
      <c r="A48" s="104"/>
      <c r="B48" s="75"/>
      <c r="C48" s="130"/>
      <c r="D48" s="84"/>
      <c r="E48" s="78"/>
      <c r="F48" s="79"/>
      <c r="G48" s="80"/>
      <c r="H48" s="81"/>
      <c r="I48" s="82"/>
      <c r="J48" s="83"/>
      <c r="K48" s="123"/>
    </row>
    <row r="49" spans="1:17" ht="15" hidden="1" customHeight="1" x14ac:dyDescent="0.25">
      <c r="A49" s="104"/>
      <c r="B49" s="75"/>
      <c r="C49" s="134"/>
      <c r="D49" s="54"/>
      <c r="E49" s="61"/>
      <c r="F49" s="44"/>
      <c r="G49" s="44"/>
      <c r="H49" s="45"/>
      <c r="I49" s="46"/>
      <c r="J49" s="45"/>
      <c r="K49" s="125"/>
    </row>
    <row r="50" spans="1:17" ht="15" hidden="1" customHeight="1" x14ac:dyDescent="0.25">
      <c r="A50" s="104"/>
      <c r="B50" s="75"/>
      <c r="C50" s="130"/>
      <c r="D50" s="77"/>
      <c r="E50" s="78"/>
      <c r="F50" s="79"/>
      <c r="G50" s="50"/>
      <c r="H50" s="50"/>
      <c r="I50" s="50"/>
      <c r="J50" s="50"/>
      <c r="K50" s="95"/>
    </row>
    <row r="51" spans="1:17" hidden="1" x14ac:dyDescent="0.25">
      <c r="A51" s="104"/>
      <c r="B51" s="75"/>
      <c r="C51" s="130"/>
      <c r="D51" s="84"/>
      <c r="E51" s="78"/>
      <c r="F51" s="79"/>
      <c r="G51" s="44" t="s">
        <v>25</v>
      </c>
      <c r="H51" s="45" t="s">
        <v>26</v>
      </c>
      <c r="I51" s="46" t="s">
        <v>27</v>
      </c>
      <c r="J51" s="45" t="s">
        <v>28</v>
      </c>
      <c r="K51" s="125"/>
    </row>
    <row r="52" spans="1:17" ht="15" customHeight="1" x14ac:dyDescent="0.25">
      <c r="A52" s="104"/>
      <c r="B52" s="75"/>
      <c r="C52" s="76" t="s">
        <v>43</v>
      </c>
      <c r="D52" s="77">
        <f>$D$18</f>
        <v>1000</v>
      </c>
      <c r="E52" s="78">
        <v>3</v>
      </c>
      <c r="F52" s="79">
        <f>D52*E52</f>
        <v>3000</v>
      </c>
      <c r="G52" s="51">
        <f>F52-G53</f>
        <v>2991.3</v>
      </c>
      <c r="H52" s="51">
        <f>H53*D52</f>
        <v>2005.7999999999997</v>
      </c>
      <c r="I52" s="51">
        <f>G52-H52</f>
        <v>985.50000000000045</v>
      </c>
      <c r="J52" s="74">
        <v>50</v>
      </c>
      <c r="K52" s="121"/>
      <c r="M52" s="21">
        <f>F52</f>
        <v>3000</v>
      </c>
      <c r="N52" s="22">
        <f>IF(M52&lt;0,-(M52*$T$9),M52*$T$9)</f>
        <v>6</v>
      </c>
      <c r="O52" s="23">
        <f>IF(M52&lt;1101,$T$3,M52*$T$4)</f>
        <v>2.6999999999999997</v>
      </c>
      <c r="P52" s="23">
        <f>IF(O52&gt;$T$5,$T$5,O52)</f>
        <v>2.6999999999999997</v>
      </c>
      <c r="Q52" s="52">
        <f>IF(M52=0,"0",N52+P52)</f>
        <v>8.6999999999999993</v>
      </c>
    </row>
    <row r="53" spans="1:17" ht="18.75" x14ac:dyDescent="0.25">
      <c r="A53" s="104"/>
      <c r="B53" s="75"/>
      <c r="C53" s="76"/>
      <c r="D53" s="84"/>
      <c r="E53" s="78"/>
      <c r="F53" s="79"/>
      <c r="G53" s="135">
        <f>Q52</f>
        <v>8.6999999999999993</v>
      </c>
      <c r="H53" s="136">
        <f>$I$4</f>
        <v>2.0057999999999998</v>
      </c>
      <c r="I53" s="137"/>
      <c r="J53" s="83">
        <f>I52*T8</f>
        <v>339.99750000000012</v>
      </c>
      <c r="K53" s="123"/>
    </row>
    <row r="54" spans="1:17" x14ac:dyDescent="0.25">
      <c r="A54" s="104"/>
      <c r="B54" s="75"/>
      <c r="C54" s="75"/>
      <c r="D54" s="75"/>
      <c r="E54" s="61"/>
      <c r="F54" s="75"/>
      <c r="G54" s="44" t="s">
        <v>25</v>
      </c>
      <c r="H54" s="45" t="s">
        <v>26</v>
      </c>
      <c r="I54" s="46" t="s">
        <v>27</v>
      </c>
      <c r="J54" s="45" t="s">
        <v>28</v>
      </c>
      <c r="K54" s="125"/>
    </row>
    <row r="55" spans="1:17" ht="15" customHeight="1" x14ac:dyDescent="0.25">
      <c r="A55" s="104"/>
      <c r="B55" s="75"/>
      <c r="C55" s="76" t="s">
        <v>44</v>
      </c>
      <c r="D55" s="77">
        <v>500</v>
      </c>
      <c r="E55" s="78">
        <v>2.2029999999999998</v>
      </c>
      <c r="F55" s="79">
        <f>D55*E55</f>
        <v>1101.5</v>
      </c>
      <c r="G55" s="51">
        <f>F55-G56</f>
        <v>1098.30565</v>
      </c>
      <c r="H55" s="51">
        <f>H56*D55</f>
        <v>1002.8999999999999</v>
      </c>
      <c r="I55" s="51">
        <f>G55-H55</f>
        <v>95.405650000000151</v>
      </c>
      <c r="J55" s="74">
        <f>I55-J56</f>
        <v>62.490700750000101</v>
      </c>
      <c r="K55" s="121"/>
      <c r="M55" s="21">
        <f>F55</f>
        <v>1101.5</v>
      </c>
      <c r="N55" s="22">
        <f>IF(M55&lt;0,-(M55*$T$9),M55*$T$9)</f>
        <v>2.2029999999999998</v>
      </c>
      <c r="O55" s="23">
        <f>IF(M55&lt;1101,$T$3,M55*$T$4)</f>
        <v>0.99134999999999995</v>
      </c>
      <c r="P55" s="23">
        <f>IF(O55&gt;$T$5,$T$5,O55)</f>
        <v>0.99134999999999995</v>
      </c>
      <c r="Q55" s="52">
        <f>IF(M55=0,"0",N55+P55)</f>
        <v>3.19435</v>
      </c>
    </row>
    <row r="56" spans="1:17" ht="18.75" x14ac:dyDescent="0.25">
      <c r="A56" s="104"/>
      <c r="B56" s="75"/>
      <c r="C56" s="76"/>
      <c r="D56" s="84"/>
      <c r="E56" s="78"/>
      <c r="F56" s="79"/>
      <c r="G56" s="135">
        <f>Q55</f>
        <v>3.19435</v>
      </c>
      <c r="H56" s="136">
        <f>$I$4</f>
        <v>2.0057999999999998</v>
      </c>
      <c r="I56" s="137"/>
      <c r="J56" s="83">
        <f>I55*T8</f>
        <v>32.914949250000049</v>
      </c>
      <c r="K56" s="123"/>
    </row>
    <row r="57" spans="1:17" x14ac:dyDescent="0.25">
      <c r="A57" s="104"/>
      <c r="B57" s="75"/>
      <c r="C57" s="75"/>
      <c r="D57" s="75"/>
      <c r="E57" s="61"/>
      <c r="F57" s="75"/>
      <c r="G57" s="44" t="s">
        <v>25</v>
      </c>
      <c r="H57" s="45" t="s">
        <v>26</v>
      </c>
      <c r="I57" s="46" t="s">
        <v>27</v>
      </c>
      <c r="J57" s="45" t="s">
        <v>28</v>
      </c>
      <c r="K57" s="125"/>
    </row>
    <row r="58" spans="1:17" ht="15" customHeight="1" x14ac:dyDescent="0.25">
      <c r="A58" s="104"/>
      <c r="B58" s="75"/>
      <c r="C58" s="76" t="s">
        <v>45</v>
      </c>
      <c r="D58" s="77">
        <f>$D$18</f>
        <v>1000</v>
      </c>
      <c r="E58" s="78">
        <v>2.2370000000000001</v>
      </c>
      <c r="F58" s="79">
        <f>D58*E58</f>
        <v>2237</v>
      </c>
      <c r="G58" s="51">
        <f>F58-G59</f>
        <v>2230.5127000000002</v>
      </c>
      <c r="H58" s="51">
        <f>H59*D58</f>
        <v>2005.7999999999997</v>
      </c>
      <c r="I58" s="51">
        <f>G58-H58</f>
        <v>224.7127000000005</v>
      </c>
      <c r="J58" s="74">
        <f>I58-J59</f>
        <v>147.18681850000033</v>
      </c>
      <c r="K58" s="121"/>
      <c r="M58" s="21">
        <f>F58</f>
        <v>2237</v>
      </c>
      <c r="N58" s="22">
        <f>IF(M58&lt;0,-(M58*$T$9),M58*$T$9)</f>
        <v>4.4740000000000002</v>
      </c>
      <c r="O58" s="23">
        <f>IF(M58&lt;1101,$T$3,M58*$T$4)</f>
        <v>2.0133000000000001</v>
      </c>
      <c r="P58" s="23">
        <f>IF(O58&gt;$T$5,$T$5,O58)</f>
        <v>2.0133000000000001</v>
      </c>
      <c r="Q58" s="52">
        <f>IF(M58=0,"0",N58+P58)</f>
        <v>6.4873000000000003</v>
      </c>
    </row>
    <row r="59" spans="1:17" ht="18.75" x14ac:dyDescent="0.25">
      <c r="A59" s="104"/>
      <c r="B59" s="75"/>
      <c r="C59" s="76"/>
      <c r="D59" s="84"/>
      <c r="E59" s="85"/>
      <c r="F59" s="79"/>
      <c r="G59" s="80">
        <f>Q58</f>
        <v>6.4873000000000003</v>
      </c>
      <c r="H59" s="81">
        <f>$I$4</f>
        <v>2.0057999999999998</v>
      </c>
      <c r="I59" s="82"/>
      <c r="J59" s="83">
        <f>I58*T8</f>
        <v>77.525881500000168</v>
      </c>
      <c r="K59" s="123"/>
    </row>
    <row r="60" spans="1:17" x14ac:dyDescent="0.25">
      <c r="A60" s="104"/>
      <c r="B60" s="75"/>
      <c r="C60" s="75"/>
      <c r="D60" s="75"/>
      <c r="E60" s="14"/>
      <c r="F60" s="75"/>
      <c r="G60" s="75"/>
      <c r="H60" s="75"/>
      <c r="I60" s="75"/>
      <c r="J60" s="75"/>
      <c r="K60" s="95"/>
    </row>
    <row r="61" spans="1:17" ht="15.75" thickBot="1" x14ac:dyDescent="0.3">
      <c r="A61" s="138"/>
      <c r="B61" s="142" t="s">
        <v>51</v>
      </c>
      <c r="C61" s="139"/>
      <c r="D61" s="139"/>
      <c r="E61" s="140"/>
      <c r="F61" s="139"/>
      <c r="G61" s="139"/>
      <c r="H61" s="139"/>
      <c r="I61" s="139"/>
      <c r="J61" s="139"/>
      <c r="K61" s="141"/>
    </row>
    <row r="63" spans="1:17" ht="15.75" x14ac:dyDescent="0.25">
      <c r="A63" s="156" t="s">
        <v>53</v>
      </c>
      <c r="B63" s="143" t="s">
        <v>55</v>
      </c>
    </row>
    <row r="64" spans="1:17" s="75" customFormat="1" x14ac:dyDescent="0.25">
      <c r="B64" s="143" t="s">
        <v>52</v>
      </c>
      <c r="E64" s="14"/>
      <c r="K64" s="13"/>
    </row>
    <row r="65" spans="1:26" x14ac:dyDescent="0.25">
      <c r="C65" s="57"/>
      <c r="D65" s="56"/>
      <c r="E65" s="55"/>
      <c r="F65" s="49"/>
      <c r="G65" s="44" t="s">
        <v>25</v>
      </c>
      <c r="H65" s="45" t="s">
        <v>26</v>
      </c>
      <c r="I65" s="46" t="s">
        <v>27</v>
      </c>
      <c r="J65" s="45" t="s">
        <v>28</v>
      </c>
    </row>
    <row r="66" spans="1:26" ht="18.75" x14ac:dyDescent="0.25">
      <c r="C66" s="48" t="s">
        <v>43</v>
      </c>
      <c r="D66" s="151">
        <f>$D$18</f>
        <v>1000</v>
      </c>
      <c r="E66" s="152">
        <v>3</v>
      </c>
      <c r="F66" s="144">
        <f>D66*E66</f>
        <v>3000</v>
      </c>
      <c r="G66" s="145">
        <f>F66-U66 +2</f>
        <v>3002</v>
      </c>
      <c r="H66" s="145">
        <f>F66*1.025</f>
        <v>3074.9999999999995</v>
      </c>
      <c r="I66" s="145">
        <f>G66-H66</f>
        <v>-72.999999999999545</v>
      </c>
      <c r="J66" s="146">
        <v>50</v>
      </c>
      <c r="U66" s="67"/>
      <c r="V66" s="68"/>
      <c r="W66" s="69"/>
      <c r="X66" s="53"/>
      <c r="Y66" s="3"/>
    </row>
    <row r="67" spans="1:26" ht="18.75" x14ac:dyDescent="0.25">
      <c r="C67" s="48" t="s">
        <v>44</v>
      </c>
      <c r="D67" s="153">
        <f>$D$18</f>
        <v>1000</v>
      </c>
      <c r="E67" s="78">
        <v>2.2029999999999998</v>
      </c>
      <c r="F67" s="79">
        <f>D67*E67</f>
        <v>2203</v>
      </c>
      <c r="G67" s="51">
        <f t="shared" ref="G67:G73" si="3">F67-U67 +2</f>
        <v>2205</v>
      </c>
      <c r="H67" s="51">
        <f t="shared" ref="H67:H73" si="4">F67*1.025</f>
        <v>2258.0749999999998</v>
      </c>
      <c r="I67" s="51">
        <f>G67-H67</f>
        <v>-53.074999999999818</v>
      </c>
      <c r="J67" s="147">
        <f>I67-Y67</f>
        <v>-53.074999999999818</v>
      </c>
      <c r="K67" s="13"/>
      <c r="V67" s="67"/>
      <c r="W67" s="68"/>
      <c r="X67" s="69"/>
      <c r="Y67" s="53"/>
      <c r="Z67" s="3"/>
    </row>
    <row r="68" spans="1:26" s="75" customFormat="1" ht="18.75" x14ac:dyDescent="0.25">
      <c r="C68" s="76" t="s">
        <v>45</v>
      </c>
      <c r="D68" s="153">
        <f>$D$18</f>
        <v>1000</v>
      </c>
      <c r="E68" s="78">
        <v>2.2370000000000001</v>
      </c>
      <c r="F68" s="79">
        <f>D68*E68</f>
        <v>2237</v>
      </c>
      <c r="G68" s="51">
        <f>F68-U68 +2</f>
        <v>2239</v>
      </c>
      <c r="H68" s="51">
        <f t="shared" si="4"/>
        <v>2292.9249999999997</v>
      </c>
      <c r="I68" s="51">
        <f>G68-H68</f>
        <v>-53.924999999999727</v>
      </c>
      <c r="J68" s="147">
        <f>I68-Y68</f>
        <v>-53.924999999999727</v>
      </c>
      <c r="K68" s="13"/>
      <c r="W68" s="81"/>
      <c r="X68" s="82"/>
      <c r="Y68" s="83"/>
    </row>
    <row r="69" spans="1:26" s="75" customFormat="1" ht="18.75" x14ac:dyDescent="0.25">
      <c r="C69" s="76" t="s">
        <v>46</v>
      </c>
      <c r="D69" s="153">
        <f t="shared" ref="D69:D73" si="5">$D$18</f>
        <v>1000</v>
      </c>
      <c r="E69" s="78">
        <v>2.02</v>
      </c>
      <c r="F69" s="79">
        <f t="shared" ref="F69:F73" si="6">D69*E69</f>
        <v>2020</v>
      </c>
      <c r="G69" s="51">
        <f t="shared" si="3"/>
        <v>2022</v>
      </c>
      <c r="H69" s="51">
        <f t="shared" si="4"/>
        <v>2070.5</v>
      </c>
      <c r="I69" s="51">
        <f t="shared" ref="I69:I73" si="7">G69-H69</f>
        <v>-48.5</v>
      </c>
      <c r="J69" s="147">
        <f t="shared" ref="J69:J73" si="8">I69-Y69</f>
        <v>-48.5</v>
      </c>
      <c r="K69" s="13"/>
    </row>
    <row r="70" spans="1:26" s="75" customFormat="1" ht="18.75" x14ac:dyDescent="0.25">
      <c r="C70" s="76" t="s">
        <v>47</v>
      </c>
      <c r="D70" s="153">
        <f t="shared" si="5"/>
        <v>1000</v>
      </c>
      <c r="E70" s="78">
        <v>2.3610000000000002</v>
      </c>
      <c r="F70" s="79">
        <f t="shared" si="6"/>
        <v>2361</v>
      </c>
      <c r="G70" s="51">
        <f t="shared" si="3"/>
        <v>2363</v>
      </c>
      <c r="H70" s="51">
        <f t="shared" si="4"/>
        <v>2420.0249999999996</v>
      </c>
      <c r="I70" s="51">
        <f t="shared" si="7"/>
        <v>-57.024999999999636</v>
      </c>
      <c r="J70" s="147">
        <f t="shared" si="8"/>
        <v>-57.024999999999636</v>
      </c>
      <c r="K70" s="13"/>
    </row>
    <row r="71" spans="1:26" s="75" customFormat="1" ht="18.75" x14ac:dyDescent="0.25">
      <c r="C71" s="76" t="s">
        <v>48</v>
      </c>
      <c r="D71" s="153">
        <f t="shared" si="5"/>
        <v>1000</v>
      </c>
      <c r="E71" s="78">
        <v>3</v>
      </c>
      <c r="F71" s="79">
        <f t="shared" si="6"/>
        <v>3000</v>
      </c>
      <c r="G71" s="51">
        <f t="shared" si="3"/>
        <v>3002</v>
      </c>
      <c r="H71" s="51">
        <f t="shared" si="4"/>
        <v>3074.9999999999995</v>
      </c>
      <c r="I71" s="51">
        <f t="shared" si="7"/>
        <v>-72.999999999999545</v>
      </c>
      <c r="J71" s="147">
        <f t="shared" si="8"/>
        <v>-72.999999999999545</v>
      </c>
      <c r="K71" s="13"/>
    </row>
    <row r="72" spans="1:26" s="75" customFormat="1" ht="18.75" x14ac:dyDescent="0.25">
      <c r="C72" s="76" t="s">
        <v>49</v>
      </c>
      <c r="D72" s="153">
        <f t="shared" si="5"/>
        <v>1000</v>
      </c>
      <c r="E72" s="78">
        <v>6.2370000000000001</v>
      </c>
      <c r="F72" s="79">
        <f t="shared" si="6"/>
        <v>6237</v>
      </c>
      <c r="G72" s="51">
        <f t="shared" si="3"/>
        <v>6239</v>
      </c>
      <c r="H72" s="51">
        <f t="shared" si="4"/>
        <v>6392.9249999999993</v>
      </c>
      <c r="I72" s="51">
        <f t="shared" si="7"/>
        <v>-153.92499999999927</v>
      </c>
      <c r="J72" s="147">
        <f t="shared" si="8"/>
        <v>-153.92499999999927</v>
      </c>
      <c r="K72" s="13"/>
    </row>
    <row r="73" spans="1:26" s="75" customFormat="1" ht="18.75" x14ac:dyDescent="0.25">
      <c r="C73" s="76" t="s">
        <v>50</v>
      </c>
      <c r="D73" s="154">
        <f t="shared" si="5"/>
        <v>1000</v>
      </c>
      <c r="E73" s="155">
        <v>7.2370000000000001</v>
      </c>
      <c r="F73" s="148">
        <f t="shared" si="6"/>
        <v>7237</v>
      </c>
      <c r="G73" s="149">
        <f t="shared" si="3"/>
        <v>7239</v>
      </c>
      <c r="H73" s="149">
        <f t="shared" si="4"/>
        <v>7417.9249999999993</v>
      </c>
      <c r="I73" s="149">
        <f t="shared" si="7"/>
        <v>-178.92499999999927</v>
      </c>
      <c r="J73" s="150">
        <f t="shared" si="8"/>
        <v>-178.92499999999927</v>
      </c>
      <c r="K73" s="13"/>
    </row>
    <row r="75" spans="1:26" ht="15.75" x14ac:dyDescent="0.25">
      <c r="A75" s="156"/>
      <c r="B75" s="143"/>
    </row>
    <row r="76" spans="1:26" x14ac:dyDescent="0.25">
      <c r="B76" s="143"/>
    </row>
    <row r="77" spans="1:26" x14ac:dyDescent="0.25">
      <c r="X77" s="75"/>
    </row>
    <row r="80" spans="1:26" x14ac:dyDescent="0.25">
      <c r="U80" t="s">
        <v>54</v>
      </c>
    </row>
    <row r="84" spans="2:2" x14ac:dyDescent="0.25">
      <c r="B84" s="143"/>
    </row>
  </sheetData>
  <scenarios current="0" show="0">
    <scenario name="Objectif" locked="1" count="1" user="." comment="Créé par . le 03/03/2013_x000a_Modifié par: . le 03/03/2013">
      <inputCells r="J23" undone="1" val="100"/>
    </scenario>
  </scenarios>
  <mergeCells count="9">
    <mergeCell ref="O8:P8"/>
    <mergeCell ref="Q8:Q9"/>
    <mergeCell ref="C16:H16"/>
    <mergeCell ref="M1:Q1"/>
    <mergeCell ref="S1:T1"/>
    <mergeCell ref="O2:P2"/>
    <mergeCell ref="Q2:Q3"/>
    <mergeCell ref="E4:G4"/>
    <mergeCell ref="E5:G5"/>
  </mergeCells>
  <conditionalFormatting sqref="D10:D15">
    <cfRule type="expression" priority="25" stopIfTrue="1">
      <formula>ESTVIDE=C10</formula>
    </cfRule>
    <cfRule type="expression" dxfId="15" priority="26" stopIfTrue="1">
      <formula>C10="x"</formula>
    </cfRule>
    <cfRule type="expression" dxfId="14" priority="27" stopIfTrue="1">
      <formula>C10="h"</formula>
    </cfRule>
  </conditionalFormatting>
  <conditionalFormatting sqref="H10:H15 I15">
    <cfRule type="expression" priority="28" stopIfTrue="1">
      <formula>ESTVIDE=G10</formula>
    </cfRule>
    <cfRule type="expression" dxfId="13" priority="29" stopIfTrue="1">
      <formula>G10="x"</formula>
    </cfRule>
    <cfRule type="expression" dxfId="12" priority="30" stopIfTrue="1">
      <formula>G10="h"</formula>
    </cfRule>
  </conditionalFormatting>
  <conditionalFormatting sqref="E10:E15">
    <cfRule type="expression" priority="31" stopIfTrue="1">
      <formula>ESTVIDE=#REF!</formula>
    </cfRule>
    <cfRule type="expression" dxfId="11" priority="32" stopIfTrue="1">
      <formula>#REF!="x"</formula>
    </cfRule>
    <cfRule type="expression" dxfId="10" priority="33" stopIfTrue="1">
      <formula>#REF!="h"</formula>
    </cfRule>
  </conditionalFormatting>
  <conditionalFormatting sqref="I16:J16">
    <cfRule type="expression" priority="34" stopIfTrue="1">
      <formula>ESTVIDE=#REF!</formula>
    </cfRule>
    <cfRule type="expression" dxfId="9" priority="35" stopIfTrue="1">
      <formula>#REF!="x"</formula>
    </cfRule>
    <cfRule type="expression" dxfId="8" priority="36" stopIfTrue="1">
      <formula>#REF!="h"</formula>
    </cfRule>
  </conditionalFormatting>
  <conditionalFormatting sqref="D36:D41">
    <cfRule type="expression" priority="13" stopIfTrue="1">
      <formula>ESTVIDE=C36</formula>
    </cfRule>
    <cfRule type="expression" dxfId="7" priority="14" stopIfTrue="1">
      <formula>C36="x"</formula>
    </cfRule>
    <cfRule type="expression" dxfId="6" priority="15" stopIfTrue="1">
      <formula>C36="h"</formula>
    </cfRule>
  </conditionalFormatting>
  <conditionalFormatting sqref="H36:H41 I41">
    <cfRule type="expression" priority="16" stopIfTrue="1">
      <formula>ESTVIDE=G36</formula>
    </cfRule>
    <cfRule type="expression" dxfId="5" priority="17" stopIfTrue="1">
      <formula>G36="x"</formula>
    </cfRule>
    <cfRule type="expression" dxfId="4" priority="18" stopIfTrue="1">
      <formula>G36="h"</formula>
    </cfRule>
  </conditionalFormatting>
  <conditionalFormatting sqref="E36:E41">
    <cfRule type="expression" priority="19" stopIfTrue="1">
      <formula>ESTVIDE=#REF!</formula>
    </cfRule>
    <cfRule type="expression" dxfId="3" priority="20" stopIfTrue="1">
      <formula>#REF!="x"</formula>
    </cfRule>
    <cfRule type="expression" dxfId="2" priority="21" stopIfTrue="1">
      <formula>#REF!="h"</formula>
    </cfRule>
  </conditionalFormatting>
  <conditionalFormatting sqref="I42">
    <cfRule type="expression" priority="22" stopIfTrue="1">
      <formula>ESTVIDE=#REF!</formula>
    </cfRule>
    <cfRule type="expression" dxfId="1" priority="23" stopIfTrue="1">
      <formula>#REF!="x"</formula>
    </cfRule>
    <cfRule type="expression" dxfId="0" priority="24" stopIfTrue="1">
      <formula>#REF!="h"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lacy</cp:lastModifiedBy>
  <dcterms:created xsi:type="dcterms:W3CDTF">2013-03-04T16:48:39Z</dcterms:created>
  <dcterms:modified xsi:type="dcterms:W3CDTF">2013-08-25T14:59:07Z</dcterms:modified>
</cp:coreProperties>
</file>