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240" yWindow="90" windowWidth="18795" windowHeight="8445" activeTab="3"/>
  </bookViews>
  <sheets>
    <sheet name="Plan Métrés" sheetId="2" r:id="rId1"/>
    <sheet name="Temps horaire moyen" sheetId="1" r:id="rId2"/>
    <sheet name="Récap" sheetId="6" r:id="rId3"/>
    <sheet name="DSu" sheetId="3" r:id="rId4"/>
    <sheet name="Tableau perte et coef" sheetId="9" r:id="rId5"/>
    <sheet name="Temps unitaire" sheetId="8" r:id="rId6"/>
    <sheet name="PRIX " sheetId="10" r:id="rId7"/>
  </sheets>
  <externalReferences>
    <externalReference r:id="rId8"/>
  </externalReferences>
  <definedNames>
    <definedName name="_xlnm._FilterDatabase" localSheetId="1" hidden="1">'Temps horaire moyen'!$B$6:$H$9</definedName>
    <definedName name="_xlnm.Print_Area" localSheetId="3">DSu!$C$7:$O$44</definedName>
    <definedName name="_xlnm.Print_Area" localSheetId="1">'Temps horaire moyen'!$B$1:$J$22</definedName>
  </definedNames>
  <calcPr calcId="125725"/>
</workbook>
</file>

<file path=xl/calcChain.xml><?xml version="1.0" encoding="utf-8"?>
<calcChain xmlns="http://schemas.openxmlformats.org/spreadsheetml/2006/main">
  <c r="O39" i="3"/>
  <c r="G39"/>
  <c r="O38"/>
  <c r="G38"/>
  <c r="N37"/>
  <c r="G37"/>
  <c r="N36"/>
  <c r="G36"/>
  <c r="N35"/>
  <c r="G35"/>
  <c r="M34"/>
  <c r="G34"/>
  <c r="M33"/>
  <c r="G33"/>
  <c r="M32"/>
  <c r="G32"/>
  <c r="L29"/>
  <c r="G29"/>
  <c r="L28"/>
  <c r="G28"/>
  <c r="L27"/>
  <c r="G27"/>
  <c r="L26"/>
  <c r="G26"/>
  <c r="L25"/>
  <c r="G25"/>
  <c r="L24"/>
  <c r="G24"/>
  <c r="L23"/>
  <c r="G23"/>
  <c r="L22"/>
  <c r="G22"/>
  <c r="L21"/>
  <c r="G21"/>
  <c r="K20"/>
  <c r="I20"/>
  <c r="G20"/>
  <c r="K19"/>
  <c r="I19"/>
  <c r="G19"/>
  <c r="K18"/>
  <c r="I18"/>
  <c r="G18"/>
  <c r="K17"/>
  <c r="I17"/>
  <c r="G17"/>
  <c r="K16"/>
  <c r="I16"/>
  <c r="G16"/>
  <c r="K15"/>
  <c r="I15"/>
  <c r="G15"/>
  <c r="K14"/>
  <c r="I14"/>
  <c r="G14"/>
  <c r="K13"/>
  <c r="I13"/>
  <c r="G13"/>
  <c r="K12"/>
  <c r="I12"/>
  <c r="G12"/>
  <c r="I11"/>
  <c r="D10"/>
  <c r="K41" s="1"/>
  <c r="C10"/>
  <c r="D8"/>
  <c r="L4"/>
  <c r="O40" l="1"/>
  <c r="M43" s="1"/>
  <c r="L40"/>
  <c r="N40"/>
  <c r="M42" s="1"/>
  <c r="K42"/>
  <c r="G11"/>
  <c r="M44" s="1"/>
  <c r="G30"/>
  <c r="M30" s="1"/>
  <c r="K43"/>
  <c r="K44"/>
  <c r="G31"/>
  <c r="M31" s="1"/>
  <c r="N43" l="1"/>
  <c r="M40"/>
  <c r="K11"/>
  <c r="K40" s="1"/>
  <c r="N42"/>
  <c r="N44"/>
  <c r="J40" l="1"/>
  <c r="M41" s="1"/>
  <c r="N41" s="1"/>
  <c r="C19" i="1"/>
  <c r="C17"/>
  <c r="C16"/>
  <c r="J23" i="6"/>
  <c r="J24"/>
  <c r="J25"/>
  <c r="I23"/>
  <c r="I24"/>
  <c r="I25"/>
  <c r="H8"/>
  <c r="K8" s="1"/>
  <c r="H9"/>
  <c r="K9" s="1"/>
  <c r="H10"/>
  <c r="K10" s="1"/>
  <c r="H11"/>
  <c r="B11" s="1"/>
  <c r="G11" s="1"/>
  <c r="H12"/>
  <c r="K12" s="1"/>
  <c r="H13"/>
  <c r="K13" s="1"/>
  <c r="H14"/>
  <c r="K14" s="1"/>
  <c r="H15"/>
  <c r="I15" s="1"/>
  <c r="H16"/>
  <c r="K16" s="1"/>
  <c r="H17"/>
  <c r="K17" s="1"/>
  <c r="H18"/>
  <c r="K18" s="1"/>
  <c r="H19"/>
  <c r="I19" s="1"/>
  <c r="H20"/>
  <c r="K20" s="1"/>
  <c r="H21"/>
  <c r="I21" s="1"/>
  <c r="H22"/>
  <c r="J22" s="1"/>
  <c r="H7"/>
  <c r="I7" s="1"/>
  <c r="B7" l="1"/>
  <c r="B19"/>
  <c r="G19" s="1"/>
  <c r="B17"/>
  <c r="G17" s="1"/>
  <c r="B15"/>
  <c r="G15" s="1"/>
  <c r="B13"/>
  <c r="G13" s="1"/>
  <c r="B9"/>
  <c r="G9" s="1"/>
  <c r="F8"/>
  <c r="D7"/>
  <c r="F7"/>
  <c r="B20"/>
  <c r="G20" s="1"/>
  <c r="B18"/>
  <c r="G18" s="1"/>
  <c r="B16"/>
  <c r="G16" s="1"/>
  <c r="B14"/>
  <c r="G14" s="1"/>
  <c r="B12"/>
  <c r="G12" s="1"/>
  <c r="B10"/>
  <c r="G10" s="1"/>
  <c r="E8"/>
  <c r="C7"/>
  <c r="E7"/>
  <c r="C8"/>
  <c r="I22"/>
  <c r="I17"/>
  <c r="I13"/>
  <c r="I9"/>
  <c r="J7"/>
  <c r="J19"/>
  <c r="J17"/>
  <c r="J15"/>
  <c r="J13"/>
  <c r="J11"/>
  <c r="J9"/>
  <c r="K19"/>
  <c r="K15"/>
  <c r="K11"/>
  <c r="I11"/>
  <c r="K7"/>
  <c r="J20"/>
  <c r="J18"/>
  <c r="J16"/>
  <c r="J14"/>
  <c r="J12"/>
  <c r="J10"/>
  <c r="J8"/>
  <c r="J21"/>
  <c r="I20"/>
  <c r="I18"/>
  <c r="I16"/>
  <c r="I14"/>
  <c r="I12"/>
  <c r="I10"/>
  <c r="I8"/>
  <c r="F12" i="1"/>
  <c r="J12"/>
  <c r="I12"/>
  <c r="H12"/>
  <c r="C18" s="1"/>
  <c r="G12"/>
  <c r="A17" i="6" l="1"/>
  <c r="A9"/>
  <c r="D8"/>
  <c r="A20"/>
  <c r="A13"/>
  <c r="A12"/>
  <c r="A16"/>
  <c r="A10"/>
  <c r="A14"/>
  <c r="A18"/>
  <c r="G7"/>
  <c r="A7"/>
  <c r="A11"/>
  <c r="A19"/>
  <c r="A15"/>
  <c r="I3" i="1"/>
  <c r="B20"/>
  <c r="B19"/>
  <c r="E19" s="1"/>
  <c r="B18"/>
  <c r="B16"/>
  <c r="B17"/>
  <c r="D7"/>
  <c r="F5" i="2"/>
  <c r="C20" i="1" l="1"/>
  <c r="E20" s="1"/>
  <c r="E18" l="1"/>
  <c r="H19" s="1"/>
  <c r="E17"/>
  <c r="E16" l="1"/>
  <c r="C2" i="6" l="1"/>
  <c r="B8" l="1"/>
  <c r="G8" l="1"/>
  <c r="A8"/>
</calcChain>
</file>

<file path=xl/sharedStrings.xml><?xml version="1.0" encoding="utf-8"?>
<sst xmlns="http://schemas.openxmlformats.org/spreadsheetml/2006/main" count="243" uniqueCount="165">
  <si>
    <t>Projet:</t>
  </si>
  <si>
    <t>Chantier:</t>
  </si>
  <si>
    <t>Dossier:</t>
  </si>
  <si>
    <t>Libellés</t>
  </si>
  <si>
    <t>Quantité</t>
  </si>
  <si>
    <t>Nom:</t>
  </si>
  <si>
    <t>Unité</t>
  </si>
  <si>
    <t>Lot:</t>
  </si>
  <si>
    <t>Date:</t>
  </si>
  <si>
    <t>Désignation</t>
  </si>
  <si>
    <t>m²</t>
  </si>
  <si>
    <t>Horaire hebdomadaire</t>
  </si>
  <si>
    <t>Horaire mensuel</t>
  </si>
  <si>
    <t>jours</t>
  </si>
  <si>
    <t>Heures</t>
  </si>
  <si>
    <t>en</t>
  </si>
  <si>
    <t>Zone</t>
  </si>
  <si>
    <t>Qualifications</t>
  </si>
  <si>
    <t>Taux horaire</t>
  </si>
  <si>
    <t>SMIC Horaire</t>
  </si>
  <si>
    <t>Ouvriers d'exécution</t>
  </si>
  <si>
    <t>N1/P1</t>
  </si>
  <si>
    <t>N1/P2</t>
  </si>
  <si>
    <t>N2</t>
  </si>
  <si>
    <t>N3/P1</t>
  </si>
  <si>
    <t>N3/P2</t>
  </si>
  <si>
    <t>N4/P1</t>
  </si>
  <si>
    <t>N4/P2</t>
  </si>
  <si>
    <t>Qualification</t>
  </si>
  <si>
    <t>Coefficient</t>
  </si>
  <si>
    <t>Horaire brut</t>
  </si>
  <si>
    <t xml:space="preserve">Salaire brut </t>
  </si>
  <si>
    <t>Compagnons Professionnels</t>
  </si>
  <si>
    <t>Ouvriers Professionnels</t>
  </si>
  <si>
    <t>Maîtres ouvriers ou chef d'équipe</t>
  </si>
  <si>
    <t>Prix moyen de l'heure d'ouvrier</t>
  </si>
  <si>
    <t>Total</t>
  </si>
  <si>
    <t>Prix de revient de  l'équipe</t>
  </si>
  <si>
    <t>Nbres</t>
  </si>
  <si>
    <t>SALAIRE MOYEN HORAIRE</t>
  </si>
  <si>
    <t>Majoration</t>
  </si>
  <si>
    <t xml:space="preserve">1b </t>
  </si>
  <si>
    <t>Salaire H</t>
  </si>
  <si>
    <t>Coefficient charge</t>
  </si>
  <si>
    <t>Etude:</t>
  </si>
  <si>
    <t>TERRASSEMENT</t>
  </si>
  <si>
    <t>Terrassement emprise hérisson, débord de 1,00m, terre évacuées à la DP</t>
  </si>
  <si>
    <r>
      <t>m</t>
    </r>
    <r>
      <rPr>
        <vertAlign val="superscript"/>
        <sz val="11"/>
        <color theme="1"/>
        <rFont val="Calibri"/>
        <family val="2"/>
        <scheme val="minor"/>
      </rPr>
      <t>3</t>
    </r>
  </si>
  <si>
    <t>Traitement termites sur l'emprise de la construction, débord de 1,00m</t>
  </si>
  <si>
    <r>
      <t xml:space="preserve">Terrassement en puits </t>
    </r>
    <r>
      <rPr>
        <sz val="11"/>
        <color theme="1"/>
        <rFont val="Symbol"/>
        <family val="1"/>
        <charset val="2"/>
      </rPr>
      <t>f</t>
    </r>
    <r>
      <rPr>
        <sz val="11"/>
        <color theme="1"/>
        <rFont val="Calibri"/>
        <family val="2"/>
      </rPr>
      <t>140, niveau fond de fouille à -2,22 soit 178,71 NGF, terres évacuées à la DP</t>
    </r>
  </si>
  <si>
    <t>Fouilles en rigoles au droit des longrines et sous longrines pour fourreaux</t>
  </si>
  <si>
    <t>Fouilles en rigoles pour canalisations EU/EV en PVC</t>
  </si>
  <si>
    <t>Remblais au pourtour du bâtiment, terres provenant des fouilles</t>
  </si>
  <si>
    <t>FONDATIONS</t>
  </si>
  <si>
    <r>
      <t>Gros béton à 250 Kg/m</t>
    </r>
    <r>
      <rPr>
        <vertAlign val="superscript"/>
        <sz val="11"/>
        <color theme="1"/>
        <rFont val="Calibri"/>
        <family val="2"/>
        <scheme val="minor"/>
      </rPr>
      <t xml:space="preserve">3 </t>
    </r>
    <r>
      <rPr>
        <sz val="11"/>
        <color theme="1"/>
        <rFont val="Calibri"/>
        <family val="2"/>
        <scheme val="minor"/>
      </rPr>
      <t>cis attentes</t>
    </r>
  </si>
  <si>
    <t>Massifs supports de charpente et LG bureaux</t>
  </si>
  <si>
    <t>Coffrage pour massifs, parement ordinaire</t>
  </si>
  <si>
    <r>
      <t>Béton à 350 Kg/m</t>
    </r>
    <r>
      <rPr>
        <vertAlign val="superscript"/>
        <sz val="11"/>
        <color theme="1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 xml:space="preserve"> pour massifs</t>
    </r>
  </si>
  <si>
    <t>Aciers HA (non compris barre d'ancrage)</t>
  </si>
  <si>
    <t>u</t>
  </si>
  <si>
    <t>Kg</t>
  </si>
  <si>
    <t>ml</t>
  </si>
  <si>
    <t>SOUS DETAIL DE PRIX UNITAIRE D'OUVRAGE</t>
  </si>
  <si>
    <t>Code</t>
  </si>
  <si>
    <t>Nombre</t>
  </si>
  <si>
    <t>DEBOURSES</t>
  </si>
  <si>
    <t>THM</t>
  </si>
  <si>
    <t>Déboursés secs unitaires</t>
  </si>
  <si>
    <t>N°</t>
  </si>
  <si>
    <t>TU</t>
  </si>
  <si>
    <t>MO</t>
  </si>
  <si>
    <t>MX</t>
  </si>
  <si>
    <t>ML</t>
  </si>
  <si>
    <t>PRESTA</t>
  </si>
  <si>
    <t>ST</t>
  </si>
  <si>
    <t>PU</t>
  </si>
  <si>
    <t>U</t>
  </si>
  <si>
    <t>01.01.01</t>
  </si>
  <si>
    <t>01.01.02</t>
  </si>
  <si>
    <t>01.01.03</t>
  </si>
  <si>
    <t>01.01.04</t>
  </si>
  <si>
    <t>01.01.05</t>
  </si>
  <si>
    <t>01.01.06</t>
  </si>
  <si>
    <t>01.02.01</t>
  </si>
  <si>
    <t>01.02.02</t>
  </si>
  <si>
    <t>01.02.02.a</t>
  </si>
  <si>
    <t>01.02.02.b</t>
  </si>
  <si>
    <t>01.02.02.c</t>
  </si>
  <si>
    <t>01.01</t>
  </si>
  <si>
    <t>01.02</t>
  </si>
  <si>
    <t>Métrés</t>
  </si>
  <si>
    <t>Perte</t>
  </si>
  <si>
    <t>Coef divers</t>
  </si>
  <si>
    <t>Prestataire</t>
  </si>
  <si>
    <t>Déboursé sec</t>
  </si>
  <si>
    <t>Sous Traitant</t>
  </si>
  <si>
    <t>Budget d'heure</t>
  </si>
  <si>
    <t>x PU</t>
  </si>
  <si>
    <t>x Coût</t>
  </si>
  <si>
    <t>x TU</t>
  </si>
  <si>
    <t>Q</t>
  </si>
  <si>
    <t>PRST</t>
  </si>
  <si>
    <t>Chtier:</t>
  </si>
  <si>
    <t>Perte et coefficient</t>
  </si>
  <si>
    <t>code</t>
  </si>
  <si>
    <t>perte</t>
  </si>
  <si>
    <t>coefficient</t>
  </si>
  <si>
    <t>foisonnement terre</t>
  </si>
  <si>
    <t>Coffrage</t>
  </si>
  <si>
    <t>Majoration courbe</t>
  </si>
  <si>
    <t>Perte sur granulats</t>
  </si>
  <si>
    <t>VRD</t>
  </si>
  <si>
    <t>Perte sur PVC ( Découpe + chute)</t>
  </si>
  <si>
    <t>Perte du compactage (pour 1 passe)</t>
  </si>
  <si>
    <t>Perte sur bidim (recouvrement + perte)</t>
  </si>
  <si>
    <t>Gros œuvre</t>
  </si>
  <si>
    <t>Bois (découpes + chutes)</t>
  </si>
  <si>
    <t>RECCUEIL TEMPS UNITAIRE</t>
  </si>
  <si>
    <t>Temps</t>
  </si>
  <si>
    <t xml:space="preserve">TERRASSEMENT à la MAIN  </t>
  </si>
  <si>
    <t>Décapage à la main, terre végétale : ép. 0,15</t>
  </si>
  <si>
    <r>
      <t>m</t>
    </r>
    <r>
      <rPr>
        <vertAlign val="superscript"/>
        <sz val="11"/>
        <color theme="1"/>
        <rFont val="Calibri"/>
        <family val="2"/>
        <scheme val="minor"/>
      </rPr>
      <t>2</t>
    </r>
  </si>
  <si>
    <t>Fouilles en rigoles pour fondations ou canalisation H &lt; 1,20</t>
  </si>
  <si>
    <t>Réglage fond de fouilles</t>
  </si>
  <si>
    <t>Blindage de fouilles (en bois)</t>
  </si>
  <si>
    <t>Reprise de terre pour chargement camion</t>
  </si>
  <si>
    <t>Reprise de terre pour chargement brouette</t>
  </si>
  <si>
    <t>Transport à la brouette (par longueur de 10 m)</t>
  </si>
  <si>
    <t>Remblai de fouilles après bétonnage ou pose canalisations</t>
  </si>
  <si>
    <t>Dressement et nivellement tout venant : ép. 0,20</t>
  </si>
  <si>
    <t>Compactage avec dame ou rouleau vibrant : ép. 0,20</t>
  </si>
  <si>
    <t>Dressement et nivellement terre végétale : ép. 0,15</t>
  </si>
  <si>
    <t xml:space="preserve">Pose de feutre jardin </t>
  </si>
  <si>
    <t>BETONS</t>
  </si>
  <si>
    <t>Fabrication des Bétons (à la Centrale)</t>
  </si>
  <si>
    <t>H</t>
  </si>
  <si>
    <t>1 tracto pelle 7,5h + 1h transport</t>
  </si>
  <si>
    <t xml:space="preserve">2 camions pdt 1j </t>
  </si>
  <si>
    <t>J</t>
  </si>
  <si>
    <t>l</t>
  </si>
  <si>
    <t>1/2 MO pdt 1jour 1x4h</t>
  </si>
  <si>
    <t>prix H.T</t>
  </si>
  <si>
    <t>Observations</t>
  </si>
  <si>
    <t>Matériaux</t>
  </si>
  <si>
    <r>
      <t>B.P.E B20 ( 250kg/m</t>
    </r>
    <r>
      <rPr>
        <vertAlign val="superscript"/>
        <sz val="11"/>
        <color theme="1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>)</t>
    </r>
  </si>
  <si>
    <r>
      <t>B.P.E B25 ( 350kg/m</t>
    </r>
    <r>
      <rPr>
        <vertAlign val="superscript"/>
        <sz val="11"/>
        <color theme="1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>)</t>
    </r>
  </si>
  <si>
    <r>
      <t>B.P.E B16 ( 200kg/m</t>
    </r>
    <r>
      <rPr>
        <vertAlign val="superscript"/>
        <sz val="11"/>
        <color theme="1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>)</t>
    </r>
  </si>
  <si>
    <t>Prix départ centrale</t>
  </si>
  <si>
    <r>
      <t>Transport toupie 6m</t>
    </r>
    <r>
      <rPr>
        <vertAlign val="superscript"/>
        <sz val="11"/>
        <color theme="1"/>
        <rFont val="Calibri"/>
        <family val="2"/>
        <scheme val="minor"/>
      </rPr>
      <t>3</t>
    </r>
  </si>
  <si>
    <t>Bloc béton plein allégé 20/20/50</t>
  </si>
  <si>
    <t>Bloc U allégé 20/20/50</t>
  </si>
  <si>
    <t>Bloc béton CHV 20/20/50</t>
  </si>
  <si>
    <t>Départ usine</t>
  </si>
  <si>
    <t>Bordereau Prix</t>
  </si>
  <si>
    <t>Mise à jour le:</t>
  </si>
  <si>
    <t>A</t>
  </si>
  <si>
    <t>A.1</t>
  </si>
  <si>
    <t>A.2</t>
  </si>
  <si>
    <t>A.3</t>
  </si>
  <si>
    <t>A.4</t>
  </si>
  <si>
    <t>A.5</t>
  </si>
  <si>
    <t>A.6</t>
  </si>
  <si>
    <t>A.7</t>
  </si>
  <si>
    <t>http://forum.excel-pratique.com/excel/feuille-complexe-t18859.html#p108221</t>
  </si>
  <si>
    <t xml:space="preserve">                                                      Tableau de base</t>
  </si>
</sst>
</file>

<file path=xl/styles.xml><?xml version="1.0" encoding="utf-8"?>
<styleSheet xmlns="http://schemas.openxmlformats.org/spreadsheetml/2006/main">
  <numFmts count="5">
    <numFmt numFmtId="164" formatCode="_-* #,##0.00\ &quot;€&quot;_-;\-* #,##0.00\ &quot;€&quot;_-;_-* &quot;-&quot;??\ &quot;€&quot;_-;_-@_-"/>
    <numFmt numFmtId="165" formatCode="#,##0.00\ &quot;€&quot;"/>
    <numFmt numFmtId="166" formatCode="0.000"/>
    <numFmt numFmtId="167" formatCode="_-* #,##0.00\ [$€-40C]_-;\-* #,##0.00\ [$€-40C]_-;_-* &quot;-&quot;??\ [$€-40C]_-;_-@_-"/>
    <numFmt numFmtId="168" formatCode="#,##0.000"/>
  </numFmts>
  <fonts count="21">
    <font>
      <sz val="11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u val="double"/>
      <sz val="12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vertAlign val="superscript"/>
      <sz val="11"/>
      <color theme="1"/>
      <name val="Calibri"/>
      <family val="2"/>
      <scheme val="minor"/>
    </font>
    <font>
      <sz val="11"/>
      <color theme="1"/>
      <name val="Symbol"/>
      <family val="1"/>
      <charset val="2"/>
    </font>
    <font>
      <sz val="11"/>
      <color theme="1"/>
      <name val="Calibri"/>
      <family val="2"/>
    </font>
    <font>
      <b/>
      <u val="singleAccounting"/>
      <sz val="14"/>
      <color theme="1"/>
      <name val="Calibri"/>
      <family val="2"/>
      <scheme val="minor"/>
    </font>
    <font>
      <u val="singleAccounting"/>
      <sz val="20"/>
      <color theme="1"/>
      <name val="Berlin Sans FB Demi"/>
      <family val="2"/>
    </font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u val="singleAccounting"/>
      <sz val="20"/>
      <color theme="1"/>
      <name val="Calibri"/>
      <family val="2"/>
      <scheme val="minor"/>
    </font>
    <font>
      <b/>
      <u val="singleAccounting"/>
      <sz val="16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9.35"/>
      <color theme="10"/>
      <name val="Calibri"/>
      <family val="2"/>
    </font>
    <font>
      <sz val="18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0" tint="-0.149967955565050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79998168889431442"/>
        <bgColor indexed="64"/>
      </patternFill>
    </fill>
  </fills>
  <borders count="6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double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indexed="64"/>
      </right>
      <top style="thin">
        <color auto="1"/>
      </top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auto="1"/>
      </left>
      <right/>
      <top style="thin">
        <color auto="1"/>
      </top>
      <bottom style="medium">
        <color indexed="64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double">
        <color indexed="64"/>
      </right>
      <top/>
      <bottom/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 style="double">
        <color indexed="64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 style="double">
        <color auto="1"/>
      </left>
      <right/>
      <top/>
      <bottom style="double">
        <color indexed="64"/>
      </bottom>
      <diagonal/>
    </border>
  </borders>
  <cellStyleXfs count="4">
    <xf numFmtId="0" fontId="0" fillId="0" borderId="0"/>
    <xf numFmtId="164" fontId="13" fillId="0" borderId="0" applyFont="0" applyFill="0" applyBorder="0" applyAlignment="0" applyProtection="0"/>
    <xf numFmtId="9" fontId="13" fillId="0" borderId="0" applyFont="0" applyFill="0" applyBorder="0" applyAlignment="0" applyProtection="0"/>
    <xf numFmtId="0" fontId="19" fillId="0" borderId="0" applyNumberFormat="0" applyFill="0" applyBorder="0" applyAlignment="0" applyProtection="0">
      <alignment vertical="top"/>
      <protection locked="0"/>
    </xf>
  </cellStyleXfs>
  <cellXfs count="352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vertical="center"/>
    </xf>
    <xf numFmtId="0" fontId="0" fillId="0" borderId="1" xfId="0" applyBorder="1" applyAlignment="1">
      <alignment horizontal="center"/>
    </xf>
    <xf numFmtId="0" fontId="0" fillId="0" borderId="0" xfId="0" applyBorder="1"/>
    <xf numFmtId="0" fontId="0" fillId="0" borderId="0" xfId="0" applyBorder="1" applyAlignment="1"/>
    <xf numFmtId="0" fontId="0" fillId="0" borderId="7" xfId="0" applyBorder="1" applyAlignment="1"/>
    <xf numFmtId="0" fontId="0" fillId="0" borderId="4" xfId="0" applyBorder="1" applyAlignment="1">
      <alignment horizontal="center"/>
    </xf>
    <xf numFmtId="0" fontId="0" fillId="0" borderId="13" xfId="0" applyBorder="1" applyAlignment="1"/>
    <xf numFmtId="0" fontId="0" fillId="0" borderId="5" xfId="0" applyBorder="1" applyAlignment="1">
      <alignment horizontal="center"/>
    </xf>
    <xf numFmtId="49" fontId="0" fillId="0" borderId="0" xfId="0" applyNumberFormat="1" applyAlignment="1">
      <alignment horizontal="right"/>
    </xf>
    <xf numFmtId="0" fontId="0" fillId="0" borderId="0" xfId="0" applyAlignment="1">
      <alignment vertical="center" wrapText="1"/>
    </xf>
    <xf numFmtId="0" fontId="0" fillId="0" borderId="0" xfId="0" applyAlignment="1">
      <alignment horizontal="right"/>
    </xf>
    <xf numFmtId="0" fontId="0" fillId="3" borderId="0" xfId="0" applyFill="1"/>
    <xf numFmtId="0" fontId="4" fillId="0" borderId="0" xfId="0" applyFont="1"/>
    <xf numFmtId="0" fontId="5" fillId="0" borderId="0" xfId="0" applyFont="1" applyAlignment="1">
      <alignment horizontal="right"/>
    </xf>
    <xf numFmtId="0" fontId="5" fillId="0" borderId="0" xfId="0" applyFont="1"/>
    <xf numFmtId="10" fontId="5" fillId="2" borderId="0" xfId="0" applyNumberFormat="1" applyFont="1" applyFill="1"/>
    <xf numFmtId="165" fontId="5" fillId="2" borderId="0" xfId="0" applyNumberFormat="1" applyFont="1" applyFill="1"/>
    <xf numFmtId="0" fontId="5" fillId="0" borderId="0" xfId="0" applyFont="1" applyAlignment="1">
      <alignment horizontal="center"/>
    </xf>
    <xf numFmtId="0" fontId="5" fillId="0" borderId="1" xfId="0" applyFont="1" applyBorder="1" applyAlignment="1">
      <alignment horizontal="center" vertical="center"/>
    </xf>
    <xf numFmtId="165" fontId="5" fillId="0" borderId="1" xfId="0" applyNumberFormat="1" applyFont="1" applyBorder="1" applyAlignment="1">
      <alignment horizontal="center" vertical="center"/>
    </xf>
    <xf numFmtId="14" fontId="0" fillId="0" borderId="0" xfId="0" applyNumberFormat="1" applyFont="1" applyAlignment="1">
      <alignment horizontal="center"/>
    </xf>
    <xf numFmtId="0" fontId="0" fillId="0" borderId="0" xfId="0" applyFont="1" applyAlignment="1">
      <alignment horizontal="right"/>
    </xf>
    <xf numFmtId="0" fontId="7" fillId="0" borderId="0" xfId="0" applyFont="1"/>
    <xf numFmtId="0" fontId="7" fillId="0" borderId="0" xfId="0" applyFont="1" applyBorder="1"/>
    <xf numFmtId="165" fontId="7" fillId="0" borderId="0" xfId="0" applyNumberFormat="1" applyFont="1" applyBorder="1"/>
    <xf numFmtId="0" fontId="0" fillId="0" borderId="0" xfId="0" applyAlignment="1">
      <alignment wrapText="1"/>
    </xf>
    <xf numFmtId="0" fontId="0" fillId="0" borderId="0" xfId="0" applyAlignment="1">
      <alignment vertic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3" xfId="0" applyBorder="1" applyAlignment="1">
      <alignment horizontal="center"/>
    </xf>
    <xf numFmtId="14" fontId="0" fillId="0" borderId="3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Alignment="1">
      <alignment horizontal="center" vertical="center"/>
    </xf>
    <xf numFmtId="2" fontId="5" fillId="0" borderId="0" xfId="0" applyNumberFormat="1" applyFont="1"/>
    <xf numFmtId="0" fontId="5" fillId="3" borderId="0" xfId="0" applyFont="1" applyFill="1"/>
    <xf numFmtId="0" fontId="0" fillId="0" borderId="0" xfId="0" applyProtection="1">
      <protection hidden="1"/>
    </xf>
    <xf numFmtId="0" fontId="0" fillId="0" borderId="0" xfId="0" applyFont="1" applyProtection="1">
      <protection hidden="1"/>
    </xf>
    <xf numFmtId="165" fontId="0" fillId="3" borderId="1" xfId="0" applyNumberFormat="1" applyFont="1" applyFill="1" applyBorder="1" applyAlignment="1" applyProtection="1">
      <alignment horizontal="center"/>
      <protection hidden="1"/>
    </xf>
    <xf numFmtId="0" fontId="2" fillId="3" borderId="14" xfId="0" applyFont="1" applyFill="1" applyBorder="1" applyAlignment="1" applyProtection="1">
      <protection hidden="1"/>
    </xf>
    <xf numFmtId="0" fontId="2" fillId="3" borderId="0" xfId="0" applyFont="1" applyFill="1" applyBorder="1" applyAlignment="1" applyProtection="1">
      <protection hidden="1"/>
    </xf>
    <xf numFmtId="0" fontId="0" fillId="3" borderId="4" xfId="0" applyFont="1" applyFill="1" applyBorder="1" applyAlignment="1" applyProtection="1">
      <protection hidden="1"/>
    </xf>
    <xf numFmtId="0" fontId="0" fillId="0" borderId="20" xfId="0" applyBorder="1" applyProtection="1">
      <protection hidden="1"/>
    </xf>
    <xf numFmtId="0" fontId="2" fillId="3" borderId="20" xfId="0" applyFont="1" applyFill="1" applyBorder="1" applyAlignment="1" applyProtection="1">
      <protection hidden="1"/>
    </xf>
    <xf numFmtId="0" fontId="0" fillId="0" borderId="0" xfId="0" applyAlignment="1">
      <alignment horizontal="right" vertical="center" wrapText="1"/>
    </xf>
    <xf numFmtId="0" fontId="4" fillId="4" borderId="16" xfId="0" applyFont="1" applyFill="1" applyBorder="1" applyAlignment="1" applyProtection="1">
      <alignment horizontal="center"/>
      <protection locked="0"/>
    </xf>
    <xf numFmtId="167" fontId="5" fillId="0" borderId="15" xfId="0" applyNumberFormat="1" applyFont="1" applyBorder="1" applyAlignment="1">
      <alignment horizontal="center"/>
    </xf>
    <xf numFmtId="0" fontId="5" fillId="4" borderId="1" xfId="0" applyFont="1" applyFill="1" applyBorder="1" applyAlignment="1" applyProtection="1">
      <alignment horizontal="center" vertical="center"/>
      <protection locked="0"/>
    </xf>
    <xf numFmtId="10" fontId="4" fillId="4" borderId="0" xfId="0" applyNumberFormat="1" applyFont="1" applyFill="1" applyBorder="1" applyAlignment="1" applyProtection="1">
      <alignment horizontal="center" vertical="center"/>
      <protection locked="0"/>
    </xf>
    <xf numFmtId="0" fontId="5" fillId="4" borderId="0" xfId="0" applyFont="1" applyFill="1" applyProtection="1">
      <protection locked="0"/>
    </xf>
    <xf numFmtId="0" fontId="0" fillId="4" borderId="0" xfId="0" applyFill="1" applyAlignment="1" applyProtection="1">
      <alignment horizontal="center"/>
      <protection locked="0"/>
    </xf>
    <xf numFmtId="0" fontId="14" fillId="0" borderId="0" xfId="0" applyFont="1" applyAlignment="1">
      <alignment vertical="center"/>
    </xf>
    <xf numFmtId="0" fontId="0" fillId="0" borderId="29" xfId="0" applyBorder="1" applyAlignment="1">
      <alignment horizontal="center" vertical="center"/>
    </xf>
    <xf numFmtId="166" fontId="0" fillId="0" borderId="29" xfId="0" applyNumberFormat="1" applyBorder="1" applyAlignment="1">
      <alignment horizontal="center" vertical="center"/>
    </xf>
    <xf numFmtId="2" fontId="0" fillId="0" borderId="29" xfId="0" applyNumberFormat="1" applyBorder="1" applyAlignment="1">
      <alignment horizontal="center" vertical="center"/>
    </xf>
    <xf numFmtId="0" fontId="0" fillId="0" borderId="23" xfId="0" applyFont="1" applyBorder="1" applyAlignment="1">
      <alignment horizontal="center" vertical="center" wrapText="1"/>
    </xf>
    <xf numFmtId="0" fontId="0" fillId="0" borderId="24" xfId="0" applyFont="1" applyBorder="1" applyAlignment="1">
      <alignment horizontal="center" vertical="center" wrapText="1"/>
    </xf>
    <xf numFmtId="0" fontId="0" fillId="0" borderId="25" xfId="0" applyFont="1" applyBorder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0" fillId="0" borderId="0" xfId="0" applyFont="1" applyAlignment="1">
      <alignment vertical="center"/>
    </xf>
    <xf numFmtId="167" fontId="0" fillId="0" borderId="29" xfId="0" applyNumberFormat="1" applyFont="1" applyBorder="1" applyAlignment="1" applyProtection="1">
      <alignment vertical="center"/>
      <protection locked="0"/>
    </xf>
    <xf numFmtId="165" fontId="6" fillId="5" borderId="9" xfId="0" applyNumberFormat="1" applyFont="1" applyFill="1" applyBorder="1" applyAlignment="1"/>
    <xf numFmtId="165" fontId="6" fillId="5" borderId="10" xfId="0" applyNumberFormat="1" applyFont="1" applyFill="1" applyBorder="1" applyAlignment="1"/>
    <xf numFmtId="0" fontId="0" fillId="5" borderId="8" xfId="0" applyFill="1" applyBorder="1"/>
    <xf numFmtId="0" fontId="14" fillId="0" borderId="0" xfId="0" applyFont="1" applyFill="1" applyBorder="1" applyAlignment="1">
      <alignment vertical="center"/>
    </xf>
    <xf numFmtId="165" fontId="14" fillId="0" borderId="0" xfId="0" applyNumberFormat="1" applyFont="1" applyFill="1" applyBorder="1" applyAlignment="1">
      <alignment vertical="center"/>
    </xf>
    <xf numFmtId="0" fontId="14" fillId="7" borderId="17" xfId="0" applyFont="1" applyFill="1" applyBorder="1" applyAlignment="1">
      <alignment vertical="center"/>
    </xf>
    <xf numFmtId="165" fontId="14" fillId="7" borderId="17" xfId="0" applyNumberFormat="1" applyFont="1" applyFill="1" applyBorder="1" applyAlignment="1">
      <alignment vertical="center"/>
    </xf>
    <xf numFmtId="0" fontId="0" fillId="0" borderId="0" xfId="0" applyFont="1" applyAlignment="1">
      <alignment vertical="center" shrinkToFit="1"/>
    </xf>
    <xf numFmtId="0" fontId="0" fillId="0" borderId="0" xfId="0" applyAlignment="1">
      <alignment shrinkToFit="1"/>
    </xf>
    <xf numFmtId="0" fontId="0" fillId="0" borderId="0" xfId="0" applyAlignment="1">
      <alignment horizontal="right" vertical="center"/>
    </xf>
    <xf numFmtId="167" fontId="0" fillId="0" borderId="29" xfId="0" applyNumberFormat="1" applyFont="1" applyBorder="1" applyAlignment="1" applyProtection="1">
      <alignment vertical="center" shrinkToFit="1"/>
      <protection locked="0"/>
    </xf>
    <xf numFmtId="0" fontId="2" fillId="0" borderId="2" xfId="0" applyFont="1" applyBorder="1" applyAlignment="1">
      <alignment vertical="center"/>
    </xf>
    <xf numFmtId="0" fontId="0" fillId="0" borderId="2" xfId="0" applyBorder="1" applyAlignment="1">
      <alignment horizontal="center" vertical="center"/>
    </xf>
    <xf numFmtId="0" fontId="0" fillId="0" borderId="29" xfId="0" applyBorder="1" applyAlignment="1">
      <alignment vertical="center" wrapText="1"/>
    </xf>
    <xf numFmtId="11" fontId="5" fillId="0" borderId="29" xfId="0" applyNumberFormat="1" applyFont="1" applyBorder="1" applyAlignment="1">
      <alignment horizontal="center" vertical="center"/>
    </xf>
    <xf numFmtId="0" fontId="9" fillId="0" borderId="29" xfId="0" applyFont="1" applyBorder="1" applyAlignment="1">
      <alignment vertical="center" wrapText="1"/>
    </xf>
    <xf numFmtId="0" fontId="2" fillId="0" borderId="29" xfId="0" applyFont="1" applyBorder="1" applyAlignment="1">
      <alignment vertical="center" wrapText="1"/>
    </xf>
    <xf numFmtId="0" fontId="0" fillId="0" borderId="29" xfId="0" applyBorder="1" applyAlignment="1">
      <alignment horizontal="center"/>
    </xf>
    <xf numFmtId="0" fontId="0" fillId="0" borderId="29" xfId="0" applyBorder="1"/>
    <xf numFmtId="0" fontId="2" fillId="0" borderId="2" xfId="0" applyNumberFormat="1" applyFont="1" applyBorder="1" applyAlignment="1">
      <alignment horizontal="center" vertical="center"/>
    </xf>
    <xf numFmtId="0" fontId="0" fillId="0" borderId="29" xfId="0" applyNumberFormat="1" applyBorder="1" applyAlignment="1">
      <alignment horizontal="center" vertical="center"/>
    </xf>
    <xf numFmtId="0" fontId="2" fillId="0" borderId="29" xfId="0" applyNumberFormat="1" applyFont="1" applyBorder="1" applyAlignment="1">
      <alignment horizontal="center" vertical="center"/>
    </xf>
    <xf numFmtId="167" fontId="0" fillId="6" borderId="39" xfId="0" applyNumberFormat="1" applyFont="1" applyFill="1" applyBorder="1" applyAlignment="1">
      <alignment vertical="center"/>
    </xf>
    <xf numFmtId="167" fontId="0" fillId="6" borderId="39" xfId="0" applyNumberFormat="1" applyFont="1" applyFill="1" applyBorder="1" applyAlignment="1">
      <alignment vertical="center" shrinkToFit="1"/>
    </xf>
    <xf numFmtId="0" fontId="0" fillId="0" borderId="0" xfId="0" applyFont="1" applyBorder="1" applyAlignment="1">
      <alignment horizontal="right" vertical="justify" wrapText="1" shrinkToFit="1"/>
    </xf>
    <xf numFmtId="0" fontId="0" fillId="0" borderId="0" xfId="0" applyFont="1" applyBorder="1" applyAlignment="1">
      <alignment horizontal="right" vertical="center"/>
    </xf>
    <xf numFmtId="0" fontId="0" fillId="0" borderId="0" xfId="0" applyFont="1" applyAlignment="1">
      <alignment horizontal="right" vertical="center"/>
    </xf>
    <xf numFmtId="0" fontId="0" fillId="0" borderId="0" xfId="0" applyAlignment="1">
      <alignment vertical="justify" wrapText="1" shrinkToFit="1"/>
    </xf>
    <xf numFmtId="168" fontId="0" fillId="6" borderId="26" xfId="0" applyNumberFormat="1" applyFont="1" applyFill="1" applyBorder="1" applyAlignment="1">
      <alignment vertical="justify" wrapText="1" shrinkToFit="1"/>
    </xf>
    <xf numFmtId="167" fontId="0" fillId="6" borderId="41" xfId="0" applyNumberFormat="1" applyFont="1" applyFill="1" applyBorder="1" applyAlignment="1">
      <alignment vertical="justify" wrapText="1" shrinkToFit="1"/>
    </xf>
    <xf numFmtId="0" fontId="0" fillId="0" borderId="0" xfId="0" applyFont="1" applyAlignment="1">
      <alignment vertical="justify" wrapText="1" shrinkToFit="1"/>
    </xf>
    <xf numFmtId="0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justify" wrapText="1" shrinkToFit="1"/>
    </xf>
    <xf numFmtId="0" fontId="0" fillId="6" borderId="0" xfId="0" applyFill="1" applyAlignment="1">
      <alignment vertical="justify" wrapText="1" shrinkToFit="1"/>
    </xf>
    <xf numFmtId="0" fontId="0" fillId="6" borderId="29" xfId="0" applyFill="1" applyBorder="1" applyAlignment="1">
      <alignment horizontal="center" vertical="justify" wrapText="1" shrinkToFit="1"/>
    </xf>
    <xf numFmtId="0" fontId="0" fillId="0" borderId="4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40" xfId="0" applyBorder="1" applyAlignment="1">
      <alignment vertical="center" wrapText="1"/>
    </xf>
    <xf numFmtId="0" fontId="0" fillId="0" borderId="40" xfId="0" applyBorder="1"/>
    <xf numFmtId="0" fontId="0" fillId="0" borderId="33" xfId="0" applyBorder="1" applyAlignment="1">
      <alignment horizontal="center" vertical="center" wrapText="1"/>
    </xf>
    <xf numFmtId="0" fontId="2" fillId="0" borderId="21" xfId="0" applyFont="1" applyBorder="1" applyAlignment="1">
      <alignment horizontal="center"/>
    </xf>
    <xf numFmtId="0" fontId="2" fillId="0" borderId="33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0" fillId="0" borderId="50" xfId="0" applyBorder="1" applyAlignment="1">
      <alignment horizontal="center" vertical="center" wrapText="1"/>
    </xf>
    <xf numFmtId="0" fontId="0" fillId="0" borderId="26" xfId="0" applyBorder="1" applyAlignment="1">
      <alignment horizontal="center"/>
    </xf>
    <xf numFmtId="49" fontId="0" fillId="0" borderId="26" xfId="0" applyNumberFormat="1" applyBorder="1" applyAlignment="1">
      <alignment horizontal="center"/>
    </xf>
    <xf numFmtId="0" fontId="0" fillId="0" borderId="46" xfId="0" applyBorder="1" applyAlignment="1">
      <alignment horizontal="center" vertical="center" wrapText="1"/>
    </xf>
    <xf numFmtId="0" fontId="0" fillId="0" borderId="7" xfId="0" applyBorder="1" applyAlignment="1">
      <alignment vertical="center" wrapText="1"/>
    </xf>
    <xf numFmtId="49" fontId="0" fillId="0" borderId="46" xfId="0" applyNumberFormat="1" applyBorder="1" applyAlignment="1">
      <alignment horizontal="center"/>
    </xf>
    <xf numFmtId="0" fontId="0" fillId="0" borderId="7" xfId="0" applyBorder="1"/>
    <xf numFmtId="0" fontId="0" fillId="0" borderId="15" xfId="0" applyBorder="1"/>
    <xf numFmtId="0" fontId="0" fillId="0" borderId="26" xfId="0" applyBorder="1" applyAlignment="1">
      <alignment horizontal="center" vertical="center" wrapText="1"/>
    </xf>
    <xf numFmtId="0" fontId="0" fillId="0" borderId="32" xfId="0" applyBorder="1"/>
    <xf numFmtId="0" fontId="0" fillId="0" borderId="32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29" xfId="0" applyBorder="1" applyAlignment="1">
      <alignment horizontal="center" vertical="center" wrapText="1"/>
    </xf>
    <xf numFmtId="49" fontId="7" fillId="0" borderId="0" xfId="0" applyNumberFormat="1" applyFont="1" applyAlignment="1">
      <alignment horizontal="right"/>
    </xf>
    <xf numFmtId="0" fontId="0" fillId="6" borderId="27" xfId="0" applyFont="1" applyFill="1" applyBorder="1" applyAlignment="1">
      <alignment horizontal="right" vertical="justify" wrapText="1" shrinkToFit="1"/>
    </xf>
    <xf numFmtId="0" fontId="0" fillId="6" borderId="29" xfId="0" applyFont="1" applyFill="1" applyBorder="1" applyAlignment="1">
      <alignment horizontal="right" vertical="justify" wrapText="1" shrinkToFit="1"/>
    </xf>
    <xf numFmtId="0" fontId="0" fillId="0" borderId="26" xfId="0" applyBorder="1"/>
    <xf numFmtId="0" fontId="0" fillId="0" borderId="3" xfId="0" applyBorder="1" applyAlignment="1">
      <alignment horizontal="left"/>
    </xf>
    <xf numFmtId="0" fontId="0" fillId="0" borderId="22" xfId="0" applyBorder="1" applyAlignment="1">
      <alignment horizontal="right" vertical="center"/>
    </xf>
    <xf numFmtId="0" fontId="0" fillId="0" borderId="1" xfId="0" applyBorder="1" applyAlignment="1">
      <alignment horizontal="right" vertical="center"/>
    </xf>
    <xf numFmtId="9" fontId="0" fillId="0" borderId="29" xfId="2" applyFont="1" applyBorder="1" applyAlignment="1">
      <alignment horizontal="center"/>
    </xf>
    <xf numFmtId="9" fontId="0" fillId="0" borderId="29" xfId="2" applyFont="1" applyBorder="1" applyAlignment="1">
      <alignment horizontal="center" vertical="center" wrapText="1"/>
    </xf>
    <xf numFmtId="0" fontId="0" fillId="0" borderId="30" xfId="0" applyBorder="1" applyAlignment="1">
      <alignment horizontal="center"/>
    </xf>
    <xf numFmtId="0" fontId="0" fillId="0" borderId="26" xfId="0" applyBorder="1" applyAlignment="1">
      <alignment horizontal="center" vertical="center"/>
    </xf>
    <xf numFmtId="0" fontId="0" fillId="0" borderId="30" xfId="0" applyBorder="1" applyAlignment="1">
      <alignment horizontal="center" vertical="center" wrapText="1"/>
    </xf>
    <xf numFmtId="0" fontId="0" fillId="0" borderId="57" xfId="0" applyBorder="1" applyAlignment="1">
      <alignment horizontal="center"/>
    </xf>
    <xf numFmtId="0" fontId="0" fillId="0" borderId="58" xfId="0" applyBorder="1" applyAlignment="1">
      <alignment horizontal="center"/>
    </xf>
    <xf numFmtId="0" fontId="0" fillId="0" borderId="59" xfId="0" applyBorder="1" applyAlignment="1">
      <alignment horizontal="center"/>
    </xf>
    <xf numFmtId="0" fontId="0" fillId="0" borderId="37" xfId="0" applyBorder="1" applyAlignment="1">
      <alignment horizontal="center"/>
    </xf>
    <xf numFmtId="0" fontId="0" fillId="0" borderId="38" xfId="0" applyBorder="1" applyAlignment="1">
      <alignment horizontal="center"/>
    </xf>
    <xf numFmtId="0" fontId="0" fillId="10" borderId="29" xfId="0" applyFill="1" applyBorder="1" applyAlignment="1">
      <alignment horizontal="center"/>
    </xf>
    <xf numFmtId="0" fontId="0" fillId="10" borderId="30" xfId="0" applyFill="1" applyBorder="1" applyAlignment="1">
      <alignment horizontal="center"/>
    </xf>
    <xf numFmtId="0" fontId="2" fillId="10" borderId="26" xfId="0" applyFont="1" applyFill="1" applyBorder="1" applyAlignment="1">
      <alignment horizontal="center"/>
    </xf>
    <xf numFmtId="0" fontId="2" fillId="10" borderId="29" xfId="0" applyFont="1" applyFill="1" applyBorder="1"/>
    <xf numFmtId="0" fontId="0" fillId="0" borderId="29" xfId="0" applyBorder="1" applyAlignment="1">
      <alignment horizontal="left" vertical="center" wrapText="1"/>
    </xf>
    <xf numFmtId="0" fontId="0" fillId="0" borderId="0" xfId="0" applyAlignment="1">
      <alignment horizontal="left"/>
    </xf>
    <xf numFmtId="2" fontId="0" fillId="0" borderId="0" xfId="0" applyNumberFormat="1" applyAlignment="1">
      <alignment horizontal="center"/>
    </xf>
    <xf numFmtId="0" fontId="0" fillId="0" borderId="0" xfId="0" applyFont="1" applyAlignment="1">
      <alignment vertical="justify" wrapText="1"/>
    </xf>
    <xf numFmtId="0" fontId="0" fillId="0" borderId="26" xfId="0" applyFont="1" applyBorder="1" applyAlignment="1">
      <alignment horizontal="center" vertical="justify" wrapText="1"/>
    </xf>
    <xf numFmtId="0" fontId="0" fillId="0" borderId="29" xfId="0" applyFont="1" applyBorder="1" applyAlignment="1">
      <alignment horizontal="left" vertical="justify" wrapText="1"/>
    </xf>
    <xf numFmtId="0" fontId="0" fillId="0" borderId="29" xfId="0" applyFont="1" applyBorder="1" applyAlignment="1">
      <alignment horizontal="center" vertical="justify" wrapText="1"/>
    </xf>
    <xf numFmtId="2" fontId="0" fillId="0" borderId="30" xfId="0" applyNumberFormat="1" applyFont="1" applyBorder="1" applyAlignment="1">
      <alignment horizontal="center" vertical="justify" wrapText="1"/>
    </xf>
    <xf numFmtId="0" fontId="0" fillId="0" borderId="29" xfId="0" applyBorder="1" applyAlignment="1">
      <alignment horizontal="left" vertical="justify" wrapText="1"/>
    </xf>
    <xf numFmtId="0" fontId="0" fillId="0" borderId="0" xfId="0" applyAlignment="1">
      <alignment vertical="justify" wrapText="1"/>
    </xf>
    <xf numFmtId="0" fontId="2" fillId="10" borderId="26" xfId="0" applyFont="1" applyFill="1" applyBorder="1" applyAlignment="1">
      <alignment horizontal="center" vertical="justify" wrapText="1"/>
    </xf>
    <xf numFmtId="0" fontId="0" fillId="0" borderId="29" xfId="0" applyFont="1" applyBorder="1" applyAlignment="1">
      <alignment vertical="justify" wrapText="1"/>
    </xf>
    <xf numFmtId="0" fontId="0" fillId="0" borderId="43" xfId="0" applyFont="1" applyBorder="1" applyAlignment="1">
      <alignment horizontal="center" vertical="justify" wrapText="1"/>
    </xf>
    <xf numFmtId="0" fontId="0" fillId="0" borderId="0" xfId="0" applyFont="1" applyBorder="1" applyAlignment="1">
      <alignment horizontal="left" vertical="justify" wrapText="1"/>
    </xf>
    <xf numFmtId="0" fontId="0" fillId="0" borderId="0" xfId="0" applyFont="1" applyBorder="1" applyAlignment="1">
      <alignment horizontal="center" vertical="justify" wrapText="1"/>
    </xf>
    <xf numFmtId="2" fontId="0" fillId="0" borderId="44" xfId="0" applyNumberFormat="1" applyFont="1" applyBorder="1" applyAlignment="1">
      <alignment horizontal="center" vertical="justify" wrapText="1"/>
    </xf>
    <xf numFmtId="0" fontId="0" fillId="0" borderId="33" xfId="0" applyFont="1" applyBorder="1" applyAlignment="1">
      <alignment horizontal="center" vertical="justify" wrapText="1"/>
    </xf>
    <xf numFmtId="0" fontId="0" fillId="0" borderId="1" xfId="0" applyBorder="1" applyAlignment="1">
      <alignment horizontal="left" vertical="justify" wrapText="1"/>
    </xf>
    <xf numFmtId="0" fontId="0" fillId="0" borderId="1" xfId="0" applyFont="1" applyBorder="1" applyAlignment="1">
      <alignment horizontal="center" vertical="justify" wrapText="1"/>
    </xf>
    <xf numFmtId="2" fontId="0" fillId="0" borderId="34" xfId="0" applyNumberFormat="1" applyFont="1" applyBorder="1" applyAlignment="1">
      <alignment horizontal="center" vertical="justify" wrapText="1"/>
    </xf>
    <xf numFmtId="0" fontId="0" fillId="0" borderId="50" xfId="0" applyFont="1" applyBorder="1" applyAlignment="1">
      <alignment horizontal="center" vertical="justify" wrapText="1"/>
    </xf>
    <xf numFmtId="0" fontId="0" fillId="0" borderId="2" xfId="0" applyFont="1" applyBorder="1" applyAlignment="1">
      <alignment horizontal="left" vertical="justify" wrapText="1"/>
    </xf>
    <xf numFmtId="0" fontId="0" fillId="0" borderId="2" xfId="0" applyFont="1" applyBorder="1" applyAlignment="1">
      <alignment horizontal="center" vertical="justify" wrapText="1"/>
    </xf>
    <xf numFmtId="2" fontId="0" fillId="0" borderId="45" xfId="0" applyNumberFormat="1" applyFont="1" applyBorder="1" applyAlignment="1">
      <alignment horizontal="center" vertical="justify" wrapText="1"/>
    </xf>
    <xf numFmtId="0" fontId="4" fillId="10" borderId="29" xfId="0" applyFont="1" applyFill="1" applyBorder="1" applyAlignment="1">
      <alignment horizontal="left" vertical="justify" wrapText="1"/>
    </xf>
    <xf numFmtId="0" fontId="0" fillId="10" borderId="29" xfId="0" applyFont="1" applyFill="1" applyBorder="1" applyAlignment="1">
      <alignment horizontal="center" vertical="justify" wrapText="1"/>
    </xf>
    <xf numFmtId="2" fontId="0" fillId="10" borderId="30" xfId="0" applyNumberFormat="1" applyFont="1" applyFill="1" applyBorder="1" applyAlignment="1">
      <alignment horizontal="center" vertical="justify" wrapText="1"/>
    </xf>
    <xf numFmtId="0" fontId="0" fillId="0" borderId="5" xfId="0" applyBorder="1" applyAlignment="1">
      <alignment horizontal="center" vertical="justify" wrapText="1"/>
    </xf>
    <xf numFmtId="0" fontId="0" fillId="0" borderId="5" xfId="0" applyBorder="1" applyAlignment="1">
      <alignment horizontal="left" vertical="justify" wrapText="1"/>
    </xf>
    <xf numFmtId="2" fontId="0" fillId="0" borderId="5" xfId="0" applyNumberFormat="1" applyBorder="1" applyAlignment="1">
      <alignment horizontal="center" vertical="justify" wrapText="1"/>
    </xf>
    <xf numFmtId="0" fontId="2" fillId="10" borderId="29" xfId="0" applyFont="1" applyFill="1" applyBorder="1" applyAlignment="1">
      <alignment horizontal="left" vertical="justify" wrapText="1"/>
    </xf>
    <xf numFmtId="0" fontId="0" fillId="10" borderId="29" xfId="0" applyFill="1" applyBorder="1" applyAlignment="1">
      <alignment horizontal="center" vertical="justify" wrapText="1"/>
    </xf>
    <xf numFmtId="2" fontId="0" fillId="10" borderId="30" xfId="0" applyNumberFormat="1" applyFill="1" applyBorder="1" applyAlignment="1">
      <alignment horizontal="center" vertical="justify" wrapText="1"/>
    </xf>
    <xf numFmtId="0" fontId="0" fillId="0" borderId="26" xfId="0" applyFont="1" applyBorder="1" applyAlignment="1">
      <alignment horizontal="center" vertical="center" wrapText="1"/>
    </xf>
    <xf numFmtId="0" fontId="0" fillId="0" borderId="29" xfId="0" applyFont="1" applyBorder="1" applyAlignment="1">
      <alignment horizontal="center" vertical="center" wrapText="1"/>
    </xf>
    <xf numFmtId="2" fontId="0" fillId="0" borderId="30" xfId="0" applyNumberFormat="1" applyFont="1" applyBorder="1" applyAlignment="1">
      <alignment horizontal="center" vertical="center" wrapText="1"/>
    </xf>
    <xf numFmtId="0" fontId="12" fillId="0" borderId="0" xfId="0" applyFont="1" applyAlignment="1">
      <alignment horizontal="center"/>
    </xf>
    <xf numFmtId="0" fontId="15" fillId="0" borderId="33" xfId="0" applyFont="1" applyBorder="1" applyAlignment="1">
      <alignment vertical="center" wrapText="1"/>
    </xf>
    <xf numFmtId="0" fontId="0" fillId="0" borderId="3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18" xfId="0" quotePrefix="1" applyBorder="1" applyAlignment="1">
      <alignment horizontal="center" vertical="center" wrapText="1"/>
    </xf>
    <xf numFmtId="0" fontId="0" fillId="0" borderId="40" xfId="0" applyBorder="1" applyAlignment="1">
      <alignment horizontal="center" vertical="center" wrapText="1"/>
    </xf>
    <xf numFmtId="0" fontId="0" fillId="0" borderId="40" xfId="0" applyBorder="1" applyAlignment="1">
      <alignment horizontal="center"/>
    </xf>
    <xf numFmtId="0" fontId="0" fillId="0" borderId="15" xfId="0" applyBorder="1" applyAlignment="1">
      <alignment horizontal="center"/>
    </xf>
    <xf numFmtId="2" fontId="0" fillId="0" borderId="56" xfId="0" applyNumberFormat="1" applyBorder="1" applyAlignment="1">
      <alignment horizontal="center"/>
    </xf>
    <xf numFmtId="2" fontId="0" fillId="6" borderId="0" xfId="0" applyNumberFormat="1" applyFill="1" applyBorder="1" applyAlignment="1">
      <alignment horizontal="center" vertical="center" wrapText="1"/>
    </xf>
    <xf numFmtId="2" fontId="0" fillId="0" borderId="0" xfId="0" applyNumberFormat="1" applyBorder="1" applyAlignment="1">
      <alignment horizontal="center" vertical="center" wrapText="1"/>
    </xf>
    <xf numFmtId="2" fontId="0" fillId="0" borderId="52" xfId="0" applyNumberFormat="1" applyBorder="1" applyAlignment="1">
      <alignment horizontal="center" vertical="center" wrapText="1"/>
    </xf>
    <xf numFmtId="2" fontId="0" fillId="0" borderId="44" xfId="0" applyNumberFormat="1" applyBorder="1" applyAlignment="1">
      <alignment horizontal="center" vertical="center" wrapText="1"/>
    </xf>
    <xf numFmtId="2" fontId="0" fillId="6" borderId="14" xfId="0" applyNumberFormat="1" applyFill="1" applyBorder="1" applyAlignment="1">
      <alignment horizontal="center" vertical="center" wrapText="1"/>
    </xf>
    <xf numFmtId="2" fontId="0" fillId="0" borderId="14" xfId="0" applyNumberFormat="1" applyBorder="1" applyAlignment="1">
      <alignment horizontal="center" vertical="center" wrapText="1"/>
    </xf>
    <xf numFmtId="2" fontId="0" fillId="0" borderId="47" xfId="0" applyNumberFormat="1" applyBorder="1" applyAlignment="1">
      <alignment horizontal="center" vertical="center" wrapText="1"/>
    </xf>
    <xf numFmtId="2" fontId="0" fillId="0" borderId="29" xfId="0" applyNumberFormat="1" applyBorder="1" applyAlignment="1">
      <alignment horizontal="center"/>
    </xf>
    <xf numFmtId="2" fontId="0" fillId="0" borderId="0" xfId="0" applyNumberFormat="1" applyBorder="1" applyAlignment="1">
      <alignment horizontal="center"/>
    </xf>
    <xf numFmtId="2" fontId="0" fillId="0" borderId="44" xfId="0" applyNumberFormat="1" applyBorder="1" applyAlignment="1">
      <alignment horizontal="center"/>
    </xf>
    <xf numFmtId="2" fontId="0" fillId="0" borderId="15" xfId="0" applyNumberFormat="1" applyBorder="1" applyAlignment="1">
      <alignment horizontal="center"/>
    </xf>
    <xf numFmtId="2" fontId="0" fillId="0" borderId="14" xfId="0" applyNumberFormat="1" applyBorder="1" applyAlignment="1">
      <alignment horizontal="center"/>
    </xf>
    <xf numFmtId="2" fontId="0" fillId="0" borderId="47" xfId="0" applyNumberFormat="1" applyBorder="1" applyAlignment="1">
      <alignment horizontal="center"/>
    </xf>
    <xf numFmtId="2" fontId="0" fillId="0" borderId="43" xfId="0" applyNumberFormat="1" applyBorder="1" applyAlignment="1">
      <alignment horizontal="center"/>
    </xf>
    <xf numFmtId="2" fontId="0" fillId="0" borderId="49" xfId="0" applyNumberFormat="1" applyBorder="1" applyAlignment="1">
      <alignment horizontal="center"/>
    </xf>
    <xf numFmtId="2" fontId="2" fillId="8" borderId="53" xfId="1" applyNumberFormat="1" applyFont="1" applyFill="1" applyBorder="1" applyAlignment="1">
      <alignment horizontal="center"/>
    </xf>
    <xf numFmtId="2" fontId="0" fillId="9" borderId="3" xfId="1" applyNumberFormat="1" applyFont="1" applyFill="1" applyBorder="1" applyAlignment="1">
      <alignment horizontal="center"/>
    </xf>
    <xf numFmtId="2" fontId="0" fillId="9" borderId="1" xfId="1" applyNumberFormat="1" applyFont="1" applyFill="1" applyBorder="1" applyAlignment="1">
      <alignment horizontal="center"/>
    </xf>
    <xf numFmtId="2" fontId="0" fillId="9" borderId="45" xfId="1" applyNumberFormat="1" applyFont="1" applyFill="1" applyBorder="1" applyAlignment="1">
      <alignment horizontal="center"/>
    </xf>
    <xf numFmtId="2" fontId="0" fillId="0" borderId="32" xfId="0" applyNumberFormat="1" applyBorder="1" applyAlignment="1">
      <alignment horizontal="center"/>
    </xf>
    <xf numFmtId="2" fontId="0" fillId="0" borderId="0" xfId="0" applyNumberFormat="1" applyAlignment="1">
      <alignment horizontal="left"/>
    </xf>
    <xf numFmtId="2" fontId="0" fillId="0" borderId="32" xfId="0" applyNumberFormat="1" applyBorder="1" applyAlignment="1">
      <alignment horizontal="left"/>
    </xf>
    <xf numFmtId="167" fontId="0" fillId="6" borderId="27" xfId="0" applyNumberFormat="1" applyFont="1" applyFill="1" applyBorder="1" applyAlignment="1" applyProtection="1">
      <alignment vertical="justify" wrapText="1" shrinkToFit="1"/>
      <protection locked="0"/>
    </xf>
    <xf numFmtId="167" fontId="0" fillId="6" borderId="29" xfId="0" applyNumberFormat="1" applyFont="1" applyFill="1" applyBorder="1" applyAlignment="1" applyProtection="1">
      <alignment vertical="justify" wrapText="1" shrinkToFit="1"/>
      <protection locked="0"/>
    </xf>
    <xf numFmtId="2" fontId="0" fillId="9" borderId="2" xfId="1" applyNumberFormat="1" applyFont="1" applyFill="1" applyBorder="1" applyAlignment="1">
      <alignment horizontal="center"/>
    </xf>
    <xf numFmtId="2" fontId="0" fillId="6" borderId="2" xfId="0" applyNumberFormat="1" applyFill="1" applyBorder="1" applyAlignment="1">
      <alignment horizontal="center" vertical="center" wrapText="1"/>
    </xf>
    <xf numFmtId="2" fontId="0" fillId="6" borderId="29" xfId="0" applyNumberFormat="1" applyFill="1" applyBorder="1" applyAlignment="1">
      <alignment horizontal="center" vertical="center" wrapText="1"/>
    </xf>
    <xf numFmtId="2" fontId="0" fillId="6" borderId="15" xfId="0" applyNumberFormat="1" applyFill="1" applyBorder="1" applyAlignment="1">
      <alignment horizontal="center" vertical="center" wrapText="1"/>
    </xf>
    <xf numFmtId="2" fontId="0" fillId="11" borderId="2" xfId="0" applyNumberFormat="1" applyFill="1" applyBorder="1" applyAlignment="1">
      <alignment horizontal="center" vertical="center" wrapText="1"/>
    </xf>
    <xf numFmtId="2" fontId="0" fillId="11" borderId="29" xfId="0" applyNumberFormat="1" applyFill="1" applyBorder="1" applyAlignment="1">
      <alignment horizontal="center" vertical="center" wrapText="1"/>
    </xf>
    <xf numFmtId="2" fontId="0" fillId="11" borderId="15" xfId="0" applyNumberFormat="1" applyFill="1" applyBorder="1" applyAlignment="1">
      <alignment horizontal="center" vertical="center" wrapText="1"/>
    </xf>
    <xf numFmtId="2" fontId="0" fillId="11" borderId="29" xfId="0" applyNumberFormat="1" applyFill="1" applyBorder="1" applyAlignment="1">
      <alignment horizontal="center"/>
    </xf>
    <xf numFmtId="2" fontId="0" fillId="11" borderId="15" xfId="0" applyNumberFormat="1" applyFill="1" applyBorder="1" applyAlignment="1">
      <alignment horizontal="center"/>
    </xf>
    <xf numFmtId="2" fontId="0" fillId="11" borderId="45" xfId="0" applyNumberFormat="1" applyFill="1" applyBorder="1" applyAlignment="1">
      <alignment horizontal="center" vertical="center" wrapText="1"/>
    </xf>
    <xf numFmtId="2" fontId="0" fillId="11" borderId="30" xfId="0" applyNumberFormat="1" applyFill="1" applyBorder="1" applyAlignment="1">
      <alignment horizontal="center" vertical="center" wrapText="1"/>
    </xf>
    <xf numFmtId="2" fontId="0" fillId="11" borderId="48" xfId="0" applyNumberFormat="1" applyFill="1" applyBorder="1" applyAlignment="1">
      <alignment horizontal="center" vertical="center" wrapText="1"/>
    </xf>
    <xf numFmtId="2" fontId="0" fillId="11" borderId="30" xfId="0" applyNumberFormat="1" applyFill="1" applyBorder="1" applyAlignment="1">
      <alignment horizontal="center"/>
    </xf>
    <xf numFmtId="2" fontId="0" fillId="11" borderId="48" xfId="0" applyNumberFormat="1" applyFill="1" applyBorder="1" applyAlignment="1">
      <alignment horizontal="center"/>
    </xf>
    <xf numFmtId="0" fontId="0" fillId="11" borderId="2" xfId="0" applyFill="1" applyBorder="1" applyAlignment="1">
      <alignment horizontal="center" vertical="center" wrapText="1"/>
    </xf>
    <xf numFmtId="0" fontId="0" fillId="11" borderId="29" xfId="0" applyFill="1" applyBorder="1" applyAlignment="1">
      <alignment horizontal="center" vertical="center" wrapText="1"/>
    </xf>
    <xf numFmtId="0" fontId="0" fillId="11" borderId="15" xfId="0" applyFill="1" applyBorder="1" applyAlignment="1">
      <alignment horizontal="center" vertical="center" wrapText="1"/>
    </xf>
    <xf numFmtId="0" fontId="0" fillId="0" borderId="2" xfId="0" applyBorder="1"/>
    <xf numFmtId="0" fontId="0" fillId="0" borderId="43" xfId="0" applyFont="1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0" fillId="0" borderId="44" xfId="0" applyFont="1" applyBorder="1" applyAlignment="1">
      <alignment horizontal="center"/>
    </xf>
    <xf numFmtId="0" fontId="0" fillId="0" borderId="0" xfId="0" applyFont="1"/>
    <xf numFmtId="0" fontId="0" fillId="0" borderId="43" xfId="0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50" xfId="0" applyBorder="1" applyAlignment="1">
      <alignment horizontal="center"/>
    </xf>
    <xf numFmtId="0" fontId="0" fillId="0" borderId="44" xfId="0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45" xfId="0" applyBorder="1" applyAlignment="1">
      <alignment horizontal="center"/>
    </xf>
    <xf numFmtId="165" fontId="0" fillId="0" borderId="0" xfId="0" applyNumberFormat="1" applyAlignment="1">
      <alignment horizontal="center"/>
    </xf>
    <xf numFmtId="165" fontId="0" fillId="0" borderId="0" xfId="0" applyNumberFormat="1" applyBorder="1" applyAlignment="1">
      <alignment horizontal="center"/>
    </xf>
    <xf numFmtId="165" fontId="0" fillId="0" borderId="1" xfId="0" applyNumberFormat="1" applyBorder="1" applyAlignment="1">
      <alignment horizontal="center"/>
    </xf>
    <xf numFmtId="165" fontId="0" fillId="0" borderId="2" xfId="0" applyNumberFormat="1" applyBorder="1" applyAlignment="1">
      <alignment horizontal="center"/>
    </xf>
    <xf numFmtId="165" fontId="0" fillId="0" borderId="29" xfId="0" applyNumberFormat="1" applyBorder="1" applyAlignment="1">
      <alignment horizontal="center"/>
    </xf>
    <xf numFmtId="0" fontId="5" fillId="0" borderId="0" xfId="0" applyFont="1" applyFill="1"/>
    <xf numFmtId="0" fontId="4" fillId="0" borderId="0" xfId="0" applyFont="1" applyFill="1" applyBorder="1" applyAlignment="1" applyProtection="1">
      <alignment horizontal="center"/>
      <protection locked="0"/>
    </xf>
    <xf numFmtId="167" fontId="5" fillId="0" borderId="0" xfId="0" applyNumberFormat="1" applyFont="1" applyFill="1" applyBorder="1" applyAlignment="1">
      <alignment horizontal="center"/>
    </xf>
    <xf numFmtId="2" fontId="5" fillId="0" borderId="0" xfId="0" applyNumberFormat="1" applyFont="1" applyFill="1" applyBorder="1" applyAlignment="1">
      <alignment horizontal="center"/>
    </xf>
    <xf numFmtId="2" fontId="5" fillId="0" borderId="0" xfId="0" applyNumberFormat="1" applyFont="1" applyFill="1" applyBorder="1" applyAlignment="1" applyProtection="1">
      <alignment horizontal="center"/>
      <protection locked="0"/>
    </xf>
    <xf numFmtId="2" fontId="5" fillId="0" borderId="0" xfId="0" applyNumberFormat="1" applyFont="1" applyFill="1" applyAlignment="1">
      <alignment horizontal="center"/>
    </xf>
    <xf numFmtId="2" fontId="4" fillId="0" borderId="0" xfId="0" applyNumberFormat="1" applyFont="1" applyFill="1" applyBorder="1" applyAlignment="1">
      <alignment horizontal="center"/>
    </xf>
    <xf numFmtId="10" fontId="5" fillId="0" borderId="0" xfId="0" applyNumberFormat="1" applyFont="1" applyFill="1" applyBorder="1" applyAlignment="1">
      <alignment horizontal="center"/>
    </xf>
    <xf numFmtId="0" fontId="5" fillId="0" borderId="0" xfId="0" applyFont="1" applyFill="1" applyAlignment="1">
      <alignment horizontal="center"/>
    </xf>
    <xf numFmtId="165" fontId="4" fillId="0" borderId="0" xfId="0" applyNumberFormat="1" applyFont="1" applyFill="1" applyBorder="1" applyAlignment="1">
      <alignment horizontal="center"/>
    </xf>
    <xf numFmtId="0" fontId="2" fillId="0" borderId="0" xfId="0" applyFont="1" applyFill="1" applyProtection="1">
      <protection hidden="1"/>
    </xf>
    <xf numFmtId="0" fontId="0" fillId="0" borderId="0" xfId="0" applyFont="1" applyFill="1" applyProtection="1">
      <protection hidden="1"/>
    </xf>
    <xf numFmtId="0" fontId="0" fillId="0" borderId="0" xfId="0" applyFont="1" applyFill="1" applyBorder="1" applyProtection="1">
      <protection hidden="1"/>
    </xf>
    <xf numFmtId="0" fontId="2" fillId="0" borderId="0" xfId="0" applyFont="1" applyFill="1" applyBorder="1" applyAlignment="1" applyProtection="1">
      <alignment horizontal="center"/>
      <protection hidden="1"/>
    </xf>
    <xf numFmtId="165" fontId="0" fillId="0" borderId="0" xfId="0" applyNumberFormat="1" applyFont="1" applyFill="1" applyBorder="1" applyAlignment="1" applyProtection="1">
      <alignment horizontal="center"/>
      <protection hidden="1"/>
    </xf>
    <xf numFmtId="0" fontId="2" fillId="0" borderId="0" xfId="0" applyFont="1" applyFill="1" applyBorder="1" applyProtection="1">
      <protection hidden="1"/>
    </xf>
    <xf numFmtId="0" fontId="5" fillId="0" borderId="0" xfId="0" applyFont="1" applyFill="1" applyAlignment="1" applyProtection="1">
      <alignment horizontal="center"/>
      <protection locked="0"/>
    </xf>
    <xf numFmtId="0" fontId="0" fillId="0" borderId="0" xfId="0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2" fontId="0" fillId="0" borderId="29" xfId="0" applyNumberFormat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19" fillId="0" borderId="0" xfId="3" applyAlignment="1" applyProtection="1"/>
    <xf numFmtId="0" fontId="0" fillId="0" borderId="0" xfId="0" applyFill="1" applyBorder="1"/>
    <xf numFmtId="0" fontId="0" fillId="0" borderId="0" xfId="0" applyFill="1" applyBorder="1" applyAlignment="1">
      <alignment vertical="center" wrapText="1"/>
    </xf>
    <xf numFmtId="0" fontId="0" fillId="0" borderId="0" xfId="0" applyAlignment="1">
      <alignment horizont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2" fillId="0" borderId="0" xfId="0" applyFont="1" applyAlignment="1">
      <alignment horizontal="center"/>
    </xf>
    <xf numFmtId="0" fontId="5" fillId="2" borderId="0" xfId="0" applyFont="1" applyFill="1" applyAlignment="1" applyProtection="1">
      <alignment horizontal="center"/>
      <protection locked="0"/>
    </xf>
    <xf numFmtId="14" fontId="5" fillId="3" borderId="0" xfId="0" applyNumberFormat="1" applyFont="1" applyFill="1" applyAlignment="1">
      <alignment horizontal="center"/>
    </xf>
    <xf numFmtId="0" fontId="5" fillId="3" borderId="0" xfId="0" applyFont="1" applyFill="1" applyAlignment="1">
      <alignment horizontal="center"/>
    </xf>
    <xf numFmtId="0" fontId="4" fillId="5" borderId="8" xfId="0" applyFont="1" applyFill="1" applyBorder="1" applyAlignment="1">
      <alignment horizontal="center"/>
    </xf>
    <xf numFmtId="0" fontId="4" fillId="5" borderId="9" xfId="0" applyFont="1" applyFill="1" applyBorder="1" applyAlignment="1">
      <alignment horizontal="center"/>
    </xf>
    <xf numFmtId="0" fontId="4" fillId="5" borderId="10" xfId="0" applyFont="1" applyFill="1" applyBorder="1" applyAlignment="1">
      <alignment horizontal="center"/>
    </xf>
    <xf numFmtId="0" fontId="5" fillId="0" borderId="0" xfId="0" applyFont="1" applyAlignment="1">
      <alignment horizontal="right"/>
    </xf>
    <xf numFmtId="165" fontId="0" fillId="3" borderId="4" xfId="0" applyNumberFormat="1" applyFont="1" applyFill="1" applyBorder="1" applyAlignment="1" applyProtection="1">
      <alignment horizontal="center"/>
      <protection hidden="1"/>
    </xf>
    <xf numFmtId="165" fontId="0" fillId="3" borderId="3" xfId="0" applyNumberFormat="1" applyFont="1" applyFill="1" applyBorder="1" applyAlignment="1" applyProtection="1">
      <alignment horizontal="center"/>
      <protection hidden="1"/>
    </xf>
    <xf numFmtId="0" fontId="2" fillId="0" borderId="4" xfId="0" applyFont="1" applyBorder="1" applyAlignment="1" applyProtection="1">
      <alignment horizontal="center"/>
      <protection hidden="1"/>
    </xf>
    <xf numFmtId="0" fontId="2" fillId="0" borderId="3" xfId="0" applyFont="1" applyBorder="1" applyAlignment="1" applyProtection="1">
      <alignment horizontal="center"/>
      <protection hidden="1"/>
    </xf>
    <xf numFmtId="0" fontId="3" fillId="0" borderId="0" xfId="0" applyFont="1" applyAlignment="1">
      <alignment horizontal="center"/>
    </xf>
    <xf numFmtId="0" fontId="2" fillId="3" borderId="19" xfId="0" applyFont="1" applyFill="1" applyBorder="1" applyAlignment="1" applyProtection="1">
      <alignment horizontal="center" vertical="center" wrapText="1"/>
      <protection hidden="1"/>
    </xf>
    <xf numFmtId="0" fontId="2" fillId="3" borderId="18" xfId="0" applyFont="1" applyFill="1" applyBorder="1" applyAlignment="1" applyProtection="1">
      <alignment horizontal="center" vertical="center" wrapText="1"/>
      <protection hidden="1"/>
    </xf>
    <xf numFmtId="0" fontId="2" fillId="3" borderId="6" xfId="0" applyFont="1" applyFill="1" applyBorder="1" applyAlignment="1" applyProtection="1">
      <alignment horizontal="center" vertical="center" wrapText="1"/>
      <protection hidden="1"/>
    </xf>
    <xf numFmtId="0" fontId="2" fillId="3" borderId="7" xfId="0" applyFont="1" applyFill="1" applyBorder="1" applyAlignment="1" applyProtection="1">
      <alignment horizontal="center" vertical="center" wrapText="1"/>
      <protection hidden="1"/>
    </xf>
    <xf numFmtId="0" fontId="2" fillId="0" borderId="5" xfId="0" applyFont="1" applyBorder="1" applyAlignment="1" applyProtection="1">
      <alignment horizontal="center"/>
      <protection hidden="1"/>
    </xf>
    <xf numFmtId="0" fontId="0" fillId="3" borderId="4" xfId="0" applyFont="1" applyFill="1" applyBorder="1" applyAlignment="1" applyProtection="1">
      <alignment horizontal="center"/>
      <protection hidden="1"/>
    </xf>
    <xf numFmtId="0" fontId="0" fillId="3" borderId="3" xfId="0" applyFont="1" applyFill="1" applyBorder="1" applyAlignment="1" applyProtection="1">
      <alignment horizontal="center"/>
      <protection hidden="1"/>
    </xf>
    <xf numFmtId="0" fontId="2" fillId="3" borderId="4" xfId="0" applyFont="1" applyFill="1" applyBorder="1" applyAlignment="1" applyProtection="1">
      <alignment horizontal="center" vertical="center" wrapText="1"/>
      <protection hidden="1"/>
    </xf>
    <xf numFmtId="0" fontId="2" fillId="3" borderId="3" xfId="0" applyFont="1" applyFill="1" applyBorder="1" applyAlignment="1" applyProtection="1">
      <alignment horizontal="center" vertical="center" wrapText="1"/>
      <protection hidden="1"/>
    </xf>
    <xf numFmtId="0" fontId="14" fillId="0" borderId="21" xfId="0" applyFont="1" applyBorder="1" applyAlignment="1">
      <alignment horizontal="center" vertical="center"/>
    </xf>
    <xf numFmtId="0" fontId="14" fillId="0" borderId="22" xfId="0" applyFont="1" applyBorder="1" applyAlignment="1">
      <alignment horizontal="center" vertical="center"/>
    </xf>
    <xf numFmtId="0" fontId="2" fillId="0" borderId="27" xfId="0" applyFont="1" applyBorder="1" applyAlignment="1">
      <alignment horizontal="center" vertical="center" wrapText="1"/>
    </xf>
    <xf numFmtId="0" fontId="2" fillId="0" borderId="31" xfId="0" applyFont="1" applyBorder="1" applyAlignment="1">
      <alignment horizontal="center" vertical="center" wrapText="1"/>
    </xf>
    <xf numFmtId="0" fontId="2" fillId="0" borderId="22" xfId="0" applyFont="1" applyBorder="1" applyAlignment="1">
      <alignment horizontal="center" vertical="center" wrapText="1"/>
    </xf>
    <xf numFmtId="0" fontId="2" fillId="0" borderId="25" xfId="0" applyFont="1" applyBorder="1" applyAlignment="1">
      <alignment horizontal="center" vertical="center" wrapText="1"/>
    </xf>
    <xf numFmtId="0" fontId="2" fillId="0" borderId="22" xfId="0" applyNumberFormat="1" applyFont="1" applyBorder="1" applyAlignment="1">
      <alignment horizontal="center" vertical="center" wrapText="1"/>
    </xf>
    <xf numFmtId="0" fontId="2" fillId="0" borderId="25" xfId="0" applyNumberFormat="1" applyFont="1" applyBorder="1" applyAlignment="1">
      <alignment horizontal="center" vertical="center" wrapText="1"/>
    </xf>
    <xf numFmtId="0" fontId="20" fillId="12" borderId="0" xfId="0" applyFont="1" applyFill="1" applyAlignment="1">
      <alignment horizontal="center" vertical="center" textRotation="90"/>
    </xf>
    <xf numFmtId="2" fontId="0" fillId="0" borderId="20" xfId="0" applyNumberFormat="1" applyBorder="1" applyAlignment="1">
      <alignment horizontal="center" vertical="center" wrapText="1"/>
    </xf>
    <xf numFmtId="2" fontId="0" fillId="0" borderId="14" xfId="0" applyNumberFormat="1" applyFont="1" applyBorder="1" applyAlignment="1">
      <alignment horizontal="center" vertical="center" wrapText="1"/>
    </xf>
    <xf numFmtId="0" fontId="11" fillId="0" borderId="0" xfId="0" applyFon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2" fontId="2" fillId="0" borderId="35" xfId="0" applyNumberFormat="1" applyFont="1" applyBorder="1" applyAlignment="1">
      <alignment horizontal="center" vertical="center" wrapText="1"/>
    </xf>
    <xf numFmtId="2" fontId="2" fillId="0" borderId="42" xfId="0" applyNumberFormat="1" applyFont="1" applyBorder="1" applyAlignment="1">
      <alignment horizontal="center" vertical="center" wrapText="1"/>
    </xf>
    <xf numFmtId="2" fontId="2" fillId="0" borderId="36" xfId="0" applyNumberFormat="1" applyFont="1" applyBorder="1" applyAlignment="1">
      <alignment horizontal="center" vertical="center" wrapText="1"/>
    </xf>
    <xf numFmtId="2" fontId="2" fillId="0" borderId="37" xfId="0" applyNumberFormat="1" applyFont="1" applyBorder="1" applyAlignment="1">
      <alignment horizontal="center" vertical="center" wrapText="1"/>
    </xf>
    <xf numFmtId="2" fontId="2" fillId="0" borderId="32" xfId="0" applyNumberFormat="1" applyFont="1" applyBorder="1" applyAlignment="1">
      <alignment horizontal="center" vertical="center" wrapText="1"/>
    </xf>
    <xf numFmtId="2" fontId="2" fillId="0" borderId="38" xfId="0" applyNumberFormat="1" applyFont="1" applyBorder="1" applyAlignment="1">
      <alignment horizontal="center" vertical="center" wrapText="1"/>
    </xf>
    <xf numFmtId="0" fontId="2" fillId="0" borderId="4" xfId="0" applyFont="1" applyBorder="1" applyAlignment="1">
      <alignment horizontal="left" vertical="center" wrapText="1"/>
    </xf>
    <xf numFmtId="0" fontId="2" fillId="0" borderId="5" xfId="0" applyFont="1" applyBorder="1" applyAlignment="1">
      <alignment horizontal="left" vertical="center" wrapText="1"/>
    </xf>
    <xf numFmtId="0" fontId="2" fillId="0" borderId="51" xfId="0" applyFont="1" applyBorder="1" applyAlignment="1">
      <alignment horizontal="left" vertical="center" wrapText="1"/>
    </xf>
    <xf numFmtId="2" fontId="2" fillId="0" borderId="55" xfId="0" applyNumberFormat="1" applyFont="1" applyBorder="1" applyAlignment="1">
      <alignment horizontal="center"/>
    </xf>
    <xf numFmtId="2" fontId="2" fillId="0" borderId="5" xfId="0" applyNumberFormat="1" applyFont="1" applyBorder="1" applyAlignment="1">
      <alignment horizontal="center"/>
    </xf>
    <xf numFmtId="0" fontId="0" fillId="0" borderId="2" xfId="0" applyBorder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  <xf numFmtId="2" fontId="0" fillId="0" borderId="2" xfId="0" applyNumberFormat="1" applyBorder="1" applyAlignment="1">
      <alignment horizontal="center" vertical="center" wrapText="1"/>
    </xf>
    <xf numFmtId="2" fontId="0" fillId="0" borderId="15" xfId="0" applyNumberFormat="1" applyBorder="1" applyAlignment="1">
      <alignment horizontal="center" vertical="center" wrapText="1"/>
    </xf>
    <xf numFmtId="2" fontId="0" fillId="0" borderId="26" xfId="0" applyNumberFormat="1" applyBorder="1" applyAlignment="1">
      <alignment horizontal="center" vertical="center" wrapText="1"/>
    </xf>
    <xf numFmtId="2" fontId="0" fillId="0" borderId="46" xfId="0" applyNumberFormat="1" applyBorder="1" applyAlignment="1">
      <alignment horizontal="center" vertical="center" wrapText="1"/>
    </xf>
    <xf numFmtId="2" fontId="0" fillId="0" borderId="29" xfId="0" applyNumberFormat="1" applyBorder="1" applyAlignment="1">
      <alignment horizontal="center" vertical="center" wrapText="1"/>
    </xf>
    <xf numFmtId="2" fontId="0" fillId="0" borderId="39" xfId="0" applyNumberFormat="1" applyBorder="1" applyAlignment="1">
      <alignment horizontal="center" vertical="center" wrapText="1"/>
    </xf>
    <xf numFmtId="2" fontId="0" fillId="0" borderId="6" xfId="0" applyNumberFormat="1" applyBorder="1" applyAlignment="1">
      <alignment horizontal="center" vertical="center" wrapText="1"/>
    </xf>
    <xf numFmtId="2" fontId="0" fillId="0" borderId="28" xfId="0" applyNumberFormat="1" applyBorder="1" applyAlignment="1">
      <alignment horizontal="center" vertical="center" wrapText="1"/>
    </xf>
    <xf numFmtId="2" fontId="0" fillId="0" borderId="48" xfId="0" applyNumberFormat="1" applyBorder="1" applyAlignment="1">
      <alignment horizontal="center" vertical="center" wrapText="1"/>
    </xf>
    <xf numFmtId="2" fontId="2" fillId="0" borderId="54" xfId="0" applyNumberFormat="1" applyFont="1" applyBorder="1" applyAlignment="1">
      <alignment horizontal="center"/>
    </xf>
    <xf numFmtId="2" fontId="2" fillId="0" borderId="24" xfId="0" applyNumberFormat="1" applyFont="1" applyBorder="1" applyAlignment="1">
      <alignment horizontal="center"/>
    </xf>
    <xf numFmtId="2" fontId="0" fillId="8" borderId="65" xfId="0" applyNumberFormat="1" applyFill="1" applyBorder="1" applyAlignment="1">
      <alignment horizontal="center"/>
    </xf>
    <xf numFmtId="2" fontId="0" fillId="8" borderId="61" xfId="0" applyNumberFormat="1" applyFill="1" applyBorder="1" applyAlignment="1">
      <alignment horizontal="center"/>
    </xf>
    <xf numFmtId="2" fontId="2" fillId="0" borderId="3" xfId="0" applyNumberFormat="1" applyFont="1" applyBorder="1" applyAlignment="1">
      <alignment horizontal="center"/>
    </xf>
    <xf numFmtId="2" fontId="0" fillId="8" borderId="62" xfId="0" applyNumberFormat="1" applyFill="1" applyBorder="1" applyAlignment="1">
      <alignment horizontal="center"/>
    </xf>
    <xf numFmtId="2" fontId="0" fillId="8" borderId="63" xfId="0" applyNumberFormat="1" applyFill="1" applyBorder="1" applyAlignment="1">
      <alignment horizontal="center"/>
    </xf>
    <xf numFmtId="2" fontId="0" fillId="8" borderId="64" xfId="0" applyNumberFormat="1" applyFill="1" applyBorder="1" applyAlignment="1">
      <alignment horizontal="center"/>
    </xf>
    <xf numFmtId="2" fontId="0" fillId="8" borderId="60" xfId="0" applyNumberFormat="1" applyFill="1" applyBorder="1" applyAlignment="1">
      <alignment horizontal="center"/>
    </xf>
    <xf numFmtId="0" fontId="16" fillId="0" borderId="35" xfId="0" applyFont="1" applyBorder="1" applyAlignment="1">
      <alignment horizontal="center"/>
    </xf>
    <xf numFmtId="0" fontId="16" fillId="0" borderId="42" xfId="0" applyFont="1" applyBorder="1" applyAlignment="1">
      <alignment horizontal="center"/>
    </xf>
    <xf numFmtId="0" fontId="16" fillId="0" borderId="36" xfId="0" applyFont="1" applyBorder="1" applyAlignment="1">
      <alignment horizontal="center"/>
    </xf>
    <xf numFmtId="0" fontId="17" fillId="0" borderId="35" xfId="0" applyFont="1" applyBorder="1" applyAlignment="1">
      <alignment horizontal="center" vertical="justify" wrapText="1"/>
    </xf>
    <xf numFmtId="0" fontId="17" fillId="0" borderId="42" xfId="0" applyFont="1" applyBorder="1" applyAlignment="1">
      <alignment horizontal="center" vertical="justify" wrapText="1"/>
    </xf>
    <xf numFmtId="0" fontId="17" fillId="0" borderId="36" xfId="0" applyFont="1" applyBorder="1" applyAlignment="1">
      <alignment horizontal="center" vertical="justify" wrapText="1"/>
    </xf>
    <xf numFmtId="0" fontId="17" fillId="0" borderId="35" xfId="0" applyFont="1" applyBorder="1" applyAlignment="1">
      <alignment horizontal="center"/>
    </xf>
    <xf numFmtId="0" fontId="17" fillId="0" borderId="42" xfId="0" applyFont="1" applyBorder="1" applyAlignment="1">
      <alignment horizontal="center"/>
    </xf>
    <xf numFmtId="0" fontId="17" fillId="0" borderId="36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Font="1" applyBorder="1" applyAlignment="1">
      <alignment horizontal="center"/>
    </xf>
  </cellXfs>
  <cellStyles count="4">
    <cellStyle name="Lien hypertexte" xfId="3" builtinId="8"/>
    <cellStyle name="Monétaire" xfId="1" builtinId="4"/>
    <cellStyle name="Normal" xfId="0" builtinId="0"/>
    <cellStyle name="Pourcentage" xfId="2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263770</xdr:colOff>
      <xdr:row>4</xdr:row>
      <xdr:rowOff>139211</xdr:rowOff>
    </xdr:from>
    <xdr:ext cx="184731" cy="264560"/>
    <xdr:sp macro="" textlink="">
      <xdr:nvSpPr>
        <xdr:cNvPr id="3" name="ZoneTexte 2"/>
        <xdr:cNvSpPr txBox="1"/>
      </xdr:nvSpPr>
      <xdr:spPr>
        <a:xfrm>
          <a:off x="416170" y="92026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DP%20essai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lan Métrés"/>
      <sheetName val="Temps horaire moyen"/>
      <sheetName val="Récap"/>
      <sheetName val="DSu"/>
      <sheetName val="Tableau perte et coef"/>
      <sheetName val="Temps unitaire"/>
      <sheetName val="PRIX "/>
    </sheetNames>
    <sheetDataSet>
      <sheetData sheetId="0">
        <row r="8">
          <cell r="C8" t="str">
            <v>01.01</v>
          </cell>
          <cell r="D8" t="str">
            <v>TERRASSEMENT</v>
          </cell>
        </row>
        <row r="9">
          <cell r="C9" t="str">
            <v>01.01.01</v>
          </cell>
          <cell r="D9" t="str">
            <v>Terrassement emprise hérisson, débord de 1,00m, terre évacuées à la DP</v>
          </cell>
          <cell r="E9" t="str">
            <v>m3</v>
          </cell>
          <cell r="F9">
            <v>72.135999999999996</v>
          </cell>
        </row>
        <row r="10">
          <cell r="C10" t="str">
            <v>01.01.02</v>
          </cell>
          <cell r="D10" t="str">
            <v>Traitement termites sur l'emprise de la construction, débord de 1,00m</v>
          </cell>
          <cell r="E10" t="str">
            <v>m²</v>
          </cell>
          <cell r="F10">
            <v>430.02</v>
          </cell>
        </row>
        <row r="11">
          <cell r="C11" t="str">
            <v>01.01.03</v>
          </cell>
          <cell r="D11" t="str">
            <v>Terrassement en puits f140, niveau fond de fouille à -2,22 soit 178,71 NGF, terres évacuées à la DP</v>
          </cell>
          <cell r="E11" t="str">
            <v>m3</v>
          </cell>
          <cell r="F11">
            <v>65.957999999999998</v>
          </cell>
        </row>
        <row r="12">
          <cell r="C12" t="str">
            <v>01.01.04</v>
          </cell>
          <cell r="D12" t="str">
            <v>Fouilles en rigoles au droit des longrines et sous longrines pour fourreaux</v>
          </cell>
          <cell r="E12" t="str">
            <v>m3</v>
          </cell>
          <cell r="F12">
            <v>17.829000000000001</v>
          </cell>
        </row>
        <row r="13">
          <cell r="C13" t="str">
            <v>01.01.05</v>
          </cell>
          <cell r="D13" t="str">
            <v>Fouilles en rigoles pour canalisations EU/EV en PVC</v>
          </cell>
          <cell r="E13" t="str">
            <v>m3</v>
          </cell>
          <cell r="F13">
            <v>1.7909999999999999</v>
          </cell>
        </row>
        <row r="14">
          <cell r="C14" t="str">
            <v>01.01.06</v>
          </cell>
          <cell r="D14" t="str">
            <v>Remblais au pourtour du bâtiment, terres provenant des fouilles</v>
          </cell>
          <cell r="E14" t="str">
            <v>m3</v>
          </cell>
          <cell r="F14">
            <v>19</v>
          </cell>
        </row>
        <row r="16">
          <cell r="C16" t="str">
            <v>01.02</v>
          </cell>
          <cell r="D16" t="str">
            <v>FONDATIONS</v>
          </cell>
        </row>
        <row r="17">
          <cell r="C17" t="str">
            <v>01.02.01</v>
          </cell>
          <cell r="D17" t="str">
            <v>Gros béton à 250 Kg/m3 cis attentes</v>
          </cell>
          <cell r="E17" t="str">
            <v>m3</v>
          </cell>
          <cell r="F17">
            <v>53.591999999999999</v>
          </cell>
        </row>
        <row r="18">
          <cell r="C18" t="str">
            <v>01.02.02</v>
          </cell>
          <cell r="D18" t="str">
            <v>Massifs supports de charpente et LG bureaux</v>
          </cell>
        </row>
        <row r="19">
          <cell r="C19" t="str">
            <v>01.02.02.a</v>
          </cell>
          <cell r="D19" t="str">
            <v>Coffrage pour massifs, parement ordinaire</v>
          </cell>
          <cell r="E19" t="str">
            <v>m²</v>
          </cell>
          <cell r="F19">
            <v>46.08</v>
          </cell>
        </row>
        <row r="20">
          <cell r="C20" t="str">
            <v>01.02.02.b</v>
          </cell>
          <cell r="D20" t="str">
            <v>Béton à 350 Kg/m3 pour massifs</v>
          </cell>
          <cell r="E20" t="str">
            <v>m3</v>
          </cell>
          <cell r="F20">
            <v>9.2159999999999993</v>
          </cell>
        </row>
        <row r="21">
          <cell r="C21" t="str">
            <v>01.02.02.c</v>
          </cell>
          <cell r="D21" t="str">
            <v>Aciers HA (non compris barre d'ancrage)</v>
          </cell>
          <cell r="E21" t="str">
            <v>Kg</v>
          </cell>
          <cell r="F21">
            <v>460.8</v>
          </cell>
        </row>
      </sheetData>
      <sheetData sheetId="1">
        <row r="19">
          <cell r="H19">
            <v>12.275670588235293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4.bin"/><Relationship Id="rId1" Type="http://schemas.openxmlformats.org/officeDocument/2006/relationships/hyperlink" Target="http://forum.excel-pratique.com/excel/feuille-complexe-t18859.html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44"/>
  <sheetViews>
    <sheetView zoomScaleNormal="100" workbookViewId="0"/>
  </sheetViews>
  <sheetFormatPr baseColWidth="10" defaultRowHeight="15"/>
  <cols>
    <col min="2" max="2" width="4.140625" customWidth="1"/>
    <col min="3" max="3" width="12" style="99" customWidth="1"/>
    <col min="4" max="4" width="64.140625" customWidth="1"/>
    <col min="5" max="5" width="7.28515625" style="1" customWidth="1"/>
    <col min="6" max="6" width="14.28515625" style="1" customWidth="1"/>
  </cols>
  <sheetData>
    <row r="1" spans="1:9" ht="15.75" thickBot="1"/>
    <row r="2" spans="1:9" ht="30.75" customHeight="1" thickBot="1">
      <c r="C2" s="268" t="s">
        <v>90</v>
      </c>
      <c r="D2" s="269"/>
      <c r="E2" s="269"/>
      <c r="F2" s="270"/>
      <c r="G2" s="2"/>
      <c r="H2" s="2"/>
      <c r="I2" s="2"/>
    </row>
    <row r="3" spans="1:9">
      <c r="C3" s="124" t="s">
        <v>1</v>
      </c>
      <c r="D3" s="8"/>
      <c r="E3" s="29" t="s">
        <v>0</v>
      </c>
      <c r="F3" s="30"/>
      <c r="G3" s="267"/>
      <c r="H3" s="267"/>
    </row>
    <row r="4" spans="1:9">
      <c r="C4" s="125" t="s">
        <v>2</v>
      </c>
      <c r="D4" s="6"/>
      <c r="E4" s="7" t="s">
        <v>5</v>
      </c>
      <c r="F4" s="31"/>
    </row>
    <row r="5" spans="1:9">
      <c r="C5" s="125" t="s">
        <v>7</v>
      </c>
      <c r="D5" s="123" t="s">
        <v>115</v>
      </c>
      <c r="E5" s="9" t="s">
        <v>8</v>
      </c>
      <c r="F5" s="32">
        <f ca="1">TODAY()</f>
        <v>40426</v>
      </c>
    </row>
    <row r="6" spans="1:9">
      <c r="C6" s="33"/>
      <c r="D6" s="5"/>
      <c r="E6" s="33"/>
      <c r="F6" s="33"/>
    </row>
    <row r="7" spans="1:9">
      <c r="C7" s="98" t="s">
        <v>3</v>
      </c>
      <c r="D7" s="3" t="s">
        <v>9</v>
      </c>
      <c r="E7" s="7" t="s">
        <v>6</v>
      </c>
      <c r="F7" s="3" t="s">
        <v>4</v>
      </c>
    </row>
    <row r="8" spans="1:9">
      <c r="A8" s="28"/>
      <c r="B8" s="28"/>
      <c r="C8" s="81" t="s">
        <v>88</v>
      </c>
      <c r="D8" s="73" t="s">
        <v>45</v>
      </c>
      <c r="E8" s="74"/>
      <c r="F8" s="74"/>
    </row>
    <row r="9" spans="1:9" ht="30">
      <c r="A9" s="28"/>
      <c r="B9" s="28"/>
      <c r="C9" s="82" t="s">
        <v>77</v>
      </c>
      <c r="D9" s="75" t="s">
        <v>46</v>
      </c>
      <c r="E9" s="76" t="s">
        <v>47</v>
      </c>
      <c r="F9" s="54">
        <v>72.135999999999996</v>
      </c>
    </row>
    <row r="10" spans="1:9" ht="15" customHeight="1">
      <c r="A10" s="28"/>
      <c r="B10" s="28"/>
      <c r="C10" s="82" t="s">
        <v>78</v>
      </c>
      <c r="D10" s="75" t="s">
        <v>48</v>
      </c>
      <c r="E10" s="53" t="s">
        <v>10</v>
      </c>
      <c r="F10" s="55">
        <v>430.02</v>
      </c>
    </row>
    <row r="11" spans="1:9" ht="30">
      <c r="A11" s="28"/>
      <c r="B11" s="28"/>
      <c r="C11" s="82" t="s">
        <v>79</v>
      </c>
      <c r="D11" s="75" t="s">
        <v>49</v>
      </c>
      <c r="E11" s="76" t="s">
        <v>47</v>
      </c>
      <c r="F11" s="54">
        <v>65.957999999999998</v>
      </c>
    </row>
    <row r="12" spans="1:9" ht="30">
      <c r="A12" s="28"/>
      <c r="B12" s="28"/>
      <c r="C12" s="82" t="s">
        <v>80</v>
      </c>
      <c r="D12" s="75" t="s">
        <v>50</v>
      </c>
      <c r="E12" s="76" t="s">
        <v>47</v>
      </c>
      <c r="F12" s="54">
        <v>17.829000000000001</v>
      </c>
    </row>
    <row r="13" spans="1:9" ht="17.25">
      <c r="A13" s="28"/>
      <c r="B13" s="28"/>
      <c r="C13" s="82" t="s">
        <v>81</v>
      </c>
      <c r="D13" s="75" t="s">
        <v>51</v>
      </c>
      <c r="E13" s="76" t="s">
        <v>47</v>
      </c>
      <c r="F13" s="54">
        <v>1.7909999999999999</v>
      </c>
    </row>
    <row r="14" spans="1:9" ht="17.25">
      <c r="A14" s="28"/>
      <c r="B14" s="28"/>
      <c r="C14" s="82" t="s">
        <v>82</v>
      </c>
      <c r="D14" s="75" t="s">
        <v>52</v>
      </c>
      <c r="E14" s="76" t="s">
        <v>47</v>
      </c>
      <c r="F14" s="54">
        <v>19</v>
      </c>
    </row>
    <row r="15" spans="1:9">
      <c r="A15" s="28"/>
      <c r="B15" s="28"/>
      <c r="C15" s="82"/>
      <c r="D15" s="77"/>
      <c r="E15" s="53"/>
      <c r="F15" s="53"/>
    </row>
    <row r="16" spans="1:9" ht="15.75">
      <c r="A16" s="28"/>
      <c r="B16" s="28"/>
      <c r="C16" s="83" t="s">
        <v>89</v>
      </c>
      <c r="D16" s="78" t="s">
        <v>53</v>
      </c>
      <c r="E16" s="76"/>
      <c r="F16" s="53"/>
    </row>
    <row r="17" spans="1:6" ht="17.25">
      <c r="A17" s="28"/>
      <c r="B17" s="28"/>
      <c r="C17" s="82" t="s">
        <v>83</v>
      </c>
      <c r="D17" s="75" t="s">
        <v>54</v>
      </c>
      <c r="E17" s="76" t="s">
        <v>47</v>
      </c>
      <c r="F17" s="54">
        <v>53.591999999999999</v>
      </c>
    </row>
    <row r="18" spans="1:6">
      <c r="A18" s="28"/>
      <c r="B18" s="28"/>
      <c r="C18" s="82" t="s">
        <v>84</v>
      </c>
      <c r="D18" s="75" t="s">
        <v>55</v>
      </c>
      <c r="E18" s="53"/>
      <c r="F18" s="79"/>
    </row>
    <row r="19" spans="1:6">
      <c r="A19" s="28"/>
      <c r="B19" s="28"/>
      <c r="C19" s="82" t="s">
        <v>85</v>
      </c>
      <c r="D19" s="75" t="s">
        <v>56</v>
      </c>
      <c r="E19" s="53" t="s">
        <v>10</v>
      </c>
      <c r="F19" s="55">
        <v>46.08</v>
      </c>
    </row>
    <row r="20" spans="1:6" ht="17.25">
      <c r="A20" s="28"/>
      <c r="B20" s="28"/>
      <c r="C20" s="82" t="s">
        <v>86</v>
      </c>
      <c r="D20" s="75" t="s">
        <v>57</v>
      </c>
      <c r="E20" s="76" t="s">
        <v>47</v>
      </c>
      <c r="F20" s="54">
        <v>9.2159999999999993</v>
      </c>
    </row>
    <row r="21" spans="1:6">
      <c r="A21" s="28"/>
      <c r="B21" s="28"/>
      <c r="C21" s="82" t="s">
        <v>87</v>
      </c>
      <c r="D21" s="75" t="s">
        <v>58</v>
      </c>
      <c r="E21" s="53" t="s">
        <v>60</v>
      </c>
      <c r="F21" s="55">
        <v>460.8</v>
      </c>
    </row>
    <row r="22" spans="1:6">
      <c r="A22" s="28"/>
      <c r="B22" s="28"/>
      <c r="C22" s="34"/>
      <c r="D22" s="11"/>
      <c r="E22" s="34"/>
      <c r="F22" s="34"/>
    </row>
    <row r="23" spans="1:6">
      <c r="A23" s="28"/>
      <c r="B23" s="28"/>
      <c r="C23" s="34"/>
      <c r="D23" s="11"/>
      <c r="E23" s="34"/>
      <c r="F23" s="34"/>
    </row>
    <row r="24" spans="1:6">
      <c r="A24" s="28"/>
      <c r="B24" s="28"/>
      <c r="C24" s="34"/>
      <c r="D24" s="11"/>
      <c r="E24" s="34"/>
      <c r="F24" s="34"/>
    </row>
    <row r="25" spans="1:6">
      <c r="A25" s="28"/>
      <c r="B25" s="28"/>
      <c r="C25" s="34"/>
      <c r="D25" s="11"/>
      <c r="E25" s="34"/>
      <c r="F25" s="34"/>
    </row>
    <row r="26" spans="1:6">
      <c r="A26" s="28"/>
      <c r="B26" s="28"/>
      <c r="C26" s="34"/>
      <c r="D26" s="11"/>
      <c r="E26" s="34"/>
      <c r="F26" s="34"/>
    </row>
    <row r="27" spans="1:6">
      <c r="A27" s="28"/>
      <c r="B27" s="28"/>
      <c r="C27" s="34"/>
      <c r="D27" s="11"/>
      <c r="E27" s="34"/>
      <c r="F27" s="34"/>
    </row>
    <row r="28" spans="1:6">
      <c r="A28" s="28"/>
      <c r="B28" s="28"/>
      <c r="C28" s="34"/>
      <c r="D28" s="11"/>
      <c r="E28" s="34"/>
      <c r="F28" s="34"/>
    </row>
    <row r="29" spans="1:6">
      <c r="A29" s="28"/>
      <c r="B29" s="28"/>
      <c r="C29" s="34"/>
      <c r="D29" s="11"/>
      <c r="E29" s="34"/>
      <c r="F29" s="34"/>
    </row>
    <row r="30" spans="1:6">
      <c r="A30" s="28"/>
      <c r="B30" s="28"/>
      <c r="C30" s="34"/>
      <c r="D30" s="11"/>
      <c r="E30" s="34"/>
      <c r="F30" s="34"/>
    </row>
    <row r="31" spans="1:6">
      <c r="A31" s="28"/>
      <c r="B31" s="28"/>
      <c r="C31" s="34"/>
      <c r="D31" s="11"/>
      <c r="E31" s="34"/>
      <c r="F31" s="34"/>
    </row>
    <row r="32" spans="1:6">
      <c r="A32" s="28"/>
      <c r="B32" s="28"/>
      <c r="C32" s="34"/>
      <c r="D32" s="11"/>
      <c r="E32" s="34"/>
      <c r="F32" s="34"/>
    </row>
    <row r="33" spans="1:6">
      <c r="A33" s="28"/>
      <c r="B33" s="28"/>
      <c r="C33" s="34"/>
      <c r="D33" s="11"/>
      <c r="E33" s="34"/>
      <c r="F33" s="34"/>
    </row>
    <row r="34" spans="1:6">
      <c r="A34" s="28"/>
      <c r="B34" s="28"/>
      <c r="C34" s="34"/>
      <c r="D34" s="11"/>
      <c r="E34" s="34"/>
      <c r="F34" s="34"/>
    </row>
    <row r="35" spans="1:6">
      <c r="A35" s="28"/>
      <c r="B35" s="28"/>
      <c r="C35" s="34"/>
      <c r="D35" s="11"/>
      <c r="E35" s="34"/>
      <c r="F35" s="34"/>
    </row>
    <row r="36" spans="1:6">
      <c r="A36" s="28"/>
      <c r="B36" s="28"/>
      <c r="C36" s="34"/>
      <c r="D36" s="11"/>
      <c r="E36" s="34"/>
      <c r="F36" s="34"/>
    </row>
    <row r="37" spans="1:6">
      <c r="A37" s="28"/>
      <c r="B37" s="28"/>
      <c r="C37" s="34"/>
      <c r="D37" s="11"/>
      <c r="E37" s="34"/>
      <c r="F37" s="34"/>
    </row>
    <row r="38" spans="1:6">
      <c r="A38" s="28"/>
      <c r="B38" s="28"/>
      <c r="C38" s="34"/>
      <c r="D38" s="11"/>
      <c r="E38" s="34"/>
      <c r="F38" s="34"/>
    </row>
    <row r="39" spans="1:6">
      <c r="D39" s="27"/>
    </row>
    <row r="40" spans="1:6">
      <c r="D40" s="27"/>
    </row>
    <row r="41" spans="1:6">
      <c r="D41" s="27"/>
    </row>
    <row r="42" spans="1:6">
      <c r="D42" s="27"/>
    </row>
    <row r="43" spans="1:6">
      <c r="D43" s="27"/>
    </row>
    <row r="44" spans="1:6">
      <c r="D44" s="27"/>
    </row>
  </sheetData>
  <mergeCells count="2">
    <mergeCell ref="G3:H3"/>
    <mergeCell ref="C2:F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theme="0"/>
  </sheetPr>
  <dimension ref="B1:X40"/>
  <sheetViews>
    <sheetView topLeftCell="E13" zoomScale="85" zoomScaleNormal="85" workbookViewId="0">
      <selection activeCell="F22" sqref="F22"/>
    </sheetView>
  </sheetViews>
  <sheetFormatPr baseColWidth="10" defaultRowHeight="15"/>
  <cols>
    <col min="1" max="1" width="2.28515625" customWidth="1"/>
    <col min="2" max="2" width="13.5703125" customWidth="1"/>
    <col min="3" max="3" width="10.85546875" customWidth="1"/>
    <col min="4" max="4" width="8.42578125" customWidth="1"/>
    <col min="6" max="13" width="10.7109375" customWidth="1"/>
    <col min="14" max="16" width="11.42578125" customWidth="1"/>
    <col min="17" max="19" width="8.7109375" customWidth="1"/>
    <col min="20" max="20" width="9.5703125" customWidth="1"/>
    <col min="21" max="22" width="8.7109375" customWidth="1"/>
    <col min="23" max="32" width="11.42578125" customWidth="1"/>
  </cols>
  <sheetData>
    <row r="1" spans="2:24" ht="30">
      <c r="B1" s="271" t="s">
        <v>35</v>
      </c>
      <c r="C1" s="271"/>
      <c r="D1" s="271"/>
      <c r="E1" s="271"/>
      <c r="F1" s="271"/>
      <c r="G1" s="271"/>
      <c r="H1" s="271"/>
      <c r="I1" s="271"/>
      <c r="J1" s="271"/>
      <c r="K1" s="176"/>
      <c r="L1" s="176"/>
      <c r="M1" s="176"/>
      <c r="N1" s="37"/>
      <c r="O1" s="37"/>
      <c r="P1" s="37"/>
      <c r="Q1" s="37"/>
      <c r="R1" s="37"/>
      <c r="S1" s="37"/>
      <c r="T1" s="37"/>
      <c r="U1" s="37"/>
      <c r="V1" s="37"/>
      <c r="W1" s="37"/>
    </row>
    <row r="2" spans="2:24" ht="14.25" customHeight="1">
      <c r="B2" s="19"/>
      <c r="C2" s="19"/>
      <c r="D2" s="19"/>
      <c r="E2" s="19"/>
      <c r="F2" s="19"/>
      <c r="G2" s="19"/>
      <c r="H2" s="19"/>
      <c r="I2" s="19"/>
      <c r="J2" s="19"/>
      <c r="K2" s="251"/>
      <c r="L2" s="251"/>
      <c r="M2" s="251"/>
      <c r="N2" s="37">
        <v>0</v>
      </c>
      <c r="O2" s="37"/>
      <c r="P2" s="37"/>
      <c r="Q2" s="37"/>
      <c r="R2" s="37"/>
      <c r="S2" s="37"/>
      <c r="T2" s="37"/>
      <c r="U2" s="37"/>
      <c r="V2" s="37"/>
      <c r="W2" s="37"/>
    </row>
    <row r="3" spans="2:24" ht="15" customHeight="1">
      <c r="B3" s="15" t="s">
        <v>1</v>
      </c>
      <c r="C3" s="272"/>
      <c r="D3" s="272"/>
      <c r="E3" s="272"/>
      <c r="F3" s="272"/>
      <c r="G3" s="22"/>
      <c r="H3" s="15" t="s">
        <v>8</v>
      </c>
      <c r="I3" s="273">
        <f ca="1">TODAY()</f>
        <v>40426</v>
      </c>
      <c r="J3" s="274"/>
      <c r="K3" s="251"/>
      <c r="L3" s="251"/>
      <c r="M3" s="251"/>
      <c r="N3" s="37">
        <v>0.01</v>
      </c>
      <c r="O3" s="37">
        <v>1</v>
      </c>
      <c r="P3" s="37"/>
      <c r="Q3" s="37">
        <v>35</v>
      </c>
      <c r="R3" s="37">
        <v>36</v>
      </c>
      <c r="S3" s="37">
        <v>37</v>
      </c>
      <c r="T3" s="37">
        <v>38</v>
      </c>
      <c r="U3" s="37">
        <v>39</v>
      </c>
      <c r="V3" s="37">
        <v>40</v>
      </c>
      <c r="W3" s="37"/>
    </row>
    <row r="4" spans="2:24" ht="15" customHeight="1">
      <c r="B4" s="15" t="s">
        <v>44</v>
      </c>
      <c r="C4" s="272"/>
      <c r="D4" s="272"/>
      <c r="E4" s="272"/>
      <c r="F4" s="272"/>
      <c r="G4" s="22"/>
      <c r="H4" s="15" t="s">
        <v>5</v>
      </c>
      <c r="I4" s="272"/>
      <c r="J4" s="272"/>
      <c r="K4" s="259"/>
      <c r="L4" s="259"/>
      <c r="M4" s="259"/>
      <c r="N4" s="37">
        <v>0.02</v>
      </c>
      <c r="O4" s="37">
        <v>2</v>
      </c>
      <c r="P4" s="37"/>
      <c r="Q4" s="37"/>
      <c r="R4" s="37"/>
      <c r="S4" s="37"/>
      <c r="T4" s="37"/>
      <c r="U4" s="37"/>
      <c r="V4" s="37"/>
      <c r="W4" s="37"/>
    </row>
    <row r="5" spans="2:24" ht="15.75">
      <c r="B5" s="16"/>
      <c r="C5" s="16"/>
      <c r="D5" s="16"/>
      <c r="E5" s="16"/>
      <c r="F5" s="16"/>
      <c r="G5" s="16"/>
      <c r="H5" s="16"/>
      <c r="I5" s="16"/>
      <c r="J5" s="16"/>
      <c r="K5" s="243"/>
      <c r="L5" s="243"/>
      <c r="M5" s="243"/>
      <c r="N5" s="37">
        <v>0.03</v>
      </c>
      <c r="O5" s="37">
        <v>3</v>
      </c>
      <c r="P5" s="37"/>
      <c r="Q5" s="37"/>
      <c r="R5" s="37"/>
      <c r="S5" s="37"/>
      <c r="T5" s="37"/>
      <c r="U5" s="37"/>
      <c r="V5" s="37"/>
      <c r="W5" s="37"/>
    </row>
    <row r="6" spans="2:24" ht="15.75">
      <c r="B6" s="278" t="s">
        <v>11</v>
      </c>
      <c r="C6" s="278"/>
      <c r="D6" s="50">
        <v>37</v>
      </c>
      <c r="E6" s="16" t="s">
        <v>14</v>
      </c>
      <c r="F6" s="15" t="s">
        <v>15</v>
      </c>
      <c r="G6" s="50">
        <v>5</v>
      </c>
      <c r="H6" s="16" t="s">
        <v>13</v>
      </c>
      <c r="I6" s="16"/>
      <c r="J6" s="16"/>
      <c r="K6" s="243"/>
      <c r="L6" s="243"/>
      <c r="M6" s="243"/>
      <c r="N6" s="37">
        <v>0.04</v>
      </c>
      <c r="O6" s="37">
        <v>4</v>
      </c>
      <c r="P6" s="37"/>
      <c r="Q6" s="37"/>
      <c r="R6" s="37"/>
      <c r="S6" s="37"/>
      <c r="T6" s="37"/>
      <c r="U6" s="37"/>
      <c r="V6" s="37"/>
      <c r="W6" s="37"/>
    </row>
    <row r="7" spans="2:24" ht="15.75">
      <c r="B7" s="278" t="s">
        <v>12</v>
      </c>
      <c r="C7" s="278"/>
      <c r="D7" s="35">
        <f>($D$6*52)/12</f>
        <v>160.33333333333334</v>
      </c>
      <c r="E7" s="16" t="s">
        <v>14</v>
      </c>
      <c r="F7" s="16"/>
      <c r="G7" s="16"/>
      <c r="H7" s="16"/>
      <c r="I7" s="16"/>
      <c r="J7" s="16"/>
      <c r="K7" s="243"/>
      <c r="L7" s="243"/>
      <c r="M7" s="243"/>
      <c r="N7" s="37">
        <v>0.05</v>
      </c>
      <c r="O7" s="37">
        <v>5</v>
      </c>
      <c r="P7" s="37"/>
      <c r="Q7" s="37"/>
      <c r="R7" s="37"/>
      <c r="S7" s="37"/>
      <c r="T7" s="37"/>
      <c r="U7" s="37"/>
      <c r="V7" s="37"/>
      <c r="W7" s="37"/>
    </row>
    <row r="8" spans="2:24" ht="15.75">
      <c r="B8" s="16"/>
      <c r="C8" s="16"/>
      <c r="D8" s="16"/>
      <c r="E8" s="278" t="s">
        <v>43</v>
      </c>
      <c r="F8" s="278"/>
      <c r="G8" s="17">
        <v>0.76759999999999995</v>
      </c>
      <c r="H8" s="16"/>
      <c r="I8" s="16"/>
      <c r="J8" s="16"/>
      <c r="K8" s="243"/>
      <c r="L8" s="243"/>
      <c r="M8" s="243"/>
      <c r="N8" s="37">
        <v>0.06</v>
      </c>
      <c r="O8" s="37">
        <v>6</v>
      </c>
      <c r="P8" s="37"/>
      <c r="Q8" s="37"/>
      <c r="R8" s="37"/>
      <c r="S8" s="37"/>
      <c r="T8" s="37"/>
      <c r="U8" s="37"/>
      <c r="V8" s="37"/>
      <c r="W8" s="37"/>
    </row>
    <row r="9" spans="2:24" ht="15.75">
      <c r="B9" s="16"/>
      <c r="C9" s="15" t="s">
        <v>16</v>
      </c>
      <c r="D9" s="51" t="s">
        <v>41</v>
      </c>
      <c r="E9" s="278" t="s">
        <v>19</v>
      </c>
      <c r="F9" s="278"/>
      <c r="G9" s="18">
        <v>8.86</v>
      </c>
      <c r="H9" s="16"/>
      <c r="I9" s="16"/>
      <c r="J9" s="16"/>
      <c r="K9" s="243"/>
      <c r="L9" s="243"/>
      <c r="M9" s="243"/>
      <c r="N9" s="37">
        <v>7.0000000000000007E-2</v>
      </c>
      <c r="O9" s="37">
        <v>7</v>
      </c>
      <c r="P9" s="37"/>
      <c r="Q9" s="37"/>
      <c r="R9" s="37"/>
      <c r="S9" s="37"/>
      <c r="T9" s="37"/>
      <c r="U9" s="37"/>
      <c r="V9" s="37"/>
      <c r="W9" s="37"/>
    </row>
    <row r="10" spans="2:24" ht="47.25" customHeight="1" thickBot="1">
      <c r="B10" s="16"/>
      <c r="C10" s="16"/>
      <c r="D10" s="16"/>
      <c r="E10" s="36"/>
      <c r="F10" s="16"/>
      <c r="G10" s="16"/>
      <c r="H10" s="16"/>
      <c r="I10" s="16"/>
      <c r="J10" s="16"/>
      <c r="K10" s="243"/>
      <c r="L10" s="243"/>
      <c r="M10" s="243"/>
      <c r="N10" s="37">
        <v>0.08</v>
      </c>
      <c r="O10" s="37">
        <v>8</v>
      </c>
      <c r="P10" s="37"/>
      <c r="Q10" s="37"/>
      <c r="R10" s="37"/>
      <c r="S10" s="37"/>
      <c r="T10" s="37"/>
      <c r="U10" s="37"/>
      <c r="V10" s="37"/>
      <c r="W10" s="37"/>
    </row>
    <row r="11" spans="2:24" ht="17.25" thickTop="1" thickBot="1">
      <c r="B11" s="14" t="s">
        <v>17</v>
      </c>
      <c r="C11" s="16"/>
      <c r="D11" s="16"/>
      <c r="E11" s="16"/>
      <c r="F11" s="46" t="s">
        <v>22</v>
      </c>
      <c r="G11" s="46" t="s">
        <v>24</v>
      </c>
      <c r="H11" s="46" t="s">
        <v>27</v>
      </c>
      <c r="I11" s="46" t="s">
        <v>27</v>
      </c>
      <c r="J11" s="46"/>
      <c r="K11" s="244"/>
      <c r="L11" s="244"/>
      <c r="M11" s="244"/>
      <c r="N11" s="37">
        <v>0.09</v>
      </c>
      <c r="O11" s="37">
        <v>9</v>
      </c>
      <c r="P11" s="253"/>
      <c r="Q11" s="254"/>
      <c r="R11" s="254"/>
      <c r="S11" s="254"/>
      <c r="T11" s="254"/>
      <c r="U11" s="254"/>
      <c r="V11" s="254"/>
      <c r="W11" s="254"/>
    </row>
    <row r="12" spans="2:24" ht="16.5" thickTop="1">
      <c r="B12" s="16" t="s">
        <v>18</v>
      </c>
      <c r="C12" s="23" t="s">
        <v>40</v>
      </c>
      <c r="D12" s="49">
        <v>0.04</v>
      </c>
      <c r="E12" s="16"/>
      <c r="F12" s="47">
        <f>IF(F11="","",VLOOKUP(F11,$Q$21:$V$27,6)*(1+$D$12))</f>
        <v>9.6408000000000005</v>
      </c>
      <c r="G12" s="47">
        <f>IF(G11="","",VLOOKUP(G11,$Q$21:$V$27,6)*(1+$D$12))</f>
        <v>11.1592</v>
      </c>
      <c r="H12" s="47">
        <f>IF(H11="","",VLOOKUP(H11,$Q$21:$V$27,6)*(1+$D$12))</f>
        <v>13.4368</v>
      </c>
      <c r="I12" s="47">
        <f>IF(I11="","",VLOOKUP(I11,$Q$21:$V$27,6)*(1+$D$12))</f>
        <v>13.4368</v>
      </c>
      <c r="J12" s="47" t="str">
        <f>IF(J11="","",VLOOKUP(J11,$Q$21:$V$27,6)*(1+$D$12))</f>
        <v/>
      </c>
      <c r="K12" s="245"/>
      <c r="L12" s="245"/>
      <c r="M12" s="245"/>
      <c r="N12" s="37">
        <v>0.1</v>
      </c>
      <c r="O12" s="37">
        <v>10</v>
      </c>
      <c r="P12" s="255"/>
      <c r="Q12" s="255"/>
      <c r="R12" s="255"/>
      <c r="S12" s="255"/>
      <c r="T12" s="255"/>
      <c r="U12" s="255"/>
      <c r="V12" s="255"/>
      <c r="W12" s="255"/>
    </row>
    <row r="13" spans="2:24" ht="18.75">
      <c r="B13" s="283" t="s">
        <v>37</v>
      </c>
      <c r="C13" s="283"/>
      <c r="D13" s="283"/>
      <c r="E13" s="283"/>
      <c r="F13" s="16"/>
      <c r="G13" s="16"/>
      <c r="H13" s="16"/>
      <c r="I13" s="16"/>
      <c r="J13" s="16"/>
      <c r="K13" s="16"/>
      <c r="L13" s="246"/>
      <c r="M13" s="246"/>
      <c r="N13" s="37"/>
      <c r="O13" s="37"/>
      <c r="P13" s="256"/>
      <c r="Q13" s="256"/>
      <c r="R13" s="256"/>
      <c r="S13" s="256"/>
      <c r="T13" s="256"/>
      <c r="U13" s="256"/>
      <c r="V13" s="256"/>
      <c r="W13" s="255"/>
    </row>
    <row r="14" spans="2:24" ht="15.75">
      <c r="B14" s="16"/>
      <c r="C14" s="16"/>
      <c r="D14" s="16"/>
      <c r="E14" s="16"/>
      <c r="F14" s="16"/>
      <c r="G14" s="16"/>
      <c r="H14" s="16"/>
      <c r="I14" s="16"/>
      <c r="J14" s="16"/>
      <c r="K14" s="16"/>
      <c r="L14" s="247"/>
      <c r="M14" s="247"/>
      <c r="N14" s="37"/>
      <c r="O14" s="37"/>
      <c r="P14" s="256"/>
      <c r="Q14" s="257"/>
      <c r="R14" s="257"/>
      <c r="S14" s="257"/>
      <c r="T14" s="257"/>
      <c r="U14" s="257"/>
      <c r="V14" s="257"/>
      <c r="W14" s="255"/>
    </row>
    <row r="15" spans="2:24" ht="15.75">
      <c r="B15" s="20" t="s">
        <v>28</v>
      </c>
      <c r="C15" s="20" t="s">
        <v>42</v>
      </c>
      <c r="D15" s="20" t="s">
        <v>38</v>
      </c>
      <c r="E15" s="20" t="s">
        <v>36</v>
      </c>
      <c r="F15" s="16"/>
      <c r="G15" s="16"/>
      <c r="H15" s="16"/>
      <c r="I15" s="16"/>
      <c r="J15" s="16"/>
      <c r="K15" s="16"/>
      <c r="L15" s="247"/>
      <c r="M15" s="247"/>
      <c r="N15" s="37"/>
      <c r="O15" s="37"/>
      <c r="P15" s="256"/>
      <c r="Q15" s="257"/>
      <c r="R15" s="257"/>
      <c r="S15" s="257"/>
      <c r="T15" s="257"/>
      <c r="U15" s="257"/>
      <c r="V15" s="257"/>
      <c r="W15" s="255"/>
    </row>
    <row r="16" spans="2:24" ht="15.75">
      <c r="B16" s="20" t="str">
        <f>IF($F$11&lt;&gt;"",$F$11,"")</f>
        <v>N1/P2</v>
      </c>
      <c r="C16" s="21">
        <f>F12</f>
        <v>9.6408000000000005</v>
      </c>
      <c r="D16" s="48">
        <v>4</v>
      </c>
      <c r="E16" s="21">
        <f>IF(B16&lt;&gt;"",C16*D16,"")</f>
        <v>38.563200000000002</v>
      </c>
      <c r="F16" s="16"/>
      <c r="G16" s="16"/>
      <c r="H16" s="16"/>
      <c r="I16" s="16"/>
      <c r="J16" s="16"/>
      <c r="K16" s="16"/>
      <c r="L16" s="247"/>
      <c r="M16" s="247"/>
      <c r="N16" s="37"/>
      <c r="O16" s="37"/>
      <c r="P16" s="255"/>
      <c r="Q16" s="255"/>
      <c r="R16" s="255"/>
      <c r="S16" s="255"/>
      <c r="T16" s="255"/>
      <c r="U16" s="255"/>
      <c r="V16" s="255"/>
      <c r="W16" s="255"/>
      <c r="X16" s="13"/>
    </row>
    <row r="17" spans="2:23" ht="16.5" thickBot="1">
      <c r="B17" s="20" t="str">
        <f>IF($G$11&lt;&gt;"",$G$11,"")</f>
        <v>N3/P1</v>
      </c>
      <c r="C17" s="21">
        <f>G12</f>
        <v>11.1592</v>
      </c>
      <c r="D17" s="48">
        <v>2</v>
      </c>
      <c r="E17" s="21">
        <f t="shared" ref="E17:E20" si="0">IF(B17&lt;&gt;"",C17*D17,"")</f>
        <v>22.3184</v>
      </c>
      <c r="F17" s="16"/>
      <c r="G17" s="16"/>
      <c r="H17" s="16"/>
      <c r="I17" s="16"/>
      <c r="J17" s="16"/>
      <c r="K17" s="16"/>
      <c r="L17" s="246"/>
      <c r="M17" s="246"/>
      <c r="N17" s="37"/>
      <c r="O17" s="37"/>
      <c r="P17" s="258"/>
      <c r="Q17" s="255"/>
      <c r="R17" s="255"/>
      <c r="S17" s="255"/>
      <c r="T17" s="255"/>
      <c r="U17" s="255"/>
      <c r="V17" s="255"/>
      <c r="W17" s="255"/>
    </row>
    <row r="18" spans="2:23" ht="16.5" thickBot="1">
      <c r="B18" s="20" t="str">
        <f>IF($H$11&lt;&gt;"",$H$11,"")</f>
        <v>N4/P2</v>
      </c>
      <c r="C18" s="21">
        <f>H12</f>
        <v>13.4368</v>
      </c>
      <c r="D18" s="48">
        <v>8</v>
      </c>
      <c r="E18" s="21">
        <f t="shared" si="0"/>
        <v>107.4944</v>
      </c>
      <c r="F18" s="16"/>
      <c r="G18" s="275" t="s">
        <v>39</v>
      </c>
      <c r="H18" s="276"/>
      <c r="I18" s="277"/>
      <c r="J18" s="16"/>
      <c r="K18" s="16"/>
      <c r="L18" s="246"/>
      <c r="M18" s="246"/>
      <c r="N18" s="37"/>
      <c r="O18" s="37"/>
      <c r="P18" s="38"/>
      <c r="Q18" s="38"/>
      <c r="R18" s="38"/>
      <c r="S18" s="38"/>
      <c r="T18" s="38"/>
      <c r="U18" s="38"/>
      <c r="V18" s="38"/>
      <c r="W18" s="38"/>
    </row>
    <row r="19" spans="2:23" ht="16.5" thickBot="1">
      <c r="B19" s="20" t="str">
        <f>IF($I$11&lt;&gt;"",$I$11,"")</f>
        <v>N4/P2</v>
      </c>
      <c r="C19" s="21">
        <f>I12</f>
        <v>13.4368</v>
      </c>
      <c r="D19" s="48">
        <v>3</v>
      </c>
      <c r="E19" s="21">
        <f t="shared" si="0"/>
        <v>40.310400000000001</v>
      </c>
      <c r="F19" s="16"/>
      <c r="G19" s="64"/>
      <c r="H19" s="62">
        <f>IF(B16&lt;&gt;"",SUM(E16:E20)/SUM(D16:D20),"")</f>
        <v>12.275670588235293</v>
      </c>
      <c r="I19" s="63"/>
      <c r="J19" s="16"/>
      <c r="K19" s="16"/>
      <c r="L19" s="246"/>
      <c r="M19" s="246"/>
      <c r="N19" s="37"/>
      <c r="O19" s="281" t="s">
        <v>28</v>
      </c>
      <c r="P19" s="288"/>
      <c r="Q19" s="282"/>
      <c r="R19" s="281" t="s">
        <v>29</v>
      </c>
      <c r="S19" s="282"/>
      <c r="T19" s="281" t="s">
        <v>31</v>
      </c>
      <c r="U19" s="282"/>
      <c r="V19" s="281" t="s">
        <v>30</v>
      </c>
      <c r="W19" s="282"/>
    </row>
    <row r="20" spans="2:23" ht="15.75">
      <c r="B20" s="20" t="str">
        <f>IF($J$11&lt;&gt;"",$J$11,"")</f>
        <v/>
      </c>
      <c r="C20" s="21" t="str">
        <f>IF($J$11&lt;&gt;"",#REF!,"")</f>
        <v/>
      </c>
      <c r="D20" s="48"/>
      <c r="E20" s="21" t="str">
        <f t="shared" si="0"/>
        <v/>
      </c>
      <c r="F20" s="16"/>
      <c r="G20" s="16"/>
      <c r="H20" s="16"/>
      <c r="I20" s="16"/>
      <c r="J20" s="16"/>
      <c r="K20" s="16"/>
      <c r="L20" s="248"/>
      <c r="M20" s="248"/>
      <c r="N20" s="37"/>
      <c r="O20" s="37"/>
      <c r="P20" s="37"/>
      <c r="Q20" s="40"/>
      <c r="R20" s="40"/>
      <c r="S20" s="40"/>
      <c r="T20" s="41"/>
      <c r="U20" s="37"/>
      <c r="V20" s="40"/>
      <c r="W20" s="37"/>
    </row>
    <row r="21" spans="2:23" ht="16.5" customHeight="1">
      <c r="B21" s="16"/>
      <c r="C21" s="16"/>
      <c r="D21" s="16"/>
      <c r="E21" s="16"/>
      <c r="F21" s="16"/>
      <c r="G21" s="16"/>
      <c r="H21" s="16"/>
      <c r="I21" s="16"/>
      <c r="J21" s="16"/>
      <c r="K21" s="16"/>
      <c r="L21" s="249"/>
      <c r="M21" s="249"/>
      <c r="N21" s="37"/>
      <c r="O21" s="284" t="s">
        <v>20</v>
      </c>
      <c r="P21" s="285"/>
      <c r="Q21" s="42" t="s">
        <v>21</v>
      </c>
      <c r="R21" s="289">
        <v>150</v>
      </c>
      <c r="S21" s="290"/>
      <c r="T21" s="279">
        <v>1376.73</v>
      </c>
      <c r="U21" s="280"/>
      <c r="V21" s="39">
        <v>9.08</v>
      </c>
      <c r="W21" s="37"/>
    </row>
    <row r="22" spans="2:23" ht="15.75">
      <c r="B22" s="16"/>
      <c r="C22" s="16"/>
      <c r="D22" s="16"/>
      <c r="E22" s="16"/>
      <c r="F22" s="16"/>
      <c r="G22" s="16"/>
      <c r="H22" s="16"/>
      <c r="I22" s="16"/>
      <c r="J22" s="16"/>
      <c r="K22" s="16"/>
      <c r="L22" s="246"/>
      <c r="M22" s="246"/>
      <c r="N22" s="37"/>
      <c r="O22" s="286"/>
      <c r="P22" s="287"/>
      <c r="Q22" s="42" t="s">
        <v>22</v>
      </c>
      <c r="R22" s="289">
        <v>170</v>
      </c>
      <c r="S22" s="290"/>
      <c r="T22" s="279">
        <v>1406.07</v>
      </c>
      <c r="U22" s="280"/>
      <c r="V22" s="39">
        <v>9.27</v>
      </c>
      <c r="W22" s="37"/>
    </row>
    <row r="23" spans="2:23" ht="15.75" customHeight="1">
      <c r="L23" s="246"/>
      <c r="M23" s="246"/>
      <c r="N23" s="37"/>
      <c r="O23" s="291" t="s">
        <v>33</v>
      </c>
      <c r="P23" s="292"/>
      <c r="Q23" s="42" t="s">
        <v>23</v>
      </c>
      <c r="R23" s="289">
        <v>185</v>
      </c>
      <c r="S23" s="290"/>
      <c r="T23" s="279">
        <v>1489.09</v>
      </c>
      <c r="U23" s="280"/>
      <c r="V23" s="39">
        <v>9.82</v>
      </c>
      <c r="W23" s="37"/>
    </row>
    <row r="24" spans="2:23" ht="15.75" customHeight="1">
      <c r="L24" s="250"/>
      <c r="M24" s="250"/>
      <c r="N24" s="37"/>
      <c r="O24" s="284" t="s">
        <v>32</v>
      </c>
      <c r="P24" s="285"/>
      <c r="Q24" s="42" t="s">
        <v>24</v>
      </c>
      <c r="R24" s="289">
        <v>210</v>
      </c>
      <c r="S24" s="290"/>
      <c r="T24" s="279">
        <v>1627.46</v>
      </c>
      <c r="U24" s="280"/>
      <c r="V24" s="39">
        <v>10.73</v>
      </c>
      <c r="W24" s="37"/>
    </row>
    <row r="25" spans="2:23" ht="15.75">
      <c r="L25" s="246"/>
      <c r="M25" s="246"/>
      <c r="N25" s="37"/>
      <c r="O25" s="286"/>
      <c r="P25" s="287"/>
      <c r="Q25" s="42" t="s">
        <v>25</v>
      </c>
      <c r="R25" s="289">
        <v>230</v>
      </c>
      <c r="S25" s="290"/>
      <c r="T25" s="279">
        <v>1738.16</v>
      </c>
      <c r="U25" s="280"/>
      <c r="V25" s="39">
        <v>11.46</v>
      </c>
      <c r="W25" s="37"/>
    </row>
    <row r="26" spans="2:23" ht="15.75" customHeight="1">
      <c r="L26" s="247"/>
      <c r="M26" s="247"/>
      <c r="N26" s="37"/>
      <c r="O26" s="284" t="s">
        <v>34</v>
      </c>
      <c r="P26" s="285"/>
      <c r="Q26" s="42" t="s">
        <v>26</v>
      </c>
      <c r="R26" s="289">
        <v>250</v>
      </c>
      <c r="S26" s="290"/>
      <c r="T26" s="279">
        <v>1848.86</v>
      </c>
      <c r="U26" s="280"/>
      <c r="V26" s="39">
        <v>12.19</v>
      </c>
      <c r="W26" s="37"/>
    </row>
    <row r="27" spans="2:23" ht="15.75">
      <c r="L27" s="251"/>
      <c r="M27" s="251"/>
      <c r="N27" s="37"/>
      <c r="O27" s="286"/>
      <c r="P27" s="287"/>
      <c r="Q27" s="42" t="s">
        <v>27</v>
      </c>
      <c r="R27" s="289">
        <v>270</v>
      </c>
      <c r="S27" s="290"/>
      <c r="T27" s="279">
        <v>1959.71</v>
      </c>
      <c r="U27" s="280"/>
      <c r="V27" s="39">
        <v>12.92</v>
      </c>
      <c r="W27" s="37"/>
    </row>
    <row r="28" spans="2:23" ht="15.75">
      <c r="L28" s="252"/>
      <c r="M28" s="252"/>
      <c r="N28" s="37"/>
      <c r="O28" s="37"/>
      <c r="P28" s="43"/>
      <c r="Q28" s="44"/>
      <c r="R28" s="44"/>
      <c r="S28" s="44"/>
      <c r="T28" s="44"/>
      <c r="U28" s="43"/>
      <c r="V28" s="44"/>
      <c r="W28" s="37"/>
    </row>
    <row r="29" spans="2:23" ht="15.75">
      <c r="L29" s="16"/>
      <c r="M29" s="16"/>
      <c r="P29" s="4"/>
      <c r="Q29" s="4"/>
      <c r="R29" s="4"/>
      <c r="S29" s="4"/>
      <c r="T29" s="4"/>
      <c r="U29" s="4"/>
      <c r="V29" s="4"/>
      <c r="W29" s="4"/>
    </row>
    <row r="30" spans="2:23" ht="15.75">
      <c r="L30" s="16"/>
      <c r="M30" s="16"/>
      <c r="P30" s="4"/>
      <c r="Q30" s="4"/>
      <c r="R30" s="4"/>
      <c r="S30" s="4"/>
      <c r="T30" s="4"/>
      <c r="U30" s="4"/>
      <c r="V30" s="4"/>
      <c r="W30" s="4"/>
    </row>
    <row r="31" spans="2:23" ht="15.75">
      <c r="L31" s="16"/>
      <c r="M31" s="16"/>
      <c r="O31" s="24"/>
      <c r="P31" s="25"/>
      <c r="Q31" s="25"/>
      <c r="R31" s="25"/>
      <c r="S31" s="26"/>
      <c r="T31" s="26"/>
      <c r="U31" s="26"/>
      <c r="V31" s="26"/>
      <c r="W31" s="4"/>
    </row>
    <row r="32" spans="2:23" ht="15.75">
      <c r="L32" s="16"/>
      <c r="M32" s="16"/>
    </row>
    <row r="33" spans="12:13" ht="15.75">
      <c r="L33" s="16"/>
      <c r="M33" s="16"/>
    </row>
    <row r="34" spans="12:13" ht="15.75">
      <c r="L34" s="16"/>
      <c r="M34" s="16"/>
    </row>
    <row r="35" spans="12:13" ht="15.75">
      <c r="L35" s="16"/>
      <c r="M35" s="16"/>
    </row>
    <row r="36" spans="12:13" ht="15.75">
      <c r="L36" s="16"/>
      <c r="M36" s="16"/>
    </row>
    <row r="37" spans="12:13" ht="15" customHeight="1">
      <c r="L37" s="16"/>
      <c r="M37" s="16"/>
    </row>
    <row r="38" spans="12:13" ht="15.75">
      <c r="L38" s="16"/>
      <c r="M38" s="16"/>
    </row>
    <row r="39" spans="12:13" ht="15.75">
      <c r="L39" s="16"/>
      <c r="M39" s="16"/>
    </row>
    <row r="40" spans="12:13" ht="15.75">
      <c r="L40" s="16"/>
      <c r="M40" s="16"/>
    </row>
  </sheetData>
  <sheetProtection formatCells="0" formatColumns="0" formatRows="0" insertColumns="0" insertRows="0" insertHyperlinks="0" deleteColumns="0" deleteRows="0"/>
  <dataConsolidate/>
  <mergeCells count="33">
    <mergeCell ref="T21:U21"/>
    <mergeCell ref="R21:S21"/>
    <mergeCell ref="T25:U25"/>
    <mergeCell ref="T24:U24"/>
    <mergeCell ref="R24:S24"/>
    <mergeCell ref="T23:U23"/>
    <mergeCell ref="T22:U22"/>
    <mergeCell ref="T27:U27"/>
    <mergeCell ref="V19:W19"/>
    <mergeCell ref="B13:E13"/>
    <mergeCell ref="O26:P27"/>
    <mergeCell ref="O19:Q19"/>
    <mergeCell ref="R19:S19"/>
    <mergeCell ref="R22:S22"/>
    <mergeCell ref="R23:S23"/>
    <mergeCell ref="R25:S25"/>
    <mergeCell ref="R27:S27"/>
    <mergeCell ref="O21:P22"/>
    <mergeCell ref="O24:P25"/>
    <mergeCell ref="O23:P23"/>
    <mergeCell ref="T19:U19"/>
    <mergeCell ref="T26:U26"/>
    <mergeCell ref="R26:S26"/>
    <mergeCell ref="G18:I18"/>
    <mergeCell ref="E9:F9"/>
    <mergeCell ref="E8:F8"/>
    <mergeCell ref="B6:C6"/>
    <mergeCell ref="B7:C7"/>
    <mergeCell ref="B1:J1"/>
    <mergeCell ref="C3:F3"/>
    <mergeCell ref="C4:F4"/>
    <mergeCell ref="I4:J4"/>
    <mergeCell ref="I3:J3"/>
  </mergeCells>
  <dataValidations count="6">
    <dataValidation type="list" allowBlank="1" showInputMessage="1" showErrorMessage="1" sqref="D16:D20">
      <formula1>$O$2:$O$12</formula1>
    </dataValidation>
    <dataValidation type="list" allowBlank="1" showInputMessage="1" showErrorMessage="1" sqref="D9">
      <formula1>$Q$13:$V$13</formula1>
    </dataValidation>
    <dataValidation type="list" allowBlank="1" showInputMessage="1" showErrorMessage="1" sqref="G6">
      <formula1>$O$6:$O$9</formula1>
    </dataValidation>
    <dataValidation type="list" operator="lessThan" allowBlank="1" showInputMessage="1" showErrorMessage="1" sqref="D12">
      <formula1>$N$2:$N$12</formula1>
    </dataValidation>
    <dataValidation type="list" allowBlank="1" showInputMessage="1" showErrorMessage="1" sqref="D6">
      <formula1>$P$3:$V$3</formula1>
    </dataValidation>
    <dataValidation type="list" allowBlank="1" showInputMessage="1" showErrorMessage="1" sqref="F11:J11">
      <formula1>$Q$20:$Q$27</formula1>
    </dataValidation>
  </dataValidations>
  <pageMargins left="0.28000000000000003" right="0.19685039370078741" top="0.74803149606299213" bottom="0.74803149606299213" header="0.31496062992125984" footer="0.31496062992125984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L25"/>
  <sheetViews>
    <sheetView zoomScale="55" zoomScaleNormal="55" workbookViewId="0">
      <selection activeCell="C8" sqref="C8"/>
    </sheetView>
  </sheetViews>
  <sheetFormatPr baseColWidth="10" defaultRowHeight="15"/>
  <cols>
    <col min="8" max="8" width="13.140625" style="12" customWidth="1"/>
    <col min="9" max="9" width="71.85546875" customWidth="1"/>
    <col min="10" max="10" width="9.42578125" style="93" customWidth="1"/>
    <col min="11" max="11" width="11.42578125" style="93"/>
  </cols>
  <sheetData>
    <row r="1" spans="1:12" ht="15.75" thickBot="1"/>
    <row r="2" spans="1:12" ht="33" customHeight="1" thickBot="1">
      <c r="B2" s="67" t="s">
        <v>66</v>
      </c>
      <c r="C2" s="68">
        <f>IF('Temps horaire moyen'!H19&lt;&gt;"",'Temps horaire moyen'!H19,"")</f>
        <v>12.275670588235293</v>
      </c>
      <c r="D2" s="66"/>
    </row>
    <row r="3" spans="1:12" ht="15.75" customHeight="1">
      <c r="A3" s="65"/>
      <c r="B3" s="65"/>
      <c r="C3" s="66"/>
      <c r="D3" s="66"/>
      <c r="E3" s="28"/>
      <c r="F3" s="28"/>
      <c r="G3" s="28"/>
      <c r="H3" s="71"/>
      <c r="I3" s="28"/>
      <c r="J3" s="94"/>
      <c r="K3" s="94"/>
      <c r="L3" s="28"/>
    </row>
    <row r="4" spans="1:12" ht="15.75" thickBot="1">
      <c r="A4" s="28"/>
      <c r="B4" s="28"/>
      <c r="C4" s="28"/>
      <c r="D4" s="28"/>
      <c r="E4" s="28"/>
      <c r="F4" s="28"/>
      <c r="G4" s="28"/>
      <c r="H4" s="71"/>
      <c r="I4" s="28"/>
      <c r="J4" s="94"/>
      <c r="K4" s="94"/>
      <c r="L4" s="28"/>
    </row>
    <row r="5" spans="1:12" ht="21">
      <c r="A5" s="293" t="s">
        <v>67</v>
      </c>
      <c r="B5" s="294"/>
      <c r="C5" s="294"/>
      <c r="D5" s="294"/>
      <c r="E5" s="294"/>
      <c r="F5" s="294"/>
      <c r="G5" s="294"/>
      <c r="H5" s="295" t="s">
        <v>68</v>
      </c>
      <c r="I5" s="297" t="s">
        <v>9</v>
      </c>
      <c r="J5" s="299" t="s">
        <v>6</v>
      </c>
      <c r="K5" s="299" t="s">
        <v>4</v>
      </c>
      <c r="L5" s="52"/>
    </row>
    <row r="6" spans="1:12" ht="15.75" thickBot="1">
      <c r="A6" s="56" t="s">
        <v>69</v>
      </c>
      <c r="B6" s="57" t="s">
        <v>70</v>
      </c>
      <c r="C6" s="58" t="s">
        <v>71</v>
      </c>
      <c r="D6" s="58" t="s">
        <v>72</v>
      </c>
      <c r="E6" s="58" t="s">
        <v>73</v>
      </c>
      <c r="F6" s="58" t="s">
        <v>74</v>
      </c>
      <c r="G6" s="58" t="s">
        <v>75</v>
      </c>
      <c r="H6" s="296"/>
      <c r="I6" s="298"/>
      <c r="J6" s="300"/>
      <c r="K6" s="300"/>
      <c r="L6" s="59"/>
    </row>
    <row r="7" spans="1:12" s="89" customFormat="1">
      <c r="A7" s="90" t="str">
        <f>IF(AND(K7&lt;&gt;"",B7&lt;&gt;""),B7/$C$2,"")</f>
        <v/>
      </c>
      <c r="B7" s="207" t="str">
        <f>IF($H7=DSu!$C$8,DSu!$K$40,"")</f>
        <v/>
      </c>
      <c r="C7" s="208" t="str">
        <f>IF($H7=DSu!$C$8,DSu!$L$40,"")</f>
        <v/>
      </c>
      <c r="D7" s="208" t="str">
        <f>IF($H7=DSu!$C$8,DSu!$M$40,"")</f>
        <v/>
      </c>
      <c r="E7" s="208" t="str">
        <f>IF($H7=DSu!$C$8,DSu!$N$40,"")</f>
        <v/>
      </c>
      <c r="F7" s="208" t="str">
        <f>IF($H7=DSu!$C$8,DSu!$O$40,"")</f>
        <v/>
      </c>
      <c r="G7" s="91" t="str">
        <f>IF(AND(B7="",C7="",D7="",E7="",F7=""),"",SUM(B7:F7))</f>
        <v/>
      </c>
      <c r="H7" s="120" t="str">
        <f>IF('Plan Métrés'!C8&lt;&gt;"",'Plan Métrés'!C8,"")</f>
        <v>01.01</v>
      </c>
      <c r="I7" s="96" t="str">
        <f>IF(H7&lt;&gt;"",VLOOKUP(H7,'Plan Métrés'!$C$8:$F$38,2),"")</f>
        <v>TERRASSEMENT</v>
      </c>
      <c r="J7" s="97" t="str">
        <f>IF(AND(H7&lt;&gt;"",'Plan Métrés'!E8&lt;&gt;""),VLOOKUP(H7,'Plan Métrés'!$C$8:$F$38,3),"")</f>
        <v/>
      </c>
      <c r="K7" s="97" t="str">
        <f>IF(AND(H7&lt;&gt;"",'Plan Métrés'!F8&lt;&gt;""),VLOOKUP(H7,'Plan Métrés'!$C$8:$F$38,4),"")</f>
        <v/>
      </c>
      <c r="L7" s="92"/>
    </row>
    <row r="8" spans="1:12">
      <c r="A8" s="90">
        <f t="shared" ref="A8:A20" si="0">IF(AND(K8&lt;&gt;"",B8&lt;&gt;""),B8/$C$2,"")</f>
        <v>5.5450815126982377E-2</v>
      </c>
      <c r="B8" s="208">
        <f>IF($H8=DSu!$C$8,DSu!$K$40,"")</f>
        <v>0.68069594034797021</v>
      </c>
      <c r="C8" s="208">
        <f>IF($H8=DSu!$C$8,DSu!$L$40,"")</f>
        <v>0</v>
      </c>
      <c r="D8" s="208">
        <f>IF($H8=DSu!$C$8,DSu!$M$40,"")</f>
        <v>17.887046689586338</v>
      </c>
      <c r="E8" s="208">
        <f>IF($H8=DSu!$C$8,DSu!$N$40,"")</f>
        <v>0</v>
      </c>
      <c r="F8" s="208">
        <f>IF($H8=DSu!$C$8,DSu!$O$40,"")</f>
        <v>0</v>
      </c>
      <c r="G8" s="84">
        <f t="shared" ref="G8:G20" si="1">IF(AND(B8="",C8="",D8="",E8="",F8=""),"",SUM(B8:F8))</f>
        <v>18.567742629934308</v>
      </c>
      <c r="H8" s="121" t="str">
        <f>IF('Plan Métrés'!C9&lt;&gt;"",'Plan Métrés'!C9,"")</f>
        <v>01.01.01</v>
      </c>
      <c r="I8" s="96" t="str">
        <f>IF(H8&lt;&gt;"",VLOOKUP(H8,'Plan Métrés'!$C$8:$F$38,2),"")</f>
        <v>Terrassement emprise hérisson, débord de 1,00m, terre évacuées à la DP</v>
      </c>
      <c r="J8" s="97" t="str">
        <f>IF(AND(H8&lt;&gt;"",'Plan Métrés'!E9&lt;&gt;""),VLOOKUP(H8,'Plan Métrés'!$C$8:$F$38,3),"")</f>
        <v>m3</v>
      </c>
      <c r="K8" s="97">
        <f>IF(AND(H8&lt;&gt;"",'Plan Métrés'!F9&lt;&gt;""),VLOOKUP(H8,'Plan Métrés'!$C$8:$F$38,4),"")</f>
        <v>72.135999999999996</v>
      </c>
      <c r="L8" s="60"/>
    </row>
    <row r="9" spans="1:12">
      <c r="A9" s="90" t="str">
        <f t="shared" si="0"/>
        <v/>
      </c>
      <c r="B9" s="208" t="str">
        <f>IF($H9=DSu!$C$8,DSu!$K$40,"")</f>
        <v/>
      </c>
      <c r="C9" s="61"/>
      <c r="D9" s="61"/>
      <c r="E9" s="61"/>
      <c r="F9" s="61"/>
      <c r="G9" s="84" t="str">
        <f t="shared" si="1"/>
        <v/>
      </c>
      <c r="H9" s="121" t="str">
        <f>IF('Plan Métrés'!C10&lt;&gt;"",'Plan Métrés'!C10,"")</f>
        <v>01.01.02</v>
      </c>
      <c r="I9" s="96" t="str">
        <f>IF(H9&lt;&gt;"",VLOOKUP(H9,'Plan Métrés'!$C$8:$F$38,2),"")</f>
        <v>Traitement termites sur l'emprise de la construction, débord de 1,00m</v>
      </c>
      <c r="J9" s="97" t="str">
        <f>IF(AND(H9&lt;&gt;"",'Plan Métrés'!E10&lt;&gt;""),VLOOKUP(H9,'Plan Métrés'!$C$8:$F$38,3),"")</f>
        <v>m²</v>
      </c>
      <c r="K9" s="97">
        <f>IF(AND(H9&lt;&gt;"",'Plan Métrés'!F10&lt;&gt;""),VLOOKUP(H9,'Plan Métrés'!$C$8:$F$38,4),"")</f>
        <v>430.02</v>
      </c>
      <c r="L9" s="60"/>
    </row>
    <row r="10" spans="1:12" s="70" customFormat="1" ht="30">
      <c r="A10" s="90" t="str">
        <f t="shared" si="0"/>
        <v/>
      </c>
      <c r="B10" s="208" t="str">
        <f>IF($H10=DSu!$C$8,DSu!$K$40,"")</f>
        <v/>
      </c>
      <c r="C10" s="72"/>
      <c r="D10" s="72"/>
      <c r="E10" s="72"/>
      <c r="F10" s="72"/>
      <c r="G10" s="85" t="str">
        <f t="shared" si="1"/>
        <v/>
      </c>
      <c r="H10" s="121" t="str">
        <f>IF('Plan Métrés'!C11&lt;&gt;"",'Plan Métrés'!C11,"")</f>
        <v>01.01.03</v>
      </c>
      <c r="I10" s="96" t="str">
        <f>IF(H10&lt;&gt;"",VLOOKUP(H10,'Plan Métrés'!$C$8:$F$38,2),"")</f>
        <v>Terrassement en puits f140, niveau fond de fouille à -2,22 soit 178,71 NGF, terres évacuées à la DP</v>
      </c>
      <c r="J10" s="97" t="str">
        <f>IF(AND(H10&lt;&gt;"",'Plan Métrés'!E11&lt;&gt;""),VLOOKUP(H10,'Plan Métrés'!$C$8:$F$38,3),"")</f>
        <v>m3</v>
      </c>
      <c r="K10" s="97">
        <f>IF(AND(H10&lt;&gt;"",'Plan Métrés'!F11&lt;&gt;""),VLOOKUP(H10,'Plan Métrés'!$C$8:$F$38,4),"")</f>
        <v>65.957999999999998</v>
      </c>
      <c r="L10" s="69"/>
    </row>
    <row r="11" spans="1:12">
      <c r="A11" s="90" t="str">
        <f t="shared" si="0"/>
        <v/>
      </c>
      <c r="B11" s="208" t="str">
        <f>IF($H11=DSu!$C$8,DSu!$K$40,"")</f>
        <v/>
      </c>
      <c r="C11" s="61"/>
      <c r="D11" s="61"/>
      <c r="E11" s="61"/>
      <c r="F11" s="61"/>
      <c r="G11" s="84" t="str">
        <f t="shared" si="1"/>
        <v/>
      </c>
      <c r="H11" s="121" t="str">
        <f>IF('Plan Métrés'!C12&lt;&gt;"",'Plan Métrés'!C12,"")</f>
        <v>01.01.04</v>
      </c>
      <c r="I11" s="96" t="str">
        <f>IF(H11&lt;&gt;"",VLOOKUP(H11,'Plan Métrés'!$C$8:$F$38,2),"")</f>
        <v>Fouilles en rigoles au droit des longrines et sous longrines pour fourreaux</v>
      </c>
      <c r="J11" s="97" t="str">
        <f>IF(AND(H11&lt;&gt;"",'Plan Métrés'!E12&lt;&gt;""),VLOOKUP(H11,'Plan Métrés'!$C$8:$F$38,3),"")</f>
        <v>m3</v>
      </c>
      <c r="K11" s="97">
        <f>IF(AND(H11&lt;&gt;"",'Plan Métrés'!F12&lt;&gt;""),VLOOKUP(H11,'Plan Métrés'!$C$8:$F$38,4),"")</f>
        <v>17.829000000000001</v>
      </c>
      <c r="L11" s="60"/>
    </row>
    <row r="12" spans="1:12">
      <c r="A12" s="90" t="str">
        <f t="shared" si="0"/>
        <v/>
      </c>
      <c r="B12" s="208" t="str">
        <f>IF($H12=DSu!$C$8,DSu!$K$40,"")</f>
        <v/>
      </c>
      <c r="C12" s="61"/>
      <c r="D12" s="61"/>
      <c r="E12" s="61"/>
      <c r="F12" s="61"/>
      <c r="G12" s="84" t="str">
        <f t="shared" si="1"/>
        <v/>
      </c>
      <c r="H12" s="121" t="str">
        <f>IF('Plan Métrés'!C13&lt;&gt;"",'Plan Métrés'!C13,"")</f>
        <v>01.01.05</v>
      </c>
      <c r="I12" s="96" t="str">
        <f>IF(H12&lt;&gt;"",VLOOKUP(H12,'Plan Métrés'!$C$8:$F$38,2),"")</f>
        <v>Fouilles en rigoles pour canalisations EU/EV en PVC</v>
      </c>
      <c r="J12" s="97" t="str">
        <f>IF(AND(H12&lt;&gt;"",'Plan Métrés'!E13&lt;&gt;""),VLOOKUP(H12,'Plan Métrés'!$C$8:$F$38,3),"")</f>
        <v>m3</v>
      </c>
      <c r="K12" s="97">
        <f>IF(AND(H12&lt;&gt;"",'Plan Métrés'!F13&lt;&gt;""),VLOOKUP(H12,'Plan Métrés'!$C$8:$F$38,4),"")</f>
        <v>1.7909999999999999</v>
      </c>
      <c r="L12" s="60"/>
    </row>
    <row r="13" spans="1:12">
      <c r="A13" s="90" t="str">
        <f t="shared" si="0"/>
        <v/>
      </c>
      <c r="B13" s="208" t="str">
        <f>IF($H13=DSu!$C$8,DSu!$K$40,"")</f>
        <v/>
      </c>
      <c r="C13" s="61"/>
      <c r="D13" s="61"/>
      <c r="E13" s="61"/>
      <c r="F13" s="61"/>
      <c r="G13" s="84" t="str">
        <f t="shared" si="1"/>
        <v/>
      </c>
      <c r="H13" s="121" t="str">
        <f>IF('Plan Métrés'!C14&lt;&gt;"",'Plan Métrés'!C14,"")</f>
        <v>01.01.06</v>
      </c>
      <c r="I13" s="96" t="str">
        <f>IF(H13&lt;&gt;"",VLOOKUP(H13,'Plan Métrés'!$C$8:$F$38,2),"")</f>
        <v>Remblais au pourtour du bâtiment, terres provenant des fouilles</v>
      </c>
      <c r="J13" s="97" t="str">
        <f>IF(AND(H13&lt;&gt;"",'Plan Métrés'!E14&lt;&gt;""),VLOOKUP(H13,'Plan Métrés'!$C$8:$F$38,3),"")</f>
        <v>m3</v>
      </c>
      <c r="K13" s="97">
        <f>IF(AND(H13&lt;&gt;"",'Plan Métrés'!F14&lt;&gt;""),VLOOKUP(H13,'Plan Métrés'!$C$8:$F$38,4),"")</f>
        <v>19</v>
      </c>
      <c r="L13" s="60"/>
    </row>
    <row r="14" spans="1:12">
      <c r="A14" s="90" t="str">
        <f t="shared" si="0"/>
        <v/>
      </c>
      <c r="B14" s="208" t="str">
        <f>IF($H14=DSu!$C$8,DSu!$K$40,"")</f>
        <v/>
      </c>
      <c r="C14" s="61"/>
      <c r="D14" s="61"/>
      <c r="E14" s="61"/>
      <c r="F14" s="61"/>
      <c r="G14" s="84" t="str">
        <f t="shared" si="1"/>
        <v/>
      </c>
      <c r="H14" s="121" t="str">
        <f>IF('Plan Métrés'!C15&lt;&gt;"",'Plan Métrés'!C15,"")</f>
        <v/>
      </c>
      <c r="I14" s="96" t="str">
        <f>IF(H14&lt;&gt;"",VLOOKUP(H14,'Plan Métrés'!$C$8:$F$38,2),"")</f>
        <v/>
      </c>
      <c r="J14" s="97" t="str">
        <f>IF(AND(H14&lt;&gt;"",'Plan Métrés'!E15&lt;&gt;""),VLOOKUP(H14,'Plan Métrés'!$C$8:$F$38,3),"")</f>
        <v/>
      </c>
      <c r="K14" s="97" t="str">
        <f>IF(AND(H14&lt;&gt;"",'Plan Métrés'!F15&lt;&gt;""),VLOOKUP(H14,'Plan Métrés'!$C$8:$F$38,4),"")</f>
        <v/>
      </c>
      <c r="L14" s="60"/>
    </row>
    <row r="15" spans="1:12">
      <c r="A15" s="90" t="str">
        <f t="shared" si="0"/>
        <v/>
      </c>
      <c r="B15" s="208" t="str">
        <f>IF($H15=DSu!$C$8,DSu!$K$40,"")</f>
        <v/>
      </c>
      <c r="C15" s="61"/>
      <c r="D15" s="61"/>
      <c r="E15" s="61"/>
      <c r="F15" s="61"/>
      <c r="G15" s="84" t="str">
        <f t="shared" si="1"/>
        <v/>
      </c>
      <c r="H15" s="121" t="str">
        <f>IF('Plan Métrés'!C16&lt;&gt;"",'Plan Métrés'!C16,"")</f>
        <v>01.02</v>
      </c>
      <c r="I15" s="96" t="str">
        <f>IF(H15&lt;&gt;"",VLOOKUP(H15,'Plan Métrés'!$C$8:$F$38,2),"")</f>
        <v>FONDATIONS</v>
      </c>
      <c r="J15" s="97" t="str">
        <f>IF(AND(H15&lt;&gt;"",'Plan Métrés'!E16&lt;&gt;""),VLOOKUP(H15,'Plan Métrés'!$C$8:$F$38,3),"")</f>
        <v/>
      </c>
      <c r="K15" s="97" t="str">
        <f>IF(AND(H15&lt;&gt;"",'Plan Métrés'!F16&lt;&gt;""),VLOOKUP(H15,'Plan Métrés'!$C$8:$F$38,4),"")</f>
        <v/>
      </c>
      <c r="L15" s="60"/>
    </row>
    <row r="16" spans="1:12">
      <c r="A16" s="90" t="str">
        <f t="shared" si="0"/>
        <v/>
      </c>
      <c r="B16" s="208" t="str">
        <f>IF($H16=DSu!$C$8,DSu!$K$40,"")</f>
        <v/>
      </c>
      <c r="C16" s="61"/>
      <c r="D16" s="61"/>
      <c r="E16" s="61"/>
      <c r="F16" s="61"/>
      <c r="G16" s="84" t="str">
        <f t="shared" si="1"/>
        <v/>
      </c>
      <c r="H16" s="121" t="str">
        <f>IF('Plan Métrés'!C17&lt;&gt;"",'Plan Métrés'!C17,"")</f>
        <v>01.02.01</v>
      </c>
      <c r="I16" s="96" t="str">
        <f>IF(H16&lt;&gt;"",VLOOKUP(H16,'Plan Métrés'!$C$8:$F$38,2),"")</f>
        <v>Gros béton à 250 Kg/m3 cis attentes</v>
      </c>
      <c r="J16" s="97" t="str">
        <f>IF(AND(H16&lt;&gt;"",'Plan Métrés'!E17&lt;&gt;""),VLOOKUP(H16,'Plan Métrés'!$C$8:$F$38,3),"")</f>
        <v>m3</v>
      </c>
      <c r="K16" s="97">
        <f>IF(AND(H16&lt;&gt;"",'Plan Métrés'!F17&lt;&gt;""),VLOOKUP(H16,'Plan Métrés'!$C$8:$F$38,4),"")</f>
        <v>53.591999999999999</v>
      </c>
      <c r="L16" s="60"/>
    </row>
    <row r="17" spans="1:12">
      <c r="A17" s="90" t="str">
        <f t="shared" si="0"/>
        <v/>
      </c>
      <c r="B17" s="208" t="str">
        <f>IF($H17=DSu!$C$8,DSu!$K$40,"")</f>
        <v/>
      </c>
      <c r="C17" s="61"/>
      <c r="D17" s="61"/>
      <c r="E17" s="61"/>
      <c r="F17" s="61"/>
      <c r="G17" s="84" t="str">
        <f t="shared" si="1"/>
        <v/>
      </c>
      <c r="H17" s="121" t="str">
        <f>IF('Plan Métrés'!C18&lt;&gt;"",'Plan Métrés'!C18,"")</f>
        <v>01.02.02</v>
      </c>
      <c r="I17" s="96" t="str">
        <f>IF(H17&lt;&gt;"",VLOOKUP(H17,'Plan Métrés'!$C$8:$F$38,2),"")</f>
        <v>Massifs supports de charpente et LG bureaux</v>
      </c>
      <c r="J17" s="97" t="str">
        <f>IF(AND(H17&lt;&gt;"",'Plan Métrés'!E18&lt;&gt;""),VLOOKUP(H17,'Plan Métrés'!$C$8:$F$38,3),"")</f>
        <v/>
      </c>
      <c r="K17" s="97" t="str">
        <f>IF(AND(H17&lt;&gt;"",'Plan Métrés'!F18&lt;&gt;""),VLOOKUP(H17,'Plan Métrés'!$C$8:$F$38,4),"")</f>
        <v/>
      </c>
      <c r="L17" s="60"/>
    </row>
    <row r="18" spans="1:12">
      <c r="A18" s="90" t="str">
        <f t="shared" si="0"/>
        <v/>
      </c>
      <c r="B18" s="208" t="str">
        <f>IF($H18=DSu!$C$8,DSu!$K$40,"")</f>
        <v/>
      </c>
      <c r="C18" s="61"/>
      <c r="D18" s="61"/>
      <c r="E18" s="61"/>
      <c r="F18" s="61"/>
      <c r="G18" s="84" t="str">
        <f t="shared" si="1"/>
        <v/>
      </c>
      <c r="H18" s="121" t="str">
        <f>IF('Plan Métrés'!C19&lt;&gt;"",'Plan Métrés'!C19,"")</f>
        <v>01.02.02.a</v>
      </c>
      <c r="I18" s="96" t="str">
        <f>IF(H18&lt;&gt;"",VLOOKUP(H18,'Plan Métrés'!$C$8:$F$38,2),"")</f>
        <v>Coffrage pour massifs, parement ordinaire</v>
      </c>
      <c r="J18" s="97" t="str">
        <f>IF(AND(H18&lt;&gt;"",'Plan Métrés'!E19&lt;&gt;""),VLOOKUP(H18,'Plan Métrés'!$C$8:$F$38,3),"")</f>
        <v>m²</v>
      </c>
      <c r="K18" s="97">
        <f>IF(AND(H18&lt;&gt;"",'Plan Métrés'!F19&lt;&gt;""),VLOOKUP(H18,'Plan Métrés'!$C$8:$F$38,4),"")</f>
        <v>46.08</v>
      </c>
      <c r="L18" s="60"/>
    </row>
    <row r="19" spans="1:12">
      <c r="A19" s="90" t="str">
        <f t="shared" si="0"/>
        <v/>
      </c>
      <c r="B19" s="208" t="str">
        <f>IF($H19=DSu!$C$8,DSu!$K$40,"")</f>
        <v/>
      </c>
      <c r="C19" s="61"/>
      <c r="D19" s="61"/>
      <c r="E19" s="61"/>
      <c r="F19" s="61"/>
      <c r="G19" s="84" t="str">
        <f t="shared" si="1"/>
        <v/>
      </c>
      <c r="H19" s="121" t="str">
        <f>IF('Plan Métrés'!C20&lt;&gt;"",'Plan Métrés'!C20,"")</f>
        <v>01.02.02.b</v>
      </c>
      <c r="I19" s="96" t="str">
        <f>IF(H19&lt;&gt;"",VLOOKUP(H19,'Plan Métrés'!$C$8:$F$38,2),"")</f>
        <v>Béton à 350 Kg/m3 pour massifs</v>
      </c>
      <c r="J19" s="97" t="str">
        <f>IF(AND(H19&lt;&gt;"",'Plan Métrés'!E20&lt;&gt;""),VLOOKUP(H19,'Plan Métrés'!$C$8:$F$38,3),"")</f>
        <v>m3</v>
      </c>
      <c r="K19" s="97">
        <f>IF(AND(H19&lt;&gt;"",'Plan Métrés'!F20&lt;&gt;""),VLOOKUP(H19,'Plan Métrés'!$C$8:$F$38,4),"")</f>
        <v>9.2159999999999993</v>
      </c>
      <c r="L19" s="60"/>
    </row>
    <row r="20" spans="1:12">
      <c r="A20" s="90" t="str">
        <f t="shared" si="0"/>
        <v/>
      </c>
      <c r="B20" s="208" t="str">
        <f>IF($H20=DSu!$C$8,DSu!$K$40,"")</f>
        <v/>
      </c>
      <c r="C20" s="61"/>
      <c r="D20" s="61"/>
      <c r="E20" s="61"/>
      <c r="F20" s="61"/>
      <c r="G20" s="84" t="str">
        <f t="shared" si="1"/>
        <v/>
      </c>
      <c r="H20" s="121" t="str">
        <f>IF('Plan Métrés'!C21&lt;&gt;"",'Plan Métrés'!C21,"")</f>
        <v>01.02.02.c</v>
      </c>
      <c r="I20" s="96" t="str">
        <f>IF(H20&lt;&gt;"",VLOOKUP(H20,'Plan Métrés'!$C$8:$F$38,2),"")</f>
        <v>Aciers HA (non compris barre d'ancrage)</v>
      </c>
      <c r="J20" s="97" t="str">
        <f>IF(AND(H20&lt;&gt;"",'Plan Métrés'!E21&lt;&gt;""),VLOOKUP(H20,'Plan Métrés'!$C$8:$F$38,3),"")</f>
        <v>Kg</v>
      </c>
      <c r="K20" s="97">
        <f>IF(AND(H20&lt;&gt;"",'Plan Métrés'!F21&lt;&gt;""),VLOOKUP(H20,'Plan Métrés'!$C$8:$F$38,4),"")</f>
        <v>460.8</v>
      </c>
      <c r="L20" s="60"/>
    </row>
    <row r="21" spans="1:12">
      <c r="H21" s="86" t="str">
        <f>IF('Plan Métrés'!C22&lt;&gt;"",'Plan Métrés'!C22,"")</f>
        <v/>
      </c>
      <c r="I21" s="89" t="str">
        <f>IF(H21&lt;&gt;"",VLOOKUP(H21,'Plan Métrés'!$C$8:$F$38,2),"")</f>
        <v/>
      </c>
      <c r="J21" s="95" t="str">
        <f>IF(H21&lt;&gt;"",VLOOKUP(H21,'Plan Métrés'!$C$8:$F$38,3),"")</f>
        <v/>
      </c>
      <c r="L21" s="60"/>
    </row>
    <row r="22" spans="1:12">
      <c r="H22" s="86" t="str">
        <f>IF('Plan Métrés'!C23&lt;&gt;"",'Plan Métrés'!C23,"")</f>
        <v/>
      </c>
      <c r="I22" s="89" t="str">
        <f>IF(H22&lt;&gt;"",VLOOKUP(H22,'Plan Métrés'!$C$8:$F$38,2),"")</f>
        <v/>
      </c>
      <c r="J22" s="95" t="str">
        <f>IF(H22&lt;&gt;"",VLOOKUP(H22,'Plan Métrés'!$C$8:$F$38,3),"")</f>
        <v/>
      </c>
      <c r="L22" s="60"/>
    </row>
    <row r="23" spans="1:12">
      <c r="H23" s="87"/>
      <c r="I23" s="89" t="str">
        <f>IF(H23&lt;&gt;"",VLOOKUP(H23,'Plan Métrés'!$C$8:$F$38,2),"")</f>
        <v/>
      </c>
      <c r="J23" s="95" t="str">
        <f>IF(H23&lt;&gt;"",VLOOKUP(H23,'Plan Métrés'!$C$8:$F$38,3),"")</f>
        <v/>
      </c>
      <c r="L23" s="60"/>
    </row>
    <row r="24" spans="1:12">
      <c r="H24" s="88"/>
      <c r="I24" s="89" t="str">
        <f>IF(H24&lt;&gt;"",VLOOKUP(H24,'Plan Métrés'!$C$8:$F$38,2),"")</f>
        <v/>
      </c>
      <c r="J24" s="95" t="str">
        <f>IF(H24&lt;&gt;"",VLOOKUP(H24,'Plan Métrés'!$C$8:$F$38,3),"")</f>
        <v/>
      </c>
      <c r="L24" s="60"/>
    </row>
    <row r="25" spans="1:12" ht="13.5" customHeight="1">
      <c r="H25" s="88"/>
      <c r="I25" s="89" t="str">
        <f>IF(H25&lt;&gt;"",VLOOKUP(H25,'Plan Métrés'!$C$8:$F$38,2),"")</f>
        <v/>
      </c>
      <c r="J25" s="95" t="str">
        <f>IF(H25&lt;&gt;"",VLOOKUP(H25,'Plan Métrés'!$C$8:$F$38,3),"")</f>
        <v/>
      </c>
      <c r="L25" s="60"/>
    </row>
  </sheetData>
  <mergeCells count="5">
    <mergeCell ref="A5:G5"/>
    <mergeCell ref="H5:H6"/>
    <mergeCell ref="I5:I6"/>
    <mergeCell ref="J5:J6"/>
    <mergeCell ref="K5:K6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W45"/>
  <sheetViews>
    <sheetView tabSelected="1" zoomScale="85" zoomScaleNormal="85" workbookViewId="0">
      <pane ySplit="21" topLeftCell="A22" activePane="bottomLeft" state="frozen"/>
      <selection pane="bottomLeft"/>
    </sheetView>
  </sheetViews>
  <sheetFormatPr baseColWidth="10" defaultRowHeight="15"/>
  <cols>
    <col min="1" max="1" width="3.85546875" customWidth="1"/>
    <col min="2" max="2" width="4.28515625" customWidth="1"/>
    <col min="3" max="3" width="6.5703125" style="10" customWidth="1"/>
    <col min="4" max="4" width="63.140625" customWidth="1"/>
    <col min="5" max="5" width="8.7109375" style="117" customWidth="1"/>
    <col min="6" max="6" width="3.85546875" style="117" customWidth="1"/>
    <col min="7" max="7" width="7.28515625" style="142" customWidth="1"/>
    <col min="8" max="8" width="5.5703125" style="142" customWidth="1"/>
    <col min="9" max="10" width="7.42578125" style="142" customWidth="1"/>
    <col min="11" max="15" width="7.28515625" style="142" customWidth="1"/>
  </cols>
  <sheetData>
    <row r="1" spans="1:23" ht="15" customHeight="1">
      <c r="C1"/>
      <c r="E1" s="263"/>
      <c r="F1" s="263"/>
      <c r="P1" s="265"/>
      <c r="Q1" s="301" t="s">
        <v>164</v>
      </c>
      <c r="W1" s="264" t="s">
        <v>163</v>
      </c>
    </row>
    <row r="2" spans="1:23" ht="15" customHeight="1">
      <c r="C2" s="304" t="s">
        <v>62</v>
      </c>
      <c r="D2" s="304"/>
      <c r="E2" s="304"/>
      <c r="F2" s="304"/>
      <c r="G2" s="304"/>
      <c r="H2" s="304"/>
      <c r="I2" s="304"/>
      <c r="J2" s="304"/>
      <c r="K2" s="304"/>
      <c r="L2" s="304"/>
      <c r="M2" s="304"/>
      <c r="N2" s="304"/>
      <c r="O2" s="304"/>
      <c r="P2" s="265"/>
      <c r="Q2" s="301"/>
    </row>
    <row r="3" spans="1:23" ht="9" customHeight="1">
      <c r="C3" s="304"/>
      <c r="D3" s="304"/>
      <c r="E3" s="304"/>
      <c r="F3" s="304"/>
      <c r="G3" s="304"/>
      <c r="H3" s="304"/>
      <c r="I3" s="304"/>
      <c r="J3" s="304"/>
      <c r="K3" s="304"/>
      <c r="L3" s="304"/>
      <c r="M3" s="304"/>
      <c r="N3" s="304"/>
      <c r="O3" s="304"/>
      <c r="P3" s="265"/>
      <c r="Q3" s="301"/>
    </row>
    <row r="4" spans="1:23">
      <c r="C4" s="119" t="s">
        <v>102</v>
      </c>
      <c r="D4" s="267"/>
      <c r="E4" s="267"/>
      <c r="F4" s="267"/>
      <c r="G4" s="267"/>
      <c r="H4" s="267"/>
      <c r="I4" s="267"/>
      <c r="K4" s="142" t="s">
        <v>8</v>
      </c>
      <c r="L4" s="305">
        <f ca="1">TODAY()</f>
        <v>40426</v>
      </c>
      <c r="M4" s="305"/>
      <c r="P4" s="265"/>
      <c r="Q4" s="301"/>
    </row>
    <row r="5" spans="1:23" s="11" customFormat="1" ht="15" customHeight="1">
      <c r="C5" s="45" t="s">
        <v>44</v>
      </c>
      <c r="D5" s="306"/>
      <c r="E5" s="306"/>
      <c r="F5" s="306"/>
      <c r="G5" s="306"/>
      <c r="H5" s="306"/>
      <c r="I5" s="306"/>
      <c r="J5" s="261"/>
      <c r="K5" s="261" t="s">
        <v>5</v>
      </c>
      <c r="L5" s="307"/>
      <c r="M5" s="307"/>
      <c r="N5" s="261"/>
      <c r="O5" s="261"/>
      <c r="P5" s="266"/>
      <c r="Q5" s="301"/>
    </row>
    <row r="6" spans="1:23" s="11" customFormat="1" ht="3.75" customHeight="1" thickBot="1">
      <c r="C6" s="45"/>
      <c r="D6" s="260"/>
      <c r="E6" s="260"/>
      <c r="F6" s="260"/>
      <c r="G6" s="261"/>
      <c r="H6" s="261"/>
      <c r="I6" s="261"/>
      <c r="J6" s="261"/>
      <c r="K6" s="261"/>
      <c r="L6" s="261"/>
      <c r="M6" s="261"/>
      <c r="N6" s="261"/>
      <c r="O6" s="261"/>
      <c r="P6" s="266"/>
      <c r="Q6" s="301"/>
    </row>
    <row r="7" spans="1:23" s="11" customFormat="1" ht="15" customHeight="1">
      <c r="C7" s="103" t="s">
        <v>63</v>
      </c>
      <c r="D7" s="308" t="s">
        <v>9</v>
      </c>
      <c r="E7" s="309"/>
      <c r="F7" s="309"/>
      <c r="G7" s="309"/>
      <c r="H7" s="309"/>
      <c r="I7" s="309"/>
      <c r="J7" s="309"/>
      <c r="K7" s="310" t="s">
        <v>65</v>
      </c>
      <c r="L7" s="311"/>
      <c r="M7" s="311"/>
      <c r="N7" s="311"/>
      <c r="O7" s="312"/>
      <c r="P7" s="266"/>
      <c r="Q7" s="301"/>
    </row>
    <row r="8" spans="1:23" s="11" customFormat="1" ht="31.5" customHeight="1" thickBot="1">
      <c r="A8" s="11" t="s">
        <v>135</v>
      </c>
      <c r="C8" s="177" t="s">
        <v>77</v>
      </c>
      <c r="D8" s="316" t="str">
        <f>IF($C$8&lt;&gt;"",VLOOKUP($C$8,'[1]Plan Métrés'!$C$8:$F$43,2),"")</f>
        <v>Terrassement emprise hérisson, débord de 1,00m, terre évacuées à la DP</v>
      </c>
      <c r="E8" s="317"/>
      <c r="F8" s="317"/>
      <c r="G8" s="317"/>
      <c r="H8" s="317"/>
      <c r="I8" s="317"/>
      <c r="J8" s="318"/>
      <c r="K8" s="313"/>
      <c r="L8" s="314"/>
      <c r="M8" s="314"/>
      <c r="N8" s="314"/>
      <c r="O8" s="315"/>
      <c r="P8" s="266"/>
      <c r="Q8" s="301"/>
    </row>
    <row r="9" spans="1:23" s="11" customFormat="1" ht="15" customHeight="1">
      <c r="A9" s="11" t="s">
        <v>138</v>
      </c>
      <c r="C9" s="104" t="s">
        <v>6</v>
      </c>
      <c r="D9" s="105" t="s">
        <v>64</v>
      </c>
      <c r="E9" s="321" t="s">
        <v>36</v>
      </c>
      <c r="F9" s="321" t="s">
        <v>76</v>
      </c>
      <c r="G9" s="323" t="s">
        <v>100</v>
      </c>
      <c r="H9" s="323" t="s">
        <v>91</v>
      </c>
      <c r="I9" s="323" t="s">
        <v>75</v>
      </c>
      <c r="J9" s="302" t="s">
        <v>92</v>
      </c>
      <c r="K9" s="325" t="s">
        <v>70</v>
      </c>
      <c r="L9" s="327" t="s">
        <v>71</v>
      </c>
      <c r="M9" s="327" t="s">
        <v>72</v>
      </c>
      <c r="N9" s="328" t="s">
        <v>74</v>
      </c>
      <c r="O9" s="330" t="s">
        <v>101</v>
      </c>
      <c r="P9" s="266"/>
      <c r="Q9" s="301"/>
    </row>
    <row r="10" spans="1:23" s="11" customFormat="1">
      <c r="A10" s="11" t="s">
        <v>76</v>
      </c>
      <c r="C10" s="102" t="str">
        <f>IF($C$8&lt;&gt;"",VLOOKUP($C$8,'[1]Plan Métrés'!$C$8:$F$43,3),"")</f>
        <v>m3</v>
      </c>
      <c r="D10" s="178">
        <f>IF($C$8&lt;&gt;"",VLOOKUP($C$8,'[1]Plan Métrés'!$C$8:$F$43,4),"")</f>
        <v>72.135999999999996</v>
      </c>
      <c r="E10" s="322"/>
      <c r="F10" s="322"/>
      <c r="G10" s="324"/>
      <c r="H10" s="324"/>
      <c r="I10" s="324"/>
      <c r="J10" s="303"/>
      <c r="K10" s="326"/>
      <c r="L10" s="324"/>
      <c r="M10" s="324"/>
      <c r="N10" s="329"/>
      <c r="O10" s="331"/>
      <c r="P10" s="266"/>
      <c r="Q10" s="301"/>
    </row>
    <row r="11" spans="1:23" s="11" customFormat="1">
      <c r="A11" s="11" t="s">
        <v>61</v>
      </c>
      <c r="C11" s="106" t="s">
        <v>70</v>
      </c>
      <c r="D11" s="100" t="s">
        <v>140</v>
      </c>
      <c r="E11" s="180">
        <v>4</v>
      </c>
      <c r="F11" s="223" t="s">
        <v>135</v>
      </c>
      <c r="G11" s="210">
        <f>IF($D11&lt;&gt;"",$E11/$D$10,"")</f>
        <v>5.545081512698237E-2</v>
      </c>
      <c r="H11" s="213"/>
      <c r="I11" s="211">
        <f>IF(D11&lt;&gt;"",'[1]Temps horaire moyen'!$H$19,"")</f>
        <v>12.275670588235293</v>
      </c>
      <c r="J11" s="218"/>
      <c r="K11" s="185">
        <f t="shared" ref="K11:K20" si="0">IF($D11&lt;&gt;"",$I11*$G11*(IF($H11&lt;&gt;"",$H11,1))*(IF($J11&lt;&gt;"",$J11,1)),"")</f>
        <v>0.68069594034797021</v>
      </c>
      <c r="L11" s="186"/>
      <c r="M11" s="186"/>
      <c r="N11" s="186"/>
      <c r="O11" s="187"/>
      <c r="P11" s="266"/>
      <c r="Q11" s="301"/>
    </row>
    <row r="12" spans="1:23" s="11" customFormat="1">
      <c r="A12" s="11" t="s">
        <v>10</v>
      </c>
      <c r="C12" s="122"/>
      <c r="E12" s="118"/>
      <c r="F12" s="224"/>
      <c r="G12" s="211" t="str">
        <f t="shared" ref="G12:G39" si="1">IF($D12&lt;&gt;"",$E12/$D$10,"")</f>
        <v/>
      </c>
      <c r="H12" s="214"/>
      <c r="I12" s="211" t="str">
        <f>IF(D12&lt;&gt;"",'[1]Temps horaire moyen'!$H$19,"")</f>
        <v/>
      </c>
      <c r="J12" s="219"/>
      <c r="K12" s="185" t="str">
        <f t="shared" si="0"/>
        <v/>
      </c>
      <c r="L12" s="186"/>
      <c r="M12" s="186"/>
      <c r="N12" s="186"/>
      <c r="O12" s="188"/>
      <c r="P12" s="266"/>
      <c r="Q12" s="301"/>
    </row>
    <row r="13" spans="1:23" s="11" customFormat="1" ht="17.25">
      <c r="A13" s="11" t="s">
        <v>47</v>
      </c>
      <c r="C13" s="114"/>
      <c r="D13" s="100"/>
      <c r="E13" s="181"/>
      <c r="F13" s="224"/>
      <c r="G13" s="211" t="str">
        <f t="shared" si="1"/>
        <v/>
      </c>
      <c r="H13" s="214"/>
      <c r="I13" s="211" t="str">
        <f>IF(D13&lt;&gt;"",'[1]Temps horaire moyen'!$H$19,"")</f>
        <v/>
      </c>
      <c r="J13" s="219"/>
      <c r="K13" s="185" t="str">
        <f t="shared" si="0"/>
        <v/>
      </c>
      <c r="L13" s="186"/>
      <c r="M13" s="186"/>
      <c r="N13" s="186"/>
      <c r="O13" s="188"/>
      <c r="P13" s="266"/>
      <c r="Q13" s="301"/>
    </row>
    <row r="14" spans="1:23" s="11" customFormat="1">
      <c r="A14" s="11" t="s">
        <v>139</v>
      </c>
      <c r="C14" s="114"/>
      <c r="D14" s="100"/>
      <c r="E14" s="181"/>
      <c r="F14" s="224"/>
      <c r="G14" s="211" t="str">
        <f t="shared" si="1"/>
        <v/>
      </c>
      <c r="H14" s="214"/>
      <c r="I14" s="211" t="str">
        <f>IF(D14&lt;&gt;"",'[1]Temps horaire moyen'!$H$19,"")</f>
        <v/>
      </c>
      <c r="J14" s="219"/>
      <c r="K14" s="185" t="str">
        <f t="shared" si="0"/>
        <v/>
      </c>
      <c r="L14" s="186"/>
      <c r="M14" s="186"/>
      <c r="N14" s="186"/>
      <c r="O14" s="188"/>
      <c r="P14" s="266"/>
      <c r="Q14" s="301"/>
    </row>
    <row r="15" spans="1:23" s="11" customFormat="1">
      <c r="A15" s="11" t="s">
        <v>60</v>
      </c>
      <c r="C15" s="114"/>
      <c r="D15" s="100"/>
      <c r="E15" s="181"/>
      <c r="F15" s="224"/>
      <c r="G15" s="211" t="str">
        <f t="shared" si="1"/>
        <v/>
      </c>
      <c r="H15" s="214"/>
      <c r="I15" s="211" t="str">
        <f>IF(D15&lt;&gt;"",'[1]Temps horaire moyen'!$H$19,"")</f>
        <v/>
      </c>
      <c r="J15" s="219"/>
      <c r="K15" s="185" t="str">
        <f t="shared" si="0"/>
        <v/>
      </c>
      <c r="L15" s="186"/>
      <c r="M15" s="186"/>
      <c r="N15" s="186"/>
      <c r="O15" s="188"/>
      <c r="P15" s="266"/>
      <c r="Q15" s="301"/>
    </row>
    <row r="16" spans="1:23" s="11" customFormat="1">
      <c r="C16" s="114"/>
      <c r="D16" s="100"/>
      <c r="E16" s="181"/>
      <c r="F16" s="224"/>
      <c r="G16" s="211" t="str">
        <f t="shared" si="1"/>
        <v/>
      </c>
      <c r="H16" s="214"/>
      <c r="I16" s="211" t="str">
        <f>IF(D16&lt;&gt;"",'[1]Temps horaire moyen'!$H$19,"")</f>
        <v/>
      </c>
      <c r="J16" s="219"/>
      <c r="K16" s="185" t="str">
        <f t="shared" si="0"/>
        <v/>
      </c>
      <c r="L16" s="186"/>
      <c r="M16" s="186"/>
      <c r="N16" s="186"/>
      <c r="O16" s="188"/>
      <c r="P16" s="266"/>
      <c r="Q16" s="301"/>
    </row>
    <row r="17" spans="3:17" s="11" customFormat="1">
      <c r="C17" s="114"/>
      <c r="D17" s="100"/>
      <c r="E17" s="181"/>
      <c r="F17" s="224"/>
      <c r="G17" s="211" t="str">
        <f t="shared" si="1"/>
        <v/>
      </c>
      <c r="H17" s="214"/>
      <c r="I17" s="211" t="str">
        <f>IF(D17&lt;&gt;"",'[1]Temps horaire moyen'!$H$19,"")</f>
        <v/>
      </c>
      <c r="J17" s="219"/>
      <c r="K17" s="185" t="str">
        <f t="shared" si="0"/>
        <v/>
      </c>
      <c r="L17" s="186"/>
      <c r="M17" s="186"/>
      <c r="N17" s="186"/>
      <c r="O17" s="188"/>
      <c r="P17" s="266"/>
      <c r="Q17" s="301"/>
    </row>
    <row r="18" spans="3:17" s="11" customFormat="1">
      <c r="C18" s="114"/>
      <c r="D18" s="100"/>
      <c r="E18" s="181"/>
      <c r="F18" s="224"/>
      <c r="G18" s="211" t="str">
        <f t="shared" si="1"/>
        <v/>
      </c>
      <c r="H18" s="214"/>
      <c r="I18" s="211" t="str">
        <f>IF(D18&lt;&gt;"",'[1]Temps horaire moyen'!$H$19,"")</f>
        <v/>
      </c>
      <c r="J18" s="219"/>
      <c r="K18" s="185" t="str">
        <f t="shared" si="0"/>
        <v/>
      </c>
      <c r="L18" s="186"/>
      <c r="M18" s="186"/>
      <c r="N18" s="186"/>
      <c r="O18" s="188"/>
      <c r="P18" s="266"/>
      <c r="Q18" s="301"/>
    </row>
    <row r="19" spans="3:17" s="11" customFormat="1">
      <c r="C19" s="114"/>
      <c r="D19" s="100"/>
      <c r="E19" s="181"/>
      <c r="F19" s="224"/>
      <c r="G19" s="211" t="str">
        <f t="shared" si="1"/>
        <v/>
      </c>
      <c r="H19" s="214"/>
      <c r="I19" s="211" t="str">
        <f>IF(D19&lt;&gt;"",'[1]Temps horaire moyen'!$H$19,"")</f>
        <v/>
      </c>
      <c r="J19" s="219"/>
      <c r="K19" s="185" t="str">
        <f t="shared" si="0"/>
        <v/>
      </c>
      <c r="L19" s="186"/>
      <c r="M19" s="186"/>
      <c r="N19" s="186"/>
      <c r="O19" s="188"/>
      <c r="P19" s="266"/>
      <c r="Q19" s="301"/>
    </row>
    <row r="20" spans="3:17" s="11" customFormat="1">
      <c r="C20" s="109"/>
      <c r="D20" s="110"/>
      <c r="E20" s="179"/>
      <c r="F20" s="225"/>
      <c r="G20" s="212" t="str">
        <f t="shared" si="1"/>
        <v/>
      </c>
      <c r="H20" s="215"/>
      <c r="I20" s="212" t="str">
        <f>IF(D20&lt;&gt;"",'[1]Temps horaire moyen'!$H$19,"")</f>
        <v/>
      </c>
      <c r="J20" s="220"/>
      <c r="K20" s="189" t="str">
        <f t="shared" si="0"/>
        <v/>
      </c>
      <c r="L20" s="190"/>
      <c r="M20" s="190"/>
      <c r="N20" s="190"/>
      <c r="O20" s="191"/>
      <c r="P20" s="266"/>
      <c r="Q20" s="301"/>
    </row>
    <row r="21" spans="3:17" s="11" customFormat="1">
      <c r="C21" s="114" t="s">
        <v>71</v>
      </c>
      <c r="D21" s="100"/>
      <c r="E21" s="181"/>
      <c r="F21" s="224"/>
      <c r="G21" s="211" t="str">
        <f t="shared" si="1"/>
        <v/>
      </c>
      <c r="H21" s="214"/>
      <c r="I21" s="262"/>
      <c r="J21" s="219"/>
      <c r="K21" s="186"/>
      <c r="L21" s="185" t="str">
        <f t="shared" ref="L21:L29" si="2">IF($D21&lt;&gt;"",$I21*$G21*(IF($H21&lt;&gt;"",$H21,1))*(IF($J21&lt;&gt;"",$J21,1)),"")</f>
        <v/>
      </c>
      <c r="M21" s="186"/>
      <c r="N21" s="186"/>
      <c r="O21" s="188"/>
      <c r="P21" s="266"/>
      <c r="Q21" s="301"/>
    </row>
    <row r="22" spans="3:17" s="11" customFormat="1">
      <c r="C22" s="114"/>
      <c r="D22" s="100"/>
      <c r="E22" s="181"/>
      <c r="F22" s="224"/>
      <c r="G22" s="211" t="str">
        <f t="shared" si="1"/>
        <v/>
      </c>
      <c r="H22" s="214"/>
      <c r="I22" s="262"/>
      <c r="J22" s="219"/>
      <c r="K22" s="186"/>
      <c r="L22" s="185" t="str">
        <f t="shared" si="2"/>
        <v/>
      </c>
      <c r="M22" s="186"/>
      <c r="N22" s="186"/>
      <c r="O22" s="188"/>
      <c r="P22" s="266"/>
      <c r="Q22" s="301"/>
    </row>
    <row r="23" spans="3:17" s="11" customFormat="1">
      <c r="C23" s="114"/>
      <c r="D23" s="100"/>
      <c r="E23" s="181"/>
      <c r="F23" s="224"/>
      <c r="G23" s="211" t="str">
        <f t="shared" si="1"/>
        <v/>
      </c>
      <c r="H23" s="214"/>
      <c r="I23" s="262"/>
      <c r="J23" s="219"/>
      <c r="K23" s="186"/>
      <c r="L23" s="185" t="str">
        <f t="shared" si="2"/>
        <v/>
      </c>
      <c r="M23" s="186"/>
      <c r="N23" s="186"/>
      <c r="O23" s="188"/>
      <c r="P23" s="266"/>
      <c r="Q23" s="301"/>
    </row>
    <row r="24" spans="3:17" s="11" customFormat="1">
      <c r="C24" s="114"/>
      <c r="D24" s="100"/>
      <c r="E24" s="181"/>
      <c r="F24" s="224"/>
      <c r="G24" s="211" t="str">
        <f t="shared" si="1"/>
        <v/>
      </c>
      <c r="H24" s="214"/>
      <c r="I24" s="262"/>
      <c r="J24" s="219"/>
      <c r="K24" s="186"/>
      <c r="L24" s="185" t="str">
        <f t="shared" si="2"/>
        <v/>
      </c>
      <c r="M24" s="186"/>
      <c r="N24" s="186"/>
      <c r="O24" s="188"/>
      <c r="P24" s="266"/>
      <c r="Q24" s="301"/>
    </row>
    <row r="25" spans="3:17" s="11" customFormat="1">
      <c r="C25" s="114"/>
      <c r="D25" s="100"/>
      <c r="E25" s="181"/>
      <c r="F25" s="224"/>
      <c r="G25" s="211" t="str">
        <f t="shared" si="1"/>
        <v/>
      </c>
      <c r="H25" s="214"/>
      <c r="I25" s="262"/>
      <c r="J25" s="219"/>
      <c r="K25" s="186"/>
      <c r="L25" s="185" t="str">
        <f t="shared" si="2"/>
        <v/>
      </c>
      <c r="M25" s="186"/>
      <c r="N25" s="186"/>
      <c r="O25" s="188"/>
      <c r="P25" s="266"/>
      <c r="Q25" s="301"/>
    </row>
    <row r="26" spans="3:17">
      <c r="C26" s="108"/>
      <c r="D26" s="101"/>
      <c r="E26" s="182"/>
      <c r="F26" s="224"/>
      <c r="G26" s="211" t="str">
        <f t="shared" si="1"/>
        <v/>
      </c>
      <c r="H26" s="216"/>
      <c r="I26" s="192"/>
      <c r="J26" s="221"/>
      <c r="K26" s="193"/>
      <c r="L26" s="185" t="str">
        <f t="shared" si="2"/>
        <v/>
      </c>
      <c r="M26" s="193"/>
      <c r="N26" s="193"/>
      <c r="O26" s="194"/>
      <c r="P26" s="265"/>
      <c r="Q26" s="301"/>
    </row>
    <row r="27" spans="3:17">
      <c r="C27" s="108"/>
      <c r="D27" s="101"/>
      <c r="E27" s="182"/>
      <c r="F27" s="224"/>
      <c r="G27" s="211" t="str">
        <f t="shared" si="1"/>
        <v/>
      </c>
      <c r="H27" s="216"/>
      <c r="I27" s="192"/>
      <c r="J27" s="221"/>
      <c r="K27" s="193"/>
      <c r="L27" s="185" t="str">
        <f t="shared" si="2"/>
        <v/>
      </c>
      <c r="M27" s="193"/>
      <c r="N27" s="193"/>
      <c r="O27" s="194"/>
      <c r="P27" s="265"/>
      <c r="Q27" s="301"/>
    </row>
    <row r="28" spans="3:17">
      <c r="C28" s="108"/>
      <c r="D28" s="101"/>
      <c r="E28" s="182"/>
      <c r="F28" s="224"/>
      <c r="G28" s="211" t="str">
        <f t="shared" si="1"/>
        <v/>
      </c>
      <c r="H28" s="216"/>
      <c r="I28" s="192"/>
      <c r="J28" s="221"/>
      <c r="K28" s="193"/>
      <c r="L28" s="185" t="str">
        <f t="shared" si="2"/>
        <v/>
      </c>
      <c r="M28" s="193"/>
      <c r="N28" s="193"/>
      <c r="O28" s="194"/>
      <c r="P28" s="265"/>
      <c r="Q28" s="301"/>
    </row>
    <row r="29" spans="3:17">
      <c r="C29" s="111"/>
      <c r="D29" s="112"/>
      <c r="E29" s="30"/>
      <c r="F29" s="225"/>
      <c r="G29" s="212" t="str">
        <f t="shared" si="1"/>
        <v/>
      </c>
      <c r="H29" s="217"/>
      <c r="I29" s="195"/>
      <c r="J29" s="222"/>
      <c r="K29" s="196"/>
      <c r="L29" s="189" t="str">
        <f t="shared" si="2"/>
        <v/>
      </c>
      <c r="M29" s="196"/>
      <c r="N29" s="196"/>
      <c r="O29" s="197"/>
      <c r="P29" s="265"/>
      <c r="Q29" s="301"/>
    </row>
    <row r="30" spans="3:17">
      <c r="C30" s="108" t="s">
        <v>72</v>
      </c>
      <c r="D30" s="101" t="s">
        <v>137</v>
      </c>
      <c r="E30" s="182">
        <v>15</v>
      </c>
      <c r="F30" s="224" t="s">
        <v>135</v>
      </c>
      <c r="G30" s="211">
        <f t="shared" si="1"/>
        <v>0.20794055672618389</v>
      </c>
      <c r="H30" s="216"/>
      <c r="I30" s="192">
        <v>59.5</v>
      </c>
      <c r="J30" s="221"/>
      <c r="K30" s="193"/>
      <c r="L30" s="193"/>
      <c r="M30" s="185">
        <f t="shared" ref="M30:M34" si="3">IF($D30&lt;&gt;"",$I30*$G30*(IF($H30&lt;&gt;"",$H30,1))*(IF($J30&lt;&gt;"",$J30,1)),"")</f>
        <v>12.372463125207942</v>
      </c>
      <c r="N30" s="193"/>
      <c r="O30" s="194"/>
      <c r="P30" s="265"/>
      <c r="Q30" s="301"/>
    </row>
    <row r="31" spans="3:17">
      <c r="C31" s="108"/>
      <c r="D31" s="80" t="s">
        <v>136</v>
      </c>
      <c r="E31" s="79">
        <v>8.5</v>
      </c>
      <c r="F31" s="224" t="s">
        <v>135</v>
      </c>
      <c r="G31" s="211">
        <f t="shared" si="1"/>
        <v>0.11783298214483753</v>
      </c>
      <c r="H31" s="216"/>
      <c r="I31" s="192">
        <v>46.8</v>
      </c>
      <c r="J31" s="221"/>
      <c r="K31" s="193"/>
      <c r="L31" s="193"/>
      <c r="M31" s="185">
        <f t="shared" si="3"/>
        <v>5.5145835643783965</v>
      </c>
      <c r="N31" s="193"/>
      <c r="O31" s="194"/>
      <c r="P31" s="265"/>
      <c r="Q31" s="301"/>
    </row>
    <row r="32" spans="3:17">
      <c r="C32" s="108"/>
      <c r="D32" s="80"/>
      <c r="E32" s="79"/>
      <c r="F32" s="224"/>
      <c r="G32" s="211" t="str">
        <f t="shared" si="1"/>
        <v/>
      </c>
      <c r="H32" s="216"/>
      <c r="I32" s="192"/>
      <c r="J32" s="221"/>
      <c r="K32" s="198"/>
      <c r="L32" s="193"/>
      <c r="M32" s="185" t="str">
        <f t="shared" si="3"/>
        <v/>
      </c>
      <c r="N32" s="193"/>
      <c r="O32" s="194"/>
      <c r="P32" s="265"/>
      <c r="Q32" s="301"/>
    </row>
    <row r="33" spans="3:17">
      <c r="C33" s="108"/>
      <c r="D33" s="80"/>
      <c r="E33" s="79"/>
      <c r="F33" s="224"/>
      <c r="G33" s="211" t="str">
        <f t="shared" si="1"/>
        <v/>
      </c>
      <c r="H33" s="216"/>
      <c r="I33" s="192"/>
      <c r="J33" s="221"/>
      <c r="K33" s="198"/>
      <c r="L33" s="193"/>
      <c r="M33" s="185" t="str">
        <f t="shared" si="3"/>
        <v/>
      </c>
      <c r="N33" s="193"/>
      <c r="O33" s="194"/>
      <c r="P33" s="265"/>
      <c r="Q33" s="301"/>
    </row>
    <row r="34" spans="3:17">
      <c r="C34" s="111"/>
      <c r="D34" s="113"/>
      <c r="E34" s="183"/>
      <c r="F34" s="225"/>
      <c r="G34" s="212" t="str">
        <f t="shared" si="1"/>
        <v/>
      </c>
      <c r="H34" s="217"/>
      <c r="I34" s="195"/>
      <c r="J34" s="222"/>
      <c r="K34" s="199"/>
      <c r="L34" s="196"/>
      <c r="M34" s="189" t="str">
        <f t="shared" si="3"/>
        <v/>
      </c>
      <c r="N34" s="196"/>
      <c r="O34" s="197"/>
      <c r="P34" s="265"/>
      <c r="Q34" s="301"/>
    </row>
    <row r="35" spans="3:17">
      <c r="C35" s="108" t="s">
        <v>74</v>
      </c>
      <c r="D35" s="80"/>
      <c r="E35" s="79"/>
      <c r="F35" s="224"/>
      <c r="G35" s="211" t="str">
        <f t="shared" si="1"/>
        <v/>
      </c>
      <c r="H35" s="216"/>
      <c r="I35" s="192"/>
      <c r="J35" s="221"/>
      <c r="K35" s="198"/>
      <c r="L35" s="193"/>
      <c r="M35" s="193"/>
      <c r="N35" s="185" t="str">
        <f t="shared" ref="N35:N37" si="4">IF($D35&lt;&gt;"",$I35*$G35*(IF($H35&lt;&gt;"",$H35,1))*(IF($J35&lt;&gt;"",$J35,1)),"")</f>
        <v/>
      </c>
      <c r="O35" s="194"/>
      <c r="P35" s="265"/>
      <c r="Q35" s="301"/>
    </row>
    <row r="36" spans="3:17">
      <c r="C36" s="108"/>
      <c r="D36" s="80"/>
      <c r="E36" s="79"/>
      <c r="F36" s="224"/>
      <c r="G36" s="211" t="str">
        <f t="shared" si="1"/>
        <v/>
      </c>
      <c r="H36" s="216"/>
      <c r="I36" s="192"/>
      <c r="J36" s="221"/>
      <c r="K36" s="198"/>
      <c r="L36" s="193"/>
      <c r="M36" s="193"/>
      <c r="N36" s="185" t="str">
        <f t="shared" si="4"/>
        <v/>
      </c>
      <c r="O36" s="194"/>
      <c r="P36" s="265"/>
      <c r="Q36" s="301"/>
    </row>
    <row r="37" spans="3:17">
      <c r="C37" s="111"/>
      <c r="D37" s="113"/>
      <c r="E37" s="183"/>
      <c r="F37" s="225"/>
      <c r="G37" s="212" t="str">
        <f t="shared" si="1"/>
        <v/>
      </c>
      <c r="H37" s="217"/>
      <c r="I37" s="195"/>
      <c r="J37" s="222"/>
      <c r="K37" s="199"/>
      <c r="L37" s="196"/>
      <c r="M37" s="196"/>
      <c r="N37" s="189" t="str">
        <f t="shared" si="4"/>
        <v/>
      </c>
      <c r="O37" s="197"/>
      <c r="P37" s="265"/>
      <c r="Q37" s="301"/>
    </row>
    <row r="38" spans="3:17">
      <c r="C38" s="108" t="s">
        <v>101</v>
      </c>
      <c r="D38" s="80"/>
      <c r="E38" s="79"/>
      <c r="F38" s="224"/>
      <c r="G38" s="211" t="str">
        <f t="shared" si="1"/>
        <v/>
      </c>
      <c r="H38" s="216"/>
      <c r="I38" s="192"/>
      <c r="J38" s="221"/>
      <c r="K38" s="198"/>
      <c r="L38" s="193"/>
      <c r="M38" s="193"/>
      <c r="N38" s="193"/>
      <c r="O38" s="185" t="str">
        <f t="shared" ref="O38:O39" si="5">IF($D38&lt;&gt;"",$I38*$G38*(IF($H38&lt;&gt;"",$H38,1))*(IF($J38&lt;&gt;"",$J38,1)),"")</f>
        <v/>
      </c>
      <c r="P38" s="265"/>
      <c r="Q38" s="301"/>
    </row>
    <row r="39" spans="3:17" ht="15.75" thickBot="1">
      <c r="C39" s="111"/>
      <c r="D39" s="113"/>
      <c r="E39" s="183"/>
      <c r="F39" s="225"/>
      <c r="G39" s="212" t="str">
        <f t="shared" si="1"/>
        <v/>
      </c>
      <c r="H39" s="217"/>
      <c r="I39" s="195"/>
      <c r="J39" s="221"/>
      <c r="K39" s="199"/>
      <c r="L39" s="196"/>
      <c r="M39" s="196"/>
      <c r="N39" s="196"/>
      <c r="O39" s="185" t="str">
        <f t="shared" si="5"/>
        <v/>
      </c>
      <c r="P39" s="265"/>
      <c r="Q39" s="301"/>
    </row>
    <row r="40" spans="3:17" ht="16.5" thickTop="1" thickBot="1">
      <c r="E40" s="263"/>
      <c r="F40" s="263"/>
      <c r="H40" s="319" t="s">
        <v>75</v>
      </c>
      <c r="I40" s="320"/>
      <c r="J40" s="200">
        <f>SUM(K40:O40)</f>
        <v>18.567742629934308</v>
      </c>
      <c r="K40" s="201">
        <f>SUM(K11:K20)</f>
        <v>0.68069594034797021</v>
      </c>
      <c r="L40" s="202">
        <f>SUM(L21:L29)</f>
        <v>0</v>
      </c>
      <c r="M40" s="202">
        <f>SUM(M30:M34)</f>
        <v>17.887046689586338</v>
      </c>
      <c r="N40" s="209">
        <f>SUM(N35:N37)</f>
        <v>0</v>
      </c>
      <c r="O40" s="203">
        <f>SUM(O38:O39)</f>
        <v>0</v>
      </c>
      <c r="P40" s="265"/>
      <c r="Q40" s="301"/>
    </row>
    <row r="41" spans="3:17" ht="15.75" thickTop="1">
      <c r="E41" s="263"/>
      <c r="F41" s="263"/>
      <c r="H41" s="319" t="s">
        <v>94</v>
      </c>
      <c r="I41" s="336"/>
      <c r="J41" s="142" t="s">
        <v>100</v>
      </c>
      <c r="K41" s="142">
        <f>$D$10</f>
        <v>72.135999999999996</v>
      </c>
      <c r="L41" s="205" t="s">
        <v>97</v>
      </c>
      <c r="M41" s="142">
        <f>J40</f>
        <v>18.567742629934308</v>
      </c>
      <c r="N41" s="337">
        <f>IF(K41&lt;&gt;"",K41*M41,"")</f>
        <v>1339.4026823529412</v>
      </c>
      <c r="O41" s="338"/>
      <c r="P41" s="265"/>
      <c r="Q41" s="301"/>
    </row>
    <row r="42" spans="3:17">
      <c r="E42" s="263"/>
      <c r="F42" s="263"/>
      <c r="H42" s="319" t="s">
        <v>95</v>
      </c>
      <c r="I42" s="336"/>
      <c r="J42" s="142" t="s">
        <v>100</v>
      </c>
      <c r="K42" s="142">
        <f t="shared" ref="K42:K44" si="6">$D$10</f>
        <v>72.135999999999996</v>
      </c>
      <c r="L42" s="205" t="s">
        <v>98</v>
      </c>
      <c r="M42" s="142">
        <f>IF(N40&lt;&gt;"",N40,"")</f>
        <v>0</v>
      </c>
      <c r="N42" s="339">
        <f>IF(K42&lt;&gt;"",K42*M42,"")</f>
        <v>0</v>
      </c>
      <c r="O42" s="340"/>
      <c r="P42" s="265"/>
      <c r="Q42" s="301"/>
    </row>
    <row r="43" spans="3:17">
      <c r="E43" s="263"/>
      <c r="F43" s="263"/>
      <c r="H43" s="319" t="s">
        <v>93</v>
      </c>
      <c r="I43" s="336"/>
      <c r="J43" s="142" t="s">
        <v>100</v>
      </c>
      <c r="K43" s="142">
        <f t="shared" si="6"/>
        <v>72.135999999999996</v>
      </c>
      <c r="L43" s="205" t="s">
        <v>98</v>
      </c>
      <c r="M43" s="142">
        <f>IF(O40&lt;&gt;"",O40,"")</f>
        <v>0</v>
      </c>
      <c r="N43" s="339">
        <f>IF(K43&lt;&gt;"",K43*M43,"")</f>
        <v>0</v>
      </c>
      <c r="O43" s="340"/>
      <c r="P43" s="265"/>
      <c r="Q43" s="301"/>
    </row>
    <row r="44" spans="3:17" ht="15.75" thickBot="1">
      <c r="E44" s="263"/>
      <c r="F44" s="263"/>
      <c r="H44" s="332" t="s">
        <v>96</v>
      </c>
      <c r="I44" s="333"/>
      <c r="J44" s="184" t="s">
        <v>100</v>
      </c>
      <c r="K44" s="204">
        <f t="shared" si="6"/>
        <v>72.135999999999996</v>
      </c>
      <c r="L44" s="206" t="s">
        <v>99</v>
      </c>
      <c r="M44" s="204">
        <f>SUM(G11:G20)</f>
        <v>5.545081512698237E-2</v>
      </c>
      <c r="N44" s="334">
        <f>IF(K44&lt;&gt;"",K44*M44,"")</f>
        <v>4</v>
      </c>
      <c r="O44" s="335"/>
      <c r="P44" s="265"/>
      <c r="Q44" s="301"/>
    </row>
    <row r="45" spans="3:17">
      <c r="E45" s="263"/>
      <c r="F45" s="263"/>
      <c r="P45" s="265"/>
    </row>
  </sheetData>
  <dataConsolidate/>
  <mergeCells count="29">
    <mergeCell ref="H44:I44"/>
    <mergeCell ref="N44:O44"/>
    <mergeCell ref="H41:I41"/>
    <mergeCell ref="N41:O41"/>
    <mergeCell ref="H42:I42"/>
    <mergeCell ref="N42:O42"/>
    <mergeCell ref="H43:I43"/>
    <mergeCell ref="N43:O43"/>
    <mergeCell ref="K9:K10"/>
    <mergeCell ref="L9:L10"/>
    <mergeCell ref="M9:M10"/>
    <mergeCell ref="N9:N10"/>
    <mergeCell ref="O9:O10"/>
    <mergeCell ref="Q1:Q44"/>
    <mergeCell ref="J9:J10"/>
    <mergeCell ref="C2:O3"/>
    <mergeCell ref="D4:I4"/>
    <mergeCell ref="L4:M4"/>
    <mergeCell ref="D5:I5"/>
    <mergeCell ref="L5:M5"/>
    <mergeCell ref="D7:J7"/>
    <mergeCell ref="K7:O8"/>
    <mergeCell ref="D8:J8"/>
    <mergeCell ref="H40:I40"/>
    <mergeCell ref="E9:E10"/>
    <mergeCell ref="F9:F10"/>
    <mergeCell ref="G9:G10"/>
    <mergeCell ref="H9:H10"/>
    <mergeCell ref="I9:I10"/>
  </mergeCells>
  <dataValidations count="2">
    <dataValidation type="list" allowBlank="1" showInputMessage="1" showErrorMessage="1" sqref="F11:F39">
      <formula1>$A$7:$A$15</formula1>
    </dataValidation>
    <dataValidation type="list" allowBlank="1" showInputMessage="1" showErrorMessage="1" sqref="C8">
      <formula1>'[1]Plan Métrés'!$C$8:$C$25</formula1>
    </dataValidation>
  </dataValidations>
  <hyperlinks>
    <hyperlink ref="W1" r:id="rId1" location="p108221"/>
  </hyperlinks>
  <pageMargins left="0.11811023622047245" right="7.874015748031496E-2" top="0.08" bottom="0.18" header="0.08" footer="0.03"/>
  <pageSetup paperSize="9" orientation="landscape" r:id="rId2"/>
  <legacyDrawing r:id="rId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B1:E14"/>
  <sheetViews>
    <sheetView zoomScaleNormal="100" workbookViewId="0">
      <selection activeCell="A2" sqref="A2"/>
    </sheetView>
  </sheetViews>
  <sheetFormatPr baseColWidth="10" defaultRowHeight="15"/>
  <cols>
    <col min="2" max="2" width="11.42578125" style="99"/>
    <col min="3" max="3" width="31.28515625" customWidth="1"/>
    <col min="4" max="5" width="11.42578125" style="99"/>
  </cols>
  <sheetData>
    <row r="1" spans="2:5" ht="15.75" thickBot="1"/>
    <row r="2" spans="2:5" ht="30.75">
      <c r="B2" s="341" t="s">
        <v>103</v>
      </c>
      <c r="C2" s="342"/>
      <c r="D2" s="342"/>
      <c r="E2" s="343"/>
    </row>
    <row r="3" spans="2:5" ht="15.75" thickBot="1">
      <c r="B3" s="134"/>
      <c r="C3" s="115"/>
      <c r="D3" s="116"/>
      <c r="E3" s="135"/>
    </row>
    <row r="4" spans="2:5" ht="15.75" thickBot="1">
      <c r="B4" s="131" t="s">
        <v>104</v>
      </c>
      <c r="C4" s="132" t="s">
        <v>9</v>
      </c>
      <c r="D4" s="132" t="s">
        <v>105</v>
      </c>
      <c r="E4" s="133" t="s">
        <v>106</v>
      </c>
    </row>
    <row r="5" spans="2:5">
      <c r="B5" s="138">
        <v>1</v>
      </c>
      <c r="C5" s="139" t="s">
        <v>111</v>
      </c>
      <c r="D5" s="136"/>
      <c r="E5" s="137"/>
    </row>
    <row r="6" spans="2:5">
      <c r="B6" s="107">
        <v>101</v>
      </c>
      <c r="C6" s="80" t="s">
        <v>107</v>
      </c>
      <c r="D6" s="79"/>
      <c r="E6" s="128">
        <v>1.3</v>
      </c>
    </row>
    <row r="7" spans="2:5">
      <c r="B7" s="107">
        <v>102</v>
      </c>
      <c r="C7" s="80" t="s">
        <v>113</v>
      </c>
      <c r="D7" s="126">
        <v>0.05</v>
      </c>
      <c r="E7" s="128"/>
    </row>
    <row r="8" spans="2:5">
      <c r="B8" s="107">
        <v>103</v>
      </c>
      <c r="C8" s="80" t="s">
        <v>110</v>
      </c>
      <c r="D8" s="126">
        <v>0.05</v>
      </c>
      <c r="E8" s="128"/>
    </row>
    <row r="9" spans="2:5">
      <c r="B9" s="107">
        <v>104</v>
      </c>
      <c r="C9" s="80" t="s">
        <v>112</v>
      </c>
      <c r="D9" s="126">
        <v>0.15</v>
      </c>
      <c r="E9" s="128"/>
    </row>
    <row r="10" spans="2:5" s="11" customFormat="1" ht="30">
      <c r="B10" s="129">
        <v>105</v>
      </c>
      <c r="C10" s="75" t="s">
        <v>114</v>
      </c>
      <c r="D10" s="127">
        <v>0.21</v>
      </c>
      <c r="E10" s="130"/>
    </row>
    <row r="11" spans="2:5" s="11" customFormat="1">
      <c r="B11" s="107"/>
      <c r="C11" s="75"/>
      <c r="D11" s="127"/>
      <c r="E11" s="130"/>
    </row>
    <row r="12" spans="2:5">
      <c r="B12" s="138">
        <v>2</v>
      </c>
      <c r="C12" s="139" t="s">
        <v>108</v>
      </c>
      <c r="D12" s="136"/>
      <c r="E12" s="137"/>
    </row>
    <row r="13" spans="2:5">
      <c r="B13" s="107">
        <v>201</v>
      </c>
      <c r="C13" s="80" t="s">
        <v>116</v>
      </c>
      <c r="D13" s="126">
        <v>0.1</v>
      </c>
      <c r="E13" s="128"/>
    </row>
    <row r="14" spans="2:5">
      <c r="B14" s="107">
        <v>202</v>
      </c>
      <c r="C14" s="80" t="s">
        <v>109</v>
      </c>
      <c r="D14" s="79"/>
      <c r="E14" s="128">
        <v>1.6</v>
      </c>
    </row>
  </sheetData>
  <mergeCells count="1">
    <mergeCell ref="B2:E2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2:E22"/>
  <sheetViews>
    <sheetView topLeftCell="A37" workbookViewId="0">
      <selection activeCell="F40" sqref="F40"/>
    </sheetView>
  </sheetViews>
  <sheetFormatPr baseColWidth="10" defaultRowHeight="15"/>
  <cols>
    <col min="3" max="3" width="43.5703125" customWidth="1"/>
  </cols>
  <sheetData>
    <row r="2" spans="1:5" ht="15.75" thickBot="1">
      <c r="B2" s="99"/>
      <c r="C2" s="141"/>
      <c r="D2" s="99"/>
      <c r="E2" s="142"/>
    </row>
    <row r="3" spans="1:5" s="149" customFormat="1" ht="25.5" customHeight="1">
      <c r="A3" s="143"/>
      <c r="B3" s="344" t="s">
        <v>117</v>
      </c>
      <c r="C3" s="345"/>
      <c r="D3" s="345"/>
      <c r="E3" s="346"/>
    </row>
    <row r="4" spans="1:5" s="149" customFormat="1">
      <c r="A4" s="143"/>
      <c r="B4" s="152"/>
      <c r="C4" s="153"/>
      <c r="D4" s="154"/>
      <c r="E4" s="155"/>
    </row>
    <row r="5" spans="1:5" s="149" customFormat="1">
      <c r="A5" s="143"/>
      <c r="B5" s="156" t="s">
        <v>63</v>
      </c>
      <c r="C5" s="157" t="s">
        <v>9</v>
      </c>
      <c r="D5" s="158" t="s">
        <v>6</v>
      </c>
      <c r="E5" s="159" t="s">
        <v>118</v>
      </c>
    </row>
    <row r="6" spans="1:5" s="149" customFormat="1">
      <c r="A6" s="143"/>
      <c r="B6" s="160"/>
      <c r="C6" s="161"/>
      <c r="D6" s="162"/>
      <c r="E6" s="163"/>
    </row>
    <row r="7" spans="1:5" s="149" customFormat="1" ht="15" customHeight="1">
      <c r="A7" s="143"/>
      <c r="B7" s="150">
        <v>1</v>
      </c>
      <c r="C7" s="164" t="s">
        <v>119</v>
      </c>
      <c r="D7" s="165"/>
      <c r="E7" s="166"/>
    </row>
    <row r="8" spans="1:5" s="149" customFormat="1" ht="15" customHeight="1">
      <c r="A8" s="143"/>
      <c r="B8" s="144">
        <v>101</v>
      </c>
      <c r="C8" s="145" t="s">
        <v>120</v>
      </c>
      <c r="D8" s="146" t="s">
        <v>121</v>
      </c>
      <c r="E8" s="147">
        <v>0.3</v>
      </c>
    </row>
    <row r="9" spans="1:5" s="149" customFormat="1" ht="30" customHeight="1">
      <c r="A9" s="143"/>
      <c r="B9" s="144">
        <v>102</v>
      </c>
      <c r="C9" s="148" t="s">
        <v>122</v>
      </c>
      <c r="D9" s="146" t="s">
        <v>47</v>
      </c>
      <c r="E9" s="147">
        <v>3</v>
      </c>
    </row>
    <row r="10" spans="1:5" s="149" customFormat="1" ht="15" customHeight="1">
      <c r="B10" s="144">
        <v>103</v>
      </c>
      <c r="C10" s="145" t="s">
        <v>123</v>
      </c>
      <c r="D10" s="146" t="s">
        <v>47</v>
      </c>
      <c r="E10" s="147">
        <v>0.09</v>
      </c>
    </row>
    <row r="11" spans="1:5" s="149" customFormat="1" ht="15" customHeight="1">
      <c r="B11" s="144">
        <v>104</v>
      </c>
      <c r="C11" s="145" t="s">
        <v>124</v>
      </c>
      <c r="D11" s="146" t="s">
        <v>121</v>
      </c>
      <c r="E11" s="147">
        <v>0.4</v>
      </c>
    </row>
    <row r="12" spans="1:5" s="149" customFormat="1" ht="15" customHeight="1">
      <c r="B12" s="144">
        <v>105</v>
      </c>
      <c r="C12" s="145" t="s">
        <v>125</v>
      </c>
      <c r="D12" s="146" t="s">
        <v>47</v>
      </c>
      <c r="E12" s="147">
        <v>1.5</v>
      </c>
    </row>
    <row r="13" spans="1:5" s="149" customFormat="1" ht="15" customHeight="1">
      <c r="B13" s="144">
        <v>106</v>
      </c>
      <c r="C13" s="145" t="s">
        <v>126</v>
      </c>
      <c r="D13" s="146" t="s">
        <v>47</v>
      </c>
      <c r="E13" s="147">
        <v>1.2</v>
      </c>
    </row>
    <row r="14" spans="1:5" s="149" customFormat="1" ht="15" customHeight="1">
      <c r="B14" s="144">
        <v>107</v>
      </c>
      <c r="C14" s="145" t="s">
        <v>127</v>
      </c>
      <c r="D14" s="146" t="s">
        <v>47</v>
      </c>
      <c r="E14" s="147">
        <v>0.15</v>
      </c>
    </row>
    <row r="15" spans="1:5" s="11" customFormat="1" ht="29.25" customHeight="1">
      <c r="B15" s="173">
        <v>108</v>
      </c>
      <c r="C15" s="140" t="s">
        <v>128</v>
      </c>
      <c r="D15" s="174" t="s">
        <v>47</v>
      </c>
      <c r="E15" s="175">
        <v>1</v>
      </c>
    </row>
    <row r="16" spans="1:5" s="149" customFormat="1" ht="15" customHeight="1">
      <c r="B16" s="144">
        <v>109</v>
      </c>
      <c r="C16" s="145" t="s">
        <v>129</v>
      </c>
      <c r="D16" s="146" t="s">
        <v>121</v>
      </c>
      <c r="E16" s="147">
        <v>0.16</v>
      </c>
    </row>
    <row r="17" spans="2:5" s="149" customFormat="1" ht="15" customHeight="1">
      <c r="B17" s="144">
        <v>110</v>
      </c>
      <c r="C17" s="145" t="s">
        <v>130</v>
      </c>
      <c r="D17" s="146" t="s">
        <v>121</v>
      </c>
      <c r="E17" s="147">
        <v>0.05</v>
      </c>
    </row>
    <row r="18" spans="2:5" s="149" customFormat="1" ht="15" customHeight="1">
      <c r="B18" s="144">
        <v>111</v>
      </c>
      <c r="C18" s="145" t="s">
        <v>131</v>
      </c>
      <c r="D18" s="146" t="s">
        <v>121</v>
      </c>
      <c r="E18" s="147">
        <v>0.12</v>
      </c>
    </row>
    <row r="19" spans="2:5" s="149" customFormat="1" ht="15" customHeight="1">
      <c r="B19" s="144">
        <v>112</v>
      </c>
      <c r="C19" s="145" t="s">
        <v>132</v>
      </c>
      <c r="D19" s="146" t="s">
        <v>121</v>
      </c>
      <c r="E19" s="147">
        <v>0.03</v>
      </c>
    </row>
    <row r="20" spans="2:5" s="149" customFormat="1" ht="15" customHeight="1">
      <c r="B20" s="167"/>
      <c r="C20" s="168"/>
      <c r="D20" s="167"/>
      <c r="E20" s="169"/>
    </row>
    <row r="21" spans="2:5" s="149" customFormat="1" ht="15" customHeight="1">
      <c r="B21" s="150">
        <v>2</v>
      </c>
      <c r="C21" s="170" t="s">
        <v>133</v>
      </c>
      <c r="D21" s="171"/>
      <c r="E21" s="172"/>
    </row>
    <row r="22" spans="2:5" s="149" customFormat="1" ht="15" customHeight="1">
      <c r="B22" s="144">
        <v>201</v>
      </c>
      <c r="C22" s="151" t="s">
        <v>134</v>
      </c>
      <c r="D22" s="146" t="s">
        <v>47</v>
      </c>
      <c r="E22" s="147">
        <v>0.4</v>
      </c>
    </row>
  </sheetData>
  <mergeCells count="1">
    <mergeCell ref="B3:E3"/>
  </mergeCell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B1:F15"/>
  <sheetViews>
    <sheetView workbookViewId="0">
      <selection activeCell="J21" sqref="J21"/>
    </sheetView>
  </sheetViews>
  <sheetFormatPr baseColWidth="10" defaultRowHeight="15"/>
  <cols>
    <col min="2" max="2" width="5.42578125" style="117" customWidth="1"/>
    <col min="3" max="3" width="31.28515625" customWidth="1"/>
    <col min="4" max="4" width="5.7109375" style="117" customWidth="1"/>
    <col min="5" max="5" width="11.42578125" style="238"/>
    <col min="6" max="6" width="20.85546875" style="117" customWidth="1"/>
  </cols>
  <sheetData>
    <row r="1" spans="2:6" ht="15.75" thickBot="1"/>
    <row r="2" spans="2:6" ht="25.5">
      <c r="B2" s="347" t="s">
        <v>153</v>
      </c>
      <c r="C2" s="348"/>
      <c r="D2" s="348"/>
      <c r="E2" s="348"/>
      <c r="F2" s="349"/>
    </row>
    <row r="3" spans="2:6" s="230" customFormat="1" ht="14.25" customHeight="1">
      <c r="B3" s="227"/>
      <c r="C3" s="228"/>
      <c r="D3" s="350" t="s">
        <v>154</v>
      </c>
      <c r="E3" s="351"/>
      <c r="F3" s="229"/>
    </row>
    <row r="4" spans="2:6" ht="12" customHeight="1">
      <c r="B4" s="231"/>
      <c r="C4" s="4"/>
      <c r="D4" s="33"/>
      <c r="E4" s="239"/>
      <c r="F4" s="234"/>
    </row>
    <row r="5" spans="2:6">
      <c r="B5" s="232" t="s">
        <v>104</v>
      </c>
      <c r="C5" s="3" t="s">
        <v>9</v>
      </c>
      <c r="D5" s="3" t="s">
        <v>6</v>
      </c>
      <c r="E5" s="240" t="s">
        <v>141</v>
      </c>
      <c r="F5" s="235" t="s">
        <v>142</v>
      </c>
    </row>
    <row r="6" spans="2:6">
      <c r="B6" s="233"/>
      <c r="C6" s="226"/>
      <c r="D6" s="236"/>
      <c r="E6" s="241"/>
      <c r="F6" s="237"/>
    </row>
    <row r="7" spans="2:6">
      <c r="B7" s="107" t="s">
        <v>155</v>
      </c>
      <c r="C7" s="80" t="s">
        <v>143</v>
      </c>
      <c r="D7" s="79"/>
      <c r="E7" s="242"/>
      <c r="F7" s="128"/>
    </row>
    <row r="8" spans="2:6" ht="17.25">
      <c r="B8" s="107" t="s">
        <v>156</v>
      </c>
      <c r="C8" s="80" t="s">
        <v>146</v>
      </c>
      <c r="D8" s="79" t="s">
        <v>47</v>
      </c>
      <c r="E8" s="242">
        <v>46.2</v>
      </c>
      <c r="F8" s="128" t="s">
        <v>147</v>
      </c>
    </row>
    <row r="9" spans="2:6" ht="17.25">
      <c r="B9" s="107" t="s">
        <v>157</v>
      </c>
      <c r="C9" s="80" t="s">
        <v>144</v>
      </c>
      <c r="D9" s="79" t="s">
        <v>47</v>
      </c>
      <c r="E9" s="242">
        <v>57.4</v>
      </c>
      <c r="F9" s="128" t="s">
        <v>147</v>
      </c>
    </row>
    <row r="10" spans="2:6" ht="17.25">
      <c r="B10" s="107" t="s">
        <v>158</v>
      </c>
      <c r="C10" s="80" t="s">
        <v>145</v>
      </c>
      <c r="D10" s="79" t="s">
        <v>47</v>
      </c>
      <c r="E10" s="242">
        <v>63.3</v>
      </c>
      <c r="F10" s="128" t="s">
        <v>147</v>
      </c>
    </row>
    <row r="11" spans="2:6" ht="17.25">
      <c r="B11" s="107" t="s">
        <v>159</v>
      </c>
      <c r="C11" s="80" t="s">
        <v>148</v>
      </c>
      <c r="D11" s="79" t="s">
        <v>59</v>
      </c>
      <c r="E11" s="242">
        <v>95.1</v>
      </c>
      <c r="F11" s="128"/>
    </row>
    <row r="12" spans="2:6">
      <c r="B12" s="107"/>
      <c r="C12" s="80"/>
      <c r="D12" s="79"/>
      <c r="E12" s="242"/>
      <c r="F12" s="128"/>
    </row>
    <row r="13" spans="2:6">
      <c r="B13" s="107" t="s">
        <v>160</v>
      </c>
      <c r="C13" s="80" t="s">
        <v>149</v>
      </c>
      <c r="D13" s="79" t="s">
        <v>59</v>
      </c>
      <c r="E13" s="242">
        <v>1.46</v>
      </c>
      <c r="F13" s="128" t="s">
        <v>152</v>
      </c>
    </row>
    <row r="14" spans="2:6">
      <c r="B14" s="107" t="s">
        <v>161</v>
      </c>
      <c r="C14" s="80" t="s">
        <v>150</v>
      </c>
      <c r="D14" s="79" t="s">
        <v>59</v>
      </c>
      <c r="E14" s="242">
        <v>1.04</v>
      </c>
      <c r="F14" s="128" t="s">
        <v>152</v>
      </c>
    </row>
    <row r="15" spans="2:6">
      <c r="B15" s="107" t="s">
        <v>162</v>
      </c>
      <c r="C15" s="80" t="s">
        <v>151</v>
      </c>
      <c r="D15" s="79" t="s">
        <v>59</v>
      </c>
      <c r="E15" s="242">
        <v>0.76</v>
      </c>
      <c r="F15" s="128" t="s">
        <v>152</v>
      </c>
    </row>
  </sheetData>
  <mergeCells count="2">
    <mergeCell ref="B2:F2"/>
    <mergeCell ref="D3:E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2</vt:i4>
      </vt:variant>
    </vt:vector>
  </HeadingPairs>
  <TitlesOfParts>
    <vt:vector size="9" baseType="lpstr">
      <vt:lpstr>Plan Métrés</vt:lpstr>
      <vt:lpstr>Temps horaire moyen</vt:lpstr>
      <vt:lpstr>Récap</vt:lpstr>
      <vt:lpstr>DSu</vt:lpstr>
      <vt:lpstr>Tableau perte et coef</vt:lpstr>
      <vt:lpstr>Temps unitaire</vt:lpstr>
      <vt:lpstr>PRIX </vt:lpstr>
      <vt:lpstr>DSu!Zone_d_impression</vt:lpstr>
      <vt:lpstr>'Temps horaire moyen'!Zone_d_impression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Gilbert Baumann</dc:creator>
  <cp:lastModifiedBy>Lacy</cp:lastModifiedBy>
  <cp:lastPrinted>2010-09-04T13:26:04Z</cp:lastPrinted>
  <dcterms:created xsi:type="dcterms:W3CDTF">2010-08-25T16:14:29Z</dcterms:created>
  <dcterms:modified xsi:type="dcterms:W3CDTF">2010-09-05T18:50:21Z</dcterms:modified>
</cp:coreProperties>
</file>