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D2DFCC6-2D4C-426F-9130-8B09B7A1C2BB}" xr6:coauthVersionLast="47" xr6:coauthVersionMax="47" xr10:uidLastSave="{00000000-0000-0000-0000-000000000000}"/>
  <bookViews>
    <workbookView xWindow="-120" yWindow="-120" windowWidth="29040" windowHeight="15840" activeTab="6" xr2:uid="{A786FD42-335F-407D-BB6B-8BA09619AD4C}"/>
  </bookViews>
  <sheets>
    <sheet name="S1 - 2024" sheetId="1" r:id="rId1"/>
    <sheet name="S2 - 2024" sheetId="3" r:id="rId2"/>
    <sheet name="S3 - 2024" sheetId="4" r:id="rId3"/>
    <sheet name="S4 - 2024" sheetId="5" r:id="rId4"/>
    <sheet name="S5 - 2024" sheetId="6" r:id="rId5"/>
    <sheet name="Bilan S1 - S5 - 2024" sheetId="7" r:id="rId6"/>
    <sheet name="Cartes Restau S1 - S5 - 2024" sheetId="8" r:id="rId7"/>
  </sheets>
  <definedNames>
    <definedName name="_xlnm.Print_Area" localSheetId="5">'Bilan S1 - S5 - 2024'!$A$1:$S$265</definedName>
    <definedName name="_xlnm.Print_Area" localSheetId="6">'Cartes Restau S1 - S5 - 2024'!$A$1:$S$267</definedName>
    <definedName name="_xlnm.Print_Area" localSheetId="0">'S1 - 2024'!$A$1:$S$272</definedName>
    <definedName name="_xlnm.Print_Area" localSheetId="1">'S2 - 2024'!$A$1:$S$272</definedName>
    <definedName name="_xlnm.Print_Area" localSheetId="2">'S3 - 2024'!$A$1:$S$272</definedName>
    <definedName name="_xlnm.Print_Area" localSheetId="3">'S4 - 2024'!$A$1:$S$272</definedName>
    <definedName name="_xlnm.Print_Area" localSheetId="4">'S5 - 2024'!$A$1:$S$272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0" i="6" l="1"/>
  <c r="E13" i="8"/>
  <c r="M13" i="8"/>
  <c r="Q13" i="8"/>
  <c r="I13" i="8"/>
  <c r="K8" i="8"/>
  <c r="D3" i="8"/>
  <c r="E213" i="4"/>
  <c r="D213" i="4"/>
  <c r="E247" i="4"/>
  <c r="D247" i="4"/>
  <c r="E179" i="4"/>
  <c r="D179" i="4"/>
  <c r="E145" i="4"/>
  <c r="D145" i="4"/>
  <c r="E111" i="4"/>
  <c r="D111" i="4"/>
  <c r="E77" i="4"/>
  <c r="D77" i="4"/>
  <c r="E247" i="3"/>
  <c r="D247" i="3"/>
  <c r="E213" i="3"/>
  <c r="D213" i="3"/>
  <c r="E179" i="3"/>
  <c r="D179" i="3"/>
  <c r="E145" i="3"/>
  <c r="D145" i="3"/>
  <c r="E111" i="3"/>
  <c r="D111" i="3"/>
  <c r="D77" i="3"/>
  <c r="E247" i="1"/>
  <c r="D247" i="1"/>
  <c r="E213" i="1"/>
  <c r="D213" i="1"/>
  <c r="E179" i="1"/>
  <c r="D179" i="1"/>
  <c r="E145" i="1"/>
  <c r="D145" i="1"/>
  <c r="E111" i="1"/>
  <c r="D111" i="1"/>
  <c r="E77" i="1"/>
  <c r="D77" i="1"/>
  <c r="E213" i="5"/>
  <c r="D213" i="5"/>
  <c r="E179" i="5"/>
  <c r="D179" i="5"/>
  <c r="E145" i="5"/>
  <c r="D145" i="5"/>
  <c r="E111" i="5"/>
  <c r="D111" i="5"/>
  <c r="E77" i="5"/>
  <c r="D77" i="5"/>
  <c r="E246" i="6"/>
  <c r="E248" i="6"/>
  <c r="E249" i="6"/>
  <c r="E244" i="6"/>
  <c r="E253" i="6"/>
  <c r="H269" i="6"/>
  <c r="P267" i="6"/>
  <c r="E267" i="6"/>
  <c r="L266" i="6"/>
  <c r="J266" i="6"/>
  <c r="H266" i="6"/>
  <c r="G266" i="6"/>
  <c r="P262" i="6"/>
  <c r="L262" i="6"/>
  <c r="E262" i="6"/>
  <c r="P257" i="6"/>
  <c r="L257" i="6"/>
  <c r="E257" i="6"/>
  <c r="H255" i="6"/>
  <c r="L255" i="6"/>
  <c r="L254" i="6"/>
  <c r="L253" i="6"/>
  <c r="L252" i="6"/>
  <c r="N251" i="6"/>
  <c r="L251" i="6"/>
  <c r="J251" i="6"/>
  <c r="H251" i="6"/>
  <c r="H248" i="6"/>
  <c r="L248" i="6"/>
  <c r="D248" i="6"/>
  <c r="L246" i="6"/>
  <c r="H246" i="6"/>
  <c r="D246" i="6"/>
  <c r="P245" i="6"/>
  <c r="O245" i="6"/>
  <c r="N245" i="6"/>
  <c r="D245" i="6"/>
  <c r="K244" i="6"/>
  <c r="E212" i="6"/>
  <c r="E214" i="6"/>
  <c r="E215" i="6"/>
  <c r="E210" i="6"/>
  <c r="E219" i="6"/>
  <c r="H235" i="6"/>
  <c r="P233" i="6"/>
  <c r="E233" i="6"/>
  <c r="L232" i="6"/>
  <c r="J232" i="6"/>
  <c r="H232" i="6"/>
  <c r="G232" i="6"/>
  <c r="P228" i="6"/>
  <c r="L228" i="6"/>
  <c r="E228" i="6"/>
  <c r="P223" i="6"/>
  <c r="L223" i="6"/>
  <c r="E223" i="6"/>
  <c r="H221" i="6"/>
  <c r="L221" i="6"/>
  <c r="L220" i="6"/>
  <c r="L219" i="6"/>
  <c r="L218" i="6"/>
  <c r="N217" i="6"/>
  <c r="L217" i="6"/>
  <c r="J217" i="6"/>
  <c r="H217" i="6"/>
  <c r="H214" i="6"/>
  <c r="L214" i="6"/>
  <c r="D214" i="6"/>
  <c r="L212" i="6"/>
  <c r="H212" i="6"/>
  <c r="D212" i="6"/>
  <c r="P211" i="6"/>
  <c r="O211" i="6"/>
  <c r="N211" i="6"/>
  <c r="D211" i="6"/>
  <c r="K210" i="6"/>
  <c r="E178" i="6"/>
  <c r="E180" i="6"/>
  <c r="E181" i="6"/>
  <c r="E176" i="6"/>
  <c r="E185" i="6"/>
  <c r="H201" i="6"/>
  <c r="P199" i="6"/>
  <c r="E199" i="6"/>
  <c r="L198" i="6"/>
  <c r="J198" i="6"/>
  <c r="H198" i="6"/>
  <c r="G198" i="6"/>
  <c r="P194" i="6"/>
  <c r="L194" i="6"/>
  <c r="E194" i="6"/>
  <c r="P189" i="6"/>
  <c r="L189" i="6"/>
  <c r="E189" i="6"/>
  <c r="H187" i="6"/>
  <c r="L187" i="6"/>
  <c r="L186" i="6"/>
  <c r="L185" i="6"/>
  <c r="L184" i="6"/>
  <c r="N183" i="6"/>
  <c r="L183" i="6"/>
  <c r="J183" i="6"/>
  <c r="H183" i="6"/>
  <c r="H180" i="6"/>
  <c r="L180" i="6"/>
  <c r="D180" i="6"/>
  <c r="L178" i="6"/>
  <c r="H178" i="6"/>
  <c r="D178" i="6"/>
  <c r="P177" i="6"/>
  <c r="O177" i="6"/>
  <c r="N177" i="6"/>
  <c r="D177" i="6"/>
  <c r="K176" i="6"/>
  <c r="E144" i="6"/>
  <c r="E146" i="6"/>
  <c r="E147" i="6"/>
  <c r="E142" i="6"/>
  <c r="E151" i="6"/>
  <c r="H167" i="6"/>
  <c r="P165" i="6"/>
  <c r="E165" i="6"/>
  <c r="L164" i="6"/>
  <c r="J164" i="6"/>
  <c r="H164" i="6"/>
  <c r="G164" i="6"/>
  <c r="P160" i="6"/>
  <c r="L160" i="6"/>
  <c r="E160" i="6"/>
  <c r="P155" i="6"/>
  <c r="L155" i="6"/>
  <c r="E155" i="6"/>
  <c r="H153" i="6"/>
  <c r="L153" i="6"/>
  <c r="L152" i="6"/>
  <c r="L151" i="6"/>
  <c r="L150" i="6"/>
  <c r="N149" i="6"/>
  <c r="L149" i="6"/>
  <c r="J149" i="6"/>
  <c r="H149" i="6"/>
  <c r="H146" i="6"/>
  <c r="L146" i="6"/>
  <c r="D146" i="6"/>
  <c r="L144" i="6"/>
  <c r="H144" i="6"/>
  <c r="D144" i="6"/>
  <c r="P143" i="6"/>
  <c r="O143" i="6"/>
  <c r="N143" i="6"/>
  <c r="D143" i="6"/>
  <c r="K142" i="6"/>
  <c r="E110" i="6"/>
  <c r="E112" i="6"/>
  <c r="E113" i="6"/>
  <c r="E108" i="6"/>
  <c r="E117" i="6"/>
  <c r="H133" i="6"/>
  <c r="P131" i="6"/>
  <c r="E131" i="6"/>
  <c r="L130" i="6"/>
  <c r="J130" i="6"/>
  <c r="H130" i="6"/>
  <c r="G130" i="6"/>
  <c r="P126" i="6"/>
  <c r="L126" i="6"/>
  <c r="E126" i="6"/>
  <c r="P121" i="6"/>
  <c r="L121" i="6"/>
  <c r="E121" i="6"/>
  <c r="H119" i="6"/>
  <c r="L119" i="6"/>
  <c r="L118" i="6"/>
  <c r="L117" i="6"/>
  <c r="L116" i="6"/>
  <c r="L115" i="6"/>
  <c r="J115" i="6"/>
  <c r="H115" i="6"/>
  <c r="H112" i="6"/>
  <c r="L112" i="6"/>
  <c r="D112" i="6"/>
  <c r="L110" i="6"/>
  <c r="H110" i="6"/>
  <c r="D110" i="6"/>
  <c r="P109" i="6"/>
  <c r="O109" i="6"/>
  <c r="D109" i="6"/>
  <c r="K108" i="6"/>
  <c r="E76" i="6"/>
  <c r="E78" i="6"/>
  <c r="E79" i="6"/>
  <c r="E74" i="6"/>
  <c r="E83" i="6"/>
  <c r="H99" i="6"/>
  <c r="P97" i="6"/>
  <c r="E97" i="6"/>
  <c r="L96" i="6"/>
  <c r="J96" i="6"/>
  <c r="H96" i="6"/>
  <c r="G96" i="6"/>
  <c r="P92" i="6"/>
  <c r="L92" i="6"/>
  <c r="E92" i="6"/>
  <c r="P87" i="6"/>
  <c r="L87" i="6"/>
  <c r="E87" i="6"/>
  <c r="H85" i="6"/>
  <c r="L85" i="6"/>
  <c r="L84" i="6"/>
  <c r="L83" i="6"/>
  <c r="L82" i="6"/>
  <c r="N81" i="6"/>
  <c r="L81" i="6"/>
  <c r="J81" i="6"/>
  <c r="H81" i="6"/>
  <c r="H78" i="6"/>
  <c r="L78" i="6"/>
  <c r="D78" i="6"/>
  <c r="L76" i="6"/>
  <c r="H76" i="6"/>
  <c r="D76" i="6"/>
  <c r="P75" i="6"/>
  <c r="O75" i="6"/>
  <c r="N75" i="6"/>
  <c r="D75" i="6"/>
  <c r="K74" i="6"/>
  <c r="E42" i="6"/>
  <c r="E44" i="6"/>
  <c r="E45" i="6"/>
  <c r="E40" i="6"/>
  <c r="E49" i="6"/>
  <c r="H65" i="6"/>
  <c r="P63" i="6"/>
  <c r="E63" i="6"/>
  <c r="L62" i="6"/>
  <c r="J62" i="6"/>
  <c r="H62" i="6"/>
  <c r="G62" i="6"/>
  <c r="P58" i="6"/>
  <c r="L58" i="6"/>
  <c r="E58" i="6"/>
  <c r="P53" i="6"/>
  <c r="L53" i="6"/>
  <c r="E53" i="6"/>
  <c r="H51" i="6"/>
  <c r="L51" i="6"/>
  <c r="L50" i="6"/>
  <c r="L49" i="6"/>
  <c r="L48" i="6"/>
  <c r="N47" i="6"/>
  <c r="L47" i="6"/>
  <c r="J47" i="6"/>
  <c r="H47" i="6"/>
  <c r="H44" i="6"/>
  <c r="L44" i="6"/>
  <c r="D44" i="6"/>
  <c r="L42" i="6"/>
  <c r="H42" i="6"/>
  <c r="D42" i="6"/>
  <c r="P41" i="6"/>
  <c r="O41" i="6"/>
  <c r="N41" i="6"/>
  <c r="D41" i="6"/>
  <c r="K40" i="6"/>
  <c r="E246" i="5"/>
  <c r="E248" i="5"/>
  <c r="E249" i="5"/>
  <c r="E244" i="5"/>
  <c r="E253" i="5"/>
  <c r="H269" i="5"/>
  <c r="P267" i="5"/>
  <c r="E267" i="5"/>
  <c r="L266" i="5"/>
  <c r="J266" i="5"/>
  <c r="H266" i="5"/>
  <c r="G266" i="5"/>
  <c r="P262" i="5"/>
  <c r="L262" i="5"/>
  <c r="E262" i="5"/>
  <c r="P257" i="5"/>
  <c r="L257" i="5"/>
  <c r="E257" i="5"/>
  <c r="H255" i="5"/>
  <c r="L255" i="5"/>
  <c r="L254" i="5"/>
  <c r="L253" i="5"/>
  <c r="L252" i="5"/>
  <c r="N251" i="5"/>
  <c r="L251" i="5"/>
  <c r="J251" i="5"/>
  <c r="H251" i="5"/>
  <c r="H248" i="5"/>
  <c r="L248" i="5"/>
  <c r="D248" i="5"/>
  <c r="L246" i="5"/>
  <c r="H246" i="5"/>
  <c r="D246" i="5"/>
  <c r="P245" i="5"/>
  <c r="O245" i="5"/>
  <c r="N245" i="5"/>
  <c r="D245" i="5"/>
  <c r="K244" i="5"/>
  <c r="E212" i="5"/>
  <c r="E214" i="5"/>
  <c r="E215" i="5"/>
  <c r="E210" i="5"/>
  <c r="E219" i="5"/>
  <c r="H235" i="5"/>
  <c r="P233" i="5"/>
  <c r="E233" i="5"/>
  <c r="L232" i="5"/>
  <c r="J232" i="5"/>
  <c r="H232" i="5"/>
  <c r="G232" i="5"/>
  <c r="P228" i="5"/>
  <c r="L228" i="5"/>
  <c r="E228" i="5"/>
  <c r="P223" i="5"/>
  <c r="L223" i="5"/>
  <c r="E223" i="5"/>
  <c r="H221" i="5"/>
  <c r="L221" i="5"/>
  <c r="L220" i="5"/>
  <c r="L219" i="5"/>
  <c r="L218" i="5"/>
  <c r="N217" i="5"/>
  <c r="L217" i="5"/>
  <c r="J217" i="5"/>
  <c r="H217" i="5"/>
  <c r="H214" i="5"/>
  <c r="L214" i="5"/>
  <c r="D214" i="5"/>
  <c r="L212" i="5"/>
  <c r="H212" i="5"/>
  <c r="D212" i="5"/>
  <c r="P211" i="5"/>
  <c r="O211" i="5"/>
  <c r="N211" i="5"/>
  <c r="D211" i="5"/>
  <c r="K210" i="5"/>
  <c r="E178" i="5"/>
  <c r="E180" i="5"/>
  <c r="E181" i="5"/>
  <c r="E176" i="5"/>
  <c r="E185" i="5"/>
  <c r="H201" i="5"/>
  <c r="P199" i="5"/>
  <c r="E199" i="5"/>
  <c r="L198" i="5"/>
  <c r="J198" i="5"/>
  <c r="H198" i="5"/>
  <c r="G198" i="5"/>
  <c r="P194" i="5"/>
  <c r="L194" i="5"/>
  <c r="E194" i="5"/>
  <c r="P189" i="5"/>
  <c r="L189" i="5"/>
  <c r="E189" i="5"/>
  <c r="H187" i="5"/>
  <c r="L187" i="5"/>
  <c r="L186" i="5"/>
  <c r="L185" i="5"/>
  <c r="L184" i="5"/>
  <c r="N183" i="5"/>
  <c r="L183" i="5"/>
  <c r="J183" i="5"/>
  <c r="H183" i="5"/>
  <c r="H180" i="5"/>
  <c r="L180" i="5"/>
  <c r="D180" i="5"/>
  <c r="L178" i="5"/>
  <c r="H178" i="5"/>
  <c r="D178" i="5"/>
  <c r="P177" i="5"/>
  <c r="O177" i="5"/>
  <c r="N177" i="5"/>
  <c r="D177" i="5"/>
  <c r="K176" i="5"/>
  <c r="E144" i="5"/>
  <c r="E146" i="5"/>
  <c r="E147" i="5"/>
  <c r="E142" i="5"/>
  <c r="E151" i="5"/>
  <c r="H167" i="5"/>
  <c r="P165" i="5"/>
  <c r="E165" i="5"/>
  <c r="L164" i="5"/>
  <c r="J164" i="5"/>
  <c r="H164" i="5"/>
  <c r="G164" i="5"/>
  <c r="P160" i="5"/>
  <c r="L160" i="5"/>
  <c r="E160" i="5"/>
  <c r="P155" i="5"/>
  <c r="L155" i="5"/>
  <c r="E155" i="5"/>
  <c r="H153" i="5"/>
  <c r="L153" i="5"/>
  <c r="L152" i="5"/>
  <c r="L151" i="5"/>
  <c r="L150" i="5"/>
  <c r="N149" i="5"/>
  <c r="L149" i="5"/>
  <c r="J149" i="5"/>
  <c r="H149" i="5"/>
  <c r="H146" i="5"/>
  <c r="L146" i="5"/>
  <c r="D146" i="5"/>
  <c r="L144" i="5"/>
  <c r="H144" i="5"/>
  <c r="D144" i="5"/>
  <c r="P143" i="5"/>
  <c r="O143" i="5"/>
  <c r="N143" i="5"/>
  <c r="D143" i="5"/>
  <c r="K142" i="5"/>
  <c r="E110" i="5"/>
  <c r="E112" i="5"/>
  <c r="E113" i="5"/>
  <c r="E108" i="5"/>
  <c r="E117" i="5"/>
  <c r="H133" i="5"/>
  <c r="P131" i="5"/>
  <c r="E131" i="5"/>
  <c r="L130" i="5"/>
  <c r="J130" i="5"/>
  <c r="H130" i="5"/>
  <c r="G130" i="5"/>
  <c r="P126" i="5"/>
  <c r="L126" i="5"/>
  <c r="E126" i="5"/>
  <c r="P121" i="5"/>
  <c r="L121" i="5"/>
  <c r="E121" i="5"/>
  <c r="H119" i="5"/>
  <c r="L119" i="5"/>
  <c r="L118" i="5"/>
  <c r="L117" i="5"/>
  <c r="L116" i="5"/>
  <c r="N115" i="5"/>
  <c r="L115" i="5"/>
  <c r="J115" i="5"/>
  <c r="H115" i="5"/>
  <c r="H112" i="5"/>
  <c r="L112" i="5"/>
  <c r="D112" i="5"/>
  <c r="L110" i="5"/>
  <c r="H110" i="5"/>
  <c r="D110" i="5"/>
  <c r="P109" i="5"/>
  <c r="O109" i="5"/>
  <c r="N109" i="5"/>
  <c r="D109" i="5"/>
  <c r="K108" i="5"/>
  <c r="E76" i="5"/>
  <c r="E78" i="5"/>
  <c r="E79" i="5"/>
  <c r="E74" i="5"/>
  <c r="E83" i="5"/>
  <c r="H99" i="5"/>
  <c r="P97" i="5"/>
  <c r="E97" i="5"/>
  <c r="L96" i="5"/>
  <c r="J96" i="5"/>
  <c r="H96" i="5"/>
  <c r="G96" i="5"/>
  <c r="P92" i="5"/>
  <c r="L92" i="5"/>
  <c r="E92" i="5"/>
  <c r="P87" i="5"/>
  <c r="L87" i="5"/>
  <c r="E87" i="5"/>
  <c r="H85" i="5"/>
  <c r="L85" i="5"/>
  <c r="L84" i="5"/>
  <c r="L83" i="5"/>
  <c r="L82" i="5"/>
  <c r="N81" i="5"/>
  <c r="L81" i="5"/>
  <c r="J81" i="5"/>
  <c r="H81" i="5"/>
  <c r="H78" i="5"/>
  <c r="L78" i="5"/>
  <c r="D78" i="5"/>
  <c r="L76" i="5"/>
  <c r="H76" i="5"/>
  <c r="D76" i="5"/>
  <c r="P75" i="5"/>
  <c r="O75" i="5"/>
  <c r="N75" i="5"/>
  <c r="D75" i="5"/>
  <c r="K74" i="5"/>
  <c r="E246" i="4"/>
  <c r="E248" i="4"/>
  <c r="E249" i="4"/>
  <c r="E244" i="4"/>
  <c r="E253" i="4"/>
  <c r="H269" i="4"/>
  <c r="P267" i="4"/>
  <c r="E267" i="4"/>
  <c r="L266" i="4"/>
  <c r="J266" i="4"/>
  <c r="H266" i="4"/>
  <c r="G266" i="4"/>
  <c r="P262" i="4"/>
  <c r="L262" i="4"/>
  <c r="E262" i="4"/>
  <c r="P257" i="4"/>
  <c r="L257" i="4"/>
  <c r="E257" i="4"/>
  <c r="H255" i="4"/>
  <c r="L255" i="4"/>
  <c r="L254" i="4"/>
  <c r="L253" i="4"/>
  <c r="L252" i="4"/>
  <c r="N251" i="4"/>
  <c r="L251" i="4"/>
  <c r="J251" i="4"/>
  <c r="H251" i="4"/>
  <c r="H248" i="4"/>
  <c r="L248" i="4"/>
  <c r="D248" i="4"/>
  <c r="L246" i="4"/>
  <c r="H246" i="4"/>
  <c r="D246" i="4"/>
  <c r="P245" i="4"/>
  <c r="O245" i="4"/>
  <c r="N245" i="4"/>
  <c r="D245" i="4"/>
  <c r="K244" i="4"/>
  <c r="E212" i="4"/>
  <c r="E214" i="4"/>
  <c r="E215" i="4"/>
  <c r="E210" i="4"/>
  <c r="E219" i="4"/>
  <c r="H235" i="4"/>
  <c r="P233" i="4"/>
  <c r="E233" i="4"/>
  <c r="L232" i="4"/>
  <c r="J232" i="4"/>
  <c r="H232" i="4"/>
  <c r="G232" i="4"/>
  <c r="P228" i="4"/>
  <c r="L228" i="4"/>
  <c r="E228" i="4"/>
  <c r="P223" i="4"/>
  <c r="L223" i="4"/>
  <c r="E223" i="4"/>
  <c r="H221" i="4"/>
  <c r="L221" i="4"/>
  <c r="L220" i="4"/>
  <c r="L219" i="4"/>
  <c r="L218" i="4"/>
  <c r="N217" i="4"/>
  <c r="L217" i="4"/>
  <c r="J217" i="4"/>
  <c r="H217" i="4"/>
  <c r="H214" i="4"/>
  <c r="L214" i="4"/>
  <c r="D214" i="4"/>
  <c r="L212" i="4"/>
  <c r="H212" i="4"/>
  <c r="D212" i="4"/>
  <c r="P211" i="4"/>
  <c r="O211" i="4"/>
  <c r="N211" i="4"/>
  <c r="D211" i="4"/>
  <c r="K210" i="4"/>
  <c r="E178" i="4"/>
  <c r="E180" i="4"/>
  <c r="E181" i="4"/>
  <c r="E176" i="4"/>
  <c r="E185" i="4"/>
  <c r="H201" i="4"/>
  <c r="P199" i="4"/>
  <c r="E199" i="4"/>
  <c r="L198" i="4"/>
  <c r="J198" i="4"/>
  <c r="H198" i="4"/>
  <c r="G198" i="4"/>
  <c r="P194" i="4"/>
  <c r="L194" i="4"/>
  <c r="E194" i="4"/>
  <c r="P189" i="4"/>
  <c r="L189" i="4"/>
  <c r="E189" i="4"/>
  <c r="H187" i="4"/>
  <c r="L187" i="4"/>
  <c r="L186" i="4"/>
  <c r="L185" i="4"/>
  <c r="L184" i="4"/>
  <c r="N183" i="4"/>
  <c r="L183" i="4"/>
  <c r="J183" i="4"/>
  <c r="H183" i="4"/>
  <c r="H180" i="4"/>
  <c r="L180" i="4"/>
  <c r="D180" i="4"/>
  <c r="L178" i="4"/>
  <c r="H178" i="4"/>
  <c r="D178" i="4"/>
  <c r="P177" i="4"/>
  <c r="O177" i="4"/>
  <c r="N177" i="4"/>
  <c r="D177" i="4"/>
  <c r="K176" i="4"/>
  <c r="E144" i="4"/>
  <c r="E146" i="4"/>
  <c r="E147" i="4"/>
  <c r="E142" i="4"/>
  <c r="E151" i="4"/>
  <c r="H167" i="4"/>
  <c r="P165" i="4"/>
  <c r="E165" i="4"/>
  <c r="L164" i="4"/>
  <c r="J164" i="4"/>
  <c r="H164" i="4"/>
  <c r="G164" i="4"/>
  <c r="P160" i="4"/>
  <c r="L160" i="4"/>
  <c r="E160" i="4"/>
  <c r="P155" i="4"/>
  <c r="L155" i="4"/>
  <c r="E155" i="4"/>
  <c r="H153" i="4"/>
  <c r="L153" i="4"/>
  <c r="L152" i="4"/>
  <c r="L151" i="4"/>
  <c r="L150" i="4"/>
  <c r="N149" i="4"/>
  <c r="L149" i="4"/>
  <c r="J149" i="4"/>
  <c r="H149" i="4"/>
  <c r="H146" i="4"/>
  <c r="L146" i="4"/>
  <c r="D146" i="4"/>
  <c r="L144" i="4"/>
  <c r="H144" i="4"/>
  <c r="D144" i="4"/>
  <c r="P143" i="4"/>
  <c r="O143" i="4"/>
  <c r="N143" i="4"/>
  <c r="D143" i="4"/>
  <c r="K142" i="4"/>
  <c r="E110" i="4"/>
  <c r="E112" i="4"/>
  <c r="E113" i="4"/>
  <c r="E108" i="4"/>
  <c r="E117" i="4"/>
  <c r="H133" i="4"/>
  <c r="P131" i="4"/>
  <c r="E131" i="4"/>
  <c r="L130" i="4"/>
  <c r="J130" i="4"/>
  <c r="H130" i="4"/>
  <c r="G130" i="4"/>
  <c r="P126" i="4"/>
  <c r="L126" i="4"/>
  <c r="E126" i="4"/>
  <c r="P121" i="4"/>
  <c r="L121" i="4"/>
  <c r="E121" i="4"/>
  <c r="H119" i="4"/>
  <c r="L119" i="4"/>
  <c r="L118" i="4"/>
  <c r="L117" i="4"/>
  <c r="L116" i="4"/>
  <c r="N115" i="4"/>
  <c r="L115" i="4"/>
  <c r="J115" i="4"/>
  <c r="H115" i="4"/>
  <c r="H112" i="4"/>
  <c r="L112" i="4"/>
  <c r="D112" i="4"/>
  <c r="L110" i="4"/>
  <c r="H110" i="4"/>
  <c r="D110" i="4"/>
  <c r="P109" i="4"/>
  <c r="O109" i="4"/>
  <c r="N109" i="4"/>
  <c r="D109" i="4"/>
  <c r="K108" i="4"/>
  <c r="E76" i="4"/>
  <c r="E78" i="4"/>
  <c r="E79" i="4"/>
  <c r="E74" i="4"/>
  <c r="E83" i="4"/>
  <c r="H99" i="4"/>
  <c r="P97" i="4"/>
  <c r="E97" i="4"/>
  <c r="L96" i="4"/>
  <c r="J96" i="4"/>
  <c r="H96" i="4"/>
  <c r="G96" i="4"/>
  <c r="P92" i="4"/>
  <c r="L92" i="4"/>
  <c r="E92" i="4"/>
  <c r="P87" i="4"/>
  <c r="L87" i="4"/>
  <c r="E87" i="4"/>
  <c r="H85" i="4"/>
  <c r="L85" i="4"/>
  <c r="L84" i="4"/>
  <c r="L83" i="4"/>
  <c r="L82" i="4"/>
  <c r="N81" i="4"/>
  <c r="L81" i="4"/>
  <c r="J81" i="4"/>
  <c r="H81" i="4"/>
  <c r="H78" i="4"/>
  <c r="L78" i="4"/>
  <c r="D78" i="4"/>
  <c r="L76" i="4"/>
  <c r="H76" i="4"/>
  <c r="D76" i="4"/>
  <c r="P75" i="4"/>
  <c r="O75" i="4"/>
  <c r="N75" i="4"/>
  <c r="D75" i="4"/>
  <c r="K74" i="4"/>
  <c r="E42" i="4"/>
  <c r="E44" i="4"/>
  <c r="E45" i="4"/>
  <c r="E40" i="4"/>
  <c r="E49" i="4"/>
  <c r="H65" i="4"/>
  <c r="P63" i="4"/>
  <c r="E63" i="4"/>
  <c r="L62" i="4"/>
  <c r="J62" i="4"/>
  <c r="H62" i="4"/>
  <c r="G62" i="4"/>
  <c r="P58" i="4"/>
  <c r="L58" i="4"/>
  <c r="E58" i="4"/>
  <c r="P53" i="4"/>
  <c r="L53" i="4"/>
  <c r="E53" i="4"/>
  <c r="H51" i="4"/>
  <c r="L51" i="4"/>
  <c r="L50" i="4"/>
  <c r="L49" i="4"/>
  <c r="L48" i="4"/>
  <c r="N47" i="4"/>
  <c r="L47" i="4"/>
  <c r="J47" i="4"/>
  <c r="H47" i="4"/>
  <c r="H44" i="4"/>
  <c r="L44" i="4"/>
  <c r="D44" i="4"/>
  <c r="L42" i="4"/>
  <c r="H42" i="4"/>
  <c r="D42" i="4"/>
  <c r="P41" i="4"/>
  <c r="O41" i="4"/>
  <c r="N41" i="4"/>
  <c r="D41" i="4"/>
  <c r="K40" i="4"/>
  <c r="E246" i="3"/>
  <c r="E248" i="3"/>
  <c r="E249" i="3"/>
  <c r="E244" i="3"/>
  <c r="E253" i="3"/>
  <c r="H269" i="3"/>
  <c r="P267" i="3"/>
  <c r="E267" i="3"/>
  <c r="L266" i="3"/>
  <c r="J266" i="3"/>
  <c r="H266" i="3"/>
  <c r="G266" i="3"/>
  <c r="P262" i="3"/>
  <c r="L262" i="3"/>
  <c r="E262" i="3"/>
  <c r="P257" i="3"/>
  <c r="L257" i="3"/>
  <c r="E257" i="3"/>
  <c r="H255" i="3"/>
  <c r="L255" i="3"/>
  <c r="L254" i="3"/>
  <c r="L253" i="3"/>
  <c r="L252" i="3"/>
  <c r="N251" i="3"/>
  <c r="L251" i="3"/>
  <c r="J251" i="3"/>
  <c r="H251" i="3"/>
  <c r="H248" i="3"/>
  <c r="L248" i="3"/>
  <c r="D248" i="3"/>
  <c r="L246" i="3"/>
  <c r="H246" i="3"/>
  <c r="D246" i="3"/>
  <c r="P245" i="3"/>
  <c r="O245" i="3"/>
  <c r="N245" i="3"/>
  <c r="D245" i="3"/>
  <c r="K244" i="3"/>
  <c r="E212" i="3"/>
  <c r="E214" i="3"/>
  <c r="E215" i="3"/>
  <c r="E210" i="3"/>
  <c r="E219" i="3"/>
  <c r="H235" i="3"/>
  <c r="P233" i="3"/>
  <c r="E233" i="3"/>
  <c r="L232" i="3"/>
  <c r="J232" i="3"/>
  <c r="H232" i="3"/>
  <c r="G232" i="3"/>
  <c r="P228" i="3"/>
  <c r="L228" i="3"/>
  <c r="E228" i="3"/>
  <c r="P223" i="3"/>
  <c r="L223" i="3"/>
  <c r="E223" i="3"/>
  <c r="H221" i="3"/>
  <c r="L221" i="3"/>
  <c r="L220" i="3"/>
  <c r="L219" i="3"/>
  <c r="L218" i="3"/>
  <c r="N217" i="3"/>
  <c r="L217" i="3"/>
  <c r="J217" i="3"/>
  <c r="H217" i="3"/>
  <c r="H214" i="3"/>
  <c r="L214" i="3"/>
  <c r="D214" i="3"/>
  <c r="L212" i="3"/>
  <c r="H212" i="3"/>
  <c r="D212" i="3"/>
  <c r="P211" i="3"/>
  <c r="O211" i="3"/>
  <c r="N211" i="3"/>
  <c r="D211" i="3"/>
  <c r="K210" i="3"/>
  <c r="E178" i="3"/>
  <c r="E180" i="3"/>
  <c r="E181" i="3"/>
  <c r="E176" i="3"/>
  <c r="E185" i="3"/>
  <c r="H201" i="3"/>
  <c r="P199" i="3"/>
  <c r="E199" i="3"/>
  <c r="L198" i="3"/>
  <c r="J198" i="3"/>
  <c r="H198" i="3"/>
  <c r="G198" i="3"/>
  <c r="P194" i="3"/>
  <c r="L194" i="3"/>
  <c r="E194" i="3"/>
  <c r="P189" i="3"/>
  <c r="L189" i="3"/>
  <c r="E189" i="3"/>
  <c r="H187" i="3"/>
  <c r="L187" i="3"/>
  <c r="L186" i="3"/>
  <c r="L185" i="3"/>
  <c r="L184" i="3"/>
  <c r="N183" i="3"/>
  <c r="L183" i="3"/>
  <c r="J183" i="3"/>
  <c r="H183" i="3"/>
  <c r="H180" i="3"/>
  <c r="L180" i="3"/>
  <c r="D180" i="3"/>
  <c r="L178" i="3"/>
  <c r="H178" i="3"/>
  <c r="D178" i="3"/>
  <c r="P177" i="3"/>
  <c r="O177" i="3"/>
  <c r="N177" i="3"/>
  <c r="D177" i="3"/>
  <c r="K176" i="3"/>
  <c r="E144" i="3"/>
  <c r="E146" i="3"/>
  <c r="E147" i="3"/>
  <c r="E142" i="3"/>
  <c r="E151" i="3"/>
  <c r="H167" i="3"/>
  <c r="P165" i="3"/>
  <c r="E165" i="3"/>
  <c r="L164" i="3"/>
  <c r="J164" i="3"/>
  <c r="H164" i="3"/>
  <c r="G164" i="3"/>
  <c r="P160" i="3"/>
  <c r="L160" i="3"/>
  <c r="E160" i="3"/>
  <c r="P155" i="3"/>
  <c r="L155" i="3"/>
  <c r="E155" i="3"/>
  <c r="H153" i="3"/>
  <c r="L153" i="3"/>
  <c r="L152" i="3"/>
  <c r="L151" i="3"/>
  <c r="L150" i="3"/>
  <c r="N149" i="3"/>
  <c r="L149" i="3"/>
  <c r="J149" i="3"/>
  <c r="H149" i="3"/>
  <c r="H146" i="3"/>
  <c r="L146" i="3"/>
  <c r="D146" i="3"/>
  <c r="L144" i="3"/>
  <c r="H144" i="3"/>
  <c r="D144" i="3"/>
  <c r="P143" i="3"/>
  <c r="O143" i="3"/>
  <c r="N143" i="3"/>
  <c r="D143" i="3"/>
  <c r="K142" i="3"/>
  <c r="E110" i="3"/>
  <c r="E112" i="3"/>
  <c r="E113" i="3"/>
  <c r="E108" i="3"/>
  <c r="E117" i="3"/>
  <c r="H133" i="3"/>
  <c r="P131" i="3"/>
  <c r="E131" i="3"/>
  <c r="L130" i="3"/>
  <c r="J130" i="3"/>
  <c r="H130" i="3"/>
  <c r="G130" i="3"/>
  <c r="P126" i="3"/>
  <c r="L126" i="3"/>
  <c r="E126" i="3"/>
  <c r="P121" i="3"/>
  <c r="L121" i="3"/>
  <c r="E121" i="3"/>
  <c r="H119" i="3"/>
  <c r="L119" i="3"/>
  <c r="L118" i="3"/>
  <c r="L117" i="3"/>
  <c r="L116" i="3"/>
  <c r="N115" i="3"/>
  <c r="L115" i="3"/>
  <c r="J115" i="3"/>
  <c r="H115" i="3"/>
  <c r="H112" i="3"/>
  <c r="L112" i="3"/>
  <c r="D112" i="3"/>
  <c r="L110" i="3"/>
  <c r="H110" i="3"/>
  <c r="D110" i="3"/>
  <c r="P109" i="3"/>
  <c r="O109" i="3"/>
  <c r="N109" i="3"/>
  <c r="D109" i="3"/>
  <c r="K108" i="3"/>
  <c r="E76" i="3"/>
  <c r="E78" i="3"/>
  <c r="E79" i="3"/>
  <c r="E74" i="3"/>
  <c r="E83" i="3"/>
  <c r="H99" i="3"/>
  <c r="P97" i="3"/>
  <c r="E97" i="3"/>
  <c r="L96" i="3"/>
  <c r="J96" i="3"/>
  <c r="H96" i="3"/>
  <c r="G96" i="3"/>
  <c r="P92" i="3"/>
  <c r="L92" i="3"/>
  <c r="E92" i="3"/>
  <c r="P87" i="3"/>
  <c r="L87" i="3"/>
  <c r="E87" i="3"/>
  <c r="H85" i="3"/>
  <c r="L85" i="3"/>
  <c r="L84" i="3"/>
  <c r="L83" i="3"/>
  <c r="L82" i="3"/>
  <c r="N81" i="3"/>
  <c r="L81" i="3"/>
  <c r="J81" i="3"/>
  <c r="H81" i="3"/>
  <c r="H78" i="3"/>
  <c r="L78" i="3"/>
  <c r="D78" i="3"/>
  <c r="L76" i="3"/>
  <c r="H76" i="3"/>
  <c r="D76" i="3"/>
  <c r="P75" i="3"/>
  <c r="O75" i="3"/>
  <c r="N75" i="3"/>
  <c r="D75" i="3"/>
  <c r="K74" i="3"/>
  <c r="E42" i="3"/>
  <c r="E44" i="3"/>
  <c r="E45" i="3"/>
  <c r="E40" i="3"/>
  <c r="E49" i="3"/>
  <c r="H65" i="3"/>
  <c r="P63" i="3"/>
  <c r="E63" i="3"/>
  <c r="L62" i="3"/>
  <c r="J62" i="3"/>
  <c r="H62" i="3"/>
  <c r="G62" i="3"/>
  <c r="P58" i="3"/>
  <c r="L58" i="3"/>
  <c r="E58" i="3"/>
  <c r="P53" i="3"/>
  <c r="L53" i="3"/>
  <c r="E53" i="3"/>
  <c r="H51" i="3"/>
  <c r="L51" i="3"/>
  <c r="L50" i="3"/>
  <c r="L49" i="3"/>
  <c r="L48" i="3"/>
  <c r="N47" i="3"/>
  <c r="L47" i="3"/>
  <c r="J47" i="3"/>
  <c r="H47" i="3"/>
  <c r="H44" i="3"/>
  <c r="L44" i="3"/>
  <c r="D44" i="3"/>
  <c r="L42" i="3"/>
  <c r="H42" i="3"/>
  <c r="D42" i="3"/>
  <c r="P41" i="3"/>
  <c r="O41" i="3"/>
  <c r="N41" i="3"/>
  <c r="D41" i="3"/>
  <c r="K40" i="3"/>
  <c r="E246" i="1"/>
  <c r="E248" i="1"/>
  <c r="E249" i="1"/>
  <c r="E244" i="1"/>
  <c r="E253" i="1"/>
  <c r="H269" i="1"/>
  <c r="P267" i="1"/>
  <c r="E267" i="1"/>
  <c r="L266" i="1"/>
  <c r="J266" i="1"/>
  <c r="H266" i="1"/>
  <c r="G266" i="1"/>
  <c r="P262" i="1"/>
  <c r="L262" i="1"/>
  <c r="E262" i="1"/>
  <c r="P257" i="1"/>
  <c r="L257" i="1"/>
  <c r="E257" i="1"/>
  <c r="H255" i="1"/>
  <c r="L255" i="1"/>
  <c r="L254" i="1"/>
  <c r="L253" i="1"/>
  <c r="L252" i="1"/>
  <c r="N251" i="1"/>
  <c r="L251" i="1"/>
  <c r="J251" i="1"/>
  <c r="H251" i="1"/>
  <c r="H248" i="1"/>
  <c r="L248" i="1"/>
  <c r="D248" i="1"/>
  <c r="L246" i="1"/>
  <c r="H246" i="1"/>
  <c r="D246" i="1"/>
  <c r="P245" i="1"/>
  <c r="O245" i="1"/>
  <c r="N245" i="1"/>
  <c r="D245" i="1"/>
  <c r="K244" i="1"/>
  <c r="E212" i="1"/>
  <c r="E214" i="1"/>
  <c r="E215" i="1"/>
  <c r="E210" i="1"/>
  <c r="E219" i="1"/>
  <c r="H235" i="1"/>
  <c r="P233" i="1"/>
  <c r="E233" i="1"/>
  <c r="L232" i="1"/>
  <c r="J232" i="1"/>
  <c r="H232" i="1"/>
  <c r="G232" i="1"/>
  <c r="P228" i="1"/>
  <c r="L228" i="1"/>
  <c r="E228" i="1"/>
  <c r="P223" i="1"/>
  <c r="L223" i="1"/>
  <c r="E223" i="1"/>
  <c r="H221" i="1"/>
  <c r="L221" i="1"/>
  <c r="L220" i="1"/>
  <c r="L219" i="1"/>
  <c r="L218" i="1"/>
  <c r="N217" i="1"/>
  <c r="L217" i="1"/>
  <c r="J217" i="1"/>
  <c r="H217" i="1"/>
  <c r="H214" i="1"/>
  <c r="L214" i="1"/>
  <c r="D214" i="1"/>
  <c r="L212" i="1"/>
  <c r="H212" i="1"/>
  <c r="D212" i="1"/>
  <c r="P211" i="1"/>
  <c r="O211" i="1"/>
  <c r="N211" i="1"/>
  <c r="D211" i="1"/>
  <c r="K210" i="1"/>
  <c r="E178" i="1"/>
  <c r="E180" i="1"/>
  <c r="E181" i="1"/>
  <c r="E176" i="1"/>
  <c r="E185" i="1"/>
  <c r="H201" i="1"/>
  <c r="P199" i="1"/>
  <c r="E199" i="1"/>
  <c r="L198" i="1"/>
  <c r="J198" i="1"/>
  <c r="H198" i="1"/>
  <c r="G198" i="1"/>
  <c r="P194" i="1"/>
  <c r="L194" i="1"/>
  <c r="E194" i="1"/>
  <c r="P189" i="1"/>
  <c r="L189" i="1"/>
  <c r="E189" i="1"/>
  <c r="H187" i="1"/>
  <c r="L187" i="1"/>
  <c r="L186" i="1"/>
  <c r="L185" i="1"/>
  <c r="L184" i="1"/>
  <c r="N183" i="1"/>
  <c r="L183" i="1"/>
  <c r="J183" i="1"/>
  <c r="H183" i="1"/>
  <c r="H180" i="1"/>
  <c r="L180" i="1"/>
  <c r="D180" i="1"/>
  <c r="L178" i="1"/>
  <c r="H178" i="1"/>
  <c r="D178" i="1"/>
  <c r="P177" i="1"/>
  <c r="O177" i="1"/>
  <c r="N177" i="1"/>
  <c r="D177" i="1"/>
  <c r="K176" i="1"/>
  <c r="E144" i="1"/>
  <c r="E146" i="1"/>
  <c r="E147" i="1"/>
  <c r="E142" i="1"/>
  <c r="E151" i="1"/>
  <c r="H167" i="1"/>
  <c r="P165" i="1"/>
  <c r="E165" i="1"/>
  <c r="L164" i="1"/>
  <c r="J164" i="1"/>
  <c r="H164" i="1"/>
  <c r="G164" i="1"/>
  <c r="P160" i="1"/>
  <c r="L160" i="1"/>
  <c r="E160" i="1"/>
  <c r="P155" i="1"/>
  <c r="L155" i="1"/>
  <c r="E155" i="1"/>
  <c r="H153" i="1"/>
  <c r="L153" i="1"/>
  <c r="L152" i="1"/>
  <c r="L151" i="1"/>
  <c r="L150" i="1"/>
  <c r="N149" i="1"/>
  <c r="L149" i="1"/>
  <c r="J149" i="1"/>
  <c r="H149" i="1"/>
  <c r="H146" i="1"/>
  <c r="L146" i="1"/>
  <c r="D146" i="1"/>
  <c r="L144" i="1"/>
  <c r="H144" i="1"/>
  <c r="D144" i="1"/>
  <c r="P143" i="1"/>
  <c r="O143" i="1"/>
  <c r="N143" i="1"/>
  <c r="D143" i="1"/>
  <c r="K142" i="1"/>
  <c r="E110" i="1"/>
  <c r="E112" i="1"/>
  <c r="E113" i="1"/>
  <c r="E108" i="1"/>
  <c r="E117" i="1"/>
  <c r="H133" i="1"/>
  <c r="P131" i="1"/>
  <c r="E131" i="1"/>
  <c r="L130" i="1"/>
  <c r="J130" i="1"/>
  <c r="H130" i="1"/>
  <c r="G130" i="1"/>
  <c r="P126" i="1"/>
  <c r="L126" i="1"/>
  <c r="E126" i="1"/>
  <c r="P121" i="1"/>
  <c r="L121" i="1"/>
  <c r="E121" i="1"/>
  <c r="H119" i="1"/>
  <c r="L119" i="1"/>
  <c r="L118" i="1"/>
  <c r="L117" i="1"/>
  <c r="L116" i="1"/>
  <c r="N115" i="1"/>
  <c r="L115" i="1"/>
  <c r="J115" i="1"/>
  <c r="H115" i="1"/>
  <c r="H112" i="1"/>
  <c r="L112" i="1"/>
  <c r="D112" i="1"/>
  <c r="L110" i="1"/>
  <c r="H110" i="1"/>
  <c r="D110" i="1"/>
  <c r="P109" i="1"/>
  <c r="O109" i="1"/>
  <c r="N109" i="1"/>
  <c r="D109" i="1"/>
  <c r="K108" i="1"/>
  <c r="E76" i="1"/>
  <c r="E78" i="1"/>
  <c r="E79" i="1"/>
  <c r="E74" i="1"/>
  <c r="E83" i="1"/>
  <c r="H99" i="1"/>
  <c r="P97" i="1"/>
  <c r="E97" i="1"/>
  <c r="L96" i="1"/>
  <c r="J96" i="1"/>
  <c r="H96" i="1"/>
  <c r="G96" i="1"/>
  <c r="P92" i="1"/>
  <c r="L92" i="1"/>
  <c r="E92" i="1"/>
  <c r="P87" i="1"/>
  <c r="L87" i="1"/>
  <c r="E87" i="1"/>
  <c r="H85" i="1"/>
  <c r="L85" i="1"/>
  <c r="L84" i="1"/>
  <c r="L83" i="1"/>
  <c r="L82" i="1"/>
  <c r="N81" i="1"/>
  <c r="L81" i="1"/>
  <c r="J81" i="1"/>
  <c r="H81" i="1"/>
  <c r="H78" i="1"/>
  <c r="L78" i="1"/>
  <c r="D78" i="1"/>
  <c r="L76" i="1"/>
  <c r="H76" i="1"/>
  <c r="D76" i="1"/>
  <c r="P75" i="1"/>
  <c r="O75" i="1"/>
  <c r="N75" i="1"/>
  <c r="D75" i="1"/>
  <c r="K74" i="1"/>
  <c r="E42" i="1"/>
  <c r="E44" i="1"/>
  <c r="E45" i="1"/>
  <c r="E40" i="1"/>
  <c r="E49" i="1"/>
  <c r="H65" i="1"/>
  <c r="P63" i="1"/>
  <c r="E63" i="1"/>
  <c r="L62" i="1"/>
  <c r="J62" i="1"/>
  <c r="H62" i="1"/>
  <c r="G62" i="1"/>
  <c r="P58" i="1"/>
  <c r="L58" i="1"/>
  <c r="E58" i="1"/>
  <c r="P53" i="1"/>
  <c r="L53" i="1"/>
  <c r="E53" i="1"/>
  <c r="H51" i="1"/>
  <c r="L51" i="1"/>
  <c r="L50" i="1"/>
  <c r="L49" i="1"/>
  <c r="L48" i="1"/>
  <c r="L47" i="1"/>
  <c r="J47" i="1"/>
  <c r="H47" i="1"/>
  <c r="H44" i="1"/>
  <c r="L44" i="1"/>
  <c r="D44" i="1"/>
  <c r="L42" i="1"/>
  <c r="H42" i="1"/>
  <c r="D42" i="1"/>
  <c r="D41" i="1"/>
  <c r="K40" i="1"/>
  <c r="G20" i="1"/>
  <c r="P20" i="1"/>
  <c r="P25" i="1"/>
  <c r="P30" i="1"/>
  <c r="P31" i="1"/>
  <c r="P32" i="1"/>
  <c r="P33" i="1"/>
  <c r="K20" i="1"/>
  <c r="G20" i="3"/>
  <c r="P20" i="3"/>
  <c r="P25" i="3"/>
  <c r="P30" i="3"/>
  <c r="P31" i="3"/>
  <c r="P32" i="3"/>
  <c r="P33" i="3"/>
  <c r="K20" i="3"/>
  <c r="G20" i="4"/>
  <c r="P20" i="4"/>
  <c r="P25" i="4"/>
  <c r="P30" i="4"/>
  <c r="P31" i="4"/>
  <c r="P32" i="4"/>
  <c r="P33" i="4"/>
  <c r="K20" i="4"/>
  <c r="G20" i="5"/>
  <c r="P20" i="5"/>
  <c r="P25" i="5"/>
  <c r="P30" i="5"/>
  <c r="P31" i="5"/>
  <c r="P32" i="5"/>
  <c r="P33" i="5"/>
  <c r="K20" i="5"/>
  <c r="G20" i="6"/>
  <c r="P20" i="6"/>
  <c r="P25" i="6"/>
  <c r="P30" i="6"/>
  <c r="P31" i="6"/>
  <c r="P32" i="6"/>
  <c r="P33" i="6"/>
  <c r="K20" i="6"/>
  <c r="K20" i="7"/>
  <c r="E30" i="1"/>
  <c r="E30" i="3"/>
  <c r="E30" i="4"/>
  <c r="E30" i="5"/>
  <c r="E30" i="6"/>
  <c r="E30" i="7"/>
  <c r="E31" i="1"/>
  <c r="E31" i="3"/>
  <c r="E31" i="4"/>
  <c r="E31" i="5"/>
  <c r="E31" i="6"/>
  <c r="E31" i="7"/>
  <c r="E32" i="1"/>
  <c r="E32" i="3"/>
  <c r="E32" i="4"/>
  <c r="E32" i="5"/>
  <c r="E32" i="6"/>
  <c r="E32" i="7"/>
  <c r="E33" i="1"/>
  <c r="E33" i="3"/>
  <c r="E33" i="4"/>
  <c r="E33" i="5"/>
  <c r="E33" i="6"/>
  <c r="E33" i="7"/>
  <c r="E29" i="7"/>
  <c r="P30" i="7"/>
  <c r="P31" i="7"/>
  <c r="P32" i="7"/>
  <c r="P33" i="7"/>
  <c r="P29" i="7"/>
  <c r="R29" i="7"/>
  <c r="E25" i="1"/>
  <c r="E25" i="3"/>
  <c r="E25" i="4"/>
  <c r="E25" i="5"/>
  <c r="E25" i="6"/>
  <c r="E25" i="7"/>
  <c r="E26" i="1"/>
  <c r="E26" i="3"/>
  <c r="E26" i="4"/>
  <c r="E26" i="5"/>
  <c r="E26" i="6"/>
  <c r="E26" i="7"/>
  <c r="E24" i="7"/>
  <c r="P25" i="7"/>
  <c r="P26" i="1"/>
  <c r="P26" i="3"/>
  <c r="P26" i="4"/>
  <c r="P26" i="5"/>
  <c r="P26" i="6"/>
  <c r="P26" i="7"/>
  <c r="P27" i="1"/>
  <c r="P27" i="3"/>
  <c r="P27" i="4"/>
  <c r="P27" i="5"/>
  <c r="P27" i="6"/>
  <c r="P27" i="7"/>
  <c r="P24" i="7"/>
  <c r="R24" i="7"/>
  <c r="E20" i="1"/>
  <c r="E20" i="3"/>
  <c r="E20" i="4"/>
  <c r="E20" i="5"/>
  <c r="E20" i="6"/>
  <c r="E20" i="7"/>
  <c r="E21" i="1"/>
  <c r="E21" i="3"/>
  <c r="E21" i="4"/>
  <c r="E21" i="5"/>
  <c r="E21" i="6"/>
  <c r="E21" i="7"/>
  <c r="E22" i="1"/>
  <c r="E22" i="3"/>
  <c r="E22" i="4"/>
  <c r="E22" i="5"/>
  <c r="E22" i="6"/>
  <c r="E22" i="7"/>
  <c r="E19" i="7"/>
  <c r="P20" i="7"/>
  <c r="P21" i="1"/>
  <c r="P21" i="3"/>
  <c r="P21" i="4"/>
  <c r="P21" i="5"/>
  <c r="P21" i="6"/>
  <c r="P21" i="7"/>
  <c r="P22" i="1"/>
  <c r="P22" i="3"/>
  <c r="P22" i="4"/>
  <c r="P22" i="5"/>
  <c r="P22" i="6"/>
  <c r="P22" i="7"/>
  <c r="P19" i="7"/>
  <c r="R19" i="7"/>
  <c r="O33" i="6"/>
  <c r="L33" i="6"/>
  <c r="J32" i="6"/>
  <c r="J33" i="6"/>
  <c r="H32" i="6"/>
  <c r="H33" i="6"/>
  <c r="G33" i="6"/>
  <c r="D33" i="6"/>
  <c r="O32" i="6"/>
  <c r="L32" i="6"/>
  <c r="D32" i="6"/>
  <c r="O31" i="6"/>
  <c r="D31" i="6"/>
  <c r="O30" i="6"/>
  <c r="D30" i="6"/>
  <c r="E29" i="6"/>
  <c r="P29" i="6"/>
  <c r="R29" i="6"/>
  <c r="L29" i="6"/>
  <c r="O27" i="6"/>
  <c r="J27" i="6"/>
  <c r="G27" i="6"/>
  <c r="E27" i="6"/>
  <c r="D27" i="6"/>
  <c r="O26" i="6"/>
  <c r="D26" i="6"/>
  <c r="O25" i="6"/>
  <c r="D25" i="6"/>
  <c r="E24" i="6"/>
  <c r="P24" i="6"/>
  <c r="R24" i="6"/>
  <c r="L24" i="6"/>
  <c r="O22" i="6"/>
  <c r="D22" i="6"/>
  <c r="O21" i="6"/>
  <c r="D21" i="6"/>
  <c r="O20" i="6"/>
  <c r="D20" i="6"/>
  <c r="E19" i="6"/>
  <c r="P19" i="6"/>
  <c r="R19" i="6"/>
  <c r="H17" i="6"/>
  <c r="L17" i="6"/>
  <c r="E17" i="6"/>
  <c r="D17" i="6"/>
  <c r="H16" i="6"/>
  <c r="J16" i="6"/>
  <c r="L16" i="6"/>
  <c r="E16" i="6"/>
  <c r="D16" i="6"/>
  <c r="H15" i="6"/>
  <c r="J15" i="6"/>
  <c r="L15" i="6"/>
  <c r="E15" i="6"/>
  <c r="D15" i="6"/>
  <c r="H14" i="6"/>
  <c r="J14" i="6"/>
  <c r="L14" i="6"/>
  <c r="E14" i="6"/>
  <c r="D14" i="6"/>
  <c r="N13" i="6"/>
  <c r="L13" i="6"/>
  <c r="J13" i="6"/>
  <c r="H13" i="6"/>
  <c r="N12" i="6"/>
  <c r="O33" i="4"/>
  <c r="L33" i="4"/>
  <c r="J32" i="4"/>
  <c r="J33" i="4"/>
  <c r="H32" i="4"/>
  <c r="H33" i="4"/>
  <c r="G33" i="4"/>
  <c r="D33" i="4"/>
  <c r="O32" i="4"/>
  <c r="L32" i="4"/>
  <c r="D32" i="4"/>
  <c r="O31" i="4"/>
  <c r="D31" i="4"/>
  <c r="O30" i="4"/>
  <c r="D30" i="4"/>
  <c r="E29" i="4"/>
  <c r="P29" i="4"/>
  <c r="R29" i="4"/>
  <c r="L29" i="4"/>
  <c r="O27" i="4"/>
  <c r="J27" i="4"/>
  <c r="G27" i="4"/>
  <c r="E27" i="4"/>
  <c r="D27" i="4"/>
  <c r="O26" i="4"/>
  <c r="D26" i="4"/>
  <c r="O25" i="4"/>
  <c r="D25" i="4"/>
  <c r="E24" i="4"/>
  <c r="P24" i="4"/>
  <c r="R24" i="4"/>
  <c r="L24" i="4"/>
  <c r="O22" i="4"/>
  <c r="D22" i="4"/>
  <c r="O21" i="4"/>
  <c r="D21" i="4"/>
  <c r="O20" i="4"/>
  <c r="D20" i="4"/>
  <c r="E19" i="4"/>
  <c r="P19" i="4"/>
  <c r="R19" i="4"/>
  <c r="H17" i="4"/>
  <c r="L17" i="4"/>
  <c r="E17" i="4"/>
  <c r="D17" i="4"/>
  <c r="H16" i="4"/>
  <c r="J16" i="4"/>
  <c r="L16" i="4"/>
  <c r="E16" i="4"/>
  <c r="D16" i="4"/>
  <c r="H15" i="4"/>
  <c r="J15" i="4"/>
  <c r="L15" i="4"/>
  <c r="E15" i="4"/>
  <c r="D15" i="4"/>
  <c r="H14" i="4"/>
  <c r="J14" i="4"/>
  <c r="L14" i="4"/>
  <c r="E14" i="4"/>
  <c r="D14" i="4"/>
  <c r="N13" i="4"/>
  <c r="L13" i="4"/>
  <c r="J13" i="4"/>
  <c r="H13" i="4"/>
  <c r="N12" i="4"/>
  <c r="O33" i="3"/>
  <c r="L33" i="3"/>
  <c r="J32" i="3"/>
  <c r="J33" i="3"/>
  <c r="H32" i="3"/>
  <c r="H33" i="3"/>
  <c r="G33" i="3"/>
  <c r="D33" i="3"/>
  <c r="O32" i="3"/>
  <c r="L32" i="3"/>
  <c r="D32" i="3"/>
  <c r="O31" i="3"/>
  <c r="D31" i="3"/>
  <c r="O30" i="3"/>
  <c r="D30" i="3"/>
  <c r="E29" i="3"/>
  <c r="P29" i="3"/>
  <c r="R29" i="3"/>
  <c r="L29" i="3"/>
  <c r="O27" i="3"/>
  <c r="J27" i="3"/>
  <c r="G27" i="3"/>
  <c r="E27" i="3"/>
  <c r="D27" i="3"/>
  <c r="O26" i="3"/>
  <c r="D26" i="3"/>
  <c r="O25" i="3"/>
  <c r="D25" i="3"/>
  <c r="E24" i="3"/>
  <c r="P24" i="3"/>
  <c r="R24" i="3"/>
  <c r="L24" i="3"/>
  <c r="O22" i="3"/>
  <c r="D22" i="3"/>
  <c r="O21" i="3"/>
  <c r="D21" i="3"/>
  <c r="O20" i="3"/>
  <c r="D20" i="3"/>
  <c r="E19" i="3"/>
  <c r="P19" i="3"/>
  <c r="R19" i="3"/>
  <c r="H17" i="3"/>
  <c r="L17" i="3"/>
  <c r="E17" i="3"/>
  <c r="D17" i="3"/>
  <c r="H16" i="3"/>
  <c r="J16" i="3"/>
  <c r="L16" i="3"/>
  <c r="E16" i="3"/>
  <c r="D16" i="3"/>
  <c r="H15" i="3"/>
  <c r="J15" i="3"/>
  <c r="L15" i="3"/>
  <c r="E15" i="3"/>
  <c r="D15" i="3"/>
  <c r="H14" i="3"/>
  <c r="J14" i="3"/>
  <c r="L14" i="3"/>
  <c r="E14" i="3"/>
  <c r="D14" i="3"/>
  <c r="N13" i="3"/>
  <c r="L13" i="3"/>
  <c r="J13" i="3"/>
  <c r="H13" i="3"/>
  <c r="N12" i="3"/>
  <c r="O33" i="1"/>
  <c r="L33" i="1"/>
  <c r="J32" i="1"/>
  <c r="J33" i="1"/>
  <c r="H32" i="1"/>
  <c r="H33" i="1"/>
  <c r="G33" i="1"/>
  <c r="D33" i="1"/>
  <c r="O32" i="1"/>
  <c r="L32" i="1"/>
  <c r="D32" i="1"/>
  <c r="O31" i="1"/>
  <c r="D31" i="1"/>
  <c r="O30" i="1"/>
  <c r="D30" i="1"/>
  <c r="E29" i="1"/>
  <c r="P29" i="1"/>
  <c r="R29" i="1"/>
  <c r="L29" i="1"/>
  <c r="O27" i="1"/>
  <c r="J27" i="1"/>
  <c r="G27" i="1"/>
  <c r="E27" i="1"/>
  <c r="D27" i="1"/>
  <c r="O26" i="1"/>
  <c r="D26" i="1"/>
  <c r="O25" i="1"/>
  <c r="D25" i="1"/>
  <c r="E24" i="1"/>
  <c r="P24" i="1"/>
  <c r="R24" i="1"/>
  <c r="L24" i="1"/>
  <c r="O22" i="1"/>
  <c r="D22" i="1"/>
  <c r="O21" i="1"/>
  <c r="D21" i="1"/>
  <c r="O20" i="1"/>
  <c r="D20" i="1"/>
  <c r="E19" i="1"/>
  <c r="P19" i="1"/>
  <c r="R19" i="1"/>
  <c r="H17" i="1"/>
  <c r="L17" i="1"/>
  <c r="E17" i="1"/>
  <c r="D17" i="1"/>
  <c r="H16" i="1"/>
  <c r="J16" i="1"/>
  <c r="L16" i="1"/>
  <c r="E16" i="1"/>
  <c r="D16" i="1"/>
  <c r="H15" i="1"/>
  <c r="J15" i="1"/>
  <c r="L15" i="1"/>
  <c r="E15" i="1"/>
  <c r="D15" i="1"/>
  <c r="H14" i="1"/>
  <c r="J14" i="1"/>
  <c r="L14" i="1"/>
  <c r="E14" i="1"/>
  <c r="D14" i="1"/>
  <c r="N13" i="1"/>
  <c r="L13" i="1"/>
  <c r="J13" i="1"/>
  <c r="H13" i="1"/>
  <c r="N12" i="1"/>
  <c r="E24" i="5"/>
  <c r="P24" i="5"/>
  <c r="R24" i="5"/>
  <c r="E19" i="5"/>
  <c r="P19" i="5"/>
  <c r="R19" i="5"/>
  <c r="P29" i="5"/>
  <c r="E29" i="5"/>
  <c r="R29" i="5"/>
  <c r="E49" i="5"/>
  <c r="E42" i="5"/>
  <c r="E44" i="5"/>
  <c r="E45" i="5"/>
  <c r="E40" i="5"/>
  <c r="H65" i="5"/>
  <c r="P63" i="5"/>
  <c r="E63" i="5"/>
  <c r="L62" i="5"/>
  <c r="J62" i="5"/>
  <c r="H62" i="5"/>
  <c r="G62" i="5"/>
  <c r="P58" i="5"/>
  <c r="L58" i="5"/>
  <c r="E58" i="5"/>
  <c r="P53" i="5"/>
  <c r="L53" i="5"/>
  <c r="E53" i="5"/>
  <c r="H51" i="5"/>
  <c r="L51" i="5"/>
  <c r="L50" i="5"/>
  <c r="L49" i="5"/>
  <c r="L48" i="5"/>
  <c r="N47" i="5"/>
  <c r="L47" i="5"/>
  <c r="J47" i="5"/>
  <c r="H47" i="5"/>
  <c r="H44" i="5"/>
  <c r="L44" i="5"/>
  <c r="D44" i="5"/>
  <c r="L42" i="5"/>
  <c r="H42" i="5"/>
  <c r="D42" i="5"/>
  <c r="P41" i="5"/>
  <c r="O41" i="5"/>
  <c r="N41" i="5"/>
  <c r="D41" i="5"/>
  <c r="K40" i="5"/>
  <c r="E7" i="1"/>
  <c r="E9" i="1"/>
  <c r="E8" i="1"/>
  <c r="E10" i="1"/>
  <c r="E11" i="1"/>
  <c r="E6" i="1"/>
  <c r="K2" i="6"/>
  <c r="F241" i="6"/>
  <c r="F207" i="6"/>
  <c r="F173" i="6"/>
  <c r="F139" i="6"/>
  <c r="F105" i="6"/>
  <c r="F71" i="6"/>
  <c r="F37" i="6"/>
  <c r="K2" i="5"/>
  <c r="F241" i="5"/>
  <c r="F207" i="5"/>
  <c r="F173" i="5"/>
  <c r="F139" i="5"/>
  <c r="F105" i="5"/>
  <c r="F71" i="5"/>
  <c r="F37" i="5"/>
  <c r="K2" i="4"/>
  <c r="F241" i="4"/>
  <c r="F207" i="4"/>
  <c r="F173" i="4"/>
  <c r="F139" i="4"/>
  <c r="F105" i="4"/>
  <c r="F71" i="4"/>
  <c r="F37" i="4"/>
  <c r="K2" i="3"/>
  <c r="F241" i="3"/>
  <c r="F207" i="3"/>
  <c r="F173" i="3"/>
  <c r="F139" i="3"/>
  <c r="F105" i="3"/>
  <c r="F71" i="3"/>
  <c r="F37" i="3"/>
  <c r="F241" i="1"/>
  <c r="F207" i="1"/>
  <c r="F173" i="1"/>
  <c r="F139" i="1"/>
  <c r="F37" i="1"/>
  <c r="F71" i="1"/>
  <c r="F105" i="1"/>
  <c r="G20" i="7"/>
  <c r="O33" i="5"/>
  <c r="O33" i="7"/>
  <c r="O32" i="5"/>
  <c r="O32" i="7"/>
  <c r="O31" i="5"/>
  <c r="O31" i="7"/>
  <c r="O30" i="5"/>
  <c r="O30" i="7"/>
  <c r="O27" i="5"/>
  <c r="O27" i="7"/>
  <c r="O26" i="5"/>
  <c r="O26" i="7"/>
  <c r="O25" i="5"/>
  <c r="O25" i="7"/>
  <c r="O22" i="5"/>
  <c r="O22" i="7"/>
  <c r="O21" i="5"/>
  <c r="O21" i="7"/>
  <c r="O20" i="5"/>
  <c r="O20" i="7"/>
  <c r="D33" i="5"/>
  <c r="D33" i="7"/>
  <c r="D32" i="5"/>
  <c r="D32" i="7"/>
  <c r="D31" i="5"/>
  <c r="D31" i="7"/>
  <c r="D30" i="5"/>
  <c r="D30" i="7"/>
  <c r="E27" i="5"/>
  <c r="E27" i="7"/>
  <c r="D27" i="5"/>
  <c r="D27" i="7"/>
  <c r="D26" i="5"/>
  <c r="D26" i="7"/>
  <c r="D25" i="5"/>
  <c r="D25" i="7"/>
  <c r="E17" i="5"/>
  <c r="E17" i="7"/>
  <c r="E16" i="5"/>
  <c r="E16" i="7"/>
  <c r="E15" i="5"/>
  <c r="E15" i="7"/>
  <c r="E14" i="5"/>
  <c r="E14" i="7"/>
  <c r="E11" i="3"/>
  <c r="E11" i="4"/>
  <c r="E11" i="5"/>
  <c r="E11" i="6"/>
  <c r="E11" i="7"/>
  <c r="E10" i="6"/>
  <c r="E10" i="3"/>
  <c r="E10" i="4"/>
  <c r="E10" i="5"/>
  <c r="E10" i="7"/>
  <c r="E9" i="6"/>
  <c r="E9" i="3"/>
  <c r="E9" i="4"/>
  <c r="E9" i="5"/>
  <c r="E9" i="7"/>
  <c r="E8" i="3"/>
  <c r="E8" i="4"/>
  <c r="E8" i="5"/>
  <c r="E8" i="6"/>
  <c r="E8" i="7"/>
  <c r="E7" i="6"/>
  <c r="E7" i="3"/>
  <c r="E7" i="4"/>
  <c r="E7" i="5"/>
  <c r="E7" i="7"/>
  <c r="D22" i="5"/>
  <c r="D22" i="7"/>
  <c r="D21" i="5"/>
  <c r="D21" i="7"/>
  <c r="D20" i="5"/>
  <c r="D20" i="7"/>
  <c r="D11" i="1"/>
  <c r="D10" i="1"/>
  <c r="D9" i="1"/>
  <c r="D8" i="1"/>
  <c r="D7" i="1"/>
  <c r="D17" i="5"/>
  <c r="D17" i="7"/>
  <c r="D16" i="5"/>
  <c r="D16" i="7"/>
  <c r="D15" i="5"/>
  <c r="D15" i="7"/>
  <c r="D14" i="5"/>
  <c r="D14" i="7"/>
  <c r="E6" i="7"/>
  <c r="D11" i="6"/>
  <c r="D10" i="6"/>
  <c r="D9" i="6"/>
  <c r="D8" i="6"/>
  <c r="D7" i="6"/>
  <c r="E6" i="6"/>
  <c r="D11" i="5"/>
  <c r="D10" i="5"/>
  <c r="D9" i="5"/>
  <c r="D8" i="5"/>
  <c r="D7" i="5"/>
  <c r="E6" i="5"/>
  <c r="D11" i="4"/>
  <c r="D10" i="4"/>
  <c r="D9" i="4"/>
  <c r="D8" i="4"/>
  <c r="D7" i="4"/>
  <c r="E6" i="4"/>
  <c r="D11" i="3"/>
  <c r="D10" i="3"/>
  <c r="D9" i="3"/>
  <c r="D8" i="3"/>
  <c r="D7" i="3"/>
  <c r="E6" i="3"/>
  <c r="N9" i="6"/>
  <c r="N9" i="3"/>
  <c r="N9" i="4"/>
  <c r="N9" i="5"/>
  <c r="N9" i="1"/>
  <c r="N9" i="7"/>
  <c r="O9" i="3"/>
  <c r="O9" i="4"/>
  <c r="O9" i="5"/>
  <c r="O9" i="6"/>
  <c r="O9" i="1"/>
  <c r="O9" i="7"/>
  <c r="P9" i="3"/>
  <c r="P9" i="4"/>
  <c r="P9" i="5"/>
  <c r="P9" i="6"/>
  <c r="P9" i="1"/>
  <c r="P9" i="7"/>
  <c r="N13" i="5"/>
  <c r="N13" i="7"/>
  <c r="P13" i="7"/>
  <c r="N8" i="6"/>
  <c r="N8" i="3"/>
  <c r="N8" i="4"/>
  <c r="N8" i="5"/>
  <c r="N8" i="1"/>
  <c r="N8" i="7"/>
  <c r="O8" i="3"/>
  <c r="O8" i="4"/>
  <c r="O8" i="5"/>
  <c r="O8" i="6"/>
  <c r="O8" i="1"/>
  <c r="O8" i="7"/>
  <c r="P8" i="3"/>
  <c r="P8" i="4"/>
  <c r="P8" i="5"/>
  <c r="P8" i="6"/>
  <c r="P8" i="1"/>
  <c r="P8" i="7"/>
  <c r="N12" i="5"/>
  <c r="N12" i="7"/>
  <c r="P12" i="7"/>
  <c r="J15" i="5"/>
  <c r="J14" i="5"/>
  <c r="M3" i="8"/>
  <c r="G27" i="5"/>
  <c r="C3" i="7"/>
  <c r="M3" i="7"/>
  <c r="L33" i="7"/>
  <c r="C3" i="6"/>
  <c r="M3" i="6"/>
  <c r="L8" i="6"/>
  <c r="K5" i="6"/>
  <c r="H36" i="6"/>
  <c r="H104" i="6"/>
  <c r="H138" i="6"/>
  <c r="H172" i="6"/>
  <c r="H206" i="6"/>
  <c r="H240" i="6"/>
  <c r="C3" i="5"/>
  <c r="M3" i="5"/>
  <c r="L33" i="5"/>
  <c r="L32" i="5"/>
  <c r="J32" i="5"/>
  <c r="H32" i="5"/>
  <c r="G33" i="5"/>
  <c r="J27" i="5"/>
  <c r="J16" i="5"/>
  <c r="H16" i="5"/>
  <c r="H15" i="5"/>
  <c r="H14" i="5"/>
  <c r="K5" i="5"/>
  <c r="K5" i="1"/>
  <c r="K5" i="7"/>
  <c r="H36" i="5"/>
  <c r="H70" i="5"/>
  <c r="H104" i="5"/>
  <c r="H138" i="5"/>
  <c r="H172" i="5"/>
  <c r="H206" i="5"/>
  <c r="H240" i="5"/>
  <c r="K5" i="4"/>
  <c r="K5" i="3"/>
  <c r="C3" i="4"/>
  <c r="L8" i="4"/>
  <c r="M3" i="4"/>
  <c r="H36" i="4"/>
  <c r="H70" i="4"/>
  <c r="H104" i="4"/>
  <c r="H138" i="4"/>
  <c r="H172" i="4"/>
  <c r="H206" i="4"/>
  <c r="H240" i="4"/>
  <c r="M3" i="3"/>
  <c r="C3" i="3"/>
  <c r="H36" i="3"/>
  <c r="H70" i="3"/>
  <c r="H104" i="3"/>
  <c r="H138" i="3"/>
  <c r="H172" i="3"/>
  <c r="H206" i="3"/>
  <c r="H240" i="3"/>
  <c r="L8" i="3"/>
  <c r="H36" i="1"/>
  <c r="H70" i="1"/>
  <c r="H104" i="1"/>
  <c r="H138" i="1"/>
  <c r="H172" i="1"/>
  <c r="H206" i="1"/>
  <c r="H240" i="1"/>
  <c r="L8" i="1"/>
  <c r="H15" i="7"/>
  <c r="G27" i="7"/>
  <c r="J15" i="7"/>
  <c r="J14" i="7"/>
  <c r="L32" i="7"/>
  <c r="J16" i="7"/>
  <c r="G32" i="7"/>
  <c r="G33" i="7"/>
  <c r="H14" i="7"/>
  <c r="H33" i="5"/>
  <c r="H32" i="7"/>
  <c r="H33" i="7"/>
  <c r="J33" i="5"/>
  <c r="J32" i="7"/>
  <c r="J33" i="7"/>
  <c r="L8" i="5"/>
  <c r="L8" i="7"/>
  <c r="L16" i="5"/>
  <c r="H16" i="7"/>
  <c r="L15" i="5"/>
  <c r="L14" i="5"/>
  <c r="L24" i="5"/>
  <c r="J27" i="7"/>
  <c r="L24" i="7"/>
  <c r="H17" i="5"/>
  <c r="J13" i="5"/>
  <c r="H8" i="1"/>
  <c r="H10" i="1"/>
  <c r="L15" i="7"/>
  <c r="J13" i="7"/>
  <c r="L14" i="7"/>
  <c r="L16" i="7"/>
  <c r="H17" i="7"/>
  <c r="L17" i="7"/>
  <c r="L29" i="5"/>
  <c r="L29" i="7"/>
  <c r="H10" i="6"/>
  <c r="L10" i="6"/>
  <c r="K6" i="6"/>
  <c r="H8" i="6"/>
  <c r="L17" i="5"/>
  <c r="L13" i="5"/>
  <c r="H13" i="5"/>
  <c r="H10" i="5"/>
  <c r="H8" i="5"/>
  <c r="H10" i="4"/>
  <c r="H8" i="4"/>
  <c r="H10" i="3"/>
  <c r="L10" i="3"/>
  <c r="K6" i="3"/>
  <c r="H8" i="3"/>
  <c r="L10" i="4"/>
  <c r="L13" i="7"/>
  <c r="H13" i="7"/>
  <c r="H8" i="7"/>
  <c r="H10" i="7"/>
  <c r="K6" i="4"/>
  <c r="K6" i="5"/>
  <c r="L10" i="5"/>
  <c r="K6" i="7"/>
  <c r="L10" i="7"/>
  <c r="K6" i="1"/>
  <c r="L10" i="1"/>
  <c r="D8" i="7"/>
  <c r="D9" i="7"/>
  <c r="D10" i="7"/>
  <c r="D11" i="7"/>
  <c r="D7" i="7"/>
</calcChain>
</file>

<file path=xl/sharedStrings.xml><?xml version="1.0" encoding="utf-8"?>
<sst xmlns="http://schemas.openxmlformats.org/spreadsheetml/2006/main" count="3095" uniqueCount="123">
  <si>
    <t>Paiements semaine</t>
  </si>
  <si>
    <t>Qté</t>
  </si>
  <si>
    <t>Espèces</t>
  </si>
  <si>
    <t>Chèques</t>
  </si>
  <si>
    <t>Cartes Bleues</t>
  </si>
  <si>
    <t>Bons d'Achats</t>
  </si>
  <si>
    <t>Achats Tirages</t>
  </si>
  <si>
    <t>Gains tirages</t>
  </si>
  <si>
    <t>Remboursements tirages</t>
  </si>
  <si>
    <t>Gains Grattages</t>
  </si>
  <si>
    <t>Remboursements Grattages</t>
  </si>
  <si>
    <t>Timbres La Poste</t>
  </si>
  <si>
    <t>Taxes douanes</t>
  </si>
  <si>
    <t>TVA La Poste</t>
  </si>
  <si>
    <t>Cartes Restau</t>
  </si>
  <si>
    <t>TVA</t>
  </si>
  <si>
    <t>C.R Bimpli</t>
  </si>
  <si>
    <t>C.R Edenred</t>
  </si>
  <si>
    <t>C.R Pluxee</t>
  </si>
  <si>
    <t>TVA 20%</t>
  </si>
  <si>
    <t>Total H.T</t>
  </si>
  <si>
    <t>Total T.V.A</t>
  </si>
  <si>
    <t>Total T.T.C</t>
  </si>
  <si>
    <t>C.A Brut</t>
  </si>
  <si>
    <t>C.A Net</t>
  </si>
  <si>
    <t>TVA 10%</t>
  </si>
  <si>
    <t>TVA 5,5%</t>
  </si>
  <si>
    <t>Exo TVA</t>
  </si>
  <si>
    <t>Détail TVA</t>
  </si>
  <si>
    <t>HT</t>
  </si>
  <si>
    <t>Affranchissements</t>
  </si>
  <si>
    <t>Ventes Produits</t>
  </si>
  <si>
    <t>Taxes Douanières</t>
  </si>
  <si>
    <t>T.V.A La Poste</t>
  </si>
  <si>
    <t>Montants T.T.C</t>
  </si>
  <si>
    <t>Dépôts espèces semaine</t>
  </si>
  <si>
    <t>Chèque 1</t>
  </si>
  <si>
    <t>Chèque 2</t>
  </si>
  <si>
    <t>Chèque 3</t>
  </si>
  <si>
    <t>T.T.C</t>
  </si>
  <si>
    <t>Chèque 4</t>
  </si>
  <si>
    <t xml:space="preserve">2024 - Semaine </t>
  </si>
  <si>
    <t>Fermeture HEBDO</t>
  </si>
  <si>
    <t>Panier Moyen :</t>
  </si>
  <si>
    <t>E.R.H mensualisé</t>
  </si>
  <si>
    <t>Nbre de clients :</t>
  </si>
  <si>
    <t>Dépôts chèques semaine</t>
  </si>
  <si>
    <r>
      <t>Services</t>
    </r>
    <r>
      <rPr>
        <b/>
        <sz val="8"/>
        <color theme="1" tint="0.34998626667073579"/>
        <rFont val="Arial Narrow"/>
        <family val="2"/>
      </rPr>
      <t xml:space="preserve"> (C.A)</t>
    </r>
  </si>
  <si>
    <t>To Good To Go</t>
  </si>
  <si>
    <t>Chèques du jour</t>
  </si>
  <si>
    <t>Espèces du Jour</t>
  </si>
  <si>
    <t>HT+TVA / CA Brut</t>
  </si>
  <si>
    <t>Nombre de chèque(s)</t>
  </si>
  <si>
    <t>Montant du(es) Chèque(s)</t>
  </si>
  <si>
    <t>Achats Grattages</t>
  </si>
  <si>
    <t>C.R Up Déj.</t>
  </si>
  <si>
    <t>Association</t>
  </si>
  <si>
    <t>La Poste</t>
  </si>
  <si>
    <t>OUVERT</t>
  </si>
  <si>
    <t xml:space="preserve">Semaine </t>
  </si>
  <si>
    <t>1 à 5</t>
  </si>
  <si>
    <t>Semaines</t>
  </si>
  <si>
    <t>Dépôts chèques mensuel</t>
  </si>
  <si>
    <t>Dépôts espèces mensuel</t>
  </si>
  <si>
    <t>C.R Bimpli (bilan)</t>
  </si>
  <si>
    <t>C.R Edenred (Bilan)</t>
  </si>
  <si>
    <t>C.R Up Déj. (Bilan)</t>
  </si>
  <si>
    <t>C.R Pluxee (Bilan)</t>
  </si>
  <si>
    <t>Total Brut</t>
  </si>
  <si>
    <t>Date 1</t>
  </si>
  <si>
    <t>Date 2</t>
  </si>
  <si>
    <t>Date 3</t>
  </si>
  <si>
    <t>Date 4</t>
  </si>
  <si>
    <t>Date 5</t>
  </si>
  <si>
    <t>Total T.V.A 20%</t>
  </si>
  <si>
    <t>- Cartes Bimpli</t>
  </si>
  <si>
    <t>- Cartes Edenred</t>
  </si>
  <si>
    <t>- Cartes Up-Déj.</t>
  </si>
  <si>
    <t>- Cartes Pluxee</t>
  </si>
  <si>
    <t>- Cartes Swile</t>
  </si>
  <si>
    <t>- Mises en Jeux Tirages</t>
  </si>
  <si>
    <t>- Paiements Jeux Tirages</t>
  </si>
  <si>
    <t>- Total Caisse Jeux Tirages</t>
  </si>
  <si>
    <t>- Lots Payés Grattages</t>
  </si>
  <si>
    <t>Date</t>
  </si>
  <si>
    <t>- Affranchissements</t>
  </si>
  <si>
    <t>- Ventes Produits</t>
  </si>
  <si>
    <t>- Taxes Douanières</t>
  </si>
  <si>
    <t>- TVA La Poste</t>
  </si>
  <si>
    <t>Facture</t>
  </si>
  <si>
    <t>Montant TTC</t>
  </si>
  <si>
    <t>C.A Caisse TTC</t>
  </si>
  <si>
    <t>CA Smartéo TTC</t>
  </si>
  <si>
    <t>Global Cartes Restau</t>
  </si>
  <si>
    <t>Factures La Poste</t>
  </si>
  <si>
    <t>Factures FDJ Gratt.</t>
  </si>
  <si>
    <t>Factures FDJ Tir.</t>
  </si>
  <si>
    <t>Facture / Comm. La Poste</t>
  </si>
  <si>
    <t>Paiements services</t>
  </si>
  <si>
    <t>- Virement Tirages FDJ</t>
  </si>
  <si>
    <t>- Virement Grattages FDJ</t>
  </si>
  <si>
    <t>- Prélèv. Grattages FDJ</t>
  </si>
  <si>
    <t>- Prélèv. Tirages FDJ</t>
  </si>
  <si>
    <t>Factures C. Restau</t>
  </si>
  <si>
    <t>- Facture Démarque RPI</t>
  </si>
  <si>
    <t>- Reddition compte RPI</t>
  </si>
  <si>
    <t>- Autofact. Comm. RPI</t>
  </si>
  <si>
    <t>Dont FDJ (Caisse)</t>
  </si>
  <si>
    <r>
      <t>Dont FDJ</t>
    </r>
    <r>
      <rPr>
        <b/>
        <sz val="8"/>
        <color theme="0" tint="-4.9989318521683403E-2"/>
        <rFont val="Arial Narrow"/>
        <family val="2"/>
      </rPr>
      <t xml:space="preserve"> </t>
    </r>
    <r>
      <rPr>
        <b/>
        <sz val="10"/>
        <color theme="0" tint="-4.9989318521683403E-2"/>
        <rFont val="Arial Narrow"/>
        <family val="2"/>
      </rPr>
      <t>(Caisse)</t>
    </r>
  </si>
  <si>
    <r>
      <t>Dont FDJ</t>
    </r>
    <r>
      <rPr>
        <b/>
        <sz val="8"/>
        <color theme="0" tint="-4.9989318521683403E-2"/>
        <rFont val="Arial Narrow"/>
        <family val="2"/>
      </rPr>
      <t xml:space="preserve"> </t>
    </r>
    <r>
      <rPr>
        <b/>
        <sz val="10"/>
        <color theme="0" tint="-4.9989318521683403E-2"/>
        <rFont val="Arial Narrow"/>
        <family val="2"/>
      </rPr>
      <t>(Serveur)</t>
    </r>
  </si>
  <si>
    <r>
      <t>Dont Poste</t>
    </r>
    <r>
      <rPr>
        <b/>
        <sz val="8"/>
        <color theme="1" tint="0.34998626667073579"/>
        <rFont val="Arial Narrow"/>
        <family val="2"/>
      </rPr>
      <t xml:space="preserve"> </t>
    </r>
    <r>
      <rPr>
        <b/>
        <sz val="10"/>
        <color theme="1" tint="0.34998626667073579"/>
        <rFont val="Arial Narrow"/>
        <family val="2"/>
      </rPr>
      <t>(Smartéo)</t>
    </r>
  </si>
  <si>
    <t>C.A Semaine (Caisse)</t>
  </si>
  <si>
    <t>C.A Semaine (Services)</t>
  </si>
  <si>
    <r>
      <t>Dont Poste</t>
    </r>
    <r>
      <rPr>
        <b/>
        <sz val="8"/>
        <color theme="1" tint="0.34998626667073579"/>
        <rFont val="Arial Narrow"/>
        <family val="2"/>
      </rPr>
      <t xml:space="preserve"> </t>
    </r>
    <r>
      <rPr>
        <b/>
        <sz val="10"/>
        <color theme="1" tint="0.34998626667073579"/>
        <rFont val="Arial Narrow"/>
        <family val="2"/>
      </rPr>
      <t>(Caisse)</t>
    </r>
  </si>
  <si>
    <t>Client mensuel</t>
  </si>
  <si>
    <t>C.A Mensuel (Caisse)</t>
  </si>
  <si>
    <t>C.A Mensuel (Services)</t>
  </si>
  <si>
    <t>Période concernée</t>
  </si>
  <si>
    <t>2e</t>
  </si>
  <si>
    <t>3e</t>
  </si>
  <si>
    <t>4e</t>
  </si>
  <si>
    <t>Mois de Janvier 2024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</si>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</sst>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&quot;€&quot;;[Red]\-#,##0\ &quot;€&quot;"/>
    <numFmt numFmtId="165" formatCode="#,##0.00\ &quot;€&quot;;[Red]\-#,##0.00\ &quot;€&quot;"/>
    <numFmt numFmtId="166" formatCode="#,##0.00\ &quot;€&quot;"/>
    <numFmt numFmtId="167" formatCode="[$-F800]dddd\,\ mmmm\ dd\,\ yyyy"/>
  </numFmts>
  <fonts count="38" x14ac:knownFonts="1">
    <font>
      <sz val="10"/>
      <color theme="1"/>
      <name val="Tahoma"/>
      <family val="2"/>
    </font>
    <font>
      <sz val="10"/>
      <color theme="1"/>
      <name val="Arial Narrow"/>
      <family val="2"/>
    </font>
    <font>
      <sz val="16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b/>
      <i/>
      <sz val="10"/>
      <color theme="1"/>
      <name val="Arial Narrow"/>
      <family val="2"/>
    </font>
    <font>
      <b/>
      <sz val="17"/>
      <color rgb="FFC00000"/>
      <name val="Arial Narrow"/>
      <family val="2"/>
    </font>
    <font>
      <b/>
      <sz val="17"/>
      <color theme="1"/>
      <name val="Arial Narrow"/>
      <family val="2"/>
    </font>
    <font>
      <sz val="8"/>
      <name val="Tahoma"/>
      <family val="2"/>
    </font>
    <font>
      <b/>
      <sz val="10"/>
      <color theme="0" tint="-4.9989318521683403E-2"/>
      <name val="Arial Narrow"/>
      <family val="2"/>
    </font>
    <font>
      <b/>
      <sz val="8"/>
      <color theme="0" tint="-4.9989318521683403E-2"/>
      <name val="Arial Narrow"/>
      <family val="2"/>
    </font>
    <font>
      <b/>
      <i/>
      <sz val="10"/>
      <color rgb="FFFF66FF"/>
      <name val="Arial Narrow"/>
      <family val="2"/>
    </font>
    <font>
      <b/>
      <i/>
      <sz val="10"/>
      <color theme="4" tint="-0.249977111117893"/>
      <name val="Arial Narrow"/>
      <family val="2"/>
    </font>
    <font>
      <b/>
      <i/>
      <sz val="10"/>
      <color theme="4"/>
      <name val="Arial Narrow"/>
      <family val="2"/>
    </font>
    <font>
      <b/>
      <sz val="10"/>
      <color theme="0" tint="-0.499984740745262"/>
      <name val="Arial Narrow"/>
      <family val="2"/>
    </font>
    <font>
      <b/>
      <sz val="10"/>
      <color theme="1" tint="0.34998626667073579"/>
      <name val="Arial Narrow"/>
      <family val="2"/>
    </font>
    <font>
      <b/>
      <sz val="17"/>
      <color theme="1" tint="0.34998626667073579"/>
      <name val="Arial Narrow"/>
      <family val="2"/>
    </font>
    <font>
      <b/>
      <sz val="14"/>
      <color theme="1" tint="0.34998626667073579"/>
      <name val="Arial Narrow"/>
      <family val="2"/>
    </font>
    <font>
      <b/>
      <i/>
      <sz val="16"/>
      <color theme="1" tint="0.34998626667073579"/>
      <name val="Arial Narrow"/>
      <family val="2"/>
    </font>
    <font>
      <b/>
      <sz val="8"/>
      <color theme="1" tint="0.34998626667073579"/>
      <name val="Arial Narrow"/>
      <family val="2"/>
    </font>
    <font>
      <b/>
      <sz val="9"/>
      <color theme="1" tint="0.34998626667073579"/>
      <name val="Arial Narrow"/>
      <family val="2"/>
    </font>
    <font>
      <b/>
      <i/>
      <sz val="9"/>
      <color theme="1" tint="0.34998626667073579"/>
      <name val="Arial Narrow"/>
      <family val="2"/>
    </font>
    <font>
      <sz val="10"/>
      <color theme="1" tint="0.34998626667073579"/>
      <name val="Arial Narrow"/>
      <family val="2"/>
    </font>
    <font>
      <b/>
      <sz val="10"/>
      <color theme="2" tint="-0.749992370372631"/>
      <name val="Arial Narrow"/>
      <family val="2"/>
    </font>
    <font>
      <b/>
      <sz val="10.5"/>
      <color theme="1" tint="0.34998626667073579"/>
      <name val="Arial Narrow"/>
      <family val="2"/>
    </font>
    <font>
      <b/>
      <i/>
      <sz val="10"/>
      <name val="Arial Narrow"/>
      <family val="2"/>
    </font>
    <font>
      <b/>
      <i/>
      <sz val="10"/>
      <color theme="1" tint="0.34998626667073579"/>
      <name val="Arial Narrow"/>
      <family val="2"/>
    </font>
    <font>
      <b/>
      <i/>
      <sz val="10.5"/>
      <color theme="1" tint="0.34998626667073579"/>
      <name val="Arial Narrow"/>
      <family val="2"/>
    </font>
    <font>
      <b/>
      <sz val="10"/>
      <color theme="0"/>
      <name val="Arial Narrow"/>
      <family val="2"/>
    </font>
    <font>
      <b/>
      <sz val="12"/>
      <color theme="1" tint="0.34998626667073579"/>
      <name val="Arial Narrow"/>
      <family val="2"/>
    </font>
    <font>
      <b/>
      <sz val="11"/>
      <color theme="1" tint="0.34998626667073579"/>
      <name val="Arial Narrow"/>
      <family val="2"/>
    </font>
    <font>
      <b/>
      <sz val="18"/>
      <color theme="1" tint="0.34998626667073579"/>
      <name val="Arial Narrow"/>
      <family val="2"/>
    </font>
    <font>
      <b/>
      <sz val="20"/>
      <color theme="1" tint="0.34998626667073579"/>
      <name val="Arial Narrow"/>
      <family val="2"/>
    </font>
    <font>
      <b/>
      <i/>
      <sz val="10"/>
      <color theme="5" tint="-0.249977111117893"/>
      <name val="Arial Narrow"/>
      <family val="2"/>
    </font>
    <font>
      <b/>
      <sz val="10"/>
      <color rgb="FFC00000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BD1E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5E6A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99FF"/>
        <bgColor indexed="64"/>
      </patternFill>
    </fill>
  </fills>
  <borders count="205">
    <border>
      <left/>
      <right/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/>
      <bottom/>
      <diagonal/>
    </border>
    <border>
      <left style="medium">
        <color theme="4" tint="-0.24994659260841701"/>
      </left>
      <right style="thin">
        <color theme="4" tint="-0.24994659260841701"/>
      </right>
      <top/>
      <bottom style="medium">
        <color theme="4" tint="-0.2499465926084170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rgb="FF4EA42C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rgb="FFFFCCFF"/>
      </left>
      <right style="medium">
        <color rgb="FFFFCCFF"/>
      </right>
      <top style="medium">
        <color rgb="FFFFCCFF"/>
      </top>
      <bottom style="medium">
        <color rgb="FFFFCCFF"/>
      </bottom>
      <diagonal/>
    </border>
    <border>
      <left style="medium">
        <color rgb="FFFFCCFF"/>
      </left>
      <right/>
      <top style="medium">
        <color rgb="FFFFCCFF"/>
      </top>
      <bottom style="medium">
        <color rgb="FFFFCCFF"/>
      </bottom>
      <diagonal/>
    </border>
    <border>
      <left/>
      <right style="medium">
        <color rgb="FFFFCCFF"/>
      </right>
      <top style="medium">
        <color rgb="FFFFCCFF"/>
      </top>
      <bottom style="medium">
        <color rgb="FFFFCCFF"/>
      </bottom>
      <diagonal/>
    </border>
    <border>
      <left style="medium">
        <color rgb="FFFFCCFF"/>
      </left>
      <right style="thin">
        <color rgb="FFFFCCFF"/>
      </right>
      <top style="medium">
        <color rgb="FFFFCCFF"/>
      </top>
      <bottom/>
      <diagonal/>
    </border>
    <border>
      <left style="medium">
        <color rgb="FFFFCCFF"/>
      </left>
      <right style="thin">
        <color rgb="FFFFCCFF"/>
      </right>
      <top/>
      <bottom/>
      <diagonal/>
    </border>
    <border>
      <left style="medium">
        <color rgb="FFFFCCFF"/>
      </left>
      <right style="thin">
        <color rgb="FFFFCCFF"/>
      </right>
      <top/>
      <bottom style="medium">
        <color rgb="FFFFCCFF"/>
      </bottom>
      <diagonal/>
    </border>
    <border>
      <left style="thin">
        <color rgb="FFFFCCFF"/>
      </left>
      <right/>
      <top style="medium">
        <color rgb="FFFFCCFF"/>
      </top>
      <bottom/>
      <diagonal/>
    </border>
    <border>
      <left style="thin">
        <color rgb="FFFFCCFF"/>
      </left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7" tint="0.39991454817346722"/>
      </left>
      <right/>
      <top style="medium">
        <color theme="7" tint="0.39994506668294322"/>
      </top>
      <bottom/>
      <diagonal/>
    </border>
    <border>
      <left/>
      <right style="medium">
        <color theme="7" tint="0.39991454817346722"/>
      </right>
      <top style="medium">
        <color theme="7" tint="0.39994506668294322"/>
      </top>
      <bottom/>
      <diagonal/>
    </border>
    <border>
      <left style="medium">
        <color theme="7" tint="0.39991454817346722"/>
      </left>
      <right/>
      <top/>
      <bottom style="medium">
        <color theme="7" tint="0.39991454817346722"/>
      </bottom>
      <diagonal/>
    </border>
    <border>
      <left/>
      <right style="medium">
        <color theme="7" tint="0.39991454817346722"/>
      </right>
      <top/>
      <bottom style="medium">
        <color theme="7" tint="0.39991454817346722"/>
      </bottom>
      <diagonal/>
    </border>
    <border>
      <left style="medium">
        <color theme="8" tint="0.39991454817346722"/>
      </left>
      <right/>
      <top style="medium">
        <color theme="8" tint="0.39994506668294322"/>
      </top>
      <bottom/>
      <diagonal/>
    </border>
    <border>
      <left/>
      <right style="medium">
        <color theme="8" tint="0.39991454817346722"/>
      </right>
      <top style="medium">
        <color theme="8" tint="0.39994506668294322"/>
      </top>
      <bottom/>
      <diagonal/>
    </border>
    <border>
      <left style="medium">
        <color theme="8" tint="0.39991454817346722"/>
      </left>
      <right/>
      <top/>
      <bottom style="medium">
        <color theme="8" tint="0.39991454817346722"/>
      </bottom>
      <diagonal/>
    </border>
    <border>
      <left/>
      <right style="medium">
        <color theme="8" tint="0.39991454817346722"/>
      </right>
      <top/>
      <bottom style="medium">
        <color theme="8" tint="0.39991454817346722"/>
      </bottom>
      <diagonal/>
    </border>
    <border>
      <left style="medium">
        <color theme="7" tint="0.39991454817346722"/>
      </left>
      <right/>
      <top/>
      <bottom/>
      <diagonal/>
    </border>
    <border>
      <left/>
      <right style="medium">
        <color theme="8" tint="0.39991454817346722"/>
      </right>
      <top/>
      <bottom/>
      <diagonal/>
    </border>
    <border>
      <left style="medium">
        <color theme="7" tint="0.39991454817346722"/>
      </left>
      <right/>
      <top style="medium">
        <color theme="7" tint="0.39988402966399123"/>
      </top>
      <bottom/>
      <diagonal/>
    </border>
    <border>
      <left/>
      <right style="medium">
        <color theme="7" tint="0.39991454817346722"/>
      </right>
      <top style="medium">
        <color theme="7" tint="0.39988402966399123"/>
      </top>
      <bottom/>
      <diagonal/>
    </border>
    <border>
      <left style="medium">
        <color theme="8" tint="0.39991454817346722"/>
      </left>
      <right/>
      <top style="medium">
        <color theme="8" tint="0.39988402966399123"/>
      </top>
      <bottom/>
      <diagonal/>
    </border>
    <border>
      <left/>
      <right style="medium">
        <color theme="8" tint="0.39991454817346722"/>
      </right>
      <top style="medium">
        <color theme="8" tint="0.39988402966399123"/>
      </top>
      <bottom/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rgb="FFFFCCFF"/>
      </right>
      <top style="medium">
        <color rgb="FFFFCCFF"/>
      </top>
      <bottom/>
      <diagonal/>
    </border>
    <border>
      <left/>
      <right style="medium">
        <color rgb="FFFFCCFF"/>
      </right>
      <top/>
      <bottom/>
      <diagonal/>
    </border>
    <border>
      <left style="thin">
        <color rgb="FFFFCCFF"/>
      </left>
      <right/>
      <top/>
      <bottom style="medium">
        <color rgb="FFFFCCFF"/>
      </bottom>
      <diagonal/>
    </border>
    <border>
      <left/>
      <right style="medium">
        <color rgb="FFFFCCFF"/>
      </right>
      <top/>
      <bottom style="medium">
        <color rgb="FFFFCCFF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/>
      <right style="medium">
        <color theme="4"/>
      </right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/>
      <diagonal/>
    </border>
    <border>
      <left style="medium">
        <color theme="4"/>
      </left>
      <right style="thin">
        <color theme="4"/>
      </right>
      <top/>
      <bottom/>
      <diagonal/>
    </border>
    <border>
      <left style="medium">
        <color theme="4"/>
      </left>
      <right style="thin">
        <color theme="4"/>
      </right>
      <top/>
      <bottom style="medium">
        <color theme="4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medium">
        <color rgb="FFCC9900"/>
      </right>
      <top/>
      <bottom/>
      <diagonal/>
    </border>
    <border>
      <left/>
      <right style="medium">
        <color rgb="FFCC9900"/>
      </right>
      <top/>
      <bottom style="medium">
        <color rgb="FFCC9900"/>
      </bottom>
      <diagonal/>
    </border>
    <border>
      <left style="medium">
        <color rgb="FFCC9900"/>
      </left>
      <right/>
      <top style="medium">
        <color rgb="FFCC9900"/>
      </top>
      <bottom style="thin">
        <color rgb="FFCC9900"/>
      </bottom>
      <diagonal/>
    </border>
    <border>
      <left/>
      <right/>
      <top style="medium">
        <color rgb="FFCC9900"/>
      </top>
      <bottom style="thin">
        <color rgb="FFCC9900"/>
      </bottom>
      <diagonal/>
    </border>
    <border>
      <left/>
      <right style="medium">
        <color rgb="FFCC9900"/>
      </right>
      <top style="medium">
        <color rgb="FFCC9900"/>
      </top>
      <bottom style="thin">
        <color rgb="FFCC9900"/>
      </bottom>
      <diagonal/>
    </border>
    <border>
      <left/>
      <right/>
      <top style="thin">
        <color rgb="FFCC9900"/>
      </top>
      <bottom/>
      <diagonal/>
    </border>
    <border>
      <left/>
      <right style="medium">
        <color rgb="FFCC9900"/>
      </right>
      <top style="thin">
        <color rgb="FFCC9900"/>
      </top>
      <bottom/>
      <diagonal/>
    </border>
    <border>
      <left/>
      <right/>
      <top/>
      <bottom style="medium">
        <color rgb="FFCC9900"/>
      </bottom>
      <diagonal/>
    </border>
    <border>
      <left style="medium">
        <color rgb="FFCC9900"/>
      </left>
      <right style="thin">
        <color rgb="FFCC9900"/>
      </right>
      <top/>
      <bottom/>
      <diagonal/>
    </border>
    <border>
      <left style="medium">
        <color rgb="FFCC9900"/>
      </left>
      <right style="thin">
        <color rgb="FFCC9900"/>
      </right>
      <top/>
      <bottom style="medium">
        <color rgb="FFCC9900"/>
      </bottom>
      <diagonal/>
    </border>
    <border>
      <left style="medium">
        <color rgb="FFCC9900"/>
      </left>
      <right style="thin">
        <color rgb="FFCC9900"/>
      </right>
      <top style="thin">
        <color rgb="FFCC990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7" tint="0.39994506668294322"/>
      </left>
      <right/>
      <top/>
      <bottom style="medium">
        <color theme="7" tint="0.39994506668294322"/>
      </bottom>
      <diagonal/>
    </border>
    <border>
      <left/>
      <right/>
      <top/>
      <bottom style="medium">
        <color theme="7" tint="0.39994506668294322"/>
      </bottom>
      <diagonal/>
    </border>
    <border>
      <left/>
      <right style="medium">
        <color theme="7" tint="0.39994506668294322"/>
      </right>
      <top/>
      <bottom style="medium">
        <color theme="7" tint="0.39994506668294322"/>
      </bottom>
      <diagonal/>
    </border>
    <border>
      <left style="medium">
        <color theme="7" tint="0.39991454817346722"/>
      </left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 style="medium">
        <color theme="7" tint="0.39991454817346722"/>
      </right>
      <top style="medium">
        <color theme="7" tint="0.39991454817346722"/>
      </top>
      <bottom style="medium">
        <color theme="7" tint="0.39991454817346722"/>
      </bottom>
      <diagonal/>
    </border>
    <border>
      <left style="medium">
        <color rgb="FF4EA42C"/>
      </left>
      <right style="medium">
        <color rgb="FF4EA42C"/>
      </right>
      <top style="medium">
        <color rgb="FF4EA42C"/>
      </top>
      <bottom/>
      <diagonal/>
    </border>
    <border>
      <left style="medium">
        <color rgb="FF4EA42C"/>
      </left>
      <right style="medium">
        <color rgb="FF4EA42C"/>
      </right>
      <top/>
      <bottom/>
      <diagonal/>
    </border>
    <border>
      <left style="medium">
        <color rgb="FF4EA42C"/>
      </left>
      <right style="medium">
        <color rgb="FF4EA42C"/>
      </right>
      <top/>
      <bottom style="medium">
        <color rgb="FF4EA42C"/>
      </bottom>
      <diagonal/>
    </border>
    <border>
      <left style="medium">
        <color theme="7" tint="0.39994506668294322"/>
      </left>
      <right/>
      <top style="medium">
        <color theme="7" tint="0.39991454817346722"/>
      </top>
      <bottom/>
      <diagonal/>
    </border>
    <border>
      <left/>
      <right/>
      <top style="medium">
        <color theme="7" tint="0.39991454817346722"/>
      </top>
      <bottom/>
      <diagonal/>
    </border>
    <border>
      <left/>
      <right style="medium">
        <color theme="7" tint="0.39994506668294322"/>
      </right>
      <top style="medium">
        <color theme="7" tint="0.39991454817346722"/>
      </top>
      <bottom/>
      <diagonal/>
    </border>
    <border>
      <left style="medium">
        <color rgb="FF4EA42C"/>
      </left>
      <right style="medium">
        <color rgb="FF4EA42C"/>
      </right>
      <top style="medium">
        <color rgb="FF4EA42C"/>
      </top>
      <bottom style="thin">
        <color rgb="FF4EA42C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rgb="FFFFCCFF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dotted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rgb="FFCC9900"/>
      </top>
      <bottom/>
      <diagonal/>
    </border>
    <border>
      <left/>
      <right style="medium">
        <color rgb="FFCC9900"/>
      </right>
      <top style="medium">
        <color rgb="FFCC9900"/>
      </top>
      <bottom/>
      <diagonal/>
    </border>
    <border>
      <left/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theme="7" tint="0.39991454817346722"/>
      </left>
      <right style="medium">
        <color theme="7" tint="0.39991454817346722"/>
      </right>
      <top style="medium">
        <color theme="7" tint="0.39991454817346722"/>
      </top>
      <bottom style="medium">
        <color theme="7" tint="0.39991454817346722"/>
      </bottom>
      <diagonal/>
    </border>
    <border>
      <left style="medium">
        <color theme="4" tint="-0.24994659260841701"/>
      </left>
      <right style="thin">
        <color theme="0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medium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medium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/>
      <diagonal/>
    </border>
    <border>
      <left/>
      <right style="thin">
        <color theme="4" tint="-0.24994659260841701"/>
      </right>
      <top/>
      <bottom/>
      <diagonal/>
    </border>
    <border>
      <left/>
      <right style="thin">
        <color theme="4" tint="-0.24994659260841701"/>
      </right>
      <top/>
      <bottom style="medium">
        <color theme="4" tint="-0.24994659260841701"/>
      </bottom>
      <diagonal/>
    </border>
    <border>
      <left style="medium">
        <color rgb="FF4EA42C"/>
      </left>
      <right/>
      <top/>
      <bottom/>
      <diagonal/>
    </border>
    <border>
      <left style="medium">
        <color rgb="FF4EA42C"/>
      </left>
      <right/>
      <top/>
      <bottom style="medium">
        <color rgb="FF4EA42C"/>
      </bottom>
      <diagonal/>
    </border>
    <border>
      <left style="medium">
        <color rgb="FF4EA42C"/>
      </left>
      <right style="thin">
        <color theme="0"/>
      </right>
      <top style="medium">
        <color rgb="FF4EA42C"/>
      </top>
      <bottom style="medium">
        <color rgb="FF4EA42C"/>
      </bottom>
      <diagonal/>
    </border>
    <border>
      <left style="thin">
        <color theme="0"/>
      </left>
      <right style="thin">
        <color theme="0"/>
      </right>
      <top style="medium">
        <color rgb="FF4EA42C"/>
      </top>
      <bottom style="medium">
        <color rgb="FF4EA42C"/>
      </bottom>
      <diagonal/>
    </border>
    <border>
      <left/>
      <right/>
      <top/>
      <bottom style="medium">
        <color rgb="FF4EA42C"/>
      </bottom>
      <diagonal/>
    </border>
    <border>
      <left style="thin">
        <color rgb="FF4EA42C"/>
      </left>
      <right style="thin">
        <color rgb="FF4EA42C"/>
      </right>
      <top/>
      <bottom/>
      <diagonal/>
    </border>
    <border>
      <left style="thin">
        <color rgb="FF4EA42C"/>
      </left>
      <right style="medium">
        <color rgb="FF4EA42C"/>
      </right>
      <top/>
      <bottom/>
      <diagonal/>
    </border>
    <border>
      <left style="thin">
        <color rgb="FF4EA42C"/>
      </left>
      <right style="thin">
        <color rgb="FF4EA42C"/>
      </right>
      <top/>
      <bottom style="medium">
        <color rgb="FF4EA42C"/>
      </bottom>
      <diagonal/>
    </border>
    <border>
      <left style="thin">
        <color rgb="FF4EA42C"/>
      </left>
      <right style="medium">
        <color rgb="FF4EA42C"/>
      </right>
      <top/>
      <bottom style="medium">
        <color rgb="FF4EA42C"/>
      </bottom>
      <diagonal/>
    </border>
    <border>
      <left style="medium">
        <color rgb="FFFFCCFF"/>
      </left>
      <right style="thin">
        <color theme="0"/>
      </right>
      <top style="medium">
        <color rgb="FFFFCCFF"/>
      </top>
      <bottom style="medium">
        <color rgb="FFFFCCFF"/>
      </bottom>
      <diagonal/>
    </border>
    <border>
      <left style="thin">
        <color theme="0"/>
      </left>
      <right style="thin">
        <color theme="0"/>
      </right>
      <top style="medium">
        <color rgb="FFFFCCFF"/>
      </top>
      <bottom style="medium">
        <color rgb="FFFFCCFF"/>
      </bottom>
      <diagonal/>
    </border>
    <border>
      <left style="thin">
        <color theme="0"/>
      </left>
      <right style="medium">
        <color rgb="FFFFCCFF"/>
      </right>
      <top style="medium">
        <color rgb="FFFFCCFF"/>
      </top>
      <bottom style="medium">
        <color rgb="FFFFCCFF"/>
      </bottom>
      <diagonal/>
    </border>
    <border>
      <left style="thin">
        <color rgb="FFFFCCFF"/>
      </left>
      <right style="thin">
        <color rgb="FFFFCCFF"/>
      </right>
      <top/>
      <bottom/>
      <diagonal/>
    </border>
    <border>
      <left style="thin">
        <color rgb="FFFFCCFF"/>
      </left>
      <right style="medium">
        <color rgb="FFFFCCFF"/>
      </right>
      <top/>
      <bottom/>
      <diagonal/>
    </border>
    <border>
      <left style="thin">
        <color rgb="FFFFCCFF"/>
      </left>
      <right style="thin">
        <color rgb="FFFFCCFF"/>
      </right>
      <top/>
      <bottom style="medium">
        <color rgb="FFFFCCFF"/>
      </bottom>
      <diagonal/>
    </border>
    <border>
      <left style="thin">
        <color rgb="FFFFCCFF"/>
      </left>
      <right style="medium">
        <color rgb="FFFFCCFF"/>
      </right>
      <top/>
      <bottom style="medium">
        <color rgb="FFFFCCFF"/>
      </bottom>
      <diagonal/>
    </border>
    <border>
      <left style="medium">
        <color rgb="FFCC9900"/>
      </left>
      <right style="thin">
        <color rgb="FFFFCCFF"/>
      </right>
      <top/>
      <bottom/>
      <diagonal/>
    </border>
    <border>
      <left style="thin">
        <color rgb="FFFFCCFF"/>
      </left>
      <right style="medium">
        <color rgb="FFCC9900"/>
      </right>
      <top/>
      <bottom/>
      <diagonal/>
    </border>
    <border>
      <left style="medium">
        <color rgb="FFCC9900"/>
      </left>
      <right style="thin">
        <color theme="0"/>
      </right>
      <top style="medium">
        <color rgb="FFCC9900"/>
      </top>
      <bottom style="medium">
        <color rgb="FFCC9900"/>
      </bottom>
      <diagonal/>
    </border>
    <border>
      <left style="thin">
        <color theme="0"/>
      </left>
      <right style="thin">
        <color theme="0"/>
      </right>
      <top style="medium">
        <color rgb="FFCC9900"/>
      </top>
      <bottom style="medium">
        <color rgb="FFCC9900"/>
      </bottom>
      <diagonal/>
    </border>
    <border>
      <left style="thin">
        <color theme="0"/>
      </left>
      <right style="medium">
        <color rgb="FFCC9900"/>
      </right>
      <top style="medium">
        <color rgb="FFCC9900"/>
      </top>
      <bottom style="medium">
        <color rgb="FFCC9900"/>
      </bottom>
      <diagonal/>
    </border>
    <border>
      <left style="thin">
        <color rgb="FF4EA42C"/>
      </left>
      <right/>
      <top/>
      <bottom/>
      <diagonal/>
    </border>
    <border>
      <left/>
      <right style="thin">
        <color rgb="FF4EA42C"/>
      </right>
      <top/>
      <bottom/>
      <diagonal/>
    </border>
    <border>
      <left style="thin">
        <color theme="0"/>
      </left>
      <right/>
      <top style="medium">
        <color rgb="FF4EA42C"/>
      </top>
      <bottom style="medium">
        <color rgb="FF4EA42C"/>
      </bottom>
      <diagonal/>
    </border>
    <border>
      <left/>
      <right style="thin">
        <color theme="0"/>
      </right>
      <top style="medium">
        <color rgb="FF4EA42C"/>
      </top>
      <bottom style="medium">
        <color rgb="FF4EA42C"/>
      </bottom>
      <diagonal/>
    </border>
    <border>
      <left style="medium">
        <color rgb="FF4EA42C"/>
      </left>
      <right/>
      <top style="medium">
        <color rgb="FF4EA42C"/>
      </top>
      <bottom/>
      <diagonal/>
    </border>
    <border>
      <left/>
      <right style="medium">
        <color rgb="FF4EA42C"/>
      </right>
      <top style="medium">
        <color rgb="FF4EA42C"/>
      </top>
      <bottom/>
      <diagonal/>
    </border>
    <border>
      <left/>
      <right style="medium">
        <color rgb="FF4EA42C"/>
      </right>
      <top/>
      <bottom style="medium">
        <color rgb="FF4EA42C"/>
      </bottom>
      <diagonal/>
    </border>
    <border>
      <left/>
      <right style="medium">
        <color rgb="FF4EA42C"/>
      </right>
      <top/>
      <bottom/>
      <diagonal/>
    </border>
    <border>
      <left/>
      <right/>
      <top style="medium">
        <color rgb="FFFFCCFF"/>
      </top>
      <bottom/>
      <diagonal/>
    </border>
    <border>
      <left style="thin">
        <color theme="0"/>
      </left>
      <right/>
      <top style="medium">
        <color rgb="FFFFCCFF"/>
      </top>
      <bottom style="medium">
        <color rgb="FFFFCCFF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8" tint="0.39991454817346722"/>
      </top>
      <bottom/>
      <diagonal/>
    </border>
    <border>
      <left style="medium">
        <color rgb="FFCC9900"/>
      </left>
      <right style="thin">
        <color rgb="FFFFCCFF"/>
      </right>
      <top/>
      <bottom style="medium">
        <color rgb="FFCC9900"/>
      </bottom>
      <diagonal/>
    </border>
    <border>
      <left style="thin">
        <color rgb="FFFFCCFF"/>
      </left>
      <right style="thin">
        <color rgb="FFFFCCFF"/>
      </right>
      <top/>
      <bottom style="medium">
        <color rgb="FFCC9900"/>
      </bottom>
      <diagonal/>
    </border>
    <border>
      <left style="thin">
        <color theme="0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0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 style="thin">
        <color theme="0"/>
      </right>
      <top style="medium">
        <color rgb="FFFFCCFF"/>
      </top>
      <bottom style="medium">
        <color rgb="FFFFCCFF"/>
      </bottom>
      <diagonal/>
    </border>
    <border>
      <left style="thin">
        <color rgb="FF4EA42C"/>
      </left>
      <right/>
      <top/>
      <bottom style="medium">
        <color rgb="FF4EA42C"/>
      </bottom>
      <diagonal/>
    </border>
    <border>
      <left style="medium">
        <color theme="0"/>
      </left>
      <right style="medium">
        <color theme="0"/>
      </right>
      <top style="medium">
        <color rgb="FF4EA42C"/>
      </top>
      <bottom style="medium">
        <color rgb="FF4EA42C"/>
      </bottom>
      <diagonal/>
    </border>
    <border>
      <left style="medium">
        <color theme="0"/>
      </left>
      <right style="medium">
        <color theme="0"/>
      </right>
      <top style="medium">
        <color theme="4" tint="-0.24994659260841701"/>
      </top>
      <bottom/>
      <diagonal/>
    </border>
    <border>
      <left style="thin">
        <color theme="0"/>
      </left>
      <right style="medium">
        <color theme="0"/>
      </right>
      <top style="medium">
        <color rgb="FFFFCCFF"/>
      </top>
      <bottom style="medium">
        <color rgb="FFFFCCFF"/>
      </bottom>
      <diagonal/>
    </border>
    <border>
      <left style="medium">
        <color theme="0"/>
      </left>
      <right style="medium">
        <color theme="0"/>
      </right>
      <top style="medium">
        <color rgb="FFFFCCFF"/>
      </top>
      <bottom style="medium">
        <color rgb="FFFFCCFF"/>
      </bottom>
      <diagonal/>
    </border>
    <border>
      <left style="medium">
        <color theme="0"/>
      </left>
      <right style="thin">
        <color theme="0"/>
      </right>
      <top style="medium">
        <color rgb="FFFFCCFF"/>
      </top>
      <bottom style="medium">
        <color rgb="FFFFCCFF"/>
      </bottom>
      <diagonal/>
    </border>
    <border>
      <left style="thin">
        <color theme="0"/>
      </left>
      <right style="medium">
        <color theme="0"/>
      </right>
      <top style="medium">
        <color rgb="FFCC9900"/>
      </top>
      <bottom style="medium">
        <color rgb="FFCC9900"/>
      </bottom>
      <diagonal/>
    </border>
    <border>
      <left style="medium">
        <color theme="0"/>
      </left>
      <right style="medium">
        <color theme="0"/>
      </right>
      <top style="medium">
        <color rgb="FFCC9900"/>
      </top>
      <bottom style="medium">
        <color rgb="FFCC9900"/>
      </bottom>
      <diagonal/>
    </border>
    <border>
      <left style="medium">
        <color theme="0"/>
      </left>
      <right style="thin">
        <color theme="0"/>
      </right>
      <top style="medium">
        <color rgb="FFCC9900"/>
      </top>
      <bottom style="medium">
        <color rgb="FFCC9900"/>
      </bottom>
      <diagonal/>
    </border>
    <border>
      <left style="thin">
        <color rgb="FFFFCCFF"/>
      </left>
      <right/>
      <top/>
      <bottom style="medium">
        <color rgb="FFCC9900"/>
      </bottom>
      <diagonal/>
    </border>
    <border>
      <left style="thin">
        <color rgb="FFFFCCFF"/>
      </left>
      <right style="medium">
        <color rgb="FFCC9900"/>
      </right>
      <top/>
      <bottom style="medium">
        <color rgb="FFCC9900"/>
      </bottom>
      <diagonal/>
    </border>
    <border>
      <left style="medium">
        <color theme="4" tint="-0.24994659260841701"/>
      </left>
      <right/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 style="medium">
        <color theme="0"/>
      </left>
      <right style="thin">
        <color theme="0"/>
      </right>
      <top style="medium">
        <color theme="4" tint="-0.24994659260841701"/>
      </top>
      <bottom/>
      <diagonal/>
    </border>
    <border>
      <left/>
      <right/>
      <top style="medium">
        <color rgb="FF4EA42C"/>
      </top>
      <bottom style="medium">
        <color rgb="FF4EA42C"/>
      </bottom>
      <diagonal/>
    </border>
    <border>
      <left/>
      <right style="thin">
        <color rgb="FF4EA42C"/>
      </right>
      <top/>
      <bottom style="medium">
        <color rgb="FF4EA42C"/>
      </bottom>
      <diagonal/>
    </border>
    <border>
      <left/>
      <right style="thin">
        <color rgb="FF4EA42C"/>
      </right>
      <top style="medium">
        <color rgb="FF4EA42C"/>
      </top>
      <bottom/>
      <diagonal/>
    </border>
    <border>
      <left style="medium">
        <color theme="0"/>
      </left>
      <right style="thin">
        <color theme="0"/>
      </right>
      <top style="medium">
        <color rgb="FF4EA42C"/>
      </top>
      <bottom style="medium">
        <color rgb="FF4EA42C"/>
      </bottom>
      <diagonal/>
    </border>
    <border>
      <left style="thin">
        <color theme="0"/>
      </left>
      <right style="medium">
        <color rgb="FF4EA42C"/>
      </right>
      <top style="medium">
        <color rgb="FF4EA42C"/>
      </top>
      <bottom style="medium">
        <color rgb="FF4EA42C"/>
      </bottom>
      <diagonal/>
    </border>
    <border>
      <left/>
      <right/>
      <top style="medium">
        <color rgb="FFFFCCFF"/>
      </top>
      <bottom style="medium">
        <color rgb="FFFFCCFF"/>
      </bottom>
      <diagonal/>
    </border>
    <border>
      <left style="thin">
        <color rgb="FFCC9900"/>
      </left>
      <right/>
      <top style="medium">
        <color rgb="FFCC9900"/>
      </top>
      <bottom/>
      <diagonal/>
    </border>
    <border>
      <left style="thin">
        <color rgb="FFCC9900"/>
      </left>
      <right/>
      <top/>
      <bottom/>
      <diagonal/>
    </border>
    <border>
      <left style="thin">
        <color rgb="FFCC9900"/>
      </left>
      <right/>
      <top/>
      <bottom style="medium">
        <color rgb="FFCC9900"/>
      </bottom>
      <diagonal/>
    </border>
    <border>
      <left/>
      <right style="medium">
        <color theme="3" tint="0.499984740745262"/>
      </right>
      <top/>
      <bottom/>
      <diagonal/>
    </border>
    <border>
      <left/>
      <right style="medium">
        <color theme="3" tint="0.499984740745262"/>
      </right>
      <top/>
      <bottom style="medium">
        <color theme="3" tint="0.499984740745262"/>
      </bottom>
      <diagonal/>
    </border>
    <border>
      <left style="medium">
        <color theme="3" tint="0.499984740745262"/>
      </left>
      <right/>
      <top style="medium">
        <color theme="3" tint="0.499984740745262"/>
      </top>
      <bottom style="medium">
        <color theme="3" tint="0.499984740745262"/>
      </bottom>
      <diagonal/>
    </border>
    <border>
      <left/>
      <right style="medium">
        <color theme="3" tint="0.499984740745262"/>
      </right>
      <top style="medium">
        <color theme="3" tint="0.499984740745262"/>
      </top>
      <bottom style="medium">
        <color theme="3" tint="0.499984740745262"/>
      </bottom>
      <diagonal/>
    </border>
    <border>
      <left/>
      <right/>
      <top/>
      <bottom style="medium">
        <color theme="3" tint="0.499984740745262"/>
      </bottom>
      <diagonal/>
    </border>
    <border>
      <left style="medium">
        <color theme="3" tint="0.499984740745262"/>
      </left>
      <right style="thin">
        <color theme="3" tint="0.499984740745262"/>
      </right>
      <top style="medium">
        <color theme="3" tint="0.499984740745262"/>
      </top>
      <bottom/>
      <diagonal/>
    </border>
    <border>
      <left style="medium">
        <color theme="3" tint="0.499984740745262"/>
      </left>
      <right style="thin">
        <color theme="3" tint="0.499984740745262"/>
      </right>
      <top/>
      <bottom/>
      <diagonal/>
    </border>
    <border>
      <left style="medium">
        <color theme="3" tint="0.499984740745262"/>
      </left>
      <right style="thin">
        <color theme="3" tint="0.499984740745262"/>
      </right>
      <top/>
      <bottom style="medium">
        <color theme="3" tint="0.499984740745262"/>
      </bottom>
      <diagonal/>
    </border>
    <border>
      <left style="medium">
        <color rgb="FF9966FF"/>
      </left>
      <right style="medium">
        <color rgb="FF9966FF"/>
      </right>
      <top style="medium">
        <color rgb="FF9966FF"/>
      </top>
      <bottom style="medium">
        <color rgb="FF9966FF"/>
      </bottom>
      <diagonal/>
    </border>
    <border>
      <left/>
      <right style="medium">
        <color rgb="FF9966FF"/>
      </right>
      <top style="medium">
        <color rgb="FF9966FF"/>
      </top>
      <bottom style="medium">
        <color rgb="FF9966FF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660">
    <xf numFmtId="0" fontId="0" fillId="0" borderId="0" xfId="0"/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7" fontId="7" fillId="0" borderId="0" xfId="0" applyNumberFormat="1" applyFont="1" applyAlignment="1" applyProtection="1">
      <alignment vertical="center"/>
      <protection locked="0"/>
    </xf>
    <xf numFmtId="167" fontId="2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1" fillId="0" borderId="17" xfId="0" applyFont="1" applyBorder="1" applyAlignment="1" applyProtection="1">
      <alignment horizontal="center" vertical="center"/>
      <protection locked="0"/>
    </xf>
    <xf numFmtId="167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21" fillId="0" borderId="75" xfId="0" applyFont="1" applyBorder="1" applyAlignment="1" applyProtection="1">
      <alignment horizontal="left" vertical="center"/>
      <protection locked="0"/>
    </xf>
    <xf numFmtId="166" fontId="22" fillId="0" borderId="70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1" fillId="0" borderId="76" xfId="0" applyFont="1" applyBorder="1" applyAlignment="1" applyProtection="1">
      <alignment horizontal="left" vertical="center"/>
      <protection locked="0"/>
    </xf>
    <xf numFmtId="1" fontId="22" fillId="0" borderId="0" xfId="0" applyNumberFormat="1" applyFont="1" applyAlignment="1" applyProtection="1">
      <alignment horizontal="center" vertical="center"/>
      <protection locked="0"/>
    </xf>
    <xf numFmtId="166" fontId="22" fillId="0" borderId="71" xfId="0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0" fontId="21" fillId="0" borderId="77" xfId="0" applyFont="1" applyBorder="1" applyAlignment="1" applyProtection="1">
      <alignment horizontal="left" vertical="center"/>
      <protection locked="0"/>
    </xf>
    <xf numFmtId="1" fontId="22" fillId="0" borderId="74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" fontId="5" fillId="0" borderId="0" xfId="0" applyNumberFormat="1" applyFont="1" applyAlignment="1" applyProtection="1">
      <alignment horizontal="center" vertical="center"/>
      <protection locked="0"/>
    </xf>
    <xf numFmtId="166" fontId="5" fillId="0" borderId="0" xfId="0" applyNumberFormat="1" applyFont="1" applyAlignment="1" applyProtection="1">
      <alignment horizontal="center" vertical="center"/>
      <protection locked="0"/>
    </xf>
    <xf numFmtId="166" fontId="24" fillId="9" borderId="23" xfId="0" applyNumberFormat="1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0" fillId="4" borderId="3" xfId="0" applyFont="1" applyFill="1" applyBorder="1" applyAlignment="1" applyProtection="1">
      <alignment horizontal="center" vertical="center"/>
      <protection locked="0"/>
    </xf>
    <xf numFmtId="166" fontId="22" fillId="0" borderId="34" xfId="0" applyNumberFormat="1" applyFont="1" applyBorder="1" applyAlignment="1" applyProtection="1">
      <alignment horizontal="center" vertical="center"/>
      <protection locked="0"/>
    </xf>
    <xf numFmtId="0" fontId="16" fillId="0" borderId="59" xfId="0" applyFont="1" applyBorder="1" applyAlignment="1" applyProtection="1">
      <alignment horizontal="center" vertical="center"/>
      <protection locked="0"/>
    </xf>
    <xf numFmtId="0" fontId="21" fillId="0" borderId="6" xfId="0" applyFont="1" applyBorder="1" applyAlignment="1" applyProtection="1">
      <alignment horizontal="left" vertical="center"/>
      <protection locked="0"/>
    </xf>
    <xf numFmtId="165" fontId="22" fillId="0" borderId="34" xfId="0" applyNumberFormat="1" applyFont="1" applyBorder="1" applyAlignment="1" applyProtection="1">
      <alignment horizontal="center" vertical="center"/>
      <protection locked="0"/>
    </xf>
    <xf numFmtId="0" fontId="1" fillId="0" borderId="67" xfId="0" applyFont="1" applyBorder="1" applyAlignment="1" applyProtection="1">
      <alignment horizontal="center" vertical="center"/>
      <protection locked="0"/>
    </xf>
    <xf numFmtId="0" fontId="1" fillId="0" borderId="69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left" vertical="center"/>
      <protection locked="0"/>
    </xf>
    <xf numFmtId="1" fontId="22" fillId="0" borderId="67" xfId="0" applyNumberFormat="1" applyFont="1" applyBorder="1" applyAlignment="1" applyProtection="1">
      <alignment horizontal="center" vertical="center"/>
      <protection locked="0"/>
    </xf>
    <xf numFmtId="165" fontId="22" fillId="0" borderId="69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" fontId="22" fillId="0" borderId="13" xfId="0" applyNumberFormat="1" applyFont="1" applyBorder="1" applyAlignment="1" applyProtection="1">
      <alignment horizontal="center" vertical="center"/>
      <protection locked="0"/>
    </xf>
    <xf numFmtId="166" fontId="22" fillId="0" borderId="68" xfId="0" applyNumberFormat="1" applyFont="1" applyBorder="1" applyAlignment="1" applyProtection="1">
      <alignment horizontal="center" vertical="center"/>
      <protection locked="0"/>
    </xf>
    <xf numFmtId="166" fontId="22" fillId="0" borderId="69" xfId="0" applyNumberFormat="1" applyFont="1" applyBorder="1" applyAlignment="1" applyProtection="1">
      <alignment horizontal="center" vertical="center"/>
      <protection locked="0"/>
    </xf>
    <xf numFmtId="0" fontId="16" fillId="5" borderId="26" xfId="0" applyFont="1" applyFill="1" applyBorder="1" applyAlignment="1" applyProtection="1">
      <alignment horizontal="center" vertical="center"/>
      <protection locked="0"/>
    </xf>
    <xf numFmtId="1" fontId="22" fillId="0" borderId="30" xfId="0" applyNumberFormat="1" applyFont="1" applyBorder="1" applyAlignment="1" applyProtection="1">
      <alignment horizontal="center" vertical="center"/>
      <protection locked="0"/>
    </xf>
    <xf numFmtId="166" fontId="22" fillId="0" borderId="63" xfId="0" applyNumberFormat="1" applyFont="1" applyBorder="1" applyAlignment="1" applyProtection="1">
      <alignment horizontal="center" vertical="center"/>
      <protection locked="0"/>
    </xf>
    <xf numFmtId="1" fontId="22" fillId="0" borderId="31" xfId="0" applyNumberFormat="1" applyFont="1" applyBorder="1" applyAlignment="1" applyProtection="1">
      <alignment horizontal="center" vertical="center"/>
      <protection locked="0"/>
    </xf>
    <xf numFmtId="166" fontId="22" fillId="0" borderId="64" xfId="0" applyNumberFormat="1" applyFont="1" applyBorder="1" applyAlignment="1" applyProtection="1">
      <alignment horizontal="center" vertical="center"/>
      <protection locked="0"/>
    </xf>
    <xf numFmtId="1" fontId="22" fillId="0" borderId="65" xfId="0" applyNumberFormat="1" applyFont="1" applyBorder="1" applyAlignment="1" applyProtection="1">
      <alignment horizontal="center" vertical="center"/>
      <protection locked="0"/>
    </xf>
    <xf numFmtId="166" fontId="22" fillId="0" borderId="66" xfId="0" applyNumberFormat="1" applyFont="1" applyBorder="1" applyAlignment="1" applyProtection="1">
      <alignment horizontal="center" vertical="center"/>
      <protection locked="0"/>
    </xf>
    <xf numFmtId="0" fontId="16" fillId="11" borderId="81" xfId="0" applyFont="1" applyFill="1" applyBorder="1" applyAlignment="1" applyProtection="1">
      <alignment horizontal="left" vertical="center"/>
      <protection locked="0"/>
    </xf>
    <xf numFmtId="0" fontId="16" fillId="11" borderId="82" xfId="0" applyFont="1" applyFill="1" applyBorder="1" applyAlignment="1" applyProtection="1">
      <alignment horizontal="center" vertical="center"/>
      <protection locked="0"/>
    </xf>
    <xf numFmtId="0" fontId="16" fillId="11" borderId="83" xfId="0" applyFont="1" applyFill="1" applyBorder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6" fontId="22" fillId="0" borderId="79" xfId="0" applyNumberFormat="1" applyFont="1" applyBorder="1" applyAlignment="1" applyProtection="1">
      <alignment horizontal="center" vertical="center"/>
      <protection locked="0"/>
    </xf>
    <xf numFmtId="166" fontId="22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vertical="center"/>
      <protection locked="0"/>
    </xf>
    <xf numFmtId="166" fontId="6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166" fontId="16" fillId="0" borderId="0" xfId="0" applyNumberFormat="1" applyFont="1" applyAlignment="1" applyProtection="1">
      <alignment horizontal="center" vertical="center"/>
      <protection locked="0"/>
    </xf>
    <xf numFmtId="166" fontId="22" fillId="0" borderId="85" xfId="0" applyNumberFormat="1" applyFont="1" applyBorder="1" applyAlignment="1" applyProtection="1">
      <alignment horizontal="center" vertical="center"/>
      <protection locked="0"/>
    </xf>
    <xf numFmtId="1" fontId="22" fillId="0" borderId="15" xfId="0" applyNumberFormat="1" applyFont="1" applyBorder="1" applyAlignment="1" applyProtection="1">
      <alignment horizontal="center" vertical="center"/>
      <protection locked="0"/>
    </xf>
    <xf numFmtId="0" fontId="21" fillId="0" borderId="15" xfId="0" applyFont="1" applyBorder="1" applyAlignment="1" applyProtection="1">
      <alignment horizontal="center" vertical="center"/>
      <protection locked="0"/>
    </xf>
    <xf numFmtId="0" fontId="21" fillId="0" borderId="3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65" fontId="29" fillId="0" borderId="0" xfId="0" applyNumberFormat="1" applyFont="1" applyAlignment="1" applyProtection="1">
      <alignment horizontal="center" vertical="center"/>
      <protection locked="0"/>
    </xf>
    <xf numFmtId="165" fontId="22" fillId="0" borderId="0" xfId="0" applyNumberFormat="1" applyFont="1" applyAlignment="1" applyProtection="1">
      <alignment horizontal="center" vertical="center"/>
      <protection locked="0"/>
    </xf>
    <xf numFmtId="165" fontId="13" fillId="0" borderId="0" xfId="0" applyNumberFormat="1" applyFont="1" applyAlignment="1" applyProtection="1">
      <alignment horizontal="center" vertical="center"/>
      <protection locked="0"/>
    </xf>
    <xf numFmtId="165" fontId="27" fillId="0" borderId="0" xfId="0" applyNumberFormat="1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167" fontId="7" fillId="0" borderId="22" xfId="0" applyNumberFormat="1" applyFont="1" applyBorder="1" applyAlignment="1" applyProtection="1">
      <alignment vertical="center"/>
      <protection locked="0"/>
    </xf>
    <xf numFmtId="167" fontId="7" fillId="0" borderId="19" xfId="0" applyNumberFormat="1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vertical="center"/>
      <protection locked="0"/>
    </xf>
    <xf numFmtId="0" fontId="17" fillId="0" borderId="19" xfId="0" applyFont="1" applyBorder="1" applyAlignment="1" applyProtection="1">
      <alignment vertical="center"/>
      <protection locked="0"/>
    </xf>
    <xf numFmtId="166" fontId="22" fillId="0" borderId="99" xfId="0" applyNumberFormat="1" applyFont="1" applyBorder="1" applyAlignment="1" applyProtection="1">
      <alignment horizontal="center" vertical="center"/>
      <protection locked="0"/>
    </xf>
    <xf numFmtId="166" fontId="22" fillId="0" borderId="100" xfId="0" applyNumberFormat="1" applyFont="1" applyBorder="1" applyAlignment="1" applyProtection="1">
      <alignment horizontal="center" vertical="center"/>
      <protection locked="0"/>
    </xf>
    <xf numFmtId="1" fontId="22" fillId="0" borderId="84" xfId="0" applyNumberFormat="1" applyFont="1" applyBorder="1" applyAlignment="1" applyProtection="1">
      <alignment horizontal="center" vertical="center"/>
      <protection locked="0"/>
    </xf>
    <xf numFmtId="0" fontId="1" fillId="0" borderId="86" xfId="0" applyFont="1" applyBorder="1" applyAlignment="1" applyProtection="1">
      <alignment horizontal="center" vertical="center"/>
      <protection locked="0"/>
    </xf>
    <xf numFmtId="0" fontId="1" fillId="0" borderId="80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1" fontId="16" fillId="0" borderId="16" xfId="0" applyNumberFormat="1" applyFont="1" applyBorder="1" applyAlignment="1" applyProtection="1">
      <alignment horizontal="center" vertical="center"/>
      <protection locked="0"/>
    </xf>
    <xf numFmtId="1" fontId="16" fillId="0" borderId="17" xfId="0" applyNumberFormat="1" applyFont="1" applyBorder="1" applyAlignment="1" applyProtection="1">
      <alignment horizontal="center" vertical="center"/>
      <protection locked="0"/>
    </xf>
    <xf numFmtId="166" fontId="27" fillId="0" borderId="18" xfId="0" applyNumberFormat="1" applyFont="1" applyBorder="1" applyAlignment="1" applyProtection="1">
      <alignment horizontal="center" vertical="center"/>
      <protection locked="0"/>
    </xf>
    <xf numFmtId="166" fontId="27" fillId="0" borderId="20" xfId="0" applyNumberFormat="1" applyFont="1" applyBorder="1" applyAlignment="1" applyProtection="1">
      <alignment horizontal="center" vertical="center"/>
      <protection locked="0"/>
    </xf>
    <xf numFmtId="0" fontId="16" fillId="8" borderId="105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166" fontId="31" fillId="0" borderId="20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22" fillId="0" borderId="71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1" fillId="0" borderId="89" xfId="0" applyFont="1" applyBorder="1" applyAlignment="1">
      <alignment horizontal="left" vertical="center"/>
    </xf>
    <xf numFmtId="1" fontId="22" fillId="0" borderId="0" xfId="0" applyNumberFormat="1" applyFont="1" applyAlignment="1">
      <alignment horizontal="center" vertical="center"/>
    </xf>
    <xf numFmtId="0" fontId="21" fillId="0" borderId="87" xfId="0" applyFont="1" applyBorder="1" applyAlignment="1">
      <alignment horizontal="left" vertical="center"/>
    </xf>
    <xf numFmtId="0" fontId="21" fillId="0" borderId="88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0" fillId="4" borderId="4" xfId="0" applyFont="1" applyFill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21" fillId="0" borderId="6" xfId="0" applyFont="1" applyBorder="1" applyAlignment="1">
      <alignment horizontal="left" vertical="center"/>
    </xf>
    <xf numFmtId="166" fontId="19" fillId="0" borderId="0" xfId="0" applyNumberFormat="1" applyFont="1" applyAlignment="1">
      <alignment horizontal="center" vertical="center"/>
    </xf>
    <xf numFmtId="0" fontId="21" fillId="0" borderId="7" xfId="0" applyFont="1" applyBorder="1" applyAlignment="1">
      <alignment horizontal="left" vertical="center"/>
    </xf>
    <xf numFmtId="0" fontId="10" fillId="4" borderId="2" xfId="0" applyFont="1" applyFill="1" applyBorder="1" applyAlignment="1">
      <alignment horizontal="left" vertical="center"/>
    </xf>
    <xf numFmtId="0" fontId="16" fillId="5" borderId="25" xfId="0" applyFont="1" applyFill="1" applyBorder="1" applyAlignment="1">
      <alignment horizontal="left" vertical="center"/>
    </xf>
    <xf numFmtId="0" fontId="21" fillId="0" borderId="27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21" fillId="0" borderId="29" xfId="0" applyFont="1" applyBorder="1" applyAlignment="1">
      <alignment horizontal="left" vertical="center"/>
    </xf>
    <xf numFmtId="0" fontId="16" fillId="0" borderId="0" xfId="0" applyFont="1" applyAlignment="1" applyProtection="1">
      <alignment horizontal="left" vertical="center"/>
      <protection locked="0"/>
    </xf>
    <xf numFmtId="166" fontId="14" fillId="0" borderId="0" xfId="0" applyNumberFormat="1" applyFont="1" applyAlignment="1" applyProtection="1">
      <alignment horizontal="center" vertical="center"/>
      <protection locked="0"/>
    </xf>
    <xf numFmtId="166" fontId="27" fillId="0" borderId="0" xfId="0" applyNumberFormat="1" applyFont="1" applyAlignment="1">
      <alignment horizontal="center" vertical="center"/>
    </xf>
    <xf numFmtId="166" fontId="24" fillId="0" borderId="0" xfId="0" applyNumberFormat="1" applyFont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 vertical="center"/>
      <protection locked="0"/>
    </xf>
    <xf numFmtId="166" fontId="34" fillId="0" borderId="0" xfId="0" applyNumberFormat="1" applyFont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166" fontId="13" fillId="0" borderId="0" xfId="0" applyNumberFormat="1" applyFont="1" applyAlignment="1" applyProtection="1">
      <alignment horizontal="center" vertical="center"/>
      <protection locked="0"/>
    </xf>
    <xf numFmtId="166" fontId="27" fillId="0" borderId="0" xfId="0" applyNumberFormat="1" applyFont="1" applyAlignment="1" applyProtection="1">
      <alignment horizontal="center" vertical="center"/>
      <protection locked="0"/>
    </xf>
    <xf numFmtId="166" fontId="16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 applyProtection="1">
      <alignment horizontal="center" vertical="center"/>
      <protection locked="0"/>
    </xf>
    <xf numFmtId="166" fontId="27" fillId="0" borderId="0" xfId="0" applyNumberFormat="1" applyFont="1" applyAlignment="1" applyProtection="1">
      <alignment vertical="center"/>
      <protection locked="0"/>
    </xf>
    <xf numFmtId="166" fontId="24" fillId="0" borderId="0" xfId="0" applyNumberFormat="1" applyFont="1" applyAlignment="1" applyProtection="1">
      <alignment vertical="center"/>
      <protection locked="0"/>
    </xf>
    <xf numFmtId="166" fontId="16" fillId="0" borderId="0" xfId="0" applyNumberFormat="1" applyFont="1" applyAlignment="1" applyProtection="1">
      <alignment vertical="center"/>
      <protection locked="0"/>
    </xf>
    <xf numFmtId="1" fontId="16" fillId="0" borderId="0" xfId="0" applyNumberFormat="1" applyFont="1" applyAlignment="1" applyProtection="1">
      <alignment vertical="center"/>
      <protection locked="0"/>
    </xf>
    <xf numFmtId="166" fontId="27" fillId="0" borderId="0" xfId="0" applyNumberFormat="1" applyFont="1" applyAlignment="1">
      <alignment vertical="center"/>
    </xf>
    <xf numFmtId="166" fontId="28" fillId="0" borderId="119" xfId="0" applyNumberFormat="1" applyFont="1" applyBorder="1" applyAlignment="1">
      <alignment horizontal="center" vertical="center"/>
    </xf>
    <xf numFmtId="167" fontId="35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167" fontId="1" fillId="0" borderId="0" xfId="0" applyNumberFormat="1" applyFont="1" applyAlignment="1" applyProtection="1">
      <alignment horizontal="right" vertical="center"/>
      <protection locked="0"/>
    </xf>
    <xf numFmtId="1" fontId="27" fillId="0" borderId="0" xfId="0" applyNumberFormat="1" applyFont="1" applyAlignment="1">
      <alignment horizontal="center" vertical="center"/>
    </xf>
    <xf numFmtId="167" fontId="1" fillId="0" borderId="0" xfId="0" applyNumberFormat="1" applyFont="1" applyAlignment="1" applyProtection="1">
      <alignment horizontal="left" vertical="center"/>
      <protection locked="0"/>
    </xf>
    <xf numFmtId="1" fontId="27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166" fontId="6" fillId="0" borderId="0" xfId="0" applyNumberFormat="1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Alignment="1">
      <alignment vertical="center"/>
    </xf>
    <xf numFmtId="166" fontId="16" fillId="0" borderId="0" xfId="0" applyNumberFormat="1" applyFont="1" applyAlignment="1">
      <alignment vertical="center"/>
    </xf>
    <xf numFmtId="0" fontId="21" fillId="0" borderId="0" xfId="0" quotePrefix="1" applyFont="1" applyAlignment="1" applyProtection="1">
      <alignment horizontal="left" vertical="center"/>
      <protection locked="0"/>
    </xf>
    <xf numFmtId="0" fontId="29" fillId="4" borderId="122" xfId="0" applyFont="1" applyFill="1" applyBorder="1" applyAlignment="1" applyProtection="1">
      <alignment horizontal="center" vertical="center"/>
      <protection locked="0"/>
    </xf>
    <xf numFmtId="0" fontId="29" fillId="4" borderId="123" xfId="0" applyFont="1" applyFill="1" applyBorder="1" applyAlignment="1" applyProtection="1">
      <alignment horizontal="center" vertical="center"/>
      <protection locked="0"/>
    </xf>
    <xf numFmtId="165" fontId="29" fillId="0" borderId="6" xfId="0" applyNumberFormat="1" applyFont="1" applyBorder="1" applyAlignment="1" applyProtection="1">
      <alignment horizontal="center" vertical="center"/>
      <protection locked="0"/>
    </xf>
    <xf numFmtId="165" fontId="29" fillId="0" borderId="125" xfId="0" applyNumberFormat="1" applyFont="1" applyBorder="1" applyAlignment="1" applyProtection="1">
      <alignment horizontal="center" vertical="center"/>
      <protection locked="0"/>
    </xf>
    <xf numFmtId="165" fontId="16" fillId="0" borderId="126" xfId="0" applyNumberFormat="1" applyFont="1" applyBorder="1" applyAlignment="1" applyProtection="1">
      <alignment horizontal="center" vertical="center"/>
      <protection locked="0"/>
    </xf>
    <xf numFmtId="165" fontId="16" fillId="0" borderId="6" xfId="0" applyNumberFormat="1" applyFont="1" applyBorder="1" applyAlignment="1" applyProtection="1">
      <alignment horizontal="center" vertical="center"/>
      <protection locked="0"/>
    </xf>
    <xf numFmtId="165" fontId="16" fillId="0" borderId="125" xfId="0" applyNumberFormat="1" applyFont="1" applyBorder="1" applyAlignment="1" applyProtection="1">
      <alignment horizontal="center" vertical="center"/>
      <protection locked="0"/>
    </xf>
    <xf numFmtId="165" fontId="27" fillId="0" borderId="6" xfId="0" applyNumberFormat="1" applyFont="1" applyBorder="1" applyAlignment="1" applyProtection="1">
      <alignment horizontal="center" vertical="center"/>
      <protection locked="0"/>
    </xf>
    <xf numFmtId="165" fontId="27" fillId="0" borderId="125" xfId="0" applyNumberFormat="1" applyFont="1" applyBorder="1" applyAlignment="1" applyProtection="1">
      <alignment horizontal="center" vertical="center"/>
      <protection locked="0"/>
    </xf>
    <xf numFmtId="165" fontId="27" fillId="0" borderId="126" xfId="0" applyNumberFormat="1" applyFont="1" applyBorder="1" applyAlignment="1" applyProtection="1">
      <alignment horizontal="center" vertical="center"/>
      <protection locked="0"/>
    </xf>
    <xf numFmtId="165" fontId="27" fillId="0" borderId="7" xfId="0" applyNumberFormat="1" applyFont="1" applyBorder="1" applyAlignment="1" applyProtection="1">
      <alignment horizontal="center" vertical="center"/>
      <protection locked="0"/>
    </xf>
    <xf numFmtId="165" fontId="27" fillId="0" borderId="127" xfId="0" applyNumberFormat="1" applyFont="1" applyBorder="1" applyAlignment="1" applyProtection="1">
      <alignment horizontal="center" vertical="center"/>
      <protection locked="0"/>
    </xf>
    <xf numFmtId="165" fontId="27" fillId="0" borderId="128" xfId="0" applyNumberFormat="1" applyFont="1" applyBorder="1" applyAlignment="1" applyProtection="1">
      <alignment horizontal="center" vertical="center"/>
      <protection locked="0"/>
    </xf>
    <xf numFmtId="165" fontId="29" fillId="0" borderId="137" xfId="0" applyNumberFormat="1" applyFont="1" applyBorder="1" applyAlignment="1" applyProtection="1">
      <alignment horizontal="center" vertical="center"/>
      <protection locked="0"/>
    </xf>
    <xf numFmtId="165" fontId="16" fillId="0" borderId="138" xfId="0" applyNumberFormat="1" applyFont="1" applyBorder="1" applyAlignment="1" applyProtection="1">
      <alignment horizontal="center" vertical="center"/>
      <protection locked="0"/>
    </xf>
    <xf numFmtId="165" fontId="16" fillId="0" borderId="137" xfId="0" applyNumberFormat="1" applyFont="1" applyBorder="1" applyAlignment="1" applyProtection="1">
      <alignment horizontal="center" vertical="center"/>
      <protection locked="0"/>
    </xf>
    <xf numFmtId="165" fontId="27" fillId="0" borderId="137" xfId="0" applyNumberFormat="1" applyFont="1" applyBorder="1" applyAlignment="1" applyProtection="1">
      <alignment horizontal="center" vertical="center"/>
      <protection locked="0"/>
    </xf>
    <xf numFmtId="165" fontId="27" fillId="0" borderId="138" xfId="0" applyNumberFormat="1" applyFont="1" applyBorder="1" applyAlignment="1" applyProtection="1">
      <alignment horizontal="center" vertical="center"/>
      <protection locked="0"/>
    </xf>
    <xf numFmtId="165" fontId="27" fillId="0" borderId="139" xfId="0" applyNumberFormat="1" applyFont="1" applyBorder="1" applyAlignment="1" applyProtection="1">
      <alignment horizontal="center" vertical="center"/>
      <protection locked="0"/>
    </xf>
    <xf numFmtId="165" fontId="27" fillId="0" borderId="140" xfId="0" applyNumberFormat="1" applyFont="1" applyBorder="1" applyAlignment="1" applyProtection="1">
      <alignment horizontal="center" vertical="center"/>
      <protection locked="0"/>
    </xf>
    <xf numFmtId="0" fontId="30" fillId="5" borderId="141" xfId="0" applyFont="1" applyFill="1" applyBorder="1" applyAlignment="1" applyProtection="1">
      <alignment horizontal="left" vertical="center"/>
      <protection locked="0"/>
    </xf>
    <xf numFmtId="0" fontId="16" fillId="5" borderId="142" xfId="0" applyFont="1" applyFill="1" applyBorder="1" applyAlignment="1" applyProtection="1">
      <alignment horizontal="center" vertical="center"/>
      <protection locked="0"/>
    </xf>
    <xf numFmtId="0" fontId="16" fillId="5" borderId="143" xfId="0" applyFont="1" applyFill="1" applyBorder="1" applyAlignment="1" applyProtection="1">
      <alignment horizontal="center" vertical="center"/>
      <protection locked="0"/>
    </xf>
    <xf numFmtId="166" fontId="15" fillId="0" borderId="144" xfId="0" applyNumberFormat="1" applyFont="1" applyBorder="1" applyAlignment="1" applyProtection="1">
      <alignment horizontal="center" vertical="center"/>
      <protection locked="0"/>
    </xf>
    <xf numFmtId="165" fontId="29" fillId="0" borderId="144" xfId="0" applyNumberFormat="1" applyFont="1" applyBorder="1" applyAlignment="1" applyProtection="1">
      <alignment horizontal="center" vertical="center"/>
      <protection locked="0"/>
    </xf>
    <xf numFmtId="165" fontId="16" fillId="0" borderId="145" xfId="0" applyNumberFormat="1" applyFont="1" applyBorder="1" applyAlignment="1" applyProtection="1">
      <alignment horizontal="center" vertical="center"/>
      <protection locked="0"/>
    </xf>
    <xf numFmtId="165" fontId="16" fillId="0" borderId="28" xfId="0" applyNumberFormat="1" applyFont="1" applyBorder="1" applyAlignment="1" applyProtection="1">
      <alignment horizontal="center" vertical="center"/>
      <protection locked="0"/>
    </xf>
    <xf numFmtId="165" fontId="16" fillId="0" borderId="144" xfId="0" applyNumberFormat="1" applyFont="1" applyBorder="1" applyAlignment="1" applyProtection="1">
      <alignment horizontal="center" vertical="center"/>
      <protection locked="0"/>
    </xf>
    <xf numFmtId="165" fontId="27" fillId="0" borderId="29" xfId="0" applyNumberFormat="1" applyFont="1" applyBorder="1" applyAlignment="1" applyProtection="1">
      <alignment horizontal="center" vertical="center"/>
      <protection locked="0"/>
    </xf>
    <xf numFmtId="165" fontId="27" fillId="0" borderId="146" xfId="0" applyNumberFormat="1" applyFont="1" applyBorder="1" applyAlignment="1" applyProtection="1">
      <alignment horizontal="center" vertical="center"/>
      <protection locked="0"/>
    </xf>
    <xf numFmtId="165" fontId="27" fillId="0" borderId="147" xfId="0" applyNumberFormat="1" applyFont="1" applyBorder="1" applyAlignment="1" applyProtection="1">
      <alignment horizontal="center" vertical="center"/>
      <protection locked="0"/>
    </xf>
    <xf numFmtId="165" fontId="27" fillId="0" borderId="14" xfId="0" applyNumberFormat="1" applyFont="1" applyBorder="1" applyAlignment="1" applyProtection="1">
      <alignment vertical="top"/>
      <protection locked="0"/>
    </xf>
    <xf numFmtId="165" fontId="27" fillId="0" borderId="0" xfId="0" applyNumberFormat="1" applyFont="1" applyAlignment="1" applyProtection="1">
      <alignment vertical="top"/>
      <protection locked="0"/>
    </xf>
    <xf numFmtId="0" fontId="16" fillId="11" borderId="151" xfId="0" applyFont="1" applyFill="1" applyBorder="1" applyAlignment="1" applyProtection="1">
      <alignment horizontal="center" vertical="center"/>
      <protection locked="0"/>
    </xf>
    <xf numFmtId="0" fontId="16" fillId="11" borderId="152" xfId="0" applyFont="1" applyFill="1" applyBorder="1" applyAlignment="1" applyProtection="1">
      <alignment horizontal="center" vertical="center"/>
      <protection locked="0"/>
    </xf>
    <xf numFmtId="165" fontId="29" fillId="0" borderId="148" xfId="0" applyNumberFormat="1" applyFont="1" applyBorder="1" applyAlignment="1" applyProtection="1">
      <alignment horizontal="center" vertical="center"/>
      <protection locked="0"/>
    </xf>
    <xf numFmtId="165" fontId="16" fillId="0" borderId="148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left" vertical="center"/>
    </xf>
    <xf numFmtId="0" fontId="30" fillId="13" borderId="134" xfId="0" applyFont="1" applyFill="1" applyBorder="1" applyAlignment="1" applyProtection="1">
      <alignment horizontal="left" vertical="center"/>
      <protection locked="0"/>
    </xf>
    <xf numFmtId="166" fontId="22" fillId="0" borderId="99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166" fontId="14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165" fontId="16" fillId="0" borderId="0" xfId="0" applyNumberFormat="1" applyFont="1" applyAlignment="1" applyProtection="1">
      <alignment horizontal="center" vertical="center"/>
      <protection locked="0"/>
    </xf>
    <xf numFmtId="165" fontId="27" fillId="0" borderId="0" xfId="0" applyNumberFormat="1" applyFont="1" applyAlignment="1">
      <alignment horizontal="center" vertical="center"/>
    </xf>
    <xf numFmtId="0" fontId="30" fillId="0" borderId="0" xfId="0" applyFont="1" applyAlignment="1" applyProtection="1">
      <alignment vertical="center"/>
      <protection locked="0"/>
    </xf>
    <xf numFmtId="166" fontId="28" fillId="0" borderId="0" xfId="0" applyNumberFormat="1" applyFont="1" applyAlignment="1">
      <alignment horizontal="center" vertical="center"/>
    </xf>
    <xf numFmtId="166" fontId="16" fillId="13" borderId="133" xfId="0" applyNumberFormat="1" applyFont="1" applyFill="1" applyBorder="1" applyAlignment="1">
      <alignment horizontal="center" vertical="center"/>
    </xf>
    <xf numFmtId="166" fontId="16" fillId="13" borderId="159" xfId="0" applyNumberFormat="1" applyFont="1" applyFill="1" applyBorder="1" applyAlignment="1">
      <alignment horizontal="center" vertical="center"/>
    </xf>
    <xf numFmtId="0" fontId="16" fillId="13" borderId="132" xfId="0" applyFont="1" applyFill="1" applyBorder="1" applyAlignment="1">
      <alignment horizontal="center" vertical="center"/>
    </xf>
    <xf numFmtId="0" fontId="16" fillId="13" borderId="160" xfId="0" applyFont="1" applyFill="1" applyBorder="1" applyAlignment="1">
      <alignment horizontal="center" vertical="center"/>
    </xf>
    <xf numFmtId="0" fontId="22" fillId="0" borderId="99" xfId="0" applyFont="1" applyBorder="1" applyAlignment="1">
      <alignment horizontal="center" vertical="center"/>
    </xf>
    <xf numFmtId="166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16" fillId="0" borderId="144" xfId="0" applyNumberFormat="1" applyFont="1" applyBorder="1" applyAlignment="1" applyProtection="1">
      <alignment horizontal="center" vertical="center"/>
      <protection locked="0"/>
    </xf>
    <xf numFmtId="166" fontId="16" fillId="0" borderId="146" xfId="0" applyNumberFormat="1" applyFont="1" applyBorder="1" applyAlignment="1" applyProtection="1">
      <alignment horizontal="center" vertical="center"/>
      <protection locked="0"/>
    </xf>
    <xf numFmtId="0" fontId="21" fillId="0" borderId="5" xfId="0" quotePrefix="1" applyFont="1" applyBorder="1" applyAlignment="1" applyProtection="1">
      <alignment horizontal="left" vertical="center"/>
      <protection locked="0"/>
    </xf>
    <xf numFmtId="0" fontId="21" fillId="0" borderId="6" xfId="0" quotePrefix="1" applyFont="1" applyBorder="1" applyAlignment="1" applyProtection="1">
      <alignment horizontal="left" vertical="center"/>
      <protection locked="0"/>
    </xf>
    <xf numFmtId="0" fontId="21" fillId="0" borderId="7" xfId="0" quotePrefix="1" applyFont="1" applyBorder="1" applyAlignment="1" applyProtection="1">
      <alignment horizontal="left" vertical="center"/>
      <protection locked="0"/>
    </xf>
    <xf numFmtId="0" fontId="21" fillId="0" borderId="132" xfId="0" quotePrefix="1" applyFont="1" applyBorder="1" applyAlignment="1" applyProtection="1">
      <alignment horizontal="left" vertical="center"/>
      <protection locked="0"/>
    </xf>
    <xf numFmtId="0" fontId="21" fillId="0" borderId="133" xfId="0" quotePrefix="1" applyFont="1" applyBorder="1" applyAlignment="1" applyProtection="1">
      <alignment horizontal="left" vertical="center"/>
      <protection locked="0"/>
    </xf>
    <xf numFmtId="0" fontId="36" fillId="4" borderId="121" xfId="0" applyFont="1" applyFill="1" applyBorder="1" applyAlignment="1" applyProtection="1">
      <alignment vertical="center"/>
      <protection locked="0"/>
    </xf>
    <xf numFmtId="0" fontId="21" fillId="0" borderId="28" xfId="0" quotePrefix="1" applyFont="1" applyBorder="1" applyAlignment="1" applyProtection="1">
      <alignment horizontal="left" vertical="center"/>
      <protection locked="0"/>
    </xf>
    <xf numFmtId="0" fontId="21" fillId="0" borderId="29" xfId="0" quotePrefix="1" applyFont="1" applyBorder="1" applyAlignment="1" applyProtection="1">
      <alignment horizontal="left" vertical="center"/>
      <protection locked="0"/>
    </xf>
    <xf numFmtId="0" fontId="16" fillId="5" borderId="176" xfId="0" applyFont="1" applyFill="1" applyBorder="1" applyAlignment="1" applyProtection="1">
      <alignment horizontal="center" vertical="center"/>
      <protection locked="0"/>
    </xf>
    <xf numFmtId="0" fontId="16" fillId="11" borderId="179" xfId="0" applyFont="1" applyFill="1" applyBorder="1" applyAlignment="1" applyProtection="1">
      <alignment horizontal="center" vertical="center"/>
      <protection locked="0"/>
    </xf>
    <xf numFmtId="0" fontId="16" fillId="0" borderId="166" xfId="0" applyFont="1" applyBorder="1" applyAlignment="1" applyProtection="1">
      <alignment horizontal="center" vertical="center"/>
      <protection locked="0"/>
    </xf>
    <xf numFmtId="165" fontId="27" fillId="0" borderId="165" xfId="0" applyNumberFormat="1" applyFont="1" applyBorder="1" applyAlignment="1" applyProtection="1">
      <alignment horizontal="center" vertical="center"/>
      <protection locked="0"/>
    </xf>
    <xf numFmtId="165" fontId="27" fillId="0" borderId="166" xfId="0" applyNumberFormat="1" applyFont="1" applyBorder="1" applyAlignment="1" applyProtection="1">
      <alignment horizontal="center" vertical="center"/>
      <protection locked="0"/>
    </xf>
    <xf numFmtId="165" fontId="27" fillId="0" borderId="181" xfId="0" applyNumberFormat="1" applyFont="1" applyBorder="1" applyAlignment="1" applyProtection="1">
      <alignment horizontal="center" vertical="center"/>
      <protection locked="0"/>
    </xf>
    <xf numFmtId="0" fontId="30" fillId="11" borderId="150" xfId="0" applyFont="1" applyFill="1" applyBorder="1" applyAlignment="1" applyProtection="1">
      <alignment vertical="center"/>
      <protection locked="0"/>
    </xf>
    <xf numFmtId="0" fontId="29" fillId="4" borderId="168" xfId="0" applyFont="1" applyFill="1" applyBorder="1" applyAlignment="1" applyProtection="1">
      <alignment horizontal="center" vertical="center"/>
      <protection locked="0"/>
    </xf>
    <xf numFmtId="165" fontId="29" fillId="0" borderId="130" xfId="0" applyNumberFormat="1" applyFont="1" applyBorder="1" applyAlignment="1" applyProtection="1">
      <alignment horizontal="center" vertical="center"/>
      <protection locked="0"/>
    </xf>
    <xf numFmtId="165" fontId="16" fillId="0" borderId="130" xfId="0" applyNumberFormat="1" applyFont="1" applyBorder="1" applyAlignment="1" applyProtection="1">
      <alignment horizontal="center" vertical="center"/>
      <protection locked="0"/>
    </xf>
    <xf numFmtId="165" fontId="27" fillId="0" borderId="130" xfId="0" applyNumberFormat="1" applyFont="1" applyBorder="1" applyAlignment="1" applyProtection="1">
      <alignment horizontal="center" vertical="center"/>
      <protection locked="0"/>
    </xf>
    <xf numFmtId="165" fontId="27" fillId="0" borderId="131" xfId="0" applyNumberFormat="1" applyFont="1" applyBorder="1" applyAlignment="1" applyProtection="1">
      <alignment horizontal="center" vertical="center"/>
      <protection locked="0"/>
    </xf>
    <xf numFmtId="165" fontId="29" fillId="0" borderId="154" xfId="0" applyNumberFormat="1" applyFont="1" applyBorder="1" applyAlignment="1" applyProtection="1">
      <alignment horizontal="center" vertical="center"/>
      <protection locked="0"/>
    </xf>
    <xf numFmtId="165" fontId="16" fillId="0" borderId="154" xfId="0" applyNumberFormat="1" applyFont="1" applyBorder="1" applyAlignment="1" applyProtection="1">
      <alignment horizontal="center" vertical="center"/>
      <protection locked="0"/>
    </xf>
    <xf numFmtId="165" fontId="27" fillId="0" borderId="154" xfId="0" applyNumberFormat="1" applyFont="1" applyBorder="1" applyAlignment="1" applyProtection="1">
      <alignment horizontal="center" vertical="center"/>
      <protection locked="0"/>
    </xf>
    <xf numFmtId="165" fontId="27" fillId="0" borderId="186" xfId="0" applyNumberFormat="1" applyFont="1" applyBorder="1" applyAlignment="1" applyProtection="1">
      <alignment horizontal="center" vertical="center"/>
      <protection locked="0"/>
    </xf>
    <xf numFmtId="0" fontId="16" fillId="13" borderId="135" xfId="0" applyFont="1" applyFill="1" applyBorder="1" applyAlignment="1" applyProtection="1">
      <alignment horizontal="center" vertical="center"/>
      <protection locked="0"/>
    </xf>
    <xf numFmtId="0" fontId="16" fillId="13" borderId="189" xfId="0" applyFont="1" applyFill="1" applyBorder="1" applyAlignment="1" applyProtection="1">
      <alignment horizontal="center" vertical="center"/>
      <protection locked="0"/>
    </xf>
    <xf numFmtId="165" fontId="15" fillId="0" borderId="125" xfId="0" applyNumberFormat="1" applyFont="1" applyBorder="1" applyAlignment="1" applyProtection="1">
      <alignment horizontal="center" vertical="center"/>
      <protection locked="0"/>
    </xf>
    <xf numFmtId="165" fontId="15" fillId="0" borderId="127" xfId="0" applyNumberFormat="1" applyFont="1" applyBorder="1" applyAlignment="1" applyProtection="1">
      <alignment horizontal="center" vertical="center"/>
      <protection locked="0"/>
    </xf>
    <xf numFmtId="165" fontId="15" fillId="0" borderId="137" xfId="0" applyNumberFormat="1" applyFont="1" applyBorder="1" applyAlignment="1" applyProtection="1">
      <alignment horizontal="center" vertical="center"/>
      <protection locked="0"/>
    </xf>
    <xf numFmtId="165" fontId="15" fillId="0" borderId="139" xfId="0" applyNumberFormat="1" applyFont="1" applyBorder="1" applyAlignment="1" applyProtection="1">
      <alignment horizontal="center" vertical="center"/>
      <protection locked="0"/>
    </xf>
    <xf numFmtId="166" fontId="22" fillId="0" borderId="194" xfId="0" applyNumberFormat="1" applyFont="1" applyBorder="1" applyAlignment="1">
      <alignment horizontal="center" vertical="center"/>
    </xf>
    <xf numFmtId="0" fontId="16" fillId="2" borderId="196" xfId="0" applyFont="1" applyFill="1" applyBorder="1" applyAlignment="1">
      <alignment horizontal="left" vertical="center"/>
    </xf>
    <xf numFmtId="166" fontId="14" fillId="6" borderId="197" xfId="0" applyNumberFormat="1" applyFont="1" applyFill="1" applyBorder="1" applyAlignment="1">
      <alignment horizontal="center" vertical="center"/>
    </xf>
    <xf numFmtId="0" fontId="16" fillId="2" borderId="197" xfId="0" applyFont="1" applyFill="1" applyBorder="1" applyAlignment="1">
      <alignment horizontal="center" vertical="center"/>
    </xf>
    <xf numFmtId="1" fontId="22" fillId="0" borderId="198" xfId="0" applyNumberFormat="1" applyFont="1" applyBorder="1" applyAlignment="1">
      <alignment horizontal="center" vertical="center"/>
    </xf>
    <xf numFmtId="0" fontId="21" fillId="0" borderId="199" xfId="0" applyFont="1" applyBorder="1" applyAlignment="1">
      <alignment horizontal="left" vertical="center"/>
    </xf>
    <xf numFmtId="0" fontId="21" fillId="0" borderId="200" xfId="0" applyFont="1" applyBorder="1" applyAlignment="1">
      <alignment horizontal="left" vertical="center"/>
    </xf>
    <xf numFmtId="0" fontId="21" fillId="0" borderId="201" xfId="0" applyFont="1" applyBorder="1" applyAlignment="1">
      <alignment horizontal="left" vertical="center"/>
    </xf>
    <xf numFmtId="165" fontId="27" fillId="0" borderId="149" xfId="0" applyNumberFormat="1" applyFont="1" applyBorder="1" applyAlignment="1" applyProtection="1">
      <alignment horizontal="center" vertical="center"/>
      <protection locked="0"/>
    </xf>
    <xf numFmtId="165" fontId="27" fillId="0" borderId="124" xfId="0" applyNumberFormat="1" applyFont="1" applyBorder="1" applyAlignment="1" applyProtection="1">
      <alignment horizontal="center" vertical="center"/>
      <protection locked="0"/>
    </xf>
    <xf numFmtId="166" fontId="27" fillId="0" borderId="144" xfId="0" applyNumberFormat="1" applyFont="1" applyBorder="1" applyAlignment="1" applyProtection="1">
      <alignment horizontal="center" vertical="center"/>
      <protection locked="0"/>
    </xf>
    <xf numFmtId="165" fontId="27" fillId="0" borderId="28" xfId="0" applyNumberFormat="1" applyFont="1" applyBorder="1" applyAlignment="1" applyProtection="1">
      <alignment horizontal="center" vertical="center"/>
      <protection locked="0"/>
    </xf>
    <xf numFmtId="165" fontId="27" fillId="0" borderId="144" xfId="0" applyNumberFormat="1" applyFont="1" applyBorder="1" applyAlignment="1" applyProtection="1">
      <alignment horizontal="center" vertical="center"/>
      <protection locked="0"/>
    </xf>
    <xf numFmtId="165" fontId="27" fillId="0" borderId="145" xfId="0" applyNumberFormat="1" applyFont="1" applyBorder="1" applyAlignment="1" applyProtection="1">
      <alignment horizontal="center" vertical="center"/>
      <protection locked="0"/>
    </xf>
    <xf numFmtId="1" fontId="27" fillId="0" borderId="144" xfId="0" applyNumberFormat="1" applyFont="1" applyBorder="1" applyAlignment="1" applyProtection="1">
      <alignment horizontal="center" vertical="center"/>
      <protection locked="0"/>
    </xf>
    <xf numFmtId="165" fontId="27" fillId="0" borderId="148" xfId="0" applyNumberFormat="1" applyFont="1" applyBorder="1" applyAlignment="1" applyProtection="1">
      <alignment horizontal="center" vertical="center"/>
      <protection locked="0"/>
    </xf>
    <xf numFmtId="16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167" fontId="2" fillId="0" borderId="0" xfId="0" applyNumberFormat="1" applyFont="1" applyAlignment="1">
      <alignment horizontal="left" vertical="center"/>
    </xf>
    <xf numFmtId="0" fontId="25" fillId="9" borderId="204" xfId="0" applyFont="1" applyFill="1" applyBorder="1" applyAlignment="1">
      <alignment horizontal="center" vertical="center"/>
    </xf>
    <xf numFmtId="166" fontId="28" fillId="8" borderId="204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" fontId="22" fillId="0" borderId="98" xfId="0" applyNumberFormat="1" applyFont="1" applyBorder="1" applyAlignment="1">
      <alignment horizontal="center" vertical="center"/>
    </xf>
    <xf numFmtId="166" fontId="22" fillId="0" borderId="100" xfId="0" applyNumberFormat="1" applyFont="1" applyBorder="1" applyAlignment="1">
      <alignment horizontal="center" vertical="center"/>
    </xf>
    <xf numFmtId="0" fontId="25" fillId="7" borderId="120" xfId="0" applyFont="1" applyFill="1" applyBorder="1" applyAlignment="1">
      <alignment horizontal="center" vertical="center"/>
    </xf>
    <xf numFmtId="0" fontId="25" fillId="15" borderId="202" xfId="0" applyFont="1" applyFill="1" applyBorder="1" applyAlignment="1">
      <alignment horizontal="center" vertical="center"/>
    </xf>
    <xf numFmtId="166" fontId="28" fillId="0" borderId="203" xfId="0" applyNumberFormat="1" applyFont="1" applyBorder="1" applyAlignment="1">
      <alignment horizontal="center" vertical="center"/>
    </xf>
    <xf numFmtId="166" fontId="22" fillId="0" borderId="12" xfId="0" applyNumberFormat="1" applyFont="1" applyBorder="1" applyAlignment="1">
      <alignment horizontal="center" vertical="center"/>
    </xf>
    <xf numFmtId="166" fontId="22" fillId="0" borderId="195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7" fillId="0" borderId="22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167" fontId="7" fillId="0" borderId="22" xfId="0" applyNumberFormat="1" applyFont="1" applyBorder="1" applyAlignment="1">
      <alignment vertical="center"/>
    </xf>
    <xf numFmtId="167" fontId="7" fillId="0" borderId="19" xfId="0" applyNumberFormat="1" applyFont="1" applyBorder="1" applyAlignment="1">
      <alignment vertical="center"/>
    </xf>
    <xf numFmtId="165" fontId="21" fillId="0" borderId="0" xfId="0" quotePrefix="1" applyNumberFormat="1" applyFont="1" applyAlignment="1" applyProtection="1">
      <alignment horizontal="center" vertical="center"/>
      <protection locked="0"/>
    </xf>
    <xf numFmtId="165" fontId="21" fillId="0" borderId="136" xfId="0" quotePrefix="1" applyNumberFormat="1" applyFont="1" applyBorder="1" applyAlignment="1" applyProtection="1">
      <alignment horizontal="center" vertical="center"/>
      <protection locked="0"/>
    </xf>
    <xf numFmtId="165" fontId="21" fillId="0" borderId="129" xfId="0" quotePrefix="1" applyNumberFormat="1" applyFont="1" applyBorder="1" applyAlignment="1" applyProtection="1">
      <alignment horizontal="center" vertical="center"/>
      <protection locked="0"/>
    </xf>
    <xf numFmtId="165" fontId="21" fillId="0" borderId="130" xfId="0" quotePrefix="1" applyNumberFormat="1" applyFont="1" applyBorder="1" applyAlignment="1" applyProtection="1">
      <alignment horizontal="center" vertical="center"/>
      <protection locked="0"/>
    </xf>
    <xf numFmtId="165" fontId="21" fillId="0" borderId="131" xfId="0" quotePrefix="1" applyNumberFormat="1" applyFont="1" applyBorder="1" applyAlignment="1" applyProtection="1">
      <alignment horizontal="center" vertical="center"/>
      <protection locked="0"/>
    </xf>
    <xf numFmtId="0" fontId="21" fillId="0" borderId="144" xfId="0" quotePrefix="1" applyFont="1" applyBorder="1" applyAlignment="1" applyProtection="1">
      <alignment horizontal="center" vertical="center"/>
      <protection locked="0"/>
    </xf>
    <xf numFmtId="0" fontId="21" fillId="0" borderId="146" xfId="0" quotePrefix="1" applyFont="1" applyBorder="1" applyAlignment="1" applyProtection="1">
      <alignment horizontal="center" vertical="center"/>
      <protection locked="0"/>
    </xf>
    <xf numFmtId="0" fontId="21" fillId="0" borderId="166" xfId="0" quotePrefix="1" applyFont="1" applyBorder="1" applyAlignment="1" applyProtection="1">
      <alignment horizontal="center" vertical="center"/>
      <protection locked="0"/>
    </xf>
    <xf numFmtId="1" fontId="22" fillId="0" borderId="73" xfId="0" applyNumberFormat="1" applyFont="1" applyBorder="1" applyAlignment="1">
      <alignment horizontal="center" vertical="center"/>
    </xf>
    <xf numFmtId="0" fontId="16" fillId="2" borderId="9" xfId="0" applyFont="1" applyFill="1" applyBorder="1" applyAlignment="1">
      <alignment horizontal="left" vertical="center"/>
    </xf>
    <xf numFmtId="0" fontId="16" fillId="2" borderId="10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166" fontId="22" fillId="0" borderId="79" xfId="0" applyNumberFormat="1" applyFont="1" applyBorder="1" applyAlignment="1">
      <alignment horizontal="center" vertical="center"/>
    </xf>
    <xf numFmtId="0" fontId="27" fillId="0" borderId="0" xfId="0" applyFont="1" applyAlignment="1" applyProtection="1">
      <alignment horizontal="left" vertical="center"/>
      <protection locked="0"/>
    </xf>
    <xf numFmtId="0" fontId="27" fillId="0" borderId="0" xfId="0" applyFont="1" applyAlignment="1" applyProtection="1">
      <alignment vertical="center"/>
      <protection locked="0"/>
    </xf>
    <xf numFmtId="167" fontId="7" fillId="0" borderId="0" xfId="0" applyNumberFormat="1" applyFont="1" applyAlignment="1">
      <alignment vertical="center"/>
    </xf>
    <xf numFmtId="165" fontId="22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66" fontId="24" fillId="9" borderId="23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6" fillId="11" borderId="81" xfId="0" applyFont="1" applyFill="1" applyBorder="1" applyAlignment="1">
      <alignment horizontal="left" vertical="center"/>
    </xf>
    <xf numFmtId="0" fontId="16" fillId="11" borderId="82" xfId="0" applyFont="1" applyFill="1" applyBorder="1" applyAlignment="1">
      <alignment horizontal="center" vertical="center"/>
    </xf>
    <xf numFmtId="0" fontId="16" fillId="11" borderId="83" xfId="0" applyFont="1" applyFill="1" applyBorder="1" applyAlignment="1">
      <alignment horizontal="center" vertical="center"/>
    </xf>
    <xf numFmtId="166" fontId="28" fillId="9" borderId="2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22" fillId="0" borderId="85" xfId="0" applyNumberFormat="1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166" fontId="27" fillId="8" borderId="60" xfId="0" applyNumberFormat="1" applyFont="1" applyFill="1" applyBorder="1" applyAlignment="1">
      <alignment horizontal="center" vertical="center"/>
    </xf>
    <xf numFmtId="166" fontId="27" fillId="8" borderId="59" xfId="0" applyNumberFormat="1" applyFont="1" applyFill="1" applyBorder="1" applyAlignment="1">
      <alignment horizontal="center" vertical="center"/>
    </xf>
    <xf numFmtId="1" fontId="22" fillId="0" borderId="86" xfId="0" applyNumberFormat="1" applyFont="1" applyBorder="1" applyAlignment="1">
      <alignment horizontal="center" vertical="center"/>
    </xf>
    <xf numFmtId="166" fontId="22" fillId="0" borderId="80" xfId="0" applyNumberFormat="1" applyFont="1" applyBorder="1" applyAlignment="1">
      <alignment horizontal="center" vertical="center"/>
    </xf>
    <xf numFmtId="0" fontId="16" fillId="8" borderId="113" xfId="0" applyFont="1" applyFill="1" applyBorder="1" applyAlignment="1">
      <alignment horizontal="center" vertical="center"/>
    </xf>
    <xf numFmtId="166" fontId="27" fillId="8" borderId="113" xfId="0" applyNumberFormat="1" applyFont="1" applyFill="1" applyBorder="1" applyAlignment="1">
      <alignment horizontal="center" vertical="center"/>
    </xf>
    <xf numFmtId="166" fontId="26" fillId="0" borderId="0" xfId="0" applyNumberFormat="1" applyFont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6" fontId="13" fillId="6" borderId="1" xfId="0" applyNumberFormat="1" applyFont="1" applyFill="1" applyBorder="1" applyAlignment="1">
      <alignment horizontal="center" vertical="center"/>
    </xf>
    <xf numFmtId="0" fontId="18" fillId="0" borderId="47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165" fontId="22" fillId="0" borderId="34" xfId="0" applyNumberFormat="1" applyFont="1" applyBorder="1" applyAlignment="1">
      <alignment horizontal="center" vertical="center"/>
    </xf>
    <xf numFmtId="1" fontId="22" fillId="0" borderId="67" xfId="0" applyNumberFormat="1" applyFont="1" applyBorder="1" applyAlignment="1">
      <alignment horizontal="center" vertical="center"/>
    </xf>
    <xf numFmtId="165" fontId="22" fillId="0" borderId="69" xfId="0" applyNumberFormat="1" applyFont="1" applyBorder="1" applyAlignment="1">
      <alignment horizontal="center" vertical="center"/>
    </xf>
    <xf numFmtId="0" fontId="16" fillId="8" borderId="54" xfId="0" applyFont="1" applyFill="1" applyBorder="1" applyAlignment="1">
      <alignment horizontal="center" vertical="center"/>
    </xf>
    <xf numFmtId="0" fontId="16" fillId="8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166" fontId="12" fillId="6" borderId="24" xfId="0" applyNumberFormat="1" applyFont="1" applyFill="1" applyBorder="1" applyAlignment="1">
      <alignment horizontal="center" vertical="center"/>
    </xf>
    <xf numFmtId="165" fontId="22" fillId="0" borderId="64" xfId="0" applyNumberFormat="1" applyFont="1" applyBorder="1" applyAlignment="1">
      <alignment horizontal="center" vertical="center"/>
    </xf>
    <xf numFmtId="166" fontId="16" fillId="8" borderId="54" xfId="0" applyNumberFormat="1" applyFont="1" applyFill="1" applyBorder="1" applyAlignment="1">
      <alignment horizontal="center" vertical="center"/>
    </xf>
    <xf numFmtId="166" fontId="16" fillId="8" borderId="53" xfId="0" applyNumberFormat="1" applyFont="1" applyFill="1" applyBorder="1" applyAlignment="1">
      <alignment horizontal="center" vertical="center"/>
    </xf>
    <xf numFmtId="166" fontId="16" fillId="8" borderId="55" xfId="0" applyNumberFormat="1" applyFont="1" applyFill="1" applyBorder="1" applyAlignment="1">
      <alignment horizontal="center" vertical="center"/>
    </xf>
    <xf numFmtId="1" fontId="16" fillId="0" borderId="16" xfId="0" applyNumberFormat="1" applyFont="1" applyBorder="1" applyAlignment="1">
      <alignment horizontal="center" vertical="center"/>
    </xf>
    <xf numFmtId="1" fontId="16" fillId="0" borderId="112" xfId="0" applyNumberFormat="1" applyFont="1" applyBorder="1" applyAlignment="1">
      <alignment horizontal="center" vertical="center"/>
    </xf>
    <xf numFmtId="1" fontId="16" fillId="0" borderId="64" xfId="0" applyNumberFormat="1" applyFont="1" applyBorder="1" applyAlignment="1">
      <alignment vertical="center"/>
    </xf>
    <xf numFmtId="1" fontId="22" fillId="0" borderId="111" xfId="0" applyNumberFormat="1" applyFont="1" applyBorder="1" applyAlignment="1">
      <alignment horizontal="center" vertical="center"/>
    </xf>
    <xf numFmtId="165" fontId="22" fillId="0" borderId="66" xfId="0" applyNumberFormat="1" applyFont="1" applyBorder="1" applyAlignment="1">
      <alignment horizontal="center" vertical="center"/>
    </xf>
    <xf numFmtId="166" fontId="16" fillId="8" borderId="56" xfId="0" applyNumberFormat="1" applyFont="1" applyFill="1" applyBorder="1" applyAlignment="1">
      <alignment horizontal="center" vertical="center"/>
    </xf>
    <xf numFmtId="166" fontId="16" fillId="8" borderId="58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1" fillId="0" borderId="0" xfId="0" quotePrefix="1" applyFont="1" applyAlignment="1" applyProtection="1">
      <alignment horizontal="center" vertical="center"/>
      <protection locked="0"/>
    </xf>
    <xf numFmtId="166" fontId="14" fillId="6" borderId="8" xfId="0" applyNumberFormat="1" applyFont="1" applyFill="1" applyBorder="1" applyAlignment="1">
      <alignment horizontal="center" vertical="center"/>
    </xf>
    <xf numFmtId="165" fontId="22" fillId="0" borderId="72" xfId="0" applyNumberFormat="1" applyFont="1" applyBorder="1" applyAlignment="1">
      <alignment horizontal="center" vertical="center"/>
    </xf>
    <xf numFmtId="166" fontId="28" fillId="8" borderId="11" xfId="0" applyNumberFormat="1" applyFont="1" applyFill="1" applyBorder="1" applyAlignment="1">
      <alignment horizontal="center" vertical="center"/>
    </xf>
    <xf numFmtId="166" fontId="28" fillId="0" borderId="202" xfId="0" applyNumberFormat="1" applyFont="1" applyBorder="1" applyAlignment="1">
      <alignment horizontal="center" vertical="center"/>
    </xf>
    <xf numFmtId="166" fontId="27" fillId="8" borderId="109" xfId="0" applyNumberFormat="1" applyFont="1" applyFill="1" applyBorder="1" applyAlignment="1">
      <alignment horizontal="center" vertical="center"/>
    </xf>
    <xf numFmtId="166" fontId="27" fillId="8" borderId="23" xfId="0" applyNumberFormat="1" applyFont="1" applyFill="1" applyBorder="1" applyAlignment="1">
      <alignment horizontal="center" vertical="center"/>
    </xf>
    <xf numFmtId="166" fontId="27" fillId="8" borderId="17" xfId="0" applyNumberFormat="1" applyFont="1" applyFill="1" applyBorder="1" applyAlignment="1">
      <alignment horizontal="center" vertical="center"/>
    </xf>
    <xf numFmtId="166" fontId="27" fillId="8" borderId="56" xfId="0" applyNumberFormat="1" applyFont="1" applyFill="1" applyBorder="1" applyAlignment="1">
      <alignment horizontal="center" vertical="center"/>
    </xf>
    <xf numFmtId="166" fontId="27" fillId="8" borderId="58" xfId="0" applyNumberFormat="1" applyFont="1" applyFill="1" applyBorder="1" applyAlignment="1">
      <alignment horizontal="center" vertical="center"/>
    </xf>
    <xf numFmtId="0" fontId="16" fillId="3" borderId="104" xfId="0" applyFont="1" applyFill="1" applyBorder="1" applyAlignment="1">
      <alignment horizontal="center" vertical="center"/>
    </xf>
    <xf numFmtId="166" fontId="27" fillId="12" borderId="100" xfId="0" applyNumberFormat="1" applyFont="1" applyFill="1" applyBorder="1" applyAlignment="1">
      <alignment horizontal="center" vertical="center"/>
    </xf>
    <xf numFmtId="1" fontId="27" fillId="0" borderId="98" xfId="0" applyNumberFormat="1" applyFont="1" applyBorder="1" applyAlignment="1">
      <alignment horizontal="center" vertical="center"/>
    </xf>
    <xf numFmtId="0" fontId="16" fillId="11" borderId="117" xfId="0" applyFont="1" applyFill="1" applyBorder="1" applyAlignment="1">
      <alignment horizontal="center" vertical="center"/>
    </xf>
    <xf numFmtId="0" fontId="16" fillId="11" borderId="118" xfId="0" applyFont="1" applyFill="1" applyBorder="1" applyAlignment="1">
      <alignment horizontal="center" vertical="center"/>
    </xf>
    <xf numFmtId="166" fontId="27" fillId="0" borderId="100" xfId="0" applyNumberFormat="1" applyFont="1" applyBorder="1" applyAlignment="1">
      <alignment horizontal="center" vertical="center"/>
    </xf>
    <xf numFmtId="1" fontId="22" fillId="0" borderId="191" xfId="0" applyNumberFormat="1" applyFont="1" applyBorder="1" applyAlignment="1">
      <alignment horizontal="center" vertical="center"/>
    </xf>
    <xf numFmtId="166" fontId="22" fillId="0" borderId="118" xfId="0" applyNumberFormat="1" applyFont="1" applyBorder="1" applyAlignment="1">
      <alignment horizontal="center" vertical="center"/>
    </xf>
    <xf numFmtId="1" fontId="22" fillId="0" borderId="192" xfId="0" applyNumberFormat="1" applyFont="1" applyBorder="1" applyAlignment="1">
      <alignment horizontal="center" vertical="center"/>
    </xf>
    <xf numFmtId="1" fontId="22" fillId="0" borderId="193" xfId="0" applyNumberFormat="1" applyFont="1" applyBorder="1" applyAlignment="1">
      <alignment horizontal="center" vertical="center"/>
    </xf>
    <xf numFmtId="0" fontId="16" fillId="3" borderId="157" xfId="0" applyFont="1" applyFill="1" applyBorder="1" applyAlignment="1">
      <alignment vertical="center"/>
    </xf>
    <xf numFmtId="0" fontId="16" fillId="3" borderId="158" xfId="0" applyFont="1" applyFill="1" applyBorder="1" applyAlignment="1">
      <alignment vertical="center"/>
    </xf>
    <xf numFmtId="0" fontId="16" fillId="9" borderId="21" xfId="0" applyFont="1" applyFill="1" applyBorder="1" applyAlignment="1" applyProtection="1">
      <alignment horizontal="center" vertical="center"/>
      <protection locked="0"/>
    </xf>
    <xf numFmtId="0" fontId="16" fillId="9" borderId="22" xfId="0" applyFont="1" applyFill="1" applyBorder="1" applyAlignment="1" applyProtection="1">
      <alignment horizontal="center" vertical="center"/>
      <protection locked="0"/>
    </xf>
    <xf numFmtId="0" fontId="16" fillId="9" borderId="18" xfId="0" applyFont="1" applyFill="1" applyBorder="1" applyAlignment="1" applyProtection="1">
      <alignment horizontal="center" vertical="center"/>
      <protection locked="0"/>
    </xf>
    <xf numFmtId="0" fontId="16" fillId="9" borderId="19" xfId="0" applyFont="1" applyFill="1" applyBorder="1" applyAlignment="1" applyProtection="1">
      <alignment horizontal="center" vertical="center"/>
      <protection locked="0"/>
    </xf>
    <xf numFmtId="166" fontId="16" fillId="8" borderId="23" xfId="0" applyNumberFormat="1" applyFont="1" applyFill="1" applyBorder="1" applyAlignment="1">
      <alignment horizontal="center" vertical="center"/>
    </xf>
    <xf numFmtId="0" fontId="16" fillId="8" borderId="20" xfId="0" applyFont="1" applyFill="1" applyBorder="1" applyAlignment="1">
      <alignment horizontal="center"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horizontal="center" vertical="center"/>
      <protection locked="0"/>
    </xf>
    <xf numFmtId="1" fontId="16" fillId="0" borderId="78" xfId="0" applyNumberFormat="1" applyFont="1" applyBorder="1" applyAlignment="1" applyProtection="1">
      <alignment horizontal="center" vertical="center"/>
      <protection locked="0"/>
    </xf>
    <xf numFmtId="166" fontId="28" fillId="9" borderId="33" xfId="0" applyNumberFormat="1" applyFont="1" applyFill="1" applyBorder="1" applyAlignment="1">
      <alignment horizontal="center" vertical="center"/>
    </xf>
    <xf numFmtId="0" fontId="28" fillId="9" borderId="62" xfId="0" applyFont="1" applyFill="1" applyBorder="1" applyAlignment="1">
      <alignment horizontal="center" vertical="center"/>
    </xf>
    <xf numFmtId="166" fontId="28" fillId="9" borderId="62" xfId="0" applyNumberFormat="1" applyFont="1" applyFill="1" applyBorder="1" applyAlignment="1">
      <alignment horizontal="center" vertical="center"/>
    </xf>
    <xf numFmtId="0" fontId="28" fillId="9" borderId="38" xfId="0" applyFont="1" applyFill="1" applyBorder="1" applyAlignment="1">
      <alignment horizontal="center" vertical="center"/>
    </xf>
    <xf numFmtId="167" fontId="7" fillId="0" borderId="22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27" fillId="8" borderId="57" xfId="0" applyNumberFormat="1" applyFont="1" applyFill="1" applyBorder="1" applyAlignment="1">
      <alignment horizontal="center" vertical="center"/>
    </xf>
    <xf numFmtId="166" fontId="24" fillId="9" borderId="21" xfId="0" applyNumberFormat="1" applyFont="1" applyFill="1" applyBorder="1" applyAlignment="1">
      <alignment horizontal="center" vertical="center"/>
    </xf>
    <xf numFmtId="166" fontId="24" fillId="9" borderId="23" xfId="0" applyNumberFormat="1" applyFont="1" applyFill="1" applyBorder="1" applyAlignment="1">
      <alignment horizontal="center" vertical="center"/>
    </xf>
    <xf numFmtId="0" fontId="16" fillId="3" borderId="98" xfId="0" applyFont="1" applyFill="1" applyBorder="1" applyAlignment="1">
      <alignment horizontal="center" vertical="center"/>
    </xf>
    <xf numFmtId="0" fontId="16" fillId="3" borderId="100" xfId="0" applyFont="1" applyFill="1" applyBorder="1" applyAlignment="1">
      <alignment horizontal="center" vertical="center"/>
    </xf>
    <xf numFmtId="0" fontId="16" fillId="8" borderId="53" xfId="0" applyFont="1" applyFill="1" applyBorder="1" applyAlignment="1">
      <alignment horizontal="center" vertical="center"/>
    </xf>
    <xf numFmtId="166" fontId="27" fillId="0" borderId="57" xfId="0" applyNumberFormat="1" applyFont="1" applyBorder="1" applyAlignment="1" applyProtection="1">
      <alignment horizontal="center" vertical="center"/>
      <protection locked="0"/>
    </xf>
    <xf numFmtId="0" fontId="16" fillId="9" borderId="21" xfId="0" applyFont="1" applyFill="1" applyBorder="1" applyAlignment="1">
      <alignment horizontal="center" vertical="center"/>
    </xf>
    <xf numFmtId="0" fontId="16" fillId="9" borderId="22" xfId="0" applyFont="1" applyFill="1" applyBorder="1" applyAlignment="1">
      <alignment horizontal="center" vertical="center"/>
    </xf>
    <xf numFmtId="0" fontId="16" fillId="9" borderId="18" xfId="0" applyFont="1" applyFill="1" applyBorder="1" applyAlignment="1">
      <alignment horizontal="center" vertical="center"/>
    </xf>
    <xf numFmtId="0" fontId="16" fillId="9" borderId="19" xfId="0" applyFont="1" applyFill="1" applyBorder="1" applyAlignment="1">
      <alignment horizontal="center" vertical="center"/>
    </xf>
    <xf numFmtId="166" fontId="27" fillId="8" borderId="106" xfId="0" applyNumberFormat="1" applyFont="1" applyFill="1" applyBorder="1" applyAlignment="1">
      <alignment horizontal="center" vertical="center"/>
    </xf>
    <xf numFmtId="166" fontId="27" fillId="8" borderId="107" xfId="0" applyNumberFormat="1" applyFont="1" applyFill="1" applyBorder="1" applyAlignment="1">
      <alignment horizontal="center" vertical="center"/>
    </xf>
    <xf numFmtId="0" fontId="31" fillId="0" borderId="16" xfId="0" applyFont="1" applyBorder="1" applyAlignment="1" applyProtection="1">
      <alignment horizontal="right" vertical="center"/>
      <protection locked="0"/>
    </xf>
    <xf numFmtId="0" fontId="31" fillId="0" borderId="0" xfId="0" applyFont="1" applyAlignment="1" applyProtection="1">
      <alignment horizontal="right" vertical="center"/>
      <protection locked="0"/>
    </xf>
    <xf numFmtId="0" fontId="31" fillId="0" borderId="18" xfId="0" applyFont="1" applyBorder="1" applyAlignment="1">
      <alignment horizontal="right" vertical="center"/>
    </xf>
    <xf numFmtId="0" fontId="31" fillId="0" borderId="19" xfId="0" applyFont="1" applyBorder="1" applyAlignment="1">
      <alignment horizontal="right" vertical="center"/>
    </xf>
    <xf numFmtId="166" fontId="27" fillId="0" borderId="16" xfId="0" applyNumberFormat="1" applyFont="1" applyBorder="1" applyAlignment="1">
      <alignment horizontal="center" vertical="center"/>
    </xf>
    <xf numFmtId="166" fontId="27" fillId="0" borderId="17" xfId="0" applyNumberFormat="1" applyFont="1" applyBorder="1" applyAlignment="1">
      <alignment horizontal="center" vertical="center"/>
    </xf>
    <xf numFmtId="166" fontId="27" fillId="8" borderId="114" xfId="0" applyNumberFormat="1" applyFont="1" applyFill="1" applyBorder="1" applyAlignment="1">
      <alignment horizontal="center" vertical="center"/>
    </xf>
    <xf numFmtId="166" fontId="27" fillId="8" borderId="115" xfId="0" applyNumberFormat="1" applyFont="1" applyFill="1" applyBorder="1" applyAlignment="1">
      <alignment horizontal="center" vertical="center"/>
    </xf>
    <xf numFmtId="166" fontId="27" fillId="8" borderId="116" xfId="0" applyNumberFormat="1" applyFont="1" applyFill="1" applyBorder="1" applyAlignment="1">
      <alignment horizontal="center" vertical="center"/>
    </xf>
    <xf numFmtId="166" fontId="32" fillId="8" borderId="101" xfId="0" applyNumberFormat="1" applyFont="1" applyFill="1" applyBorder="1" applyAlignment="1">
      <alignment horizontal="center" vertical="center"/>
    </xf>
    <xf numFmtId="166" fontId="32" fillId="8" borderId="102" xfId="0" applyNumberFormat="1" applyFont="1" applyFill="1" applyBorder="1" applyAlignment="1">
      <alignment horizontal="center" vertical="center"/>
    </xf>
    <xf numFmtId="166" fontId="32" fillId="8" borderId="103" xfId="0" applyNumberFormat="1" applyFont="1" applyFill="1" applyBorder="1" applyAlignment="1">
      <alignment horizontal="center" vertical="center"/>
    </xf>
    <xf numFmtId="166" fontId="32" fillId="8" borderId="92" xfId="0" applyNumberFormat="1" applyFont="1" applyFill="1" applyBorder="1" applyAlignment="1">
      <alignment horizontal="center" vertical="center"/>
    </xf>
    <xf numFmtId="166" fontId="32" fillId="8" borderId="93" xfId="0" applyNumberFormat="1" applyFont="1" applyFill="1" applyBorder="1" applyAlignment="1">
      <alignment horizontal="center" vertical="center"/>
    </xf>
    <xf numFmtId="166" fontId="32" fillId="8" borderId="94" xfId="0" applyNumberFormat="1" applyFont="1" applyFill="1" applyBorder="1" applyAlignment="1">
      <alignment horizontal="center" vertical="center"/>
    </xf>
    <xf numFmtId="167" fontId="7" fillId="0" borderId="21" xfId="0" applyNumberFormat="1" applyFont="1" applyBorder="1" applyAlignment="1" applyProtection="1">
      <alignment horizontal="right" vertical="center"/>
      <protection locked="0"/>
    </xf>
    <xf numFmtId="167" fontId="7" fillId="0" borderId="22" xfId="0" applyNumberFormat="1" applyFont="1" applyBorder="1" applyAlignment="1" applyProtection="1">
      <alignment horizontal="right" vertical="center"/>
      <protection locked="0"/>
    </xf>
    <xf numFmtId="167" fontId="7" fillId="0" borderId="18" xfId="0" applyNumberFormat="1" applyFont="1" applyBorder="1" applyAlignment="1" applyProtection="1">
      <alignment horizontal="right" vertical="center"/>
      <protection locked="0"/>
    </xf>
    <xf numFmtId="167" fontId="7" fillId="0" borderId="19" xfId="0" applyNumberFormat="1" applyFont="1" applyBorder="1" applyAlignment="1" applyProtection="1">
      <alignment horizontal="right" vertical="center"/>
      <protection locked="0"/>
    </xf>
    <xf numFmtId="0" fontId="17" fillId="0" borderId="21" xfId="0" applyFont="1" applyBorder="1" applyAlignment="1">
      <alignment horizontal="right" vertical="center"/>
    </xf>
    <xf numFmtId="0" fontId="17" fillId="0" borderId="22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9" xfId="0" applyFont="1" applyBorder="1" applyAlignment="1">
      <alignment horizontal="right" vertical="center"/>
    </xf>
    <xf numFmtId="0" fontId="17" fillId="0" borderId="2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31" fillId="0" borderId="16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167" fontId="7" fillId="0" borderId="22" xfId="0" applyNumberFormat="1" applyFont="1" applyBorder="1" applyAlignment="1" applyProtection="1">
      <alignment horizontal="left" vertical="center"/>
      <protection locked="0"/>
    </xf>
    <xf numFmtId="167" fontId="7" fillId="0" borderId="23" xfId="0" applyNumberFormat="1" applyFont="1" applyBorder="1" applyAlignment="1" applyProtection="1">
      <alignment horizontal="left" vertical="center"/>
      <protection locked="0"/>
    </xf>
    <xf numFmtId="167" fontId="7" fillId="0" borderId="19" xfId="0" applyNumberFormat="1" applyFont="1" applyBorder="1" applyAlignment="1" applyProtection="1">
      <alignment horizontal="left" vertical="center"/>
      <protection locked="0"/>
    </xf>
    <xf numFmtId="167" fontId="7" fillId="0" borderId="20" xfId="0" applyNumberFormat="1" applyFont="1" applyBorder="1" applyAlignment="1" applyProtection="1">
      <alignment horizontal="left" vertical="center"/>
      <protection locked="0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166" fontId="16" fillId="8" borderId="53" xfId="0" applyNumberFormat="1" applyFont="1" applyFill="1" applyBorder="1" applyAlignment="1">
      <alignment horizontal="center" vertical="center"/>
    </xf>
    <xf numFmtId="1" fontId="16" fillId="0" borderId="110" xfId="0" applyNumberFormat="1" applyFont="1" applyBorder="1" applyAlignment="1">
      <alignment horizontal="center" vertical="center"/>
    </xf>
    <xf numFmtId="0" fontId="30" fillId="10" borderId="51" xfId="0" applyFont="1" applyFill="1" applyBorder="1" applyAlignment="1">
      <alignment horizontal="center" vertical="center"/>
    </xf>
    <xf numFmtId="0" fontId="30" fillId="10" borderId="52" xfId="0" applyFont="1" applyFill="1" applyBorder="1" applyAlignment="1">
      <alignment horizontal="center" vertical="center"/>
    </xf>
    <xf numFmtId="166" fontId="19" fillId="8" borderId="39" xfId="0" applyNumberFormat="1" applyFont="1" applyFill="1" applyBorder="1" applyAlignment="1">
      <alignment horizontal="center" vertical="center"/>
    </xf>
    <xf numFmtId="166" fontId="19" fillId="8" borderId="40" xfId="0" applyNumberFormat="1" applyFont="1" applyFill="1" applyBorder="1" applyAlignment="1">
      <alignment horizontal="center" vertical="center"/>
    </xf>
    <xf numFmtId="166" fontId="19" fillId="8" borderId="41" xfId="0" applyNumberFormat="1" applyFont="1" applyFill="1" applyBorder="1" applyAlignment="1">
      <alignment horizontal="center" vertical="center"/>
    </xf>
    <xf numFmtId="166" fontId="19" fillId="8" borderId="42" xfId="0" applyNumberFormat="1" applyFont="1" applyFill="1" applyBorder="1" applyAlignment="1">
      <alignment horizontal="center" vertical="center"/>
    </xf>
    <xf numFmtId="166" fontId="19" fillId="8" borderId="43" xfId="0" applyNumberFormat="1" applyFont="1" applyFill="1" applyBorder="1" applyAlignment="1">
      <alignment horizontal="center" vertical="center"/>
    </xf>
    <xf numFmtId="166" fontId="19" fillId="8" borderId="44" xfId="0" applyNumberFormat="1" applyFont="1" applyFill="1" applyBorder="1" applyAlignment="1">
      <alignment horizontal="center" vertical="center"/>
    </xf>
    <xf numFmtId="166" fontId="19" fillId="8" borderId="45" xfId="0" applyNumberFormat="1" applyFont="1" applyFill="1" applyBorder="1" applyAlignment="1">
      <alignment horizontal="center" vertical="center"/>
    </xf>
    <xf numFmtId="166" fontId="19" fillId="8" borderId="46" xfId="0" applyNumberFormat="1" applyFont="1" applyFill="1" applyBorder="1" applyAlignment="1">
      <alignment horizontal="center" vertical="center"/>
    </xf>
    <xf numFmtId="0" fontId="25" fillId="9" borderId="60" xfId="0" applyFont="1" applyFill="1" applyBorder="1" applyAlignment="1">
      <alignment horizontal="center" vertical="center"/>
    </xf>
    <xf numFmtId="0" fontId="25" fillId="9" borderId="61" xfId="0" applyFont="1" applyFill="1" applyBorder="1" applyAlignment="1">
      <alignment horizontal="center" vertical="center"/>
    </xf>
    <xf numFmtId="166" fontId="27" fillId="0" borderId="21" xfId="0" applyNumberFormat="1" applyFont="1" applyBorder="1" applyAlignment="1">
      <alignment horizontal="center" vertical="center"/>
    </xf>
    <xf numFmtId="166" fontId="27" fillId="0" borderId="23" xfId="0" applyNumberFormat="1" applyFont="1" applyBorder="1" applyAlignment="1">
      <alignment horizontal="center" vertical="center"/>
    </xf>
    <xf numFmtId="166" fontId="28" fillId="9" borderId="18" xfId="0" applyNumberFormat="1" applyFont="1" applyFill="1" applyBorder="1" applyAlignment="1">
      <alignment horizontal="center" vertical="center"/>
    </xf>
    <xf numFmtId="166" fontId="28" fillId="9" borderId="20" xfId="0" applyNumberFormat="1" applyFont="1" applyFill="1" applyBorder="1" applyAlignment="1">
      <alignment horizontal="center" vertical="center"/>
    </xf>
    <xf numFmtId="166" fontId="27" fillId="0" borderId="32" xfId="0" applyNumberFormat="1" applyFont="1" applyBorder="1" applyAlignment="1" applyProtection="1">
      <alignment horizontal="center" vertical="center"/>
      <protection locked="0"/>
    </xf>
    <xf numFmtId="166" fontId="27" fillId="0" borderId="91" xfId="0" applyNumberFormat="1" applyFont="1" applyBorder="1" applyAlignment="1" applyProtection="1">
      <alignment horizontal="center" vertical="center"/>
      <protection locked="0"/>
    </xf>
    <xf numFmtId="166" fontId="27" fillId="0" borderId="37" xfId="0" applyNumberFormat="1" applyFont="1" applyBorder="1" applyAlignment="1" applyProtection="1">
      <alignment horizontal="center" vertical="center"/>
      <protection locked="0"/>
    </xf>
    <xf numFmtId="0" fontId="17" fillId="0" borderId="22" xfId="0" applyFont="1" applyBorder="1" applyAlignment="1">
      <alignment horizontal="left" vertical="center"/>
    </xf>
    <xf numFmtId="0" fontId="17" fillId="0" borderId="23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166" fontId="27" fillId="8" borderId="108" xfId="0" applyNumberFormat="1" applyFont="1" applyFill="1" applyBorder="1" applyAlignment="1">
      <alignment horizontal="center" vertical="center"/>
    </xf>
    <xf numFmtId="166" fontId="27" fillId="0" borderId="35" xfId="0" applyNumberFormat="1" applyFont="1" applyBorder="1" applyAlignment="1" applyProtection="1">
      <alignment horizontal="center" vertical="center"/>
      <protection locked="0"/>
    </xf>
    <xf numFmtId="166" fontId="27" fillId="0" borderId="90" xfId="0" applyNumberFormat="1" applyFont="1" applyBorder="1" applyAlignment="1" applyProtection="1">
      <alignment horizontal="center" vertical="center"/>
      <protection locked="0"/>
    </xf>
    <xf numFmtId="166" fontId="27" fillId="0" borderId="36" xfId="0" applyNumberFormat="1" applyFont="1" applyBorder="1" applyAlignment="1" applyProtection="1">
      <alignment horizontal="center" vertical="center"/>
      <protection locked="0"/>
    </xf>
    <xf numFmtId="0" fontId="25" fillId="9" borderId="60" xfId="0" applyFont="1" applyFill="1" applyBorder="1" applyAlignment="1" applyProtection="1">
      <alignment horizontal="center" vertical="center"/>
      <protection locked="0"/>
    </xf>
    <xf numFmtId="0" fontId="25" fillId="9" borderId="61" xfId="0" applyFont="1" applyFill="1" applyBorder="1" applyAlignment="1" applyProtection="1">
      <alignment horizontal="center" vertical="center"/>
      <protection locked="0"/>
    </xf>
    <xf numFmtId="166" fontId="24" fillId="9" borderId="90" xfId="0" applyNumberFormat="1" applyFont="1" applyFill="1" applyBorder="1" applyAlignment="1" applyProtection="1">
      <alignment horizontal="center" vertical="center"/>
      <protection locked="0"/>
    </xf>
    <xf numFmtId="166" fontId="24" fillId="9" borderId="36" xfId="0" applyNumberFormat="1" applyFont="1" applyFill="1" applyBorder="1" applyAlignment="1" applyProtection="1">
      <alignment horizontal="center" vertical="center"/>
      <protection locked="0"/>
    </xf>
    <xf numFmtId="166" fontId="24" fillId="9" borderId="35" xfId="0" applyNumberFormat="1" applyFont="1" applyFill="1" applyBorder="1" applyAlignment="1" applyProtection="1">
      <alignment horizontal="center" vertical="center"/>
      <protection locked="0"/>
    </xf>
    <xf numFmtId="0" fontId="30" fillId="7" borderId="49" xfId="0" applyFont="1" applyFill="1" applyBorder="1" applyAlignment="1">
      <alignment horizontal="center" vertical="center"/>
    </xf>
    <xf numFmtId="0" fontId="30" fillId="7" borderId="50" xfId="0" applyFont="1" applyFill="1" applyBorder="1" applyAlignment="1">
      <alignment horizontal="center" vertical="center"/>
    </xf>
    <xf numFmtId="0" fontId="30" fillId="7" borderId="95" xfId="0" applyFont="1" applyFill="1" applyBorder="1" applyAlignment="1" applyProtection="1">
      <alignment horizontal="center" vertical="center"/>
      <protection locked="0"/>
    </xf>
    <xf numFmtId="0" fontId="30" fillId="7" borderId="96" xfId="0" applyFont="1" applyFill="1" applyBorder="1" applyAlignment="1" applyProtection="1">
      <alignment horizontal="center" vertical="center"/>
      <protection locked="0"/>
    </xf>
    <xf numFmtId="0" fontId="30" fillId="7" borderId="97" xfId="0" applyFont="1" applyFill="1" applyBorder="1" applyAlignment="1" applyProtection="1">
      <alignment horizontal="center" vertical="center"/>
      <protection locked="0"/>
    </xf>
    <xf numFmtId="0" fontId="16" fillId="8" borderId="55" xfId="0" applyFont="1" applyFill="1" applyBorder="1" applyAlignment="1">
      <alignment horizontal="center" vertical="center"/>
    </xf>
    <xf numFmtId="0" fontId="16" fillId="8" borderId="54" xfId="0" applyFont="1" applyFill="1" applyBorder="1" applyAlignment="1">
      <alignment horizontal="center" vertical="center"/>
    </xf>
    <xf numFmtId="3" fontId="16" fillId="0" borderId="56" xfId="0" applyNumberFormat="1" applyFont="1" applyBorder="1" applyAlignment="1">
      <alignment horizontal="center" vertical="center"/>
    </xf>
    <xf numFmtId="3" fontId="16" fillId="0" borderId="57" xfId="0" applyNumberFormat="1" applyFont="1" applyBorder="1" applyAlignment="1">
      <alignment horizontal="center" vertical="center"/>
    </xf>
    <xf numFmtId="166" fontId="16" fillId="0" borderId="57" xfId="0" applyNumberFormat="1" applyFont="1" applyBorder="1" applyAlignment="1">
      <alignment horizontal="center" vertical="center"/>
    </xf>
    <xf numFmtId="166" fontId="16" fillId="0" borderId="58" xfId="0" applyNumberFormat="1" applyFont="1" applyBorder="1" applyAlignment="1">
      <alignment horizontal="center" vertical="center"/>
    </xf>
    <xf numFmtId="166" fontId="16" fillId="8" borderId="57" xfId="0" applyNumberFormat="1" applyFont="1" applyFill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7" fillId="0" borderId="22" xfId="0" applyFont="1" applyBorder="1" applyAlignment="1" applyProtection="1">
      <alignment horizontal="left" vertical="center"/>
      <protection locked="0"/>
    </xf>
    <xf numFmtId="0" fontId="17" fillId="0" borderId="23" xfId="0" applyFont="1" applyBorder="1" applyAlignment="1" applyProtection="1">
      <alignment horizontal="left" vertical="center"/>
      <protection locked="0"/>
    </xf>
    <xf numFmtId="0" fontId="17" fillId="0" borderId="19" xfId="0" applyFont="1" applyBorder="1" applyAlignment="1" applyProtection="1">
      <alignment horizontal="left" vertical="center"/>
      <protection locked="0"/>
    </xf>
    <xf numFmtId="0" fontId="17" fillId="0" borderId="20" xfId="0" applyFont="1" applyBorder="1" applyAlignment="1" applyProtection="1">
      <alignment horizontal="left" vertical="center"/>
      <protection locked="0"/>
    </xf>
    <xf numFmtId="167" fontId="7" fillId="0" borderId="22" xfId="0" applyNumberFormat="1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7" fillId="0" borderId="21" xfId="0" applyFont="1" applyBorder="1" applyAlignment="1" applyProtection="1">
      <alignment horizontal="right" vertical="center"/>
      <protection locked="0"/>
    </xf>
    <xf numFmtId="0" fontId="17" fillId="0" borderId="22" xfId="0" applyFont="1" applyBorder="1" applyAlignment="1" applyProtection="1">
      <alignment horizontal="right" vertical="center"/>
      <protection locked="0"/>
    </xf>
    <xf numFmtId="0" fontId="17" fillId="0" borderId="18" xfId="0" applyFont="1" applyBorder="1" applyAlignment="1" applyProtection="1">
      <alignment horizontal="right" vertical="center"/>
      <protection locked="0"/>
    </xf>
    <xf numFmtId="0" fontId="17" fillId="0" borderId="19" xfId="0" applyFont="1" applyBorder="1" applyAlignment="1" applyProtection="1">
      <alignment horizontal="right"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0" fontId="17" fillId="0" borderId="19" xfId="0" applyFont="1" applyBorder="1" applyAlignment="1" applyProtection="1">
      <alignment horizontal="center" vertical="center"/>
      <protection locked="0"/>
    </xf>
    <xf numFmtId="167" fontId="7" fillId="0" borderId="21" xfId="0" applyNumberFormat="1" applyFont="1" applyBorder="1" applyAlignment="1">
      <alignment horizontal="right" vertical="center"/>
    </xf>
    <xf numFmtId="167" fontId="7" fillId="0" borderId="22" xfId="0" applyNumberFormat="1" applyFont="1" applyBorder="1" applyAlignment="1">
      <alignment horizontal="right" vertical="center"/>
    </xf>
    <xf numFmtId="167" fontId="7" fillId="0" borderId="18" xfId="0" applyNumberFormat="1" applyFont="1" applyBorder="1" applyAlignment="1">
      <alignment horizontal="right" vertical="center"/>
    </xf>
    <xf numFmtId="167" fontId="7" fillId="0" borderId="19" xfId="0" applyNumberFormat="1" applyFont="1" applyBorder="1" applyAlignment="1">
      <alignment horizontal="right" vertical="center"/>
    </xf>
    <xf numFmtId="167" fontId="7" fillId="0" borderId="22" xfId="0" applyNumberFormat="1" applyFont="1" applyBorder="1" applyAlignment="1">
      <alignment horizontal="left" vertical="center"/>
    </xf>
    <xf numFmtId="167" fontId="7" fillId="0" borderId="23" xfId="0" applyNumberFormat="1" applyFont="1" applyBorder="1" applyAlignment="1">
      <alignment horizontal="left" vertical="center"/>
    </xf>
    <xf numFmtId="167" fontId="7" fillId="0" borderId="19" xfId="0" applyNumberFormat="1" applyFont="1" applyBorder="1" applyAlignment="1">
      <alignment horizontal="left" vertical="center"/>
    </xf>
    <xf numFmtId="167" fontId="7" fillId="0" borderId="20" xfId="0" applyNumberFormat="1" applyFont="1" applyBorder="1" applyAlignment="1">
      <alignment horizontal="left" vertical="center"/>
    </xf>
    <xf numFmtId="0" fontId="7" fillId="0" borderId="22" xfId="0" applyFont="1" applyBorder="1" applyAlignment="1" applyProtection="1">
      <alignment horizontal="left" vertical="center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19" xfId="0" applyFont="1" applyBorder="1" applyAlignment="1" applyProtection="1">
      <alignment horizontal="left" vertical="center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166" fontId="27" fillId="0" borderId="0" xfId="0" applyNumberFormat="1" applyFont="1" applyAlignment="1">
      <alignment horizontal="center" vertical="center"/>
    </xf>
    <xf numFmtId="166" fontId="27" fillId="0" borderId="0" xfId="0" applyNumberFormat="1" applyFont="1" applyAlignment="1" applyProtection="1">
      <alignment horizontal="center" vertical="center"/>
      <protection locked="0"/>
    </xf>
    <xf numFmtId="0" fontId="16" fillId="5" borderId="162" xfId="0" applyFont="1" applyFill="1" applyBorder="1" applyAlignment="1" applyProtection="1">
      <alignment horizontal="center" vertical="center"/>
      <protection locked="0"/>
    </xf>
    <xf numFmtId="0" fontId="16" fillId="5" borderId="190" xfId="0" applyFont="1" applyFill="1" applyBorder="1" applyAlignment="1" applyProtection="1">
      <alignment horizontal="center" vertical="center"/>
      <protection locked="0"/>
    </xf>
    <xf numFmtId="0" fontId="16" fillId="5" borderId="170" xfId="0" applyFont="1" applyFill="1" applyBorder="1" applyAlignment="1" applyProtection="1">
      <alignment horizontal="center" vertical="center"/>
      <protection locked="0"/>
    </xf>
    <xf numFmtId="164" fontId="27" fillId="0" borderId="30" xfId="0" applyNumberFormat="1" applyFont="1" applyBorder="1" applyAlignment="1" applyProtection="1">
      <alignment horizontal="center" vertical="center"/>
      <protection locked="0"/>
    </xf>
    <xf numFmtId="164" fontId="27" fillId="0" borderId="161" xfId="0" applyNumberFormat="1" applyFont="1" applyBorder="1" applyAlignment="1" applyProtection="1">
      <alignment horizontal="center" vertical="center"/>
      <protection locked="0"/>
    </xf>
    <xf numFmtId="164" fontId="27" fillId="0" borderId="31" xfId="0" applyNumberFormat="1" applyFont="1" applyBorder="1" applyAlignment="1" applyProtection="1">
      <alignment horizontal="center" vertical="center"/>
      <protection locked="0"/>
    </xf>
    <xf numFmtId="164" fontId="27" fillId="0" borderId="0" xfId="0" applyNumberFormat="1" applyFont="1" applyAlignment="1" applyProtection="1">
      <alignment horizontal="center" vertical="center"/>
      <protection locked="0"/>
    </xf>
    <xf numFmtId="164" fontId="27" fillId="0" borderId="65" xfId="0" applyNumberFormat="1" applyFont="1" applyBorder="1" applyAlignment="1" applyProtection="1">
      <alignment horizontal="center" vertical="center"/>
      <protection locked="0"/>
    </xf>
    <xf numFmtId="164" fontId="27" fillId="0" borderId="111" xfId="0" applyNumberFormat="1" applyFont="1" applyBorder="1" applyAlignment="1" applyProtection="1">
      <alignment horizontal="center" vertical="center"/>
      <protection locked="0"/>
    </xf>
    <xf numFmtId="167" fontId="1" fillId="0" borderId="0" xfId="0" applyNumberFormat="1" applyFont="1" applyAlignment="1" applyProtection="1">
      <alignment horizontal="center" vertical="center"/>
      <protection locked="0"/>
    </xf>
    <xf numFmtId="1" fontId="27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7" fontId="1" fillId="0" borderId="144" xfId="0" applyNumberFormat="1" applyFont="1" applyBorder="1" applyAlignment="1" applyProtection="1">
      <alignment horizontal="center" vertical="center"/>
      <protection locked="0"/>
    </xf>
    <xf numFmtId="1" fontId="27" fillId="0" borderId="144" xfId="0" applyNumberFormat="1" applyFont="1" applyBorder="1" applyAlignment="1" applyProtection="1">
      <alignment horizontal="center" vertical="center"/>
      <protection locked="0"/>
    </xf>
    <xf numFmtId="0" fontId="3" fillId="0" borderId="144" xfId="0" applyFont="1" applyBorder="1" applyAlignment="1" applyProtection="1">
      <alignment horizontal="center" vertical="center"/>
      <protection locked="0"/>
    </xf>
    <xf numFmtId="167" fontId="1" fillId="0" borderId="166" xfId="0" applyNumberFormat="1" applyFont="1" applyBorder="1" applyAlignment="1" applyProtection="1">
      <alignment horizontal="center" vertical="center"/>
      <protection locked="0"/>
    </xf>
    <xf numFmtId="1" fontId="27" fillId="0" borderId="166" xfId="0" applyNumberFormat="1" applyFont="1" applyBorder="1" applyAlignment="1" applyProtection="1">
      <alignment horizontal="center" vertical="center"/>
      <protection locked="0"/>
    </xf>
    <xf numFmtId="0" fontId="3" fillId="0" borderId="166" xfId="0" applyFont="1" applyBorder="1" applyAlignment="1" applyProtection="1">
      <alignment horizontal="center" vertical="center"/>
      <protection locked="0"/>
    </xf>
    <xf numFmtId="0" fontId="16" fillId="11" borderId="151" xfId="0" applyFont="1" applyFill="1" applyBorder="1" applyAlignment="1" applyProtection="1">
      <alignment horizontal="center" vertical="center"/>
      <protection locked="0"/>
    </xf>
    <xf numFmtId="166" fontId="23" fillId="0" borderId="144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7" fontId="35" fillId="0" borderId="0" xfId="0" applyNumberFormat="1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6" fillId="5" borderId="142" xfId="0" applyFont="1" applyFill="1" applyBorder="1" applyAlignment="1" applyProtection="1">
      <alignment horizontal="center" vertical="center"/>
      <protection locked="0"/>
    </xf>
    <xf numFmtId="166" fontId="23" fillId="0" borderId="146" xfId="0" applyNumberFormat="1" applyFont="1" applyBorder="1" applyAlignment="1" applyProtection="1">
      <alignment horizontal="center" vertical="center"/>
      <protection locked="0"/>
    </xf>
    <xf numFmtId="165" fontId="1" fillId="0" borderId="127" xfId="0" applyNumberFormat="1" applyFont="1" applyBorder="1" applyAlignment="1" applyProtection="1">
      <alignment horizontal="center" vertical="center"/>
      <protection locked="0"/>
    </xf>
    <xf numFmtId="165" fontId="27" fillId="0" borderId="127" xfId="0" applyNumberFormat="1" applyFont="1" applyBorder="1" applyAlignment="1" applyProtection="1">
      <alignment horizontal="center" vertical="center"/>
      <protection locked="0"/>
    </xf>
    <xf numFmtId="165" fontId="3" fillId="0" borderId="127" xfId="0" applyNumberFormat="1" applyFont="1" applyBorder="1" applyAlignment="1" applyProtection="1">
      <alignment horizontal="center" vertical="center"/>
      <protection locked="0"/>
    </xf>
    <xf numFmtId="165" fontId="1" fillId="0" borderId="125" xfId="0" applyNumberFormat="1" applyFont="1" applyBorder="1" applyAlignment="1" applyProtection="1">
      <alignment horizontal="center" vertical="center"/>
      <protection locked="0"/>
    </xf>
    <xf numFmtId="165" fontId="27" fillId="0" borderId="125" xfId="0" applyNumberFormat="1" applyFont="1" applyBorder="1" applyAlignment="1" applyProtection="1">
      <alignment horizontal="center" vertical="center"/>
      <protection locked="0"/>
    </xf>
    <xf numFmtId="165" fontId="3" fillId="0" borderId="125" xfId="0" applyNumberFormat="1" applyFont="1" applyBorder="1" applyAlignment="1" applyProtection="1">
      <alignment horizontal="center" vertical="center"/>
      <protection locked="0"/>
    </xf>
    <xf numFmtId="165" fontId="1" fillId="0" borderId="124" xfId="0" applyNumberFormat="1" applyFont="1" applyBorder="1" applyAlignment="1" applyProtection="1">
      <alignment horizontal="center" vertical="center"/>
      <protection locked="0"/>
    </xf>
    <xf numFmtId="165" fontId="27" fillId="0" borderId="124" xfId="0" applyNumberFormat="1" applyFont="1" applyBorder="1" applyAlignment="1" applyProtection="1">
      <alignment horizontal="center" vertical="center"/>
      <protection locked="0"/>
    </xf>
    <xf numFmtId="165" fontId="3" fillId="0" borderId="124" xfId="0" applyNumberFormat="1" applyFont="1" applyBorder="1" applyAlignment="1" applyProtection="1">
      <alignment horizontal="center" vertical="center"/>
      <protection locked="0"/>
    </xf>
    <xf numFmtId="165" fontId="3" fillId="0" borderId="169" xfId="0" applyNumberFormat="1" applyFont="1" applyBorder="1" applyAlignment="1" applyProtection="1">
      <alignment horizontal="center" vertical="center"/>
      <protection locked="0"/>
    </xf>
    <xf numFmtId="0" fontId="29" fillId="4" borderId="122" xfId="0" applyFont="1" applyFill="1" applyBorder="1" applyAlignment="1" applyProtection="1">
      <alignment horizontal="center" vertical="center"/>
      <protection locked="0"/>
    </xf>
    <xf numFmtId="166" fontId="27" fillId="0" borderId="67" xfId="0" applyNumberFormat="1" applyFont="1" applyBorder="1" applyAlignment="1" applyProtection="1">
      <alignment horizontal="center" vertical="center"/>
      <protection locked="0"/>
    </xf>
    <xf numFmtId="165" fontId="3" fillId="0" borderId="15" xfId="0" applyNumberFormat="1" applyFont="1" applyBorder="1" applyAlignment="1" applyProtection="1">
      <alignment horizontal="center" vertical="center"/>
      <protection locked="0"/>
    </xf>
    <xf numFmtId="165" fontId="1" fillId="0" borderId="15" xfId="0" applyNumberFormat="1" applyFont="1" applyBorder="1" applyAlignment="1" applyProtection="1">
      <alignment horizontal="center" vertical="center"/>
      <protection locked="0"/>
    </xf>
    <xf numFmtId="165" fontId="1" fillId="0" borderId="130" xfId="0" applyNumberFormat="1" applyFont="1" applyBorder="1" applyAlignment="1" applyProtection="1">
      <alignment horizontal="center" vertical="center"/>
      <protection locked="0"/>
    </xf>
    <xf numFmtId="165" fontId="27" fillId="0" borderId="15" xfId="0" applyNumberFormat="1" applyFont="1" applyBorder="1" applyAlignment="1" applyProtection="1">
      <alignment horizontal="center" vertical="center"/>
      <protection locked="0"/>
    </xf>
    <xf numFmtId="165" fontId="27" fillId="0" borderId="130" xfId="0" applyNumberFormat="1" applyFont="1" applyBorder="1" applyAlignment="1" applyProtection="1">
      <alignment horizontal="center" vertical="center"/>
      <protection locked="0"/>
    </xf>
    <xf numFmtId="165" fontId="3" fillId="0" borderId="34" xfId="0" applyNumberFormat="1" applyFont="1" applyBorder="1" applyAlignment="1" applyProtection="1">
      <alignment horizontal="center" vertical="center"/>
      <protection locked="0"/>
    </xf>
    <xf numFmtId="166" fontId="19" fillId="0" borderId="47" xfId="0" applyNumberFormat="1" applyFont="1" applyBorder="1" applyAlignment="1">
      <alignment horizontal="center" vertical="center"/>
    </xf>
    <xf numFmtId="166" fontId="19" fillId="0" borderId="48" xfId="0" applyNumberFormat="1" applyFont="1" applyBorder="1" applyAlignment="1">
      <alignment horizontal="center" vertical="center"/>
    </xf>
    <xf numFmtId="0" fontId="29" fillId="4" borderId="167" xfId="0" applyFont="1" applyFill="1" applyBorder="1" applyAlignment="1" applyProtection="1">
      <alignment horizontal="center" vertical="center"/>
      <protection locked="0"/>
    </xf>
    <xf numFmtId="165" fontId="3" fillId="0" borderId="139" xfId="0" applyNumberFormat="1" applyFont="1" applyBorder="1" applyAlignment="1" applyProtection="1">
      <alignment horizontal="center" vertical="center"/>
      <protection locked="0"/>
    </xf>
    <xf numFmtId="165" fontId="3" fillId="0" borderId="171" xfId="0" applyNumberFormat="1" applyFont="1" applyBorder="1" applyAlignment="1" applyProtection="1">
      <alignment horizontal="center" vertical="center"/>
      <protection locked="0"/>
    </xf>
    <xf numFmtId="165" fontId="1" fillId="0" borderId="139" xfId="0" applyNumberFormat="1" applyFont="1" applyBorder="1" applyAlignment="1" applyProtection="1">
      <alignment horizontal="center" vertical="center"/>
      <protection locked="0"/>
    </xf>
    <xf numFmtId="165" fontId="27" fillId="0" borderId="139" xfId="0" applyNumberFormat="1" applyFont="1" applyBorder="1" applyAlignment="1" applyProtection="1">
      <alignment horizontal="center" vertical="center"/>
      <protection locked="0"/>
    </xf>
    <xf numFmtId="166" fontId="16" fillId="0" borderId="22" xfId="0" applyNumberFormat="1" applyFont="1" applyBorder="1" applyAlignment="1">
      <alignment horizontal="center" vertical="center"/>
    </xf>
    <xf numFmtId="0" fontId="16" fillId="13" borderId="155" xfId="0" applyFont="1" applyFill="1" applyBorder="1" applyAlignment="1" applyProtection="1">
      <alignment horizontal="center" vertical="center"/>
      <protection locked="0"/>
    </xf>
    <xf numFmtId="0" fontId="16" fillId="13" borderId="156" xfId="0" applyFont="1" applyFill="1" applyBorder="1" applyAlignment="1" applyProtection="1">
      <alignment horizontal="center" vertical="center"/>
      <protection locked="0"/>
    </xf>
    <xf numFmtId="166" fontId="27" fillId="0" borderId="12" xfId="0" applyNumberFormat="1" applyFont="1" applyBorder="1" applyAlignment="1" applyProtection="1">
      <alignment horizontal="center" vertical="center"/>
      <protection locked="0"/>
    </xf>
    <xf numFmtId="165" fontId="27" fillId="0" borderId="0" xfId="0" applyNumberFormat="1" applyFont="1" applyAlignment="1" applyProtection="1">
      <alignment horizontal="center" vertical="center"/>
      <protection locked="0"/>
    </xf>
    <xf numFmtId="0" fontId="3" fillId="0" borderId="2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6" fillId="13" borderId="98" xfId="0" applyFont="1" applyFill="1" applyBorder="1" applyAlignment="1">
      <alignment horizontal="center" vertical="center"/>
    </xf>
    <xf numFmtId="0" fontId="16" fillId="13" borderId="100" xfId="0" applyFont="1" applyFill="1" applyBorder="1" applyAlignment="1">
      <alignment horizontal="center" vertical="center"/>
    </xf>
    <xf numFmtId="0" fontId="29" fillId="14" borderId="98" xfId="0" applyFont="1" applyFill="1" applyBorder="1" applyAlignment="1">
      <alignment horizontal="center" vertical="center"/>
    </xf>
    <xf numFmtId="0" fontId="29" fillId="14" borderId="100" xfId="0" applyFont="1" applyFill="1" applyBorder="1" applyAlignment="1">
      <alignment horizontal="center" vertical="center"/>
    </xf>
    <xf numFmtId="166" fontId="30" fillId="8" borderId="23" xfId="0" applyNumberFormat="1" applyFont="1" applyFill="1" applyBorder="1" applyAlignment="1">
      <alignment horizontal="center" vertical="center"/>
    </xf>
    <xf numFmtId="0" fontId="30" fillId="8" borderId="20" xfId="0" applyFont="1" applyFill="1" applyBorder="1" applyAlignment="1">
      <alignment horizontal="center" vertical="center"/>
    </xf>
    <xf numFmtId="0" fontId="1" fillId="0" borderId="163" xfId="0" applyFont="1" applyBorder="1" applyAlignment="1">
      <alignment horizontal="center" vertical="center"/>
    </xf>
    <xf numFmtId="166" fontId="26" fillId="0" borderId="22" xfId="0" applyNumberFormat="1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165" fontId="1" fillId="0" borderId="153" xfId="0" applyNumberFormat="1" applyFont="1" applyBorder="1" applyAlignment="1" applyProtection="1">
      <alignment horizontal="center" vertical="center"/>
      <protection locked="0"/>
    </xf>
    <xf numFmtId="165" fontId="1" fillId="0" borderId="154" xfId="0" applyNumberFormat="1" applyFont="1" applyBorder="1" applyAlignment="1" applyProtection="1">
      <alignment horizontal="center" vertical="center"/>
      <protection locked="0"/>
    </xf>
    <xf numFmtId="165" fontId="27" fillId="0" borderId="153" xfId="0" applyNumberFormat="1" applyFont="1" applyBorder="1" applyAlignment="1" applyProtection="1">
      <alignment horizontal="center" vertical="center"/>
      <protection locked="0"/>
    </xf>
    <xf numFmtId="165" fontId="27" fillId="0" borderId="154" xfId="0" applyNumberFormat="1" applyFont="1" applyBorder="1" applyAlignment="1" applyProtection="1">
      <alignment horizontal="center" vertical="center"/>
      <protection locked="0"/>
    </xf>
    <xf numFmtId="165" fontId="3" fillId="0" borderId="153" xfId="0" applyNumberFormat="1" applyFont="1" applyBorder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  <xf numFmtId="0" fontId="16" fillId="13" borderId="185" xfId="0" applyFont="1" applyFill="1" applyBorder="1" applyAlignment="1" applyProtection="1">
      <alignment horizontal="center" vertical="center"/>
      <protection locked="0"/>
    </xf>
    <xf numFmtId="166" fontId="1" fillId="0" borderId="164" xfId="0" applyNumberFormat="1" applyFont="1" applyBorder="1" applyAlignment="1">
      <alignment horizontal="center" vertical="center"/>
    </xf>
    <xf numFmtId="0" fontId="1" fillId="0" borderId="164" xfId="0" applyFont="1" applyBorder="1" applyAlignment="1">
      <alignment horizontal="center" vertical="center"/>
    </xf>
    <xf numFmtId="0" fontId="1" fillId="0" borderId="102" xfId="0" applyFont="1" applyBorder="1" applyAlignment="1">
      <alignment horizontal="center" vertical="center"/>
    </xf>
    <xf numFmtId="166" fontId="3" fillId="0" borderId="0" xfId="0" applyNumberFormat="1" applyFont="1" applyAlignment="1" applyProtection="1">
      <alignment horizontal="center" vertical="center"/>
      <protection locked="0"/>
    </xf>
    <xf numFmtId="166" fontId="16" fillId="0" borderId="12" xfId="0" applyNumberFormat="1" applyFont="1" applyBorder="1" applyAlignment="1" applyProtection="1">
      <alignment horizontal="center" vertical="center"/>
      <protection locked="0"/>
    </xf>
    <xf numFmtId="166" fontId="27" fillId="0" borderId="14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166" fontId="12" fillId="0" borderId="0" xfId="0" applyNumberFormat="1" applyFont="1" applyAlignment="1" applyProtection="1">
      <alignment horizontal="center" vertical="center"/>
      <protection locked="0"/>
    </xf>
    <xf numFmtId="165" fontId="3" fillId="0" borderId="13" xfId="0" applyNumberFormat="1" applyFont="1" applyBorder="1" applyAlignment="1" applyProtection="1">
      <alignment horizontal="center" vertical="center"/>
      <protection locked="0"/>
    </xf>
    <xf numFmtId="0" fontId="29" fillId="4" borderId="168" xfId="0" applyFont="1" applyFill="1" applyBorder="1" applyAlignment="1" applyProtection="1">
      <alignment horizontal="center" vertical="center"/>
      <protection locked="0"/>
    </xf>
    <xf numFmtId="0" fontId="1" fillId="0" borderId="161" xfId="0" applyFont="1" applyBorder="1" applyAlignment="1" applyProtection="1">
      <alignment horizontal="center" vertical="center"/>
      <protection locked="0"/>
    </xf>
    <xf numFmtId="167" fontId="35" fillId="0" borderId="86" xfId="0" applyNumberFormat="1" applyFont="1" applyBorder="1" applyAlignment="1" applyProtection="1">
      <alignment horizontal="center" vertical="center"/>
      <protection locked="0"/>
    </xf>
    <xf numFmtId="0" fontId="16" fillId="5" borderId="174" xfId="0" applyFont="1" applyFill="1" applyBorder="1" applyAlignment="1" applyProtection="1">
      <alignment horizontal="left" vertical="center"/>
      <protection locked="0"/>
    </xf>
    <xf numFmtId="0" fontId="16" fillId="5" borderId="175" xfId="0" applyFont="1" applyFill="1" applyBorder="1" applyAlignment="1" applyProtection="1">
      <alignment horizontal="left" vertical="center"/>
      <protection locked="0"/>
    </xf>
    <xf numFmtId="0" fontId="21" fillId="0" borderId="161" xfId="0" quotePrefix="1" applyFont="1" applyBorder="1" applyAlignment="1" applyProtection="1">
      <alignment horizontal="left" vertical="center"/>
      <protection locked="0"/>
    </xf>
    <xf numFmtId="0" fontId="21" fillId="0" borderId="63" xfId="0" applyFont="1" applyBorder="1" applyAlignment="1" applyProtection="1">
      <alignment horizontal="left" vertical="center"/>
      <protection locked="0"/>
    </xf>
    <xf numFmtId="0" fontId="21" fillId="0" borderId="0" xfId="0" quotePrefix="1" applyFont="1" applyAlignment="1" applyProtection="1">
      <alignment horizontal="left" vertical="center"/>
      <protection locked="0"/>
    </xf>
    <xf numFmtId="0" fontId="21" fillId="0" borderId="64" xfId="0" applyFont="1" applyBorder="1" applyAlignment="1" applyProtection="1">
      <alignment horizontal="left" vertical="center"/>
      <protection locked="0"/>
    </xf>
    <xf numFmtId="0" fontId="21" fillId="0" borderId="111" xfId="0" applyFont="1" applyBorder="1" applyAlignment="1" applyProtection="1">
      <alignment horizontal="center" vertical="center"/>
      <protection locked="0"/>
    </xf>
    <xf numFmtId="0" fontId="21" fillId="0" borderId="66" xfId="0" applyFont="1" applyBorder="1" applyAlignment="1" applyProtection="1">
      <alignment horizontal="center" vertical="center"/>
      <protection locked="0"/>
    </xf>
    <xf numFmtId="0" fontId="29" fillId="4" borderId="173" xfId="0" applyFont="1" applyFill="1" applyBorder="1" applyAlignment="1" applyProtection="1">
      <alignment horizontal="center" vertical="center"/>
      <protection locked="0"/>
    </xf>
    <xf numFmtId="0" fontId="29" fillId="4" borderId="184" xfId="0" applyFont="1" applyFill="1" applyBorder="1" applyAlignment="1" applyProtection="1">
      <alignment horizontal="center" vertical="center"/>
      <protection locked="0"/>
    </xf>
    <xf numFmtId="0" fontId="21" fillId="0" borderId="182" xfId="0" applyFont="1" applyBorder="1" applyAlignment="1" applyProtection="1">
      <alignment horizontal="center" vertical="center"/>
      <protection locked="0"/>
    </xf>
    <xf numFmtId="0" fontId="21" fillId="0" borderId="130" xfId="0" applyFont="1" applyBorder="1" applyAlignment="1" applyProtection="1">
      <alignment horizontal="center" vertical="center"/>
      <protection locked="0"/>
    </xf>
    <xf numFmtId="166" fontId="21" fillId="0" borderId="182" xfId="0" applyNumberFormat="1" applyFont="1" applyBorder="1" applyAlignment="1" applyProtection="1">
      <alignment horizontal="center" vertical="center"/>
      <protection locked="0"/>
    </xf>
    <xf numFmtId="166" fontId="21" fillId="0" borderId="130" xfId="0" applyNumberFormat="1" applyFont="1" applyBorder="1" applyAlignment="1" applyProtection="1">
      <alignment horizontal="center" vertical="center"/>
      <protection locked="0"/>
    </xf>
    <xf numFmtId="166" fontId="21" fillId="0" borderId="183" xfId="0" applyNumberFormat="1" applyFont="1" applyBorder="1" applyAlignment="1" applyProtection="1">
      <alignment horizontal="center" vertical="center"/>
      <protection locked="0"/>
    </xf>
    <xf numFmtId="166" fontId="21" fillId="0" borderId="131" xfId="0" applyNumberFormat="1" applyFont="1" applyBorder="1" applyAlignment="1" applyProtection="1">
      <alignment horizontal="center" vertical="center"/>
      <protection locked="0"/>
    </xf>
    <xf numFmtId="166" fontId="16" fillId="0" borderId="117" xfId="0" applyNumberFormat="1" applyFont="1" applyBorder="1" applyAlignment="1" applyProtection="1">
      <alignment horizontal="center" vertical="center"/>
      <protection locked="0"/>
    </xf>
    <xf numFmtId="0" fontId="16" fillId="13" borderId="172" xfId="0" applyFont="1" applyFill="1" applyBorder="1" applyAlignment="1" applyProtection="1">
      <alignment horizontal="center" vertical="center"/>
      <protection locked="0"/>
    </xf>
    <xf numFmtId="0" fontId="16" fillId="13" borderId="188" xfId="0" applyFont="1" applyFill="1" applyBorder="1" applyAlignment="1" applyProtection="1">
      <alignment horizontal="center" vertical="center"/>
      <protection locked="0"/>
    </xf>
    <xf numFmtId="166" fontId="19" fillId="0" borderId="0" xfId="0" applyNumberFormat="1" applyFont="1" applyAlignment="1">
      <alignment horizontal="center" vertical="center"/>
    </xf>
    <xf numFmtId="166" fontId="16" fillId="0" borderId="180" xfId="0" applyNumberFormat="1" applyFont="1" applyBorder="1" applyAlignment="1" applyProtection="1">
      <alignment horizontal="center" vertical="center"/>
      <protection locked="0"/>
    </xf>
    <xf numFmtId="166" fontId="16" fillId="0" borderId="80" xfId="0" applyNumberFormat="1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9" fillId="0" borderId="157" xfId="0" applyFont="1" applyBorder="1" applyAlignment="1" applyProtection="1">
      <alignment horizontal="center" vertical="center"/>
      <protection locked="0"/>
    </xf>
    <xf numFmtId="0" fontId="29" fillId="0" borderId="187" xfId="0" applyFont="1" applyBorder="1" applyAlignment="1" applyProtection="1">
      <alignment horizontal="center" vertical="center"/>
      <protection locked="0"/>
    </xf>
    <xf numFmtId="0" fontId="16" fillId="0" borderId="132" xfId="0" applyFont="1" applyBorder="1" applyAlignment="1" applyProtection="1">
      <alignment horizontal="center" vertical="center"/>
      <protection locked="0"/>
    </xf>
    <xf numFmtId="0" fontId="16" fillId="0" borderId="154" xfId="0" applyFont="1" applyBorder="1" applyAlignment="1" applyProtection="1">
      <alignment horizontal="center" vertical="center"/>
      <protection locked="0"/>
    </xf>
    <xf numFmtId="0" fontId="35" fillId="0" borderId="132" xfId="0" applyFont="1" applyBorder="1" applyAlignment="1" applyProtection="1">
      <alignment horizontal="center" vertical="center"/>
      <protection locked="0"/>
    </xf>
    <xf numFmtId="0" fontId="35" fillId="0" borderId="154" xfId="0" applyFont="1" applyBorder="1" applyAlignment="1" applyProtection="1">
      <alignment horizontal="center" vertical="center"/>
      <protection locked="0"/>
    </xf>
    <xf numFmtId="166" fontId="16" fillId="0" borderId="132" xfId="0" applyNumberFormat="1" applyFont="1" applyBorder="1" applyAlignment="1" applyProtection="1">
      <alignment horizontal="center" vertical="center"/>
      <protection locked="0"/>
    </xf>
    <xf numFmtId="166" fontId="16" fillId="0" borderId="154" xfId="0" applyNumberFormat="1" applyFont="1" applyBorder="1" applyAlignment="1" applyProtection="1">
      <alignment horizontal="center" vertical="center"/>
      <protection locked="0"/>
    </xf>
    <xf numFmtId="166" fontId="16" fillId="0" borderId="133" xfId="0" applyNumberFormat="1" applyFont="1" applyBorder="1" applyAlignment="1" applyProtection="1">
      <alignment horizontal="center" vertical="center"/>
      <protection locked="0"/>
    </xf>
    <xf numFmtId="166" fontId="16" fillId="0" borderId="186" xfId="0" applyNumberFormat="1" applyFont="1" applyBorder="1" applyAlignment="1" applyProtection="1">
      <alignment horizontal="center" vertical="center"/>
      <protection locked="0"/>
    </xf>
    <xf numFmtId="0" fontId="16" fillId="11" borderId="177" xfId="0" applyFont="1" applyFill="1" applyBorder="1" applyAlignment="1" applyProtection="1">
      <alignment horizontal="center" vertical="center"/>
      <protection locked="0"/>
    </xf>
    <xf numFmtId="0" fontId="16" fillId="11" borderId="178" xfId="0" applyFont="1" applyFill="1" applyBorder="1" applyAlignment="1" applyProtection="1">
      <alignment horizontal="center" vertical="center"/>
      <protection locked="0"/>
    </xf>
    <xf numFmtId="0" fontId="29" fillId="0" borderId="31" xfId="0" applyFont="1" applyBorder="1" applyAlignment="1" applyProtection="1">
      <alignment horizontal="center" vertical="center"/>
      <protection locked="0"/>
    </xf>
    <xf numFmtId="0" fontId="29" fillId="0" borderId="79" xfId="0" applyFont="1" applyBorder="1" applyAlignment="1" applyProtection="1">
      <alignment horizontal="center" vertical="center"/>
      <protection locked="0"/>
    </xf>
    <xf numFmtId="0" fontId="16" fillId="0" borderId="31" xfId="0" applyFont="1" applyBorder="1" applyAlignment="1" applyProtection="1">
      <alignment horizontal="center" vertical="center"/>
      <protection locked="0"/>
    </xf>
    <xf numFmtId="0" fontId="16" fillId="0" borderId="79" xfId="0" applyFont="1" applyBorder="1" applyAlignment="1" applyProtection="1">
      <alignment horizontal="center" vertical="center"/>
      <protection locked="0"/>
    </xf>
    <xf numFmtId="0" fontId="35" fillId="0" borderId="31" xfId="0" applyFont="1" applyBorder="1" applyAlignment="1" applyProtection="1">
      <alignment horizontal="center" vertical="center"/>
      <protection locked="0"/>
    </xf>
    <xf numFmtId="0" fontId="35" fillId="0" borderId="79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/>
      <protection locked="0"/>
    </xf>
    <xf numFmtId="0" fontId="1" fillId="0" borderId="67" xfId="0" applyFont="1" applyBorder="1" applyAlignment="1" applyProtection="1">
      <alignment horizontal="center" vertical="center"/>
      <protection locked="0"/>
    </xf>
    <xf numFmtId="0" fontId="1" fillId="0" borderId="111" xfId="0" applyFont="1" applyBorder="1" applyAlignment="1" applyProtection="1">
      <alignment horizontal="center" vertical="center"/>
      <protection locked="0"/>
    </xf>
    <xf numFmtId="166" fontId="30" fillId="0" borderId="12" xfId="0" applyNumberFormat="1" applyFont="1" applyBorder="1" applyAlignment="1">
      <alignment horizontal="center" vertical="center"/>
    </xf>
    <xf numFmtId="166" fontId="30" fillId="0" borderId="158" xfId="0" applyNumberFormat="1" applyFont="1" applyBorder="1" applyAlignment="1">
      <alignment horizontal="center" vertical="center"/>
    </xf>
    <xf numFmtId="166" fontId="30" fillId="0" borderId="136" xfId="0" applyNumberFormat="1" applyFont="1" applyBorder="1" applyAlignment="1">
      <alignment horizontal="center" vertical="center"/>
    </xf>
    <xf numFmtId="166" fontId="30" fillId="0" borderId="159" xfId="0" applyNumberFormat="1" applyFont="1" applyBorder="1" applyAlignment="1">
      <alignment horizontal="center" vertical="center"/>
    </xf>
    <xf numFmtId="0" fontId="25" fillId="13" borderId="157" xfId="0" applyFont="1" applyFill="1" applyBorder="1" applyAlignment="1" applyProtection="1">
      <alignment horizontal="center" vertical="center"/>
      <protection locked="0"/>
    </xf>
    <xf numFmtId="0" fontId="25" fillId="13" borderId="12" xfId="0" applyFont="1" applyFill="1" applyBorder="1" applyAlignment="1" applyProtection="1">
      <alignment horizontal="center" vertical="center"/>
      <protection locked="0"/>
    </xf>
    <xf numFmtId="0" fontId="25" fillId="13" borderId="133" xfId="0" applyFont="1" applyFill="1" applyBorder="1" applyAlignment="1" applyProtection="1">
      <alignment horizontal="center" vertical="center"/>
      <protection locked="0"/>
    </xf>
    <xf numFmtId="0" fontId="25" fillId="13" borderId="136" xfId="0" applyFont="1" applyFill="1" applyBorder="1" applyAlignment="1" applyProtection="1">
      <alignment horizontal="center" vertical="center"/>
      <protection locked="0"/>
    </xf>
    <xf numFmtId="167" fontId="7" fillId="0" borderId="23" xfId="0" applyNumberFormat="1" applyFont="1" applyBorder="1" applyAlignment="1" applyProtection="1">
      <alignment horizontal="center" vertical="center"/>
      <protection locked="0"/>
    </xf>
    <xf numFmtId="167" fontId="7" fillId="0" borderId="19" xfId="0" applyNumberFormat="1" applyFont="1" applyBorder="1" applyAlignment="1" applyProtection="1">
      <alignment horizontal="center" vertical="center"/>
      <protection locked="0"/>
    </xf>
    <xf numFmtId="167" fontId="7" fillId="0" borderId="20" xfId="0" applyNumberFormat="1" applyFont="1" applyBorder="1" applyAlignment="1" applyProtection="1">
      <alignment horizontal="center" vertical="center"/>
      <protection locked="0"/>
    </xf>
    <xf numFmtId="167" fontId="7" fillId="0" borderId="21" xfId="0" applyNumberFormat="1" applyFont="1" applyBorder="1" applyAlignment="1" applyProtection="1">
      <alignment horizontal="center" vertical="center"/>
      <protection locked="0"/>
    </xf>
    <xf numFmtId="167" fontId="7" fillId="0" borderId="18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17" fontId="18" fillId="0" borderId="16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18" fillId="0" borderId="19" xfId="0" applyFon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 vertical="center"/>
      <protection locked="0"/>
    </xf>
    <xf numFmtId="0" fontId="16" fillId="13" borderId="157" xfId="0" applyFont="1" applyFill="1" applyBorder="1" applyAlignment="1">
      <alignment horizontal="center" vertical="center"/>
    </xf>
    <xf numFmtId="0" fontId="16" fillId="13" borderId="158" xfId="0" applyFont="1" applyFill="1" applyBorder="1" applyAlignment="1">
      <alignment horizontal="center" vertical="center"/>
    </xf>
    <xf numFmtId="0" fontId="16" fillId="3" borderId="157" xfId="0" applyFont="1" applyFill="1" applyBorder="1" applyAlignment="1">
      <alignment horizontal="center" vertical="center"/>
    </xf>
    <xf numFmtId="0" fontId="16" fillId="3" borderId="158" xfId="0" applyFont="1" applyFill="1" applyBorder="1" applyAlignment="1">
      <alignment horizontal="center" vertical="center"/>
    </xf>
    <xf numFmtId="14" fontId="21" fillId="0" borderId="0" xfId="0" applyNumberFormat="1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3" fillId="0" borderId="0" xfId="0" applyNumberFormat="1" applyFont="1" applyAlignment="1">
      <alignment horizontal="center" vertical="center"/>
    </xf>
    <xf numFmtId="14" fontId="1" fillId="0" borderId="0" xfId="0" applyNumberFormat="1" applyFont="1" applyAlignment="1" applyProtection="1">
      <alignment horizontal="left" vertical="center"/>
      <protection locked="0"/>
    </xf>
    <xf numFmtId="14" fontId="16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14" fontId="4" fillId="0" borderId="160" xfId="0" applyNumberFormat="1" applyFont="1" applyBorder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14" fontId="16" fillId="0" borderId="0" xfId="0" applyNumberFormat="1" applyFont="1" applyAlignment="1" applyProtection="1">
      <alignment vertical="center"/>
      <protection locked="0"/>
    </xf>
    <xf numFmtId="14" fontId="33" fillId="0" borderId="22" xfId="0" applyNumberFormat="1" applyFont="1" applyBorder="1" applyAlignment="1" applyProtection="1">
      <alignment horizontal="right" vertical="center"/>
      <protection locked="0"/>
    </xf>
    <xf numFmtId="14" fontId="33" fillId="0" borderId="0" xfId="0" applyNumberFormat="1" applyFont="1" applyAlignment="1" applyProtection="1">
      <alignment horizontal="right" vertical="center"/>
      <protection locked="0"/>
    </xf>
    <xf numFmtId="14" fontId="3" fillId="0" borderId="0" xfId="0" applyNumberFormat="1" applyFont="1" applyAlignment="1">
      <alignment horizontal="center" vertical="center"/>
    </xf>
    <xf numFmtId="14" fontId="22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vertical="center"/>
    </xf>
    <xf numFmtId="14" fontId="2" fillId="0" borderId="0" xfId="0" applyNumberFormat="1" applyFont="1" applyAlignment="1" applyProtection="1">
      <alignment horizontal="left" vertical="center"/>
      <protection locked="0"/>
    </xf>
  </cellXfs>
  <cellStyles count="1">
    <cellStyle name="Normal" xfId="0" builtinId="0"/>
  </cellStyles>
  <dxfs count="57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rgb="FFFFFF00"/>
        </patternFill>
      </fill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9966FF"/>
      <color rgb="FFCC99FF"/>
      <color rgb="FFCCECFF"/>
      <color rgb="FF99FF33"/>
      <color rgb="FFCC9900"/>
      <color rgb="FF4EA42C"/>
      <color rgb="FFB5E6A2"/>
      <color rgb="FFFFCC00"/>
      <color rgb="FFFFCCFF"/>
      <color rgb="FFFBD1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CAC44-977E-4390-AB1B-8298F5C100D0}">
  <sheetPr codeName="Feuil1"/>
  <dimension ref="C1:U271"/>
  <sheetViews>
    <sheetView showWhiteSpace="0" view="pageLayout" topLeftCell="A27" zoomScaleNormal="100" workbookViewId="0">
      <selection activeCell="O50" sqref="O50"/>
    </sheetView>
  </sheetViews>
  <sheetFormatPr baseColWidth="10" defaultColWidth="13.7109375" defaultRowHeight="13.9" customHeight="1" x14ac:dyDescent="0.2"/>
  <cols>
    <col min="1" max="1" width="25.7109375" style="2" customWidth="1"/>
    <col min="2" max="2" width="1.7109375" style="2" customWidth="1"/>
    <col min="3" max="3" width="19.42578125" style="1" customWidth="1"/>
    <col min="4" max="4" width="16.7109375" style="2" customWidth="1"/>
    <col min="5" max="5" width="18.28515625" style="2" customWidth="1"/>
    <col min="6" max="6" width="5.7109375" style="2" customWidth="1"/>
    <col min="7" max="8" width="15.7109375" style="2" customWidth="1"/>
    <col min="9" max="10" width="0.85546875" style="2" customWidth="1"/>
    <col min="11" max="12" width="15.7109375" style="2" customWidth="1"/>
    <col min="13" max="13" width="5.7109375" style="2" customWidth="1"/>
    <col min="14" max="15" width="18.28515625" style="1" customWidth="1"/>
    <col min="16" max="16" width="18.42578125" style="2" customWidth="1"/>
    <col min="17" max="17" width="1.7109375" style="2" customWidth="1"/>
    <col min="18" max="18" width="13.85546875" style="2" customWidth="1"/>
    <col min="19" max="19" width="5.5703125" style="2" customWidth="1"/>
    <col min="20" max="20" width="1.7109375" style="2" customWidth="1"/>
    <col min="21" max="21" width="2.7109375" style="2" customWidth="1"/>
    <col min="22" max="16384" width="13.7109375" style="2"/>
  </cols>
  <sheetData>
    <row r="1" spans="3:19" ht="13.9" customHeight="1" thickBot="1" x14ac:dyDescent="0.25"/>
    <row r="2" spans="3:19" ht="13.9" customHeight="1" thickBot="1" x14ac:dyDescent="0.25">
      <c r="G2" s="82"/>
      <c r="H2" s="355" t="s">
        <v>59</v>
      </c>
      <c r="I2" s="355"/>
      <c r="J2" s="355"/>
      <c r="K2" s="355" t="s">
        <v>122</v>
      </c>
      <c r="L2" s="81"/>
    </row>
    <row r="3" spans="3:19" ht="13.9" customHeight="1" x14ac:dyDescent="0.2">
      <c r="C3" s="393">
        <v>45292</v>
      </c>
      <c r="D3" s="394"/>
      <c r="E3" s="394"/>
      <c r="F3" s="394"/>
      <c r="G3" s="73"/>
      <c r="H3" s="356"/>
      <c r="I3" s="356"/>
      <c r="J3" s="356"/>
      <c r="K3" s="356"/>
      <c r="L3" s="73"/>
      <c r="M3" s="405">
        <v>45298</v>
      </c>
      <c r="N3" s="405"/>
      <c r="O3" s="405"/>
      <c r="P3" s="406"/>
      <c r="Q3" s="3"/>
      <c r="R3" s="3"/>
      <c r="S3" s="3"/>
    </row>
    <row r="4" spans="3:19" ht="13.9" customHeight="1" thickBot="1" x14ac:dyDescent="0.25">
      <c r="C4" s="395"/>
      <c r="D4" s="396"/>
      <c r="E4" s="396"/>
      <c r="F4" s="396"/>
      <c r="G4" s="74"/>
      <c r="H4" s="356"/>
      <c r="I4" s="356"/>
      <c r="J4" s="356"/>
      <c r="K4" s="356"/>
      <c r="L4" s="74"/>
      <c r="M4" s="407"/>
      <c r="N4" s="407"/>
      <c r="O4" s="407"/>
      <c r="P4" s="408"/>
      <c r="Q4" s="3"/>
      <c r="R4" s="3"/>
      <c r="S4" s="3"/>
    </row>
    <row r="5" spans="3:19" ht="13.9" customHeight="1" thickBot="1" x14ac:dyDescent="0.25">
      <c r="C5" s="99"/>
      <c r="D5" s="88"/>
      <c r="E5" s="250"/>
      <c r="F5" s="88"/>
      <c r="G5" s="251"/>
      <c r="H5" s="403" t="s">
        <v>45</v>
      </c>
      <c r="I5" s="404"/>
      <c r="J5" s="404"/>
      <c r="K5" s="252">
        <f>K39+K73+K107+K141+K175+K209+K243</f>
        <v>0</v>
      </c>
      <c r="L5" s="251"/>
      <c r="M5" s="88"/>
      <c r="N5" s="253"/>
      <c r="O5" s="253"/>
      <c r="P5" s="253"/>
      <c r="Q5" s="7"/>
      <c r="R5" s="7"/>
      <c r="S5" s="7"/>
    </row>
    <row r="6" spans="3:19" ht="13.9" customHeight="1" thickBot="1" x14ac:dyDescent="0.25">
      <c r="C6" s="235" t="s">
        <v>115</v>
      </c>
      <c r="D6" s="237" t="s">
        <v>1</v>
      </c>
      <c r="E6" s="236">
        <f>E7+E8+E9+E10+E11</f>
        <v>6428.35</v>
      </c>
      <c r="F6" s="88"/>
      <c r="G6" s="89"/>
      <c r="H6" s="380" t="s">
        <v>43</v>
      </c>
      <c r="I6" s="381"/>
      <c r="J6" s="381"/>
      <c r="K6" s="90" t="str">
        <f>IFERROR(G20/K5,"")</f>
        <v/>
      </c>
      <c r="L6" s="88"/>
      <c r="M6" s="88"/>
      <c r="N6" s="368" t="s">
        <v>16</v>
      </c>
      <c r="O6" s="368" t="s">
        <v>17</v>
      </c>
      <c r="P6" s="368" t="s">
        <v>55</v>
      </c>
      <c r="R6" s="36"/>
      <c r="S6" s="36"/>
    </row>
    <row r="7" spans="3:19" ht="13.9" customHeight="1" thickBot="1" x14ac:dyDescent="0.25">
      <c r="C7" s="239" t="s">
        <v>2</v>
      </c>
      <c r="D7" s="101">
        <f>D41+D75+D109+D143+D177+D211+D245</f>
        <v>-540</v>
      </c>
      <c r="E7" s="234">
        <f>E41+E75+E109+E143+E177+E211+E245</f>
        <v>0</v>
      </c>
      <c r="F7" s="91"/>
      <c r="G7" s="92"/>
      <c r="H7" s="93"/>
      <c r="I7" s="94"/>
      <c r="J7" s="94"/>
      <c r="K7" s="93"/>
      <c r="L7" s="93"/>
      <c r="M7" s="88"/>
      <c r="N7" s="369"/>
      <c r="O7" s="369"/>
      <c r="P7" s="369"/>
      <c r="R7" s="67"/>
      <c r="S7" s="67"/>
    </row>
    <row r="8" spans="3:19" ht="13.9" customHeight="1" thickBot="1" x14ac:dyDescent="0.25">
      <c r="C8" s="240" t="s">
        <v>3</v>
      </c>
      <c r="D8" s="101">
        <f t="shared" ref="D8:E11" si="0">D42+D76+D110+D144+D178+D212+D246</f>
        <v>0</v>
      </c>
      <c r="E8" s="234">
        <f>E42+E76+E110+E144+E178+E212+E246</f>
        <v>0</v>
      </c>
      <c r="F8" s="91"/>
      <c r="G8" s="254" t="s">
        <v>20</v>
      </c>
      <c r="H8" s="255">
        <f>H42+H76+H110+H144+H178+H212+H246</f>
        <v>0</v>
      </c>
      <c r="I8" s="256"/>
      <c r="J8" s="256"/>
      <c r="K8" s="254" t="s">
        <v>21</v>
      </c>
      <c r="L8" s="255">
        <f>L42+L76+L110+L144+L178+L212+L246</f>
        <v>0</v>
      </c>
      <c r="M8" s="88"/>
      <c r="N8" s="257">
        <f>COUNTIF(N42:N45,"&gt;0")+COUNTIF(N76:N79,"&gt;0")+COUNTIF(N110:N113,"&gt;0")+COUNTIF(N144:N147,"&gt;0")+COUNTIF(N178:N181,"&gt;0")+COUNTIF(N212:N215,"&gt;0")+COUNTIF(N246:N249,"&gt;0")</f>
        <v>8</v>
      </c>
      <c r="O8" s="257">
        <f t="shared" ref="O8:P8" si="1">COUNTIF(O42:O45,"&gt;0")+COUNTIF(O76:O79,"&gt;0")+COUNTIF(O110:O113,"&gt;0")+COUNTIF(O144:O147,"&gt;0")+COUNTIF(O178:O181,"&gt;0")+COUNTIF(O212:O215,"&gt;0")+COUNTIF(O246:O249,"&gt;0")</f>
        <v>3</v>
      </c>
      <c r="P8" s="257">
        <f t="shared" si="1"/>
        <v>4</v>
      </c>
      <c r="R8" s="67"/>
      <c r="S8" s="67"/>
    </row>
    <row r="9" spans="3:19" ht="13.9" customHeight="1" thickBot="1" x14ac:dyDescent="0.25">
      <c r="C9" s="240" t="s">
        <v>4</v>
      </c>
      <c r="D9" s="101">
        <f t="shared" si="0"/>
        <v>525</v>
      </c>
      <c r="E9" s="234">
        <f t="shared" si="0"/>
        <v>6067.75</v>
      </c>
      <c r="F9" s="91"/>
      <c r="G9" s="92"/>
      <c r="H9" s="93"/>
      <c r="I9" s="94"/>
      <c r="J9" s="94"/>
      <c r="K9" s="93"/>
      <c r="L9" s="93"/>
      <c r="M9" s="88"/>
      <c r="N9" s="258">
        <f>N41+N75+N109+N143+N177+N211+N245</f>
        <v>54.879999999999995</v>
      </c>
      <c r="O9" s="258">
        <f>O41+O75+O109+O143+O177+O211+O245</f>
        <v>112</v>
      </c>
      <c r="P9" s="258">
        <f>P41+P75+P109+P143+P177+P211+P245</f>
        <v>1080.72</v>
      </c>
      <c r="R9" s="67"/>
      <c r="S9" s="67"/>
    </row>
    <row r="10" spans="3:19" ht="13.9" customHeight="1" thickBot="1" x14ac:dyDescent="0.25">
      <c r="C10" s="240" t="s">
        <v>14</v>
      </c>
      <c r="D10" s="101">
        <f t="shared" si="0"/>
        <v>15</v>
      </c>
      <c r="E10" s="234">
        <f t="shared" si="0"/>
        <v>360.6</v>
      </c>
      <c r="F10" s="91"/>
      <c r="G10" s="259" t="s">
        <v>68</v>
      </c>
      <c r="H10" s="132">
        <f>H44+H78+H112+H146+H180+H214+H248</f>
        <v>0</v>
      </c>
      <c r="I10" s="256"/>
      <c r="J10" s="256"/>
      <c r="K10" s="260" t="s">
        <v>51</v>
      </c>
      <c r="L10" s="261">
        <f>H10-G20</f>
        <v>-6428.35</v>
      </c>
      <c r="M10" s="88"/>
      <c r="N10" s="368" t="s">
        <v>18</v>
      </c>
      <c r="O10" s="262"/>
      <c r="P10" s="96"/>
      <c r="Q10" s="52"/>
      <c r="R10" s="67"/>
      <c r="S10" s="67"/>
    </row>
    <row r="11" spans="3:19" ht="13.9" customHeight="1" thickBot="1" x14ac:dyDescent="0.25">
      <c r="C11" s="241" t="s">
        <v>5</v>
      </c>
      <c r="D11" s="238">
        <f t="shared" si="0"/>
        <v>0</v>
      </c>
      <c r="E11" s="263">
        <f>E45+E79+E113+E147+E181+E215+E249</f>
        <v>0</v>
      </c>
      <c r="F11" s="91"/>
      <c r="G11" s="88"/>
      <c r="H11" s="88"/>
      <c r="I11" s="88"/>
      <c r="J11" s="88"/>
      <c r="K11" s="88"/>
      <c r="L11" s="88"/>
      <c r="M11" s="88"/>
      <c r="N11" s="369"/>
      <c r="O11" s="96"/>
      <c r="P11" s="96"/>
      <c r="Q11" s="52"/>
      <c r="R11" s="67"/>
      <c r="S11" s="67"/>
    </row>
    <row r="12" spans="3:19" ht="13.9" customHeight="1" thickBot="1" x14ac:dyDescent="0.25">
      <c r="C12" s="97"/>
      <c r="D12" s="287"/>
      <c r="E12" s="98"/>
      <c r="F12" s="91"/>
      <c r="G12" s="425" t="s">
        <v>28</v>
      </c>
      <c r="H12" s="366" t="s">
        <v>29</v>
      </c>
      <c r="I12" s="367"/>
      <c r="J12" s="366" t="s">
        <v>15</v>
      </c>
      <c r="K12" s="367"/>
      <c r="L12" s="288" t="s">
        <v>39</v>
      </c>
      <c r="M12" s="88"/>
      <c r="N12" s="257">
        <f>COUNTIF(N48:N51,"&gt;0")+COUNTIF(N82:N85,"&gt;0")+COUNTIF(N116:N119,"&gt;0")+COUNTIF(N150:N153,"&gt;0")+COUNTIF(N184:N187,"&gt;0")+COUNTIF(N218:N221,"&gt;0")+COUNTIF(N252:N255,"&gt;0")</f>
        <v>0</v>
      </c>
      <c r="O12" s="99"/>
      <c r="P12" s="101"/>
      <c r="Q12" s="289"/>
      <c r="R12" s="289"/>
      <c r="S12" s="25"/>
    </row>
    <row r="13" spans="3:19" ht="13.9" customHeight="1" thickBot="1" x14ac:dyDescent="0.25">
      <c r="C13" s="290" t="s">
        <v>112</v>
      </c>
      <c r="D13" s="291" t="s">
        <v>1</v>
      </c>
      <c r="E13" s="292" t="s">
        <v>34</v>
      </c>
      <c r="F13" s="91"/>
      <c r="G13" s="426"/>
      <c r="H13" s="429">
        <f>SUM(H14:I17)</f>
        <v>0</v>
      </c>
      <c r="I13" s="430"/>
      <c r="J13" s="429">
        <f>SUM(J14:K17)</f>
        <v>0</v>
      </c>
      <c r="K13" s="430"/>
      <c r="L13" s="293">
        <f>SUM(L15:M17)</f>
        <v>0</v>
      </c>
      <c r="M13" s="88"/>
      <c r="N13" s="258">
        <f>N47+N81+N115+N149+N183+N217+N251</f>
        <v>43</v>
      </c>
      <c r="O13" s="99"/>
      <c r="P13" s="96"/>
      <c r="Q13" s="88"/>
      <c r="R13" s="294"/>
      <c r="S13" s="68"/>
    </row>
    <row r="14" spans="3:19" ht="13.9" customHeight="1" x14ac:dyDescent="0.2">
      <c r="C14" s="100" t="s">
        <v>44</v>
      </c>
      <c r="D14" s="101">
        <f>D48+D82+D116+D150+D184+D218+D252</f>
        <v>0</v>
      </c>
      <c r="E14" s="295">
        <f>E48+E82+E116+E150+E184+E218+E252</f>
        <v>0</v>
      </c>
      <c r="F14" s="91"/>
      <c r="G14" s="296" t="s">
        <v>19</v>
      </c>
      <c r="H14" s="427">
        <f>H48+H82+H116+H150+H184+H218+H252</f>
        <v>0</v>
      </c>
      <c r="I14" s="428"/>
      <c r="J14" s="427">
        <f>J48+J82+J116+J150+J184+J218+J252</f>
        <v>0</v>
      </c>
      <c r="K14" s="428"/>
      <c r="L14" s="297">
        <f>H14+J14</f>
        <v>0</v>
      </c>
      <c r="M14" s="88"/>
      <c r="N14" s="99"/>
      <c r="O14" s="99"/>
      <c r="P14" s="88"/>
      <c r="Q14" s="88"/>
      <c r="R14" s="101"/>
      <c r="S14" s="67"/>
    </row>
    <row r="15" spans="3:19" ht="13.9" customHeight="1" x14ac:dyDescent="0.2">
      <c r="C15" s="102" t="s">
        <v>48</v>
      </c>
      <c r="D15" s="101">
        <f t="shared" ref="D15:E17" si="2">D49+D83+D117+D151+D185+D219+D253</f>
        <v>0</v>
      </c>
      <c r="E15" s="282">
        <f t="shared" si="2"/>
        <v>0</v>
      </c>
      <c r="F15" s="91"/>
      <c r="G15" s="296" t="s">
        <v>25</v>
      </c>
      <c r="H15" s="382">
        <f t="shared" ref="H15:H17" si="3">H49+H83+H117+H151+H185+H219+H253</f>
        <v>0</v>
      </c>
      <c r="I15" s="383"/>
      <c r="J15" s="382">
        <f t="shared" ref="J15:J16" si="4">J49+J83+J117+J151+J185+J219+J253</f>
        <v>0</v>
      </c>
      <c r="K15" s="383"/>
      <c r="L15" s="298">
        <f>H15+J15</f>
        <v>0</v>
      </c>
      <c r="M15" s="88"/>
      <c r="N15" s="188"/>
      <c r="O15" s="104"/>
      <c r="P15" s="121"/>
      <c r="Q15" s="88"/>
      <c r="R15" s="101"/>
      <c r="S15" s="67"/>
    </row>
    <row r="16" spans="3:19" ht="13.9" customHeight="1" x14ac:dyDescent="0.2">
      <c r="C16" s="102" t="s">
        <v>114</v>
      </c>
      <c r="D16" s="101">
        <f t="shared" si="2"/>
        <v>0</v>
      </c>
      <c r="E16" s="282">
        <f t="shared" si="2"/>
        <v>0</v>
      </c>
      <c r="F16" s="91"/>
      <c r="G16" s="296" t="s">
        <v>26</v>
      </c>
      <c r="H16" s="382">
        <f t="shared" si="3"/>
        <v>0</v>
      </c>
      <c r="I16" s="383"/>
      <c r="J16" s="382">
        <f t="shared" si="4"/>
        <v>0</v>
      </c>
      <c r="K16" s="383"/>
      <c r="L16" s="298">
        <f>H16+J16</f>
        <v>0</v>
      </c>
      <c r="M16" s="88"/>
      <c r="N16" s="188"/>
      <c r="O16" s="101"/>
      <c r="P16" s="96"/>
      <c r="Q16" s="88"/>
      <c r="R16" s="101"/>
      <c r="S16" s="67"/>
    </row>
    <row r="17" spans="3:21" ht="13.9" customHeight="1" thickBot="1" x14ac:dyDescent="0.25">
      <c r="C17" s="103" t="s">
        <v>56</v>
      </c>
      <c r="D17" s="299">
        <f t="shared" si="2"/>
        <v>0</v>
      </c>
      <c r="E17" s="300">
        <f t="shared" si="2"/>
        <v>0</v>
      </c>
      <c r="F17" s="88"/>
      <c r="G17" s="301" t="s">
        <v>27</v>
      </c>
      <c r="H17" s="384">
        <f t="shared" si="3"/>
        <v>0</v>
      </c>
      <c r="I17" s="385"/>
      <c r="J17" s="386"/>
      <c r="K17" s="386"/>
      <c r="L17" s="302">
        <f>H17+J17</f>
        <v>0</v>
      </c>
      <c r="M17" s="88"/>
      <c r="N17" s="99"/>
      <c r="O17" s="99"/>
      <c r="P17" s="88"/>
      <c r="Q17" s="88"/>
      <c r="R17" s="101"/>
      <c r="S17" s="67"/>
    </row>
    <row r="18" spans="3:21" ht="13.9" customHeight="1" thickBot="1" x14ac:dyDescent="0.25">
      <c r="C18" s="99"/>
      <c r="D18" s="88"/>
      <c r="E18" s="88"/>
      <c r="F18" s="88"/>
      <c r="G18" s="104"/>
      <c r="H18" s="303"/>
      <c r="I18" s="303"/>
      <c r="J18" s="303"/>
      <c r="K18" s="303"/>
      <c r="L18" s="303"/>
      <c r="M18" s="88"/>
      <c r="N18" s="99"/>
      <c r="O18" s="99"/>
      <c r="P18" s="88"/>
      <c r="Q18" s="88"/>
      <c r="R18" s="101"/>
      <c r="S18" s="67"/>
    </row>
    <row r="19" spans="3:21" ht="13.9" customHeight="1" thickBot="1" x14ac:dyDescent="0.25">
      <c r="C19" s="105" t="s">
        <v>107</v>
      </c>
      <c r="D19" s="304" t="s">
        <v>1</v>
      </c>
      <c r="E19" s="305">
        <f>E20+E21+E22</f>
        <v>0</v>
      </c>
      <c r="F19" s="88"/>
      <c r="G19" s="447" t="s">
        <v>23</v>
      </c>
      <c r="H19" s="448"/>
      <c r="I19" s="306"/>
      <c r="J19" s="307"/>
      <c r="K19" s="415" t="s">
        <v>24</v>
      </c>
      <c r="L19" s="416"/>
      <c r="M19" s="88"/>
      <c r="N19" s="105" t="s">
        <v>109</v>
      </c>
      <c r="O19" s="304" t="s">
        <v>1</v>
      </c>
      <c r="P19" s="305">
        <f>P20+P21+P22</f>
        <v>0</v>
      </c>
      <c r="Q19" s="88"/>
      <c r="R19" s="305">
        <f>E19-P19</f>
        <v>0</v>
      </c>
      <c r="S19" s="68"/>
    </row>
    <row r="20" spans="3:21" ht="13.9" customHeight="1" x14ac:dyDescent="0.2">
      <c r="C20" s="106" t="s">
        <v>6</v>
      </c>
      <c r="D20" s="101">
        <f>D54+D88+D122+D156+D190+D224+D258</f>
        <v>0</v>
      </c>
      <c r="E20" s="308">
        <f>E54+E88+E122+E156+E190+E224+E258</f>
        <v>0</v>
      </c>
      <c r="F20" s="88"/>
      <c r="G20" s="417">
        <f>H65+H99+H133+H167+H201+H235+H269</f>
        <v>6428.35</v>
      </c>
      <c r="H20" s="418"/>
      <c r="I20" s="107"/>
      <c r="J20" s="107"/>
      <c r="K20" s="421">
        <f>G20-P20-P25-SUM(P30:P33)-E45</f>
        <v>6428.35</v>
      </c>
      <c r="L20" s="422"/>
      <c r="M20" s="88"/>
      <c r="N20" s="106" t="s">
        <v>6</v>
      </c>
      <c r="O20" s="101">
        <f>O54+O88+O122+O156+O190+O224+O258</f>
        <v>0</v>
      </c>
      <c r="P20" s="308">
        <f>P54+P88+P122+P156+P190+P224+P258</f>
        <v>0</v>
      </c>
      <c r="Q20" s="88"/>
      <c r="R20" s="101"/>
      <c r="S20" s="25"/>
    </row>
    <row r="21" spans="3:21" ht="13.9" customHeight="1" thickBot="1" x14ac:dyDescent="0.25">
      <c r="C21" s="108" t="s">
        <v>7</v>
      </c>
      <c r="D21" s="101">
        <f t="shared" ref="D21:E22" si="5">D55+D89+D123+D157+D191+D225+D259</f>
        <v>0</v>
      </c>
      <c r="E21" s="308">
        <f t="shared" si="5"/>
        <v>0</v>
      </c>
      <c r="F21" s="91"/>
      <c r="G21" s="419"/>
      <c r="H21" s="420"/>
      <c r="I21" s="109"/>
      <c r="J21" s="109"/>
      <c r="K21" s="423"/>
      <c r="L21" s="424"/>
      <c r="M21" s="88"/>
      <c r="N21" s="108" t="s">
        <v>7</v>
      </c>
      <c r="O21" s="101">
        <f t="shared" ref="O21:P22" si="6">O55+O89+O123+O157+O191+O225+O259</f>
        <v>0</v>
      </c>
      <c r="P21" s="308">
        <f t="shared" si="6"/>
        <v>0</v>
      </c>
      <c r="Q21" s="88"/>
      <c r="R21" s="101"/>
      <c r="S21" s="25"/>
    </row>
    <row r="22" spans="3:21" ht="13.9" customHeight="1" thickBot="1" x14ac:dyDescent="0.25">
      <c r="C22" s="110" t="s">
        <v>8</v>
      </c>
      <c r="D22" s="309">
        <f t="shared" si="5"/>
        <v>0</v>
      </c>
      <c r="E22" s="310">
        <f t="shared" si="5"/>
        <v>0</v>
      </c>
      <c r="F22" s="91"/>
      <c r="G22" s="88"/>
      <c r="H22" s="88"/>
      <c r="I22" s="109"/>
      <c r="J22" s="109"/>
      <c r="K22" s="91"/>
      <c r="L22" s="88"/>
      <c r="M22" s="88"/>
      <c r="N22" s="110" t="s">
        <v>8</v>
      </c>
      <c r="O22" s="309">
        <f t="shared" si="6"/>
        <v>0</v>
      </c>
      <c r="P22" s="310">
        <f t="shared" si="6"/>
        <v>0</v>
      </c>
      <c r="Q22" s="88"/>
      <c r="R22" s="88"/>
    </row>
    <row r="23" spans="3:21" ht="13.9" customHeight="1" thickBot="1" x14ac:dyDescent="0.25"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104"/>
      <c r="S23" s="36"/>
    </row>
    <row r="24" spans="3:21" ht="13.9" customHeight="1" thickBot="1" x14ac:dyDescent="0.25">
      <c r="C24" s="105" t="s">
        <v>108</v>
      </c>
      <c r="D24" s="304" t="s">
        <v>1</v>
      </c>
      <c r="E24" s="305">
        <f>E25+E26</f>
        <v>0</v>
      </c>
      <c r="F24" s="88"/>
      <c r="G24" s="372" t="s">
        <v>46</v>
      </c>
      <c r="H24" s="373"/>
      <c r="I24" s="373"/>
      <c r="J24" s="373"/>
      <c r="K24" s="373"/>
      <c r="L24" s="353">
        <f>J27</f>
        <v>0</v>
      </c>
      <c r="M24" s="88"/>
      <c r="N24" s="111" t="s">
        <v>109</v>
      </c>
      <c r="O24" s="304" t="s">
        <v>1</v>
      </c>
      <c r="P24" s="305">
        <f>P25+P26+P27</f>
        <v>0</v>
      </c>
      <c r="Q24" s="88"/>
      <c r="R24" s="305">
        <f>E24-P24</f>
        <v>0</v>
      </c>
      <c r="S24" s="69"/>
    </row>
    <row r="25" spans="3:21" ht="13.9" customHeight="1" thickBot="1" x14ac:dyDescent="0.25">
      <c r="C25" s="108" t="s">
        <v>54</v>
      </c>
      <c r="D25" s="101">
        <f>D59+D93+D127+D161+D195+D229+D263</f>
        <v>0</v>
      </c>
      <c r="E25" s="308">
        <f>E59+E93+E127+E161+E195+E229+E263</f>
        <v>0</v>
      </c>
      <c r="F25" s="91"/>
      <c r="G25" s="374"/>
      <c r="H25" s="375"/>
      <c r="I25" s="375"/>
      <c r="J25" s="375"/>
      <c r="K25" s="375"/>
      <c r="L25" s="354"/>
      <c r="M25" s="88"/>
      <c r="N25" s="108" t="s">
        <v>54</v>
      </c>
      <c r="O25" s="101">
        <f>O59+O93+O127+O161+O195+O229+O263</f>
        <v>0</v>
      </c>
      <c r="P25" s="308">
        <f>P59+P93+P127+P161+P195+P229+P263</f>
        <v>0</v>
      </c>
      <c r="Q25" s="88"/>
      <c r="R25" s="192"/>
      <c r="S25" s="69"/>
    </row>
    <row r="26" spans="3:21" ht="13.9" customHeight="1" x14ac:dyDescent="0.2">
      <c r="C26" s="108" t="s">
        <v>9</v>
      </c>
      <c r="D26" s="101">
        <f t="shared" ref="D26:E27" si="7">D60+D94+D128+D162+D196+D230+D264</f>
        <v>0</v>
      </c>
      <c r="E26" s="308">
        <f t="shared" si="7"/>
        <v>0</v>
      </c>
      <c r="F26" s="88"/>
      <c r="G26" s="453" t="s">
        <v>52</v>
      </c>
      <c r="H26" s="370"/>
      <c r="I26" s="370"/>
      <c r="J26" s="370" t="s">
        <v>53</v>
      </c>
      <c r="K26" s="370"/>
      <c r="L26" s="452"/>
      <c r="M26" s="88"/>
      <c r="N26" s="108" t="s">
        <v>9</v>
      </c>
      <c r="O26" s="101">
        <f t="shared" ref="O26:P27" si="8">O60+O94+O128+O162+O196+O230+O264</f>
        <v>0</v>
      </c>
      <c r="P26" s="308">
        <f t="shared" si="8"/>
        <v>0</v>
      </c>
      <c r="Q26" s="88"/>
      <c r="R26" s="192"/>
      <c r="S26" s="69"/>
    </row>
    <row r="27" spans="3:21" ht="13.9" customHeight="1" thickBot="1" x14ac:dyDescent="0.25">
      <c r="C27" s="110" t="s">
        <v>10</v>
      </c>
      <c r="D27" s="309">
        <f t="shared" si="7"/>
        <v>0</v>
      </c>
      <c r="E27" s="310">
        <f t="shared" si="7"/>
        <v>0</v>
      </c>
      <c r="F27" s="88"/>
      <c r="G27" s="454">
        <f>COUNTIF(G56:L56,"&gt;0")+COUNTIF(G90:L90,"&gt;0")+COUNTIF(G124:L124,"&gt;0")+COUNTIF(G158:L158,"&gt;0")++COUNTIF(G192:L192,"&gt;0")+COUNTIF(G226:L226,"&gt;0")+COUNTIF(G260:L260,"&gt;0")</f>
        <v>0</v>
      </c>
      <c r="H27" s="455"/>
      <c r="I27" s="455"/>
      <c r="J27" s="456">
        <f>SUM(G56:L56)+SUM(G90:L90)+SUM(G124:L124)+SUM(G158:L158)+SUM(G192:L192)+SUM(G226:L226)+SUM(G260:L260)</f>
        <v>0</v>
      </c>
      <c r="K27" s="456"/>
      <c r="L27" s="457"/>
      <c r="M27" s="88"/>
      <c r="N27" s="110" t="s">
        <v>10</v>
      </c>
      <c r="O27" s="309">
        <f t="shared" si="8"/>
        <v>0</v>
      </c>
      <c r="P27" s="310">
        <f t="shared" si="8"/>
        <v>0</v>
      </c>
      <c r="Q27" s="88"/>
      <c r="R27" s="192"/>
      <c r="S27" s="69"/>
    </row>
    <row r="28" spans="3:21" ht="13.9" customHeight="1" thickBot="1" x14ac:dyDescent="0.25">
      <c r="C28" s="99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94"/>
      <c r="R28" s="94"/>
      <c r="S28" s="8"/>
    </row>
    <row r="29" spans="3:21" ht="13.9" customHeight="1" thickBot="1" x14ac:dyDescent="0.25">
      <c r="C29" s="112" t="s">
        <v>113</v>
      </c>
      <c r="D29" s="313" t="s">
        <v>1</v>
      </c>
      <c r="E29" s="314">
        <f>E30+E31+E32+E33</f>
        <v>0</v>
      </c>
      <c r="F29" s="91"/>
      <c r="G29" s="372" t="s">
        <v>35</v>
      </c>
      <c r="H29" s="373"/>
      <c r="I29" s="373"/>
      <c r="J29" s="373"/>
      <c r="K29" s="373"/>
      <c r="L29" s="353">
        <f>SUM(G33:L33)</f>
        <v>0</v>
      </c>
      <c r="M29" s="88"/>
      <c r="N29" s="112" t="s">
        <v>110</v>
      </c>
      <c r="O29" s="313" t="s">
        <v>1</v>
      </c>
      <c r="P29" s="314">
        <f>P30+P31+P32+P33</f>
        <v>0</v>
      </c>
      <c r="Q29" s="88"/>
      <c r="R29" s="314">
        <f>E29-P29</f>
        <v>0</v>
      </c>
      <c r="U29" s="50"/>
    </row>
    <row r="30" spans="3:21" ht="13.9" customHeight="1" thickBot="1" x14ac:dyDescent="0.25">
      <c r="C30" s="113" t="s">
        <v>11</v>
      </c>
      <c r="D30" s="101">
        <f>D64+D98+D132+D166+D200+D234+D268</f>
        <v>0</v>
      </c>
      <c r="E30" s="315">
        <f>E64+E98+E132+E166+E200+E234+E268</f>
        <v>0</v>
      </c>
      <c r="F30" s="91"/>
      <c r="G30" s="374"/>
      <c r="H30" s="375"/>
      <c r="I30" s="375"/>
      <c r="J30" s="375"/>
      <c r="K30" s="375"/>
      <c r="L30" s="354"/>
      <c r="M30" s="88"/>
      <c r="N30" s="113" t="s">
        <v>30</v>
      </c>
      <c r="O30" s="101">
        <f>O64+O98+O132+O166+O200+O234+O268</f>
        <v>0</v>
      </c>
      <c r="P30" s="315">
        <f>P64+P98+P132+P166+P200+P234+P268</f>
        <v>0</v>
      </c>
      <c r="Q30" s="88"/>
      <c r="R30" s="88"/>
    </row>
    <row r="31" spans="3:21" ht="13.9" customHeight="1" x14ac:dyDescent="0.2">
      <c r="C31" s="114" t="s">
        <v>57</v>
      </c>
      <c r="D31" s="101">
        <f t="shared" ref="D31:D33" si="9">D65+D99+D133+D167+D201+D235+D269</f>
        <v>0</v>
      </c>
      <c r="E31" s="315">
        <f>E65+E99+E133+E167+E201+E235+E269</f>
        <v>0</v>
      </c>
      <c r="F31" s="91"/>
      <c r="G31" s="316">
        <v>10</v>
      </c>
      <c r="H31" s="413">
        <v>20</v>
      </c>
      <c r="I31" s="413"/>
      <c r="J31" s="413">
        <v>50</v>
      </c>
      <c r="K31" s="413"/>
      <c r="L31" s="318">
        <v>100</v>
      </c>
      <c r="M31" s="88"/>
      <c r="N31" s="114" t="s">
        <v>31</v>
      </c>
      <c r="O31" s="101">
        <f t="shared" ref="O31:O33" si="10">O65+O99+O133+O167+O201+O235+O269</f>
        <v>0</v>
      </c>
      <c r="P31" s="315">
        <f>P65+P99+P133+P167+P201+P235+P269</f>
        <v>0</v>
      </c>
      <c r="Q31" s="88"/>
      <c r="R31" s="88"/>
    </row>
    <row r="32" spans="3:21" ht="13.9" customHeight="1" x14ac:dyDescent="0.2">
      <c r="C32" s="114" t="s">
        <v>12</v>
      </c>
      <c r="D32" s="101">
        <f t="shared" si="9"/>
        <v>0</v>
      </c>
      <c r="E32" s="315">
        <f>E66+E100+E134+E168+E202+E236+E270</f>
        <v>0</v>
      </c>
      <c r="F32" s="91"/>
      <c r="G32" s="319"/>
      <c r="H32" s="414">
        <f>H61+H95+H129+H163+H197+H231+H265</f>
        <v>0</v>
      </c>
      <c r="I32" s="414"/>
      <c r="J32" s="414">
        <f>J61+J95+J129+J163+J197+J231+J265</f>
        <v>0</v>
      </c>
      <c r="K32" s="414"/>
      <c r="L32" s="320">
        <f>L61+L95+L129+L163+L197+L231+L265</f>
        <v>0</v>
      </c>
      <c r="M32" s="321"/>
      <c r="N32" s="114" t="s">
        <v>32</v>
      </c>
      <c r="O32" s="101">
        <f t="shared" si="10"/>
        <v>0</v>
      </c>
      <c r="P32" s="315">
        <f>P66+P100+P134+P168+P202+P236+P270</f>
        <v>0</v>
      </c>
      <c r="Q32" s="88"/>
      <c r="R32" s="88"/>
    </row>
    <row r="33" spans="3:19" ht="13.9" customHeight="1" thickBot="1" x14ac:dyDescent="0.25">
      <c r="C33" s="115" t="s">
        <v>13</v>
      </c>
      <c r="D33" s="322">
        <f t="shared" si="9"/>
        <v>0</v>
      </c>
      <c r="E33" s="323">
        <f>E67+E101+E135+E169+E203+E237+E271</f>
        <v>0</v>
      </c>
      <c r="F33" s="88"/>
      <c r="G33" s="324">
        <f>G31*G32</f>
        <v>0</v>
      </c>
      <c r="H33" s="458">
        <f t="shared" ref="H33" si="11">H31*H32</f>
        <v>0</v>
      </c>
      <c r="I33" s="458"/>
      <c r="J33" s="458">
        <f>J31*J32</f>
        <v>0</v>
      </c>
      <c r="K33" s="458"/>
      <c r="L33" s="325">
        <f>L61+L95+L129+L163+L197+L231+L265</f>
        <v>0</v>
      </c>
      <c r="M33" s="94"/>
      <c r="N33" s="115" t="s">
        <v>33</v>
      </c>
      <c r="O33" s="322">
        <f t="shared" si="10"/>
        <v>0</v>
      </c>
      <c r="P33" s="323">
        <f>P67+P101+P135+P169+P203+P237+P271</f>
        <v>0</v>
      </c>
      <c r="Q33" s="326"/>
      <c r="R33" s="326"/>
      <c r="S33" s="53"/>
    </row>
    <row r="34" spans="3:19" ht="13.9" customHeight="1" x14ac:dyDescent="0.2">
      <c r="M34" s="8"/>
      <c r="N34" s="55"/>
      <c r="O34" s="55"/>
    </row>
    <row r="35" spans="3:19" ht="13.9" customHeight="1" thickBot="1" x14ac:dyDescent="0.25"/>
    <row r="36" spans="3:19" ht="13.9" customHeight="1" thickBot="1" x14ac:dyDescent="0.25">
      <c r="C36" s="99"/>
      <c r="D36" s="88"/>
      <c r="E36" s="88"/>
      <c r="F36" s="88"/>
      <c r="G36" s="264"/>
      <c r="H36" s="362">
        <f>C3</f>
        <v>45292</v>
      </c>
      <c r="I36" s="363"/>
      <c r="J36" s="363"/>
      <c r="K36" s="363"/>
      <c r="L36" s="265"/>
      <c r="M36" s="88"/>
      <c r="N36" s="99"/>
      <c r="O36" s="99"/>
      <c r="P36" s="88"/>
    </row>
    <row r="37" spans="3:19" ht="13.9" customHeight="1" x14ac:dyDescent="0.2">
      <c r="C37" s="397" t="s">
        <v>41</v>
      </c>
      <c r="D37" s="398"/>
      <c r="E37" s="398"/>
      <c r="F37" s="401" t="str">
        <f>$K$2</f>
        <v>k</v>
      </c>
      <c r="G37" s="268"/>
      <c r="H37" s="364"/>
      <c r="I37" s="364"/>
      <c r="J37" s="364"/>
      <c r="K37" s="364"/>
      <c r="L37" s="268"/>
      <c r="M37" s="266"/>
      <c r="N37" s="409" t="s">
        <v>42</v>
      </c>
      <c r="O37" s="409"/>
      <c r="P37" s="410"/>
      <c r="Q37" s="80"/>
      <c r="R37" s="56"/>
      <c r="S37" s="57"/>
    </row>
    <row r="38" spans="3:19" ht="13.9" customHeight="1" thickBot="1" x14ac:dyDescent="0.25">
      <c r="C38" s="399"/>
      <c r="D38" s="400"/>
      <c r="E38" s="400"/>
      <c r="F38" s="402"/>
      <c r="G38" s="269"/>
      <c r="H38" s="364"/>
      <c r="I38" s="364"/>
      <c r="J38" s="364"/>
      <c r="K38" s="364"/>
      <c r="L38" s="269"/>
      <c r="M38" s="267"/>
      <c r="N38" s="411"/>
      <c r="O38" s="411"/>
      <c r="P38" s="412"/>
      <c r="Q38" s="80"/>
      <c r="R38" s="56"/>
      <c r="S38" s="57"/>
    </row>
    <row r="39" spans="3:19" ht="13.9" customHeight="1" thickBot="1" x14ac:dyDescent="0.25">
      <c r="E39" s="4"/>
      <c r="G39" s="5"/>
      <c r="H39" s="378" t="s">
        <v>45</v>
      </c>
      <c r="I39" s="379"/>
      <c r="J39" s="379"/>
      <c r="K39" s="6"/>
      <c r="L39" s="5"/>
      <c r="N39" s="7"/>
      <c r="O39" s="7"/>
      <c r="P39" s="7"/>
      <c r="Q39" s="7"/>
      <c r="R39" s="7"/>
      <c r="S39" s="7"/>
    </row>
    <row r="40" spans="3:19" ht="13.9" customHeight="1" thickBot="1" x14ac:dyDescent="0.25">
      <c r="C40" s="279" t="s">
        <v>0</v>
      </c>
      <c r="D40" s="280" t="s">
        <v>1</v>
      </c>
      <c r="E40" s="328">
        <f>SUM(E41:E45)</f>
        <v>214</v>
      </c>
      <c r="F40" s="88"/>
      <c r="G40" s="89"/>
      <c r="H40" s="380" t="s">
        <v>43</v>
      </c>
      <c r="I40" s="381"/>
      <c r="J40" s="381"/>
      <c r="K40" s="90" t="str">
        <f>IFERROR(H65/K39,"")</f>
        <v/>
      </c>
      <c r="L40" s="88"/>
      <c r="M40" s="88"/>
      <c r="N40" s="337" t="s">
        <v>16</v>
      </c>
      <c r="O40" s="337" t="s">
        <v>17</v>
      </c>
      <c r="P40" s="337" t="s">
        <v>18</v>
      </c>
      <c r="R40" s="36"/>
      <c r="S40" s="36"/>
    </row>
    <row r="41" spans="3:19" ht="13.9" customHeight="1" thickBot="1" x14ac:dyDescent="0.25">
      <c r="C41" s="10" t="s">
        <v>2</v>
      </c>
      <c r="D41" s="278">
        <f>K39-D42-D43-D44</f>
        <v>-5</v>
      </c>
      <c r="E41" s="11"/>
      <c r="F41" s="12"/>
      <c r="G41" s="13"/>
      <c r="H41" s="14"/>
      <c r="I41" s="8"/>
      <c r="J41" s="8"/>
      <c r="K41" s="14"/>
      <c r="L41" s="14"/>
      <c r="N41" s="338">
        <v>1</v>
      </c>
      <c r="O41" s="338">
        <v>100</v>
      </c>
      <c r="P41" s="338">
        <v>1000</v>
      </c>
      <c r="R41" s="67"/>
      <c r="S41" s="67"/>
    </row>
    <row r="42" spans="3:19" ht="13.9" customHeight="1" thickBot="1" x14ac:dyDescent="0.25">
      <c r="C42" s="15" t="s">
        <v>3</v>
      </c>
      <c r="D42" s="101">
        <f>COUNTIF(G56:L56,"&gt;0")</f>
        <v>0</v>
      </c>
      <c r="E42" s="95">
        <f>SUM(G56:L56)</f>
        <v>0</v>
      </c>
      <c r="F42" s="12"/>
      <c r="G42" s="254" t="s">
        <v>20</v>
      </c>
      <c r="H42" s="330">
        <f>SUM(H48:I51)</f>
        <v>0</v>
      </c>
      <c r="I42" s="18"/>
      <c r="J42" s="18"/>
      <c r="K42" s="254" t="s">
        <v>21</v>
      </c>
      <c r="L42" s="330">
        <f>SUM(J48:J51)</f>
        <v>0</v>
      </c>
      <c r="N42" s="75">
        <v>2</v>
      </c>
      <c r="O42" s="75">
        <v>200</v>
      </c>
      <c r="P42" s="75"/>
      <c r="R42" s="67"/>
      <c r="S42" s="67"/>
    </row>
    <row r="43" spans="3:19" ht="13.9" customHeight="1" thickBot="1" x14ac:dyDescent="0.25">
      <c r="C43" s="15" t="s">
        <v>4</v>
      </c>
      <c r="D43" s="16"/>
      <c r="E43" s="17"/>
      <c r="F43" s="12"/>
      <c r="G43" s="13"/>
      <c r="H43" s="14"/>
      <c r="I43" s="8"/>
      <c r="J43" s="8"/>
      <c r="K43" s="14"/>
      <c r="L43" s="14"/>
      <c r="N43" s="75">
        <v>3</v>
      </c>
      <c r="O43" s="75"/>
      <c r="P43" s="75"/>
      <c r="R43" s="67"/>
      <c r="S43" s="67"/>
    </row>
    <row r="44" spans="3:19" ht="13.9" customHeight="1" thickBot="1" x14ac:dyDescent="0.25">
      <c r="C44" s="15" t="s">
        <v>14</v>
      </c>
      <c r="D44" s="101">
        <f>COUNTIF(N42:P45,"&gt;0")+COUNTIF(N48:N51,"&gt;0")</f>
        <v>5</v>
      </c>
      <c r="E44" s="95">
        <f>SUM(N42:P45)+SUM(N48:N51)</f>
        <v>214</v>
      </c>
      <c r="F44" s="12"/>
      <c r="G44" s="259" t="s">
        <v>68</v>
      </c>
      <c r="H44" s="132">
        <f>SUM(H48:I51)+SUM(J48:K51)</f>
        <v>0</v>
      </c>
      <c r="I44" s="18"/>
      <c r="J44" s="18"/>
      <c r="K44" s="260" t="s">
        <v>51</v>
      </c>
      <c r="L44" s="331">
        <f>H44-H65</f>
        <v>-214</v>
      </c>
      <c r="N44" s="75">
        <v>4</v>
      </c>
      <c r="O44" s="75"/>
      <c r="P44" s="75"/>
      <c r="R44" s="67"/>
      <c r="S44" s="67"/>
    </row>
    <row r="45" spans="3:19" ht="13.9" customHeight="1" thickBot="1" x14ac:dyDescent="0.25">
      <c r="C45" s="19" t="s">
        <v>5</v>
      </c>
      <c r="D45" s="20"/>
      <c r="E45" s="329">
        <f>5*D45</f>
        <v>0</v>
      </c>
      <c r="F45" s="12"/>
      <c r="N45" s="76">
        <v>5</v>
      </c>
      <c r="O45" s="76"/>
      <c r="P45" s="76"/>
      <c r="R45" s="67"/>
      <c r="S45" s="67"/>
    </row>
    <row r="46" spans="3:19" ht="13.9" customHeight="1" thickBot="1" x14ac:dyDescent="0.25">
      <c r="C46" s="21"/>
      <c r="D46" s="22"/>
      <c r="E46" s="23"/>
      <c r="F46" s="12"/>
      <c r="G46" s="442" t="s">
        <v>28</v>
      </c>
      <c r="H46" s="446" t="s">
        <v>29</v>
      </c>
      <c r="I46" s="444"/>
      <c r="J46" s="444" t="s">
        <v>15</v>
      </c>
      <c r="K46" s="445"/>
      <c r="L46" s="24" t="s">
        <v>39</v>
      </c>
      <c r="N46" s="337" t="s">
        <v>55</v>
      </c>
      <c r="O46" s="2"/>
      <c r="P46" s="281"/>
      <c r="Q46" s="25"/>
      <c r="R46" s="25"/>
      <c r="S46" s="25"/>
    </row>
    <row r="47" spans="3:19" ht="13.9" customHeight="1" thickBot="1" x14ac:dyDescent="0.25">
      <c r="C47" s="47" t="s">
        <v>47</v>
      </c>
      <c r="D47" s="48" t="s">
        <v>1</v>
      </c>
      <c r="E47" s="49" t="s">
        <v>34</v>
      </c>
      <c r="F47" s="12"/>
      <c r="G47" s="443"/>
      <c r="H47" s="358">
        <f>SUM(H48:I51)</f>
        <v>0</v>
      </c>
      <c r="I47" s="359"/>
      <c r="J47" s="360">
        <f>SUM(J48:K50)</f>
        <v>0</v>
      </c>
      <c r="K47" s="361"/>
      <c r="L47" s="293">
        <f>SUM(L48:M50)</f>
        <v>0</v>
      </c>
      <c r="M47" s="64"/>
      <c r="N47" s="338">
        <v>43</v>
      </c>
      <c r="O47" s="2"/>
      <c r="P47" s="281"/>
      <c r="R47" s="65"/>
      <c r="S47" s="66"/>
    </row>
    <row r="48" spans="3:19" ht="13.9" customHeight="1" x14ac:dyDescent="0.2">
      <c r="C48" s="100" t="s">
        <v>44</v>
      </c>
      <c r="D48" s="77"/>
      <c r="E48" s="59"/>
      <c r="F48" s="12"/>
      <c r="G48" s="28" t="s">
        <v>19</v>
      </c>
      <c r="H48" s="439"/>
      <c r="I48" s="440"/>
      <c r="J48" s="440"/>
      <c r="K48" s="441"/>
      <c r="L48" s="333">
        <f>H48+J48</f>
        <v>0</v>
      </c>
      <c r="N48" s="75"/>
      <c r="O48" s="2"/>
      <c r="P48" s="101"/>
      <c r="R48" s="16"/>
      <c r="S48" s="67"/>
    </row>
    <row r="49" spans="3:19" ht="13.9" customHeight="1" x14ac:dyDescent="0.2">
      <c r="C49" s="102" t="s">
        <v>48</v>
      </c>
      <c r="D49" s="16"/>
      <c r="E49" s="282">
        <f>D49*4.99</f>
        <v>0</v>
      </c>
      <c r="F49" s="12"/>
      <c r="G49" s="28" t="s">
        <v>25</v>
      </c>
      <c r="H49" s="431"/>
      <c r="I49" s="432"/>
      <c r="J49" s="432"/>
      <c r="K49" s="433"/>
      <c r="L49" s="334">
        <f>H49+J49</f>
        <v>0</v>
      </c>
      <c r="N49" s="75"/>
      <c r="O49" s="2"/>
      <c r="P49" s="96"/>
      <c r="R49" s="16"/>
      <c r="S49" s="67"/>
    </row>
    <row r="50" spans="3:19" ht="13.9" customHeight="1" x14ac:dyDescent="0.2">
      <c r="C50" s="102" t="s">
        <v>114</v>
      </c>
      <c r="D50" s="16"/>
      <c r="E50" s="51"/>
      <c r="F50" s="12"/>
      <c r="G50" s="28" t="s">
        <v>26</v>
      </c>
      <c r="H50" s="431"/>
      <c r="I50" s="432"/>
      <c r="J50" s="432"/>
      <c r="K50" s="433"/>
      <c r="L50" s="334">
        <f>H50+J50</f>
        <v>0</v>
      </c>
      <c r="N50" s="75"/>
      <c r="O50" s="2"/>
      <c r="P50" s="121"/>
      <c r="R50" s="16"/>
      <c r="S50" s="67"/>
    </row>
    <row r="51" spans="3:19" ht="13.9" customHeight="1" thickBot="1" x14ac:dyDescent="0.25">
      <c r="C51" s="103" t="s">
        <v>56</v>
      </c>
      <c r="D51" s="78"/>
      <c r="E51" s="79"/>
      <c r="G51" s="87" t="s">
        <v>27</v>
      </c>
      <c r="H51" s="376">
        <f>E54+E59+E63</f>
        <v>0</v>
      </c>
      <c r="I51" s="377"/>
      <c r="J51" s="377"/>
      <c r="K51" s="438"/>
      <c r="L51" s="332">
        <f>H51</f>
        <v>0</v>
      </c>
      <c r="N51" s="76"/>
      <c r="O51" s="2"/>
      <c r="R51" s="16"/>
      <c r="S51" s="67"/>
    </row>
    <row r="52" spans="3:19" ht="13.9" customHeight="1" thickBot="1" x14ac:dyDescent="0.25">
      <c r="C52" s="2"/>
      <c r="G52" s="36"/>
      <c r="H52" s="58"/>
      <c r="I52" s="58"/>
      <c r="J52" s="58"/>
      <c r="K52" s="58"/>
      <c r="L52" s="58"/>
      <c r="N52" s="2"/>
      <c r="O52" s="2"/>
      <c r="R52" s="16"/>
      <c r="S52" s="67"/>
    </row>
    <row r="53" spans="3:19" ht="13.9" customHeight="1" thickBot="1" x14ac:dyDescent="0.25">
      <c r="C53" s="105" t="s">
        <v>107</v>
      </c>
      <c r="D53" s="26" t="s">
        <v>1</v>
      </c>
      <c r="E53" s="305">
        <f>E54+E55+E56</f>
        <v>0</v>
      </c>
      <c r="G53" s="349" t="s">
        <v>49</v>
      </c>
      <c r="H53" s="350"/>
      <c r="I53" s="350"/>
      <c r="J53" s="350"/>
      <c r="K53" s="350"/>
      <c r="L53" s="353">
        <f>SUM(G56:L56)</f>
        <v>0</v>
      </c>
      <c r="N53" s="105" t="s">
        <v>109</v>
      </c>
      <c r="O53" s="26" t="s">
        <v>1</v>
      </c>
      <c r="P53" s="305">
        <f>P54+P55+P56</f>
        <v>0</v>
      </c>
      <c r="R53" s="65"/>
      <c r="S53" s="66"/>
    </row>
    <row r="54" spans="3:19" ht="13.9" customHeight="1" thickBot="1" x14ac:dyDescent="0.25">
      <c r="C54" s="106" t="s">
        <v>6</v>
      </c>
      <c r="D54" s="16"/>
      <c r="E54" s="27"/>
      <c r="G54" s="351"/>
      <c r="H54" s="352"/>
      <c r="I54" s="352"/>
      <c r="J54" s="352"/>
      <c r="K54" s="352"/>
      <c r="L54" s="354"/>
      <c r="N54" s="106" t="s">
        <v>6</v>
      </c>
      <c r="O54" s="16"/>
      <c r="P54" s="27"/>
      <c r="R54" s="16"/>
      <c r="S54" s="25"/>
    </row>
    <row r="55" spans="3:19" ht="13.9" customHeight="1" x14ac:dyDescent="0.2">
      <c r="C55" s="108" t="s">
        <v>7</v>
      </c>
      <c r="D55" s="16"/>
      <c r="E55" s="27"/>
      <c r="F55" s="12"/>
      <c r="G55" s="311" t="s">
        <v>36</v>
      </c>
      <c r="H55" s="370" t="s">
        <v>37</v>
      </c>
      <c r="I55" s="370"/>
      <c r="J55" s="370" t="s">
        <v>38</v>
      </c>
      <c r="K55" s="370"/>
      <c r="L55" s="312" t="s">
        <v>40</v>
      </c>
      <c r="N55" s="108" t="s">
        <v>7</v>
      </c>
      <c r="O55" s="16"/>
      <c r="P55" s="27"/>
      <c r="R55" s="16"/>
      <c r="S55" s="25"/>
    </row>
    <row r="56" spans="3:19" ht="13.9" customHeight="1" thickBot="1" x14ac:dyDescent="0.25">
      <c r="C56" s="110" t="s">
        <v>8</v>
      </c>
      <c r="D56" s="34"/>
      <c r="E56" s="39"/>
      <c r="F56" s="12"/>
      <c r="G56" s="85"/>
      <c r="H56" s="371"/>
      <c r="I56" s="371"/>
      <c r="J56" s="371"/>
      <c r="K56" s="371"/>
      <c r="L56" s="86"/>
      <c r="N56" s="110" t="s">
        <v>8</v>
      </c>
      <c r="O56" s="16"/>
      <c r="P56" s="27"/>
    </row>
    <row r="57" spans="3:19" ht="13.9" customHeight="1" thickBot="1" x14ac:dyDescent="0.25">
      <c r="C57" s="88"/>
      <c r="N57" s="88"/>
      <c r="O57" s="63"/>
      <c r="P57" s="63"/>
      <c r="R57" s="36"/>
      <c r="S57" s="36"/>
    </row>
    <row r="58" spans="3:19" ht="13.9" customHeight="1" thickBot="1" x14ac:dyDescent="0.25">
      <c r="C58" s="105" t="s">
        <v>108</v>
      </c>
      <c r="D58" s="26" t="s">
        <v>1</v>
      </c>
      <c r="E58" s="305">
        <f>E59+E60+E61</f>
        <v>0</v>
      </c>
      <c r="G58" s="349" t="s">
        <v>50</v>
      </c>
      <c r="H58" s="350"/>
      <c r="I58" s="350"/>
      <c r="J58" s="350"/>
      <c r="K58" s="350"/>
      <c r="L58" s="353">
        <f>SUM(G62:L62)</f>
        <v>0</v>
      </c>
      <c r="N58" s="111" t="s">
        <v>109</v>
      </c>
      <c r="O58" s="26" t="s">
        <v>1</v>
      </c>
      <c r="P58" s="305">
        <f>P59+P60</f>
        <v>0</v>
      </c>
      <c r="R58" s="67"/>
      <c r="S58" s="67"/>
    </row>
    <row r="59" spans="3:19" ht="13.9" customHeight="1" thickBot="1" x14ac:dyDescent="0.25">
      <c r="C59" s="108" t="s">
        <v>54</v>
      </c>
      <c r="D59" s="37"/>
      <c r="E59" s="38"/>
      <c r="F59" s="12"/>
      <c r="G59" s="351"/>
      <c r="H59" s="352"/>
      <c r="I59" s="352"/>
      <c r="J59" s="352"/>
      <c r="K59" s="352"/>
      <c r="L59" s="354"/>
      <c r="N59" s="29" t="s">
        <v>54</v>
      </c>
      <c r="O59" s="37"/>
      <c r="P59" s="38"/>
      <c r="R59" s="67"/>
      <c r="S59" s="67"/>
    </row>
    <row r="60" spans="3:19" ht="13.9" customHeight="1" x14ac:dyDescent="0.2">
      <c r="C60" s="108" t="s">
        <v>9</v>
      </c>
      <c r="D60" s="60"/>
      <c r="E60" s="30"/>
      <c r="G60" s="316">
        <v>10</v>
      </c>
      <c r="H60" s="317">
        <v>20</v>
      </c>
      <c r="I60" s="317"/>
      <c r="J60" s="317"/>
      <c r="K60" s="317">
        <v>50</v>
      </c>
      <c r="L60" s="318">
        <v>100</v>
      </c>
      <c r="N60" s="29" t="s">
        <v>9</v>
      </c>
      <c r="O60" s="61"/>
      <c r="P60" s="62"/>
      <c r="R60" s="67"/>
      <c r="S60" s="67"/>
    </row>
    <row r="61" spans="3:19" ht="13.9" customHeight="1" thickBot="1" x14ac:dyDescent="0.25">
      <c r="C61" s="110" t="s">
        <v>10</v>
      </c>
      <c r="D61" s="31"/>
      <c r="E61" s="35"/>
      <c r="G61" s="83"/>
      <c r="H61" s="357"/>
      <c r="I61" s="357"/>
      <c r="J61" s="357"/>
      <c r="K61" s="357"/>
      <c r="L61" s="84"/>
      <c r="N61" s="33" t="s">
        <v>10</v>
      </c>
      <c r="O61" s="31"/>
      <c r="P61" s="32"/>
      <c r="R61" s="67"/>
      <c r="S61" s="67"/>
    </row>
    <row r="62" spans="3:19" ht="13.9" customHeight="1" thickBot="1" x14ac:dyDescent="0.25">
      <c r="C62" s="99"/>
      <c r="G62" s="335">
        <f>G60*G61</f>
        <v>0</v>
      </c>
      <c r="H62" s="365">
        <f t="shared" ref="H62" si="12">H60*H61</f>
        <v>0</v>
      </c>
      <c r="I62" s="365"/>
      <c r="J62" s="365">
        <f>K60*J61</f>
        <v>0</v>
      </c>
      <c r="K62" s="365"/>
      <c r="L62" s="336">
        <f t="shared" ref="L62" si="13">L60*L61</f>
        <v>0</v>
      </c>
      <c r="N62" s="88"/>
      <c r="O62" s="2"/>
      <c r="Q62" s="8"/>
      <c r="R62" s="8"/>
      <c r="S62" s="8"/>
    </row>
    <row r="63" spans="3:19" ht="13.9" customHeight="1" thickBot="1" x14ac:dyDescent="0.25">
      <c r="C63" s="112" t="s">
        <v>113</v>
      </c>
      <c r="D63" s="40" t="s">
        <v>1</v>
      </c>
      <c r="E63" s="314">
        <f>SUM(E64:E67)</f>
        <v>0</v>
      </c>
      <c r="F63" s="12"/>
      <c r="N63" s="112" t="s">
        <v>110</v>
      </c>
      <c r="O63" s="40" t="s">
        <v>1</v>
      </c>
      <c r="P63" s="314">
        <f>SUM(P64:P67)</f>
        <v>0</v>
      </c>
      <c r="Q63" s="36"/>
      <c r="R63" s="36"/>
      <c r="S63" s="36"/>
    </row>
    <row r="64" spans="3:19" ht="13.9" customHeight="1" thickBot="1" x14ac:dyDescent="0.25">
      <c r="C64" s="113" t="s">
        <v>11</v>
      </c>
      <c r="D64" s="41"/>
      <c r="E64" s="42"/>
      <c r="F64" s="12"/>
      <c r="H64" s="449" t="s">
        <v>23</v>
      </c>
      <c r="I64" s="450"/>
      <c r="J64" s="450"/>
      <c r="K64" s="451"/>
      <c r="N64" s="113" t="s">
        <v>30</v>
      </c>
      <c r="O64" s="41"/>
      <c r="P64" s="42"/>
      <c r="Q64" s="52"/>
      <c r="R64" s="52"/>
      <c r="S64" s="52"/>
    </row>
    <row r="65" spans="3:19" ht="13.9" customHeight="1" x14ac:dyDescent="0.2">
      <c r="C65" s="114" t="s">
        <v>57</v>
      </c>
      <c r="D65" s="43"/>
      <c r="E65" s="44"/>
      <c r="F65" s="12"/>
      <c r="H65" s="387">
        <f>E40+E48+E49+E50+P50</f>
        <v>214</v>
      </c>
      <c r="I65" s="388"/>
      <c r="J65" s="388"/>
      <c r="K65" s="389"/>
      <c r="N65" s="114" t="s">
        <v>31</v>
      </c>
      <c r="O65" s="43"/>
      <c r="P65" s="44"/>
      <c r="Q65" s="52"/>
      <c r="R65" s="52"/>
      <c r="S65" s="52"/>
    </row>
    <row r="66" spans="3:19" ht="13.9" customHeight="1" thickBot="1" x14ac:dyDescent="0.25">
      <c r="C66" s="114" t="s">
        <v>12</v>
      </c>
      <c r="D66" s="43"/>
      <c r="E66" s="44"/>
      <c r="F66" s="12"/>
      <c r="H66" s="390"/>
      <c r="I66" s="391"/>
      <c r="J66" s="391"/>
      <c r="K66" s="392"/>
      <c r="N66" s="114" t="s">
        <v>32</v>
      </c>
      <c r="O66" s="43"/>
      <c r="P66" s="44"/>
      <c r="Q66" s="52"/>
      <c r="R66" s="52"/>
      <c r="S66" s="52"/>
    </row>
    <row r="67" spans="3:19" ht="13.9" customHeight="1" thickBot="1" x14ac:dyDescent="0.25">
      <c r="C67" s="115" t="s">
        <v>13</v>
      </c>
      <c r="D67" s="45"/>
      <c r="E67" s="46"/>
      <c r="N67" s="115" t="s">
        <v>33</v>
      </c>
      <c r="O67" s="45"/>
      <c r="P67" s="46"/>
    </row>
    <row r="69" spans="3:19" ht="13.9" customHeight="1" thickBot="1" x14ac:dyDescent="0.25">
      <c r="G69" s="70"/>
      <c r="N69" s="2"/>
      <c r="O69" s="2"/>
    </row>
    <row r="70" spans="3:19" ht="13.9" customHeight="1" thickBot="1" x14ac:dyDescent="0.25">
      <c r="C70" s="99"/>
      <c r="D70" s="88"/>
      <c r="E70" s="88"/>
      <c r="F70" s="88"/>
      <c r="G70" s="264"/>
      <c r="H70" s="362">
        <f>H36+1</f>
        <v>45293</v>
      </c>
      <c r="I70" s="363"/>
      <c r="J70" s="363"/>
      <c r="K70" s="363"/>
      <c r="L70" s="265"/>
      <c r="M70" s="88"/>
      <c r="N70" s="99"/>
      <c r="O70" s="99"/>
      <c r="P70" s="88"/>
    </row>
    <row r="71" spans="3:19" ht="13.9" customHeight="1" x14ac:dyDescent="0.2">
      <c r="C71" s="397" t="s">
        <v>41</v>
      </c>
      <c r="D71" s="398"/>
      <c r="E71" s="398"/>
      <c r="F71" s="401" t="str">
        <f>$K$2</f>
        <v>k</v>
      </c>
      <c r="G71" s="268"/>
      <c r="H71" s="364"/>
      <c r="I71" s="364"/>
      <c r="J71" s="364"/>
      <c r="K71" s="364"/>
      <c r="L71" s="268"/>
      <c r="M71" s="266"/>
      <c r="N71" s="434" t="s">
        <v>58</v>
      </c>
      <c r="O71" s="434"/>
      <c r="P71" s="435"/>
    </row>
    <row r="72" spans="3:19" ht="13.9" customHeight="1" thickBot="1" x14ac:dyDescent="0.25">
      <c r="C72" s="399"/>
      <c r="D72" s="400"/>
      <c r="E72" s="400"/>
      <c r="F72" s="402"/>
      <c r="G72" s="269"/>
      <c r="H72" s="364"/>
      <c r="I72" s="364"/>
      <c r="J72" s="364"/>
      <c r="K72" s="364"/>
      <c r="L72" s="269"/>
      <c r="M72" s="267"/>
      <c r="N72" s="436"/>
      <c r="O72" s="436"/>
      <c r="P72" s="437"/>
    </row>
    <row r="73" spans="3:19" ht="13.9" customHeight="1" thickBot="1" x14ac:dyDescent="0.25">
      <c r="E73" s="4"/>
      <c r="G73" s="5"/>
      <c r="H73" s="378" t="s">
        <v>45</v>
      </c>
      <c r="I73" s="379"/>
      <c r="J73" s="379"/>
      <c r="K73" s="6"/>
      <c r="L73" s="5"/>
      <c r="N73" s="7"/>
      <c r="O73" s="7"/>
      <c r="P73" s="7"/>
    </row>
    <row r="74" spans="3:19" ht="13.9" customHeight="1" thickBot="1" x14ac:dyDescent="0.25">
      <c r="C74" s="279" t="s">
        <v>0</v>
      </c>
      <c r="D74" s="280" t="s">
        <v>1</v>
      </c>
      <c r="E74" s="328">
        <f>SUM(E75:E79)</f>
        <v>995.99</v>
      </c>
      <c r="F74" s="88"/>
      <c r="G74" s="89"/>
      <c r="H74" s="380" t="s">
        <v>43</v>
      </c>
      <c r="I74" s="381"/>
      <c r="J74" s="381"/>
      <c r="K74" s="90" t="str">
        <f>IFERROR(H99/K73,"")</f>
        <v/>
      </c>
      <c r="L74" s="88"/>
      <c r="M74" s="88"/>
      <c r="N74" s="337" t="s">
        <v>16</v>
      </c>
      <c r="O74" s="337" t="s">
        <v>17</v>
      </c>
      <c r="P74" s="337" t="s">
        <v>18</v>
      </c>
    </row>
    <row r="75" spans="3:19" ht="13.9" customHeight="1" thickBot="1" x14ac:dyDescent="0.25">
      <c r="C75" s="10" t="s">
        <v>2</v>
      </c>
      <c r="D75" s="278">
        <f>K73-D76-D77-D78</f>
        <v>-96</v>
      </c>
      <c r="E75" s="11"/>
      <c r="F75" s="12"/>
      <c r="G75" s="13"/>
      <c r="H75" s="14"/>
      <c r="I75" s="8"/>
      <c r="J75" s="8"/>
      <c r="K75" s="14"/>
      <c r="L75" s="14"/>
      <c r="N75" s="338">
        <f>SUM(N76:N79)</f>
        <v>21.46</v>
      </c>
      <c r="O75" s="338">
        <f>SUM(O76:O79)</f>
        <v>0</v>
      </c>
      <c r="P75" s="338">
        <f>SUM(P76:P79)</f>
        <v>25.28</v>
      </c>
    </row>
    <row r="76" spans="3:19" ht="13.9" customHeight="1" thickBot="1" x14ac:dyDescent="0.25">
      <c r="C76" s="15" t="s">
        <v>3</v>
      </c>
      <c r="D76" s="101">
        <f>COUNTIF(G90:L90,"&gt;0")</f>
        <v>0</v>
      </c>
      <c r="E76" s="95">
        <f>SUM(G90:L90)</f>
        <v>0</v>
      </c>
      <c r="F76" s="12"/>
      <c r="G76" s="254" t="s">
        <v>20</v>
      </c>
      <c r="H76" s="330">
        <f>SUM(H82:I85)</f>
        <v>0</v>
      </c>
      <c r="I76" s="18"/>
      <c r="J76" s="18"/>
      <c r="K76" s="254" t="s">
        <v>21</v>
      </c>
      <c r="L76" s="330">
        <f>SUM(J82:J85)</f>
        <v>0</v>
      </c>
      <c r="N76" s="75">
        <v>21.46</v>
      </c>
      <c r="O76" s="75"/>
      <c r="P76" s="75">
        <v>25.28</v>
      </c>
    </row>
    <row r="77" spans="3:19" ht="13.9" customHeight="1" thickBot="1" x14ac:dyDescent="0.25">
      <c r="C77" s="15" t="s">
        <v>4</v>
      </c>
      <c r="D77" s="16">
        <f>6+88</f>
        <v>94</v>
      </c>
      <c r="E77" s="17">
        <f>72.86+876.39</f>
        <v>949.25</v>
      </c>
      <c r="F77" s="12"/>
      <c r="G77" s="13"/>
      <c r="H77" s="14"/>
      <c r="I77" s="8"/>
      <c r="J77" s="8"/>
      <c r="K77" s="14"/>
      <c r="L77" s="14"/>
      <c r="N77" s="75" t="s">
        <v>118</v>
      </c>
      <c r="O77" s="75"/>
      <c r="P77" s="75"/>
    </row>
    <row r="78" spans="3:19" ht="13.9" customHeight="1" thickBot="1" x14ac:dyDescent="0.25">
      <c r="C78" s="15" t="s">
        <v>14</v>
      </c>
      <c r="D78" s="101">
        <f>COUNTIF(N76:P79,"&gt;0")+COUNTIF(N82:N85,"&gt;0")</f>
        <v>2</v>
      </c>
      <c r="E78" s="95">
        <f>SUM(N76:P79)+SUM(N82:N85)</f>
        <v>46.74</v>
      </c>
      <c r="F78" s="12"/>
      <c r="G78" s="259" t="s">
        <v>68</v>
      </c>
      <c r="H78" s="132">
        <f>SUM(H82:I85)+SUM(J82:K85)</f>
        <v>0</v>
      </c>
      <c r="I78" s="18"/>
      <c r="J78" s="18"/>
      <c r="K78" s="260" t="s">
        <v>51</v>
      </c>
      <c r="L78" s="331">
        <f>H78-H99</f>
        <v>-995.99</v>
      </c>
      <c r="N78" s="75"/>
      <c r="O78" s="75"/>
      <c r="P78" s="75"/>
    </row>
    <row r="79" spans="3:19" ht="13.9" customHeight="1" thickBot="1" x14ac:dyDescent="0.25">
      <c r="C79" s="19" t="s">
        <v>5</v>
      </c>
      <c r="D79" s="20"/>
      <c r="E79" s="329">
        <f>5*D79</f>
        <v>0</v>
      </c>
      <c r="F79" s="12"/>
      <c r="N79" s="76"/>
      <c r="O79" s="76"/>
      <c r="P79" s="76"/>
    </row>
    <row r="80" spans="3:19" ht="13.9" customHeight="1" thickBot="1" x14ac:dyDescent="0.25">
      <c r="C80" s="21"/>
      <c r="D80" s="22"/>
      <c r="E80" s="23"/>
      <c r="F80" s="12"/>
      <c r="G80" s="442" t="s">
        <v>28</v>
      </c>
      <c r="H80" s="446" t="s">
        <v>29</v>
      </c>
      <c r="I80" s="444"/>
      <c r="J80" s="444" t="s">
        <v>15</v>
      </c>
      <c r="K80" s="445"/>
      <c r="L80" s="24" t="s">
        <v>39</v>
      </c>
      <c r="N80" s="337" t="s">
        <v>55</v>
      </c>
      <c r="O80" s="2"/>
      <c r="P80" s="281"/>
    </row>
    <row r="81" spans="3:16" ht="13.9" customHeight="1" thickBot="1" x14ac:dyDescent="0.25">
      <c r="C81" s="47" t="s">
        <v>47</v>
      </c>
      <c r="D81" s="48" t="s">
        <v>1</v>
      </c>
      <c r="E81" s="49" t="s">
        <v>34</v>
      </c>
      <c r="F81" s="12"/>
      <c r="G81" s="443"/>
      <c r="H81" s="358">
        <f>SUM(H82:I85)</f>
        <v>0</v>
      </c>
      <c r="I81" s="359"/>
      <c r="J81" s="360">
        <f>SUM(J82:K84)</f>
        <v>0</v>
      </c>
      <c r="K81" s="361"/>
      <c r="L81" s="293">
        <f>SUM(L82:M84)</f>
        <v>0</v>
      </c>
      <c r="M81" s="64"/>
      <c r="N81" s="338">
        <f>SUM(N82:N85)</f>
        <v>0</v>
      </c>
      <c r="O81" s="2"/>
      <c r="P81" s="281"/>
    </row>
    <row r="82" spans="3:16" ht="13.9" customHeight="1" x14ac:dyDescent="0.2">
      <c r="C82" s="100" t="s">
        <v>44</v>
      </c>
      <c r="D82" s="77"/>
      <c r="E82" s="59"/>
      <c r="F82" s="12"/>
      <c r="G82" s="28" t="s">
        <v>19</v>
      </c>
      <c r="H82" s="439"/>
      <c r="I82" s="440"/>
      <c r="J82" s="440"/>
      <c r="K82" s="441"/>
      <c r="L82" s="333">
        <f>H82+J82</f>
        <v>0</v>
      </c>
      <c r="N82" s="75"/>
      <c r="O82" s="2"/>
      <c r="P82" s="101"/>
    </row>
    <row r="83" spans="3:16" ht="13.9" customHeight="1" x14ac:dyDescent="0.2">
      <c r="C83" s="102" t="s">
        <v>48</v>
      </c>
      <c r="D83" s="16"/>
      <c r="E83" s="282">
        <f>D83*4.99</f>
        <v>0</v>
      </c>
      <c r="F83" s="12"/>
      <c r="G83" s="28" t="s">
        <v>25</v>
      </c>
      <c r="H83" s="431"/>
      <c r="I83" s="432"/>
      <c r="J83" s="432"/>
      <c r="K83" s="433"/>
      <c r="L83" s="334">
        <f>H83+J83</f>
        <v>0</v>
      </c>
      <c r="N83" s="75"/>
      <c r="O83" s="2"/>
      <c r="P83" s="96"/>
    </row>
    <row r="84" spans="3:16" ht="13.9" customHeight="1" x14ac:dyDescent="0.2">
      <c r="C84" s="102" t="s">
        <v>114</v>
      </c>
      <c r="D84" s="16"/>
      <c r="E84" s="51"/>
      <c r="F84" s="12"/>
      <c r="G84" s="28" t="s">
        <v>26</v>
      </c>
      <c r="H84" s="431"/>
      <c r="I84" s="432"/>
      <c r="J84" s="432"/>
      <c r="K84" s="433"/>
      <c r="L84" s="334">
        <f>H84+J84</f>
        <v>0</v>
      </c>
      <c r="N84" s="75"/>
      <c r="O84" s="2"/>
      <c r="P84" s="121"/>
    </row>
    <row r="85" spans="3:16" ht="13.9" customHeight="1" thickBot="1" x14ac:dyDescent="0.25">
      <c r="C85" s="103" t="s">
        <v>56</v>
      </c>
      <c r="D85" s="78"/>
      <c r="E85" s="79"/>
      <c r="G85" s="87" t="s">
        <v>27</v>
      </c>
      <c r="H85" s="376">
        <f>E88+E93+E97</f>
        <v>0</v>
      </c>
      <c r="I85" s="377"/>
      <c r="J85" s="377"/>
      <c r="K85" s="438"/>
      <c r="L85" s="332">
        <f>H85</f>
        <v>0</v>
      </c>
      <c r="N85" s="76"/>
      <c r="O85" s="2"/>
    </row>
    <row r="86" spans="3:16" ht="13.9" customHeight="1" thickBot="1" x14ac:dyDescent="0.25">
      <c r="C86" s="2"/>
      <c r="G86" s="36"/>
      <c r="H86" s="58"/>
      <c r="I86" s="58"/>
      <c r="J86" s="58"/>
      <c r="K86" s="58"/>
      <c r="L86" s="58"/>
      <c r="N86" s="2"/>
      <c r="O86" s="2"/>
    </row>
    <row r="87" spans="3:16" ht="13.9" customHeight="1" thickBot="1" x14ac:dyDescent="0.25">
      <c r="C87" s="105" t="s">
        <v>107</v>
      </c>
      <c r="D87" s="26" t="s">
        <v>1</v>
      </c>
      <c r="E87" s="305">
        <f>E88+E89+E90</f>
        <v>0</v>
      </c>
      <c r="G87" s="349" t="s">
        <v>49</v>
      </c>
      <c r="H87" s="350"/>
      <c r="I87" s="350"/>
      <c r="J87" s="350"/>
      <c r="K87" s="350"/>
      <c r="L87" s="353">
        <f>SUM(G90:L90)</f>
        <v>0</v>
      </c>
      <c r="N87" s="105" t="s">
        <v>109</v>
      </c>
      <c r="O87" s="26" t="s">
        <v>1</v>
      </c>
      <c r="P87" s="305">
        <f>P88+P89+P90</f>
        <v>0</v>
      </c>
    </row>
    <row r="88" spans="3:16" ht="13.9" customHeight="1" thickBot="1" x14ac:dyDescent="0.25">
      <c r="C88" s="106" t="s">
        <v>6</v>
      </c>
      <c r="D88" s="16"/>
      <c r="E88" s="27"/>
      <c r="G88" s="351"/>
      <c r="H88" s="352"/>
      <c r="I88" s="352"/>
      <c r="J88" s="352"/>
      <c r="K88" s="352"/>
      <c r="L88" s="354"/>
      <c r="N88" s="106" t="s">
        <v>6</v>
      </c>
      <c r="O88" s="16"/>
      <c r="P88" s="27"/>
    </row>
    <row r="89" spans="3:16" ht="13.9" customHeight="1" x14ac:dyDescent="0.2">
      <c r="C89" s="108" t="s">
        <v>7</v>
      </c>
      <c r="D89" s="16"/>
      <c r="E89" s="27"/>
      <c r="F89" s="12"/>
      <c r="G89" s="311" t="s">
        <v>36</v>
      </c>
      <c r="H89" s="370" t="s">
        <v>37</v>
      </c>
      <c r="I89" s="370"/>
      <c r="J89" s="370" t="s">
        <v>38</v>
      </c>
      <c r="K89" s="370"/>
      <c r="L89" s="312" t="s">
        <v>40</v>
      </c>
      <c r="N89" s="108" t="s">
        <v>7</v>
      </c>
      <c r="O89" s="16"/>
      <c r="P89" s="27"/>
    </row>
    <row r="90" spans="3:16" ht="13.9" customHeight="1" thickBot="1" x14ac:dyDescent="0.25">
      <c r="C90" s="110" t="s">
        <v>8</v>
      </c>
      <c r="D90" s="34"/>
      <c r="E90" s="39"/>
      <c r="F90" s="12"/>
      <c r="G90" s="85"/>
      <c r="H90" s="371"/>
      <c r="I90" s="371"/>
      <c r="J90" s="371"/>
      <c r="K90" s="371"/>
      <c r="L90" s="86"/>
      <c r="N90" s="110" t="s">
        <v>8</v>
      </c>
      <c r="O90" s="16"/>
      <c r="P90" s="27"/>
    </row>
    <row r="91" spans="3:16" ht="13.9" customHeight="1" thickBot="1" x14ac:dyDescent="0.25">
      <c r="C91" s="88"/>
      <c r="N91" s="88"/>
      <c r="O91" s="63"/>
      <c r="P91" s="63"/>
    </row>
    <row r="92" spans="3:16" ht="13.9" customHeight="1" thickBot="1" x14ac:dyDescent="0.25">
      <c r="C92" s="105" t="s">
        <v>108</v>
      </c>
      <c r="D92" s="26" t="s">
        <v>1</v>
      </c>
      <c r="E92" s="305">
        <f>E93+E94+E95</f>
        <v>0</v>
      </c>
      <c r="G92" s="349" t="s">
        <v>50</v>
      </c>
      <c r="H92" s="350"/>
      <c r="I92" s="350"/>
      <c r="J92" s="350"/>
      <c r="K92" s="350"/>
      <c r="L92" s="353">
        <f>SUM(G96:L96)</f>
        <v>0</v>
      </c>
      <c r="N92" s="111" t="s">
        <v>109</v>
      </c>
      <c r="O92" s="26" t="s">
        <v>1</v>
      </c>
      <c r="P92" s="305">
        <f>P93+P94</f>
        <v>0</v>
      </c>
    </row>
    <row r="93" spans="3:16" ht="13.9" customHeight="1" thickBot="1" x14ac:dyDescent="0.25">
      <c r="C93" s="108" t="s">
        <v>54</v>
      </c>
      <c r="D93" s="37"/>
      <c r="E93" s="38"/>
      <c r="F93" s="12"/>
      <c r="G93" s="351"/>
      <c r="H93" s="352"/>
      <c r="I93" s="352"/>
      <c r="J93" s="352"/>
      <c r="K93" s="352"/>
      <c r="L93" s="354"/>
      <c r="N93" s="29" t="s">
        <v>54</v>
      </c>
      <c r="O93" s="37"/>
      <c r="P93" s="38"/>
    </row>
    <row r="94" spans="3:16" ht="13.9" customHeight="1" x14ac:dyDescent="0.2">
      <c r="C94" s="108" t="s">
        <v>9</v>
      </c>
      <c r="D94" s="60"/>
      <c r="E94" s="30"/>
      <c r="G94" s="316">
        <v>10</v>
      </c>
      <c r="H94" s="317">
        <v>20</v>
      </c>
      <c r="I94" s="317"/>
      <c r="J94" s="317"/>
      <c r="K94" s="317">
        <v>50</v>
      </c>
      <c r="L94" s="318">
        <v>100</v>
      </c>
      <c r="N94" s="29" t="s">
        <v>9</v>
      </c>
      <c r="O94" s="61"/>
      <c r="P94" s="62"/>
    </row>
    <row r="95" spans="3:16" ht="13.9" customHeight="1" thickBot="1" x14ac:dyDescent="0.25">
      <c r="C95" s="110" t="s">
        <v>10</v>
      </c>
      <c r="D95" s="31"/>
      <c r="E95" s="35"/>
      <c r="G95" s="83"/>
      <c r="H95" s="357"/>
      <c r="I95" s="357"/>
      <c r="J95" s="357"/>
      <c r="K95" s="357"/>
      <c r="L95" s="84"/>
      <c r="N95" s="33" t="s">
        <v>10</v>
      </c>
      <c r="O95" s="31"/>
      <c r="P95" s="32"/>
    </row>
    <row r="96" spans="3:16" ht="13.9" customHeight="1" thickBot="1" x14ac:dyDescent="0.25">
      <c r="C96" s="99"/>
      <c r="G96" s="335">
        <f>G94*G95</f>
        <v>0</v>
      </c>
      <c r="H96" s="365">
        <f t="shared" ref="H96" si="14">H94*H95</f>
        <v>0</v>
      </c>
      <c r="I96" s="365"/>
      <c r="J96" s="365">
        <f>K94*J95</f>
        <v>0</v>
      </c>
      <c r="K96" s="365"/>
      <c r="L96" s="336">
        <f t="shared" ref="L96" si="15">L94*L95</f>
        <v>0</v>
      </c>
      <c r="N96" s="88"/>
      <c r="O96" s="2"/>
    </row>
    <row r="97" spans="3:16" ht="13.9" customHeight="1" thickBot="1" x14ac:dyDescent="0.25">
      <c r="C97" s="112" t="s">
        <v>113</v>
      </c>
      <c r="D97" s="40" t="s">
        <v>1</v>
      </c>
      <c r="E97" s="314">
        <f>SUM(E98:E101)</f>
        <v>0</v>
      </c>
      <c r="F97" s="12"/>
      <c r="N97" s="112" t="s">
        <v>110</v>
      </c>
      <c r="O97" s="40" t="s">
        <v>1</v>
      </c>
      <c r="P97" s="314">
        <f>SUM(P98:P101)</f>
        <v>0</v>
      </c>
    </row>
    <row r="98" spans="3:16" ht="13.9" customHeight="1" thickBot="1" x14ac:dyDescent="0.25">
      <c r="C98" s="113" t="s">
        <v>11</v>
      </c>
      <c r="D98" s="41"/>
      <c r="E98" s="42"/>
      <c r="F98" s="12"/>
      <c r="H98" s="449" t="s">
        <v>23</v>
      </c>
      <c r="I98" s="450"/>
      <c r="J98" s="450"/>
      <c r="K98" s="451"/>
      <c r="N98" s="113" t="s">
        <v>30</v>
      </c>
      <c r="O98" s="41"/>
      <c r="P98" s="42"/>
    </row>
    <row r="99" spans="3:16" ht="13.9" customHeight="1" x14ac:dyDescent="0.2">
      <c r="C99" s="114" t="s">
        <v>57</v>
      </c>
      <c r="D99" s="43"/>
      <c r="E99" s="44"/>
      <c r="F99" s="12"/>
      <c r="H99" s="387">
        <f>E74+E82+E83+E84+P84</f>
        <v>995.99</v>
      </c>
      <c r="I99" s="388"/>
      <c r="J99" s="388"/>
      <c r="K99" s="389"/>
      <c r="N99" s="114" t="s">
        <v>31</v>
      </c>
      <c r="O99" s="43"/>
      <c r="P99" s="44"/>
    </row>
    <row r="100" spans="3:16" ht="13.9" customHeight="1" thickBot="1" x14ac:dyDescent="0.25">
      <c r="C100" s="114" t="s">
        <v>12</v>
      </c>
      <c r="D100" s="43"/>
      <c r="E100" s="44"/>
      <c r="F100" s="12"/>
      <c r="H100" s="390"/>
      <c r="I100" s="391"/>
      <c r="J100" s="391"/>
      <c r="K100" s="392"/>
      <c r="N100" s="114" t="s">
        <v>32</v>
      </c>
      <c r="O100" s="43"/>
      <c r="P100" s="44"/>
    </row>
    <row r="101" spans="3:16" ht="13.9" customHeight="1" thickBot="1" x14ac:dyDescent="0.25">
      <c r="C101" s="115" t="s">
        <v>13</v>
      </c>
      <c r="D101" s="45"/>
      <c r="E101" s="46"/>
      <c r="N101" s="115" t="s">
        <v>33</v>
      </c>
      <c r="O101" s="45"/>
      <c r="P101" s="46"/>
    </row>
    <row r="103" spans="3:16" ht="13.9" customHeight="1" thickBot="1" x14ac:dyDescent="0.25"/>
    <row r="104" spans="3:16" ht="13.9" customHeight="1" thickBot="1" x14ac:dyDescent="0.25">
      <c r="C104" s="99"/>
      <c r="D104" s="88"/>
      <c r="E104" s="88"/>
      <c r="F104" s="88"/>
      <c r="G104" s="264"/>
      <c r="H104" s="362">
        <f>H70+1</f>
        <v>45294</v>
      </c>
      <c r="I104" s="363"/>
      <c r="J104" s="363"/>
      <c r="K104" s="363"/>
      <c r="L104" s="265"/>
      <c r="M104" s="88"/>
      <c r="N104" s="99"/>
      <c r="O104" s="99"/>
      <c r="P104" s="88"/>
    </row>
    <row r="105" spans="3:16" ht="13.9" customHeight="1" x14ac:dyDescent="0.2">
      <c r="C105" s="397" t="s">
        <v>41</v>
      </c>
      <c r="D105" s="398"/>
      <c r="E105" s="398"/>
      <c r="F105" s="401" t="str">
        <f>$K$2</f>
        <v>k</v>
      </c>
      <c r="G105" s="268"/>
      <c r="H105" s="364"/>
      <c r="I105" s="364"/>
      <c r="J105" s="364"/>
      <c r="K105" s="364"/>
      <c r="L105" s="268"/>
      <c r="M105" s="266"/>
      <c r="N105" s="434" t="s">
        <v>58</v>
      </c>
      <c r="O105" s="434"/>
      <c r="P105" s="435"/>
    </row>
    <row r="106" spans="3:16" ht="13.9" customHeight="1" thickBot="1" x14ac:dyDescent="0.25">
      <c r="C106" s="399"/>
      <c r="D106" s="400"/>
      <c r="E106" s="400"/>
      <c r="F106" s="402"/>
      <c r="G106" s="269"/>
      <c r="H106" s="364"/>
      <c r="I106" s="364"/>
      <c r="J106" s="364"/>
      <c r="K106" s="364"/>
      <c r="L106" s="269"/>
      <c r="M106" s="267"/>
      <c r="N106" s="436"/>
      <c r="O106" s="436"/>
      <c r="P106" s="437"/>
    </row>
    <row r="107" spans="3:16" ht="13.9" customHeight="1" thickBot="1" x14ac:dyDescent="0.25">
      <c r="E107" s="4"/>
      <c r="G107" s="5"/>
      <c r="H107" s="378" t="s">
        <v>45</v>
      </c>
      <c r="I107" s="379"/>
      <c r="J107" s="379"/>
      <c r="K107" s="6"/>
      <c r="L107" s="5"/>
      <c r="N107" s="7"/>
      <c r="O107" s="7"/>
      <c r="P107" s="7"/>
    </row>
    <row r="108" spans="3:16" ht="13.9" customHeight="1" thickBot="1" x14ac:dyDescent="0.25">
      <c r="C108" s="279" t="s">
        <v>0</v>
      </c>
      <c r="D108" s="280" t="s">
        <v>1</v>
      </c>
      <c r="E108" s="328">
        <f>SUM(E109:E113)</f>
        <v>1155.25</v>
      </c>
      <c r="F108" s="88"/>
      <c r="G108" s="89"/>
      <c r="H108" s="380" t="s">
        <v>43</v>
      </c>
      <c r="I108" s="381"/>
      <c r="J108" s="381"/>
      <c r="K108" s="90" t="str">
        <f>IFERROR(H133/K107,"")</f>
        <v/>
      </c>
      <c r="L108" s="88"/>
      <c r="M108" s="88"/>
      <c r="N108" s="337" t="s">
        <v>16</v>
      </c>
      <c r="O108" s="337" t="s">
        <v>17</v>
      </c>
      <c r="P108" s="337" t="s">
        <v>18</v>
      </c>
    </row>
    <row r="109" spans="3:16" ht="13.9" customHeight="1" thickBot="1" x14ac:dyDescent="0.25">
      <c r="C109" s="10" t="s">
        <v>2</v>
      </c>
      <c r="D109" s="278">
        <f>K107-D110-D111-D112</f>
        <v>-103</v>
      </c>
      <c r="E109" s="11"/>
      <c r="F109" s="12"/>
      <c r="G109" s="13"/>
      <c r="H109" s="14"/>
      <c r="I109" s="8"/>
      <c r="J109" s="8"/>
      <c r="K109" s="14"/>
      <c r="L109" s="14"/>
      <c r="N109" s="338">
        <f>SUM(N110:N113)</f>
        <v>11.72</v>
      </c>
      <c r="O109" s="338">
        <f>SUM(O110:O113)</f>
        <v>4.4800000000000004</v>
      </c>
      <c r="P109" s="338">
        <f>SUM(P110:P113)</f>
        <v>13.96</v>
      </c>
    </row>
    <row r="110" spans="3:16" ht="13.9" customHeight="1" thickBot="1" x14ac:dyDescent="0.25">
      <c r="C110" s="15" t="s">
        <v>3</v>
      </c>
      <c r="D110" s="101">
        <f>COUNTIF(G124:L124,"&gt;0")</f>
        <v>0</v>
      </c>
      <c r="E110" s="95">
        <f>SUM(G124:L124)</f>
        <v>0</v>
      </c>
      <c r="F110" s="12"/>
      <c r="G110" s="254" t="s">
        <v>20</v>
      </c>
      <c r="H110" s="330">
        <f>SUM(H116:I119)</f>
        <v>0</v>
      </c>
      <c r="I110" s="18"/>
      <c r="J110" s="18"/>
      <c r="K110" s="254" t="s">
        <v>21</v>
      </c>
      <c r="L110" s="330">
        <f>SUM(J116:J119)</f>
        <v>0</v>
      </c>
      <c r="N110" s="75">
        <v>11.72</v>
      </c>
      <c r="O110" s="75">
        <v>4.4800000000000004</v>
      </c>
      <c r="P110" s="75">
        <v>13.96</v>
      </c>
    </row>
    <row r="111" spans="3:16" ht="13.9" customHeight="1" thickBot="1" x14ac:dyDescent="0.25">
      <c r="C111" s="15" t="s">
        <v>4</v>
      </c>
      <c r="D111" s="16">
        <f>95+5</f>
        <v>100</v>
      </c>
      <c r="E111" s="17">
        <f>1051.78+73.31</f>
        <v>1125.0899999999999</v>
      </c>
      <c r="F111" s="12"/>
      <c r="G111" s="13"/>
      <c r="H111" s="14"/>
      <c r="I111" s="8"/>
      <c r="J111" s="8"/>
      <c r="K111" s="14"/>
      <c r="L111" s="14"/>
      <c r="N111" s="75"/>
      <c r="O111" s="75"/>
      <c r="P111" s="75" t="s">
        <v>118</v>
      </c>
    </row>
    <row r="112" spans="3:16" ht="13.9" customHeight="1" thickBot="1" x14ac:dyDescent="0.25">
      <c r="C112" s="15" t="s">
        <v>14</v>
      </c>
      <c r="D112" s="101">
        <f>COUNTIF(N110:P113,"&gt;0")+COUNTIF(N116:N119,"&gt;0")</f>
        <v>3</v>
      </c>
      <c r="E112" s="95">
        <f>SUM(N110:P113)+SUM(N116:N119)</f>
        <v>30.160000000000004</v>
      </c>
      <c r="F112" s="12"/>
      <c r="G112" s="259" t="s">
        <v>68</v>
      </c>
      <c r="H112" s="132">
        <f>SUM(H116:I119)+SUM(J116:K119)</f>
        <v>0</v>
      </c>
      <c r="I112" s="18"/>
      <c r="J112" s="18"/>
      <c r="K112" s="260" t="s">
        <v>51</v>
      </c>
      <c r="L112" s="331">
        <f>H112-H133</f>
        <v>-1155.25</v>
      </c>
      <c r="N112" s="75"/>
      <c r="O112" s="75"/>
      <c r="P112" s="75"/>
    </row>
    <row r="113" spans="3:16" ht="13.9" customHeight="1" thickBot="1" x14ac:dyDescent="0.25">
      <c r="C113" s="19" t="s">
        <v>5</v>
      </c>
      <c r="D113" s="20"/>
      <c r="E113" s="329">
        <f>5*D113</f>
        <v>0</v>
      </c>
      <c r="F113" s="12"/>
      <c r="N113" s="76"/>
      <c r="O113" s="76"/>
      <c r="P113" s="76"/>
    </row>
    <row r="114" spans="3:16" ht="13.9" customHeight="1" thickBot="1" x14ac:dyDescent="0.25">
      <c r="C114" s="21"/>
      <c r="D114" s="22"/>
      <c r="E114" s="23"/>
      <c r="F114" s="12"/>
      <c r="G114" s="442" t="s">
        <v>28</v>
      </c>
      <c r="H114" s="446" t="s">
        <v>29</v>
      </c>
      <c r="I114" s="444"/>
      <c r="J114" s="444" t="s">
        <v>15</v>
      </c>
      <c r="K114" s="445"/>
      <c r="L114" s="24" t="s">
        <v>39</v>
      </c>
      <c r="N114" s="337" t="s">
        <v>55</v>
      </c>
      <c r="O114" s="2"/>
      <c r="P114" s="281"/>
    </row>
    <row r="115" spans="3:16" ht="13.9" customHeight="1" thickBot="1" x14ac:dyDescent="0.25">
      <c r="C115" s="47" t="s">
        <v>47</v>
      </c>
      <c r="D115" s="48" t="s">
        <v>1</v>
      </c>
      <c r="E115" s="49" t="s">
        <v>34</v>
      </c>
      <c r="F115" s="12"/>
      <c r="G115" s="443"/>
      <c r="H115" s="358">
        <f>SUM(H116:I119)</f>
        <v>0</v>
      </c>
      <c r="I115" s="359"/>
      <c r="J115" s="360">
        <f>SUM(J116:K118)</f>
        <v>0</v>
      </c>
      <c r="K115" s="361"/>
      <c r="L115" s="293">
        <f>SUM(L116:M118)</f>
        <v>0</v>
      </c>
      <c r="M115" s="64"/>
      <c r="N115" s="338">
        <f>SUM(N116:N119)</f>
        <v>0</v>
      </c>
      <c r="O115" s="2"/>
      <c r="P115" s="281"/>
    </row>
    <row r="116" spans="3:16" ht="13.9" customHeight="1" x14ac:dyDescent="0.2">
      <c r="C116" s="100" t="s">
        <v>44</v>
      </c>
      <c r="D116" s="77"/>
      <c r="E116" s="59"/>
      <c r="F116" s="12"/>
      <c r="G116" s="28" t="s">
        <v>19</v>
      </c>
      <c r="H116" s="439"/>
      <c r="I116" s="440"/>
      <c r="J116" s="440"/>
      <c r="K116" s="441"/>
      <c r="L116" s="333">
        <f>H116+J116</f>
        <v>0</v>
      </c>
      <c r="N116" s="75"/>
      <c r="O116" s="2"/>
      <c r="P116" s="101"/>
    </row>
    <row r="117" spans="3:16" ht="13.9" customHeight="1" x14ac:dyDescent="0.2">
      <c r="C117" s="102" t="s">
        <v>48</v>
      </c>
      <c r="D117" s="16"/>
      <c r="E117" s="282">
        <f>D117*4.99</f>
        <v>0</v>
      </c>
      <c r="F117" s="12"/>
      <c r="G117" s="28" t="s">
        <v>25</v>
      </c>
      <c r="H117" s="431"/>
      <c r="I117" s="432"/>
      <c r="J117" s="432"/>
      <c r="K117" s="433"/>
      <c r="L117" s="334">
        <f>H117+J117</f>
        <v>0</v>
      </c>
      <c r="N117" s="75"/>
      <c r="O117" s="2"/>
      <c r="P117" s="96"/>
    </row>
    <row r="118" spans="3:16" ht="13.9" customHeight="1" x14ac:dyDescent="0.2">
      <c r="C118" s="102" t="s">
        <v>114</v>
      </c>
      <c r="D118" s="16"/>
      <c r="E118" s="51"/>
      <c r="F118" s="12"/>
      <c r="G118" s="28" t="s">
        <v>26</v>
      </c>
      <c r="H118" s="431"/>
      <c r="I118" s="432"/>
      <c r="J118" s="432"/>
      <c r="K118" s="433"/>
      <c r="L118" s="334">
        <f>H118+J118</f>
        <v>0</v>
      </c>
      <c r="N118" s="75"/>
      <c r="O118" s="2"/>
      <c r="P118" s="121"/>
    </row>
    <row r="119" spans="3:16" ht="13.9" customHeight="1" thickBot="1" x14ac:dyDescent="0.25">
      <c r="C119" s="103" t="s">
        <v>56</v>
      </c>
      <c r="D119" s="78"/>
      <c r="E119" s="79"/>
      <c r="G119" s="87" t="s">
        <v>27</v>
      </c>
      <c r="H119" s="376">
        <f>E122+E127+E131</f>
        <v>0</v>
      </c>
      <c r="I119" s="377"/>
      <c r="J119" s="377"/>
      <c r="K119" s="438"/>
      <c r="L119" s="332">
        <f>H119</f>
        <v>0</v>
      </c>
      <c r="N119" s="76"/>
      <c r="O119" s="2"/>
    </row>
    <row r="120" spans="3:16" ht="13.9" customHeight="1" thickBot="1" x14ac:dyDescent="0.25">
      <c r="C120" s="2"/>
      <c r="G120" s="36"/>
      <c r="H120" s="58"/>
      <c r="I120" s="58"/>
      <c r="J120" s="58"/>
      <c r="K120" s="58"/>
      <c r="L120" s="58"/>
      <c r="N120" s="2"/>
      <c r="O120" s="2"/>
    </row>
    <row r="121" spans="3:16" ht="13.9" customHeight="1" thickBot="1" x14ac:dyDescent="0.25">
      <c r="C121" s="105" t="s">
        <v>107</v>
      </c>
      <c r="D121" s="26" t="s">
        <v>1</v>
      </c>
      <c r="E121" s="305">
        <f>E122+E123+E124</f>
        <v>0</v>
      </c>
      <c r="G121" s="349" t="s">
        <v>49</v>
      </c>
      <c r="H121" s="350"/>
      <c r="I121" s="350"/>
      <c r="J121" s="350"/>
      <c r="K121" s="350"/>
      <c r="L121" s="353">
        <f>SUM(G124:L124)</f>
        <v>0</v>
      </c>
      <c r="N121" s="105" t="s">
        <v>109</v>
      </c>
      <c r="O121" s="26" t="s">
        <v>1</v>
      </c>
      <c r="P121" s="305">
        <f>P122+P123+P124</f>
        <v>0</v>
      </c>
    </row>
    <row r="122" spans="3:16" ht="13.9" customHeight="1" thickBot="1" x14ac:dyDescent="0.25">
      <c r="C122" s="106" t="s">
        <v>6</v>
      </c>
      <c r="D122" s="16"/>
      <c r="E122" s="27"/>
      <c r="G122" s="351"/>
      <c r="H122" s="352"/>
      <c r="I122" s="352"/>
      <c r="J122" s="352"/>
      <c r="K122" s="352"/>
      <c r="L122" s="354"/>
      <c r="N122" s="106" t="s">
        <v>6</v>
      </c>
      <c r="O122" s="16"/>
      <c r="P122" s="27"/>
    </row>
    <row r="123" spans="3:16" ht="13.9" customHeight="1" x14ac:dyDescent="0.2">
      <c r="C123" s="108" t="s">
        <v>7</v>
      </c>
      <c r="D123" s="16"/>
      <c r="E123" s="27"/>
      <c r="F123" s="12"/>
      <c r="G123" s="311" t="s">
        <v>36</v>
      </c>
      <c r="H123" s="370" t="s">
        <v>37</v>
      </c>
      <c r="I123" s="370"/>
      <c r="J123" s="370" t="s">
        <v>38</v>
      </c>
      <c r="K123" s="370"/>
      <c r="L123" s="312" t="s">
        <v>40</v>
      </c>
      <c r="N123" s="108" t="s">
        <v>7</v>
      </c>
      <c r="O123" s="16"/>
      <c r="P123" s="27"/>
    </row>
    <row r="124" spans="3:16" ht="13.9" customHeight="1" thickBot="1" x14ac:dyDescent="0.25">
      <c r="C124" s="110" t="s">
        <v>8</v>
      </c>
      <c r="D124" s="34"/>
      <c r="E124" s="39"/>
      <c r="F124" s="12"/>
      <c r="G124" s="85"/>
      <c r="H124" s="371"/>
      <c r="I124" s="371"/>
      <c r="J124" s="371"/>
      <c r="K124" s="371"/>
      <c r="L124" s="86"/>
      <c r="N124" s="110" t="s">
        <v>8</v>
      </c>
      <c r="O124" s="16"/>
      <c r="P124" s="27"/>
    </row>
    <row r="125" spans="3:16" ht="13.9" customHeight="1" thickBot="1" x14ac:dyDescent="0.25">
      <c r="C125" s="88"/>
      <c r="N125" s="88"/>
      <c r="O125" s="63"/>
      <c r="P125" s="63"/>
    </row>
    <row r="126" spans="3:16" ht="13.9" customHeight="1" thickBot="1" x14ac:dyDescent="0.25">
      <c r="C126" s="105" t="s">
        <v>108</v>
      </c>
      <c r="D126" s="26" t="s">
        <v>1</v>
      </c>
      <c r="E126" s="305">
        <f>E127+E128+E129</f>
        <v>0</v>
      </c>
      <c r="G126" s="349" t="s">
        <v>50</v>
      </c>
      <c r="H126" s="350"/>
      <c r="I126" s="350"/>
      <c r="J126" s="350"/>
      <c r="K126" s="350"/>
      <c r="L126" s="353">
        <f>SUM(G130:L130)</f>
        <v>0</v>
      </c>
      <c r="N126" s="111" t="s">
        <v>109</v>
      </c>
      <c r="O126" s="26" t="s">
        <v>1</v>
      </c>
      <c r="P126" s="305">
        <f>P127+P128</f>
        <v>0</v>
      </c>
    </row>
    <row r="127" spans="3:16" ht="13.9" customHeight="1" thickBot="1" x14ac:dyDescent="0.25">
      <c r="C127" s="108" t="s">
        <v>54</v>
      </c>
      <c r="D127" s="37"/>
      <c r="E127" s="38"/>
      <c r="F127" s="12"/>
      <c r="G127" s="351"/>
      <c r="H127" s="352"/>
      <c r="I127" s="352"/>
      <c r="J127" s="352"/>
      <c r="K127" s="352"/>
      <c r="L127" s="354"/>
      <c r="N127" s="29" t="s">
        <v>54</v>
      </c>
      <c r="O127" s="37"/>
      <c r="P127" s="38"/>
    </row>
    <row r="128" spans="3:16" ht="13.9" customHeight="1" x14ac:dyDescent="0.2">
      <c r="C128" s="108" t="s">
        <v>9</v>
      </c>
      <c r="D128" s="60"/>
      <c r="E128" s="30"/>
      <c r="G128" s="316">
        <v>10</v>
      </c>
      <c r="H128" s="317">
        <v>20</v>
      </c>
      <c r="I128" s="317"/>
      <c r="J128" s="317"/>
      <c r="K128" s="317">
        <v>50</v>
      </c>
      <c r="L128" s="318">
        <v>100</v>
      </c>
      <c r="N128" s="29" t="s">
        <v>9</v>
      </c>
      <c r="O128" s="61"/>
      <c r="P128" s="62"/>
    </row>
    <row r="129" spans="3:16" ht="13.9" customHeight="1" thickBot="1" x14ac:dyDescent="0.25">
      <c r="C129" s="110" t="s">
        <v>10</v>
      </c>
      <c r="D129" s="31"/>
      <c r="E129" s="35"/>
      <c r="G129" s="83"/>
      <c r="H129" s="357"/>
      <c r="I129" s="357"/>
      <c r="J129" s="357"/>
      <c r="K129" s="357"/>
      <c r="L129" s="84"/>
      <c r="N129" s="33" t="s">
        <v>10</v>
      </c>
      <c r="O129" s="31"/>
      <c r="P129" s="32"/>
    </row>
    <row r="130" spans="3:16" ht="13.9" customHeight="1" thickBot="1" x14ac:dyDescent="0.25">
      <c r="C130" s="99"/>
      <c r="G130" s="335">
        <f>G128*G129</f>
        <v>0</v>
      </c>
      <c r="H130" s="365">
        <f t="shared" ref="H130" si="16">H128*H129</f>
        <v>0</v>
      </c>
      <c r="I130" s="365"/>
      <c r="J130" s="365">
        <f>K128*J129</f>
        <v>0</v>
      </c>
      <c r="K130" s="365"/>
      <c r="L130" s="336">
        <f t="shared" ref="L130" si="17">L128*L129</f>
        <v>0</v>
      </c>
      <c r="N130" s="88"/>
      <c r="O130" s="2"/>
    </row>
    <row r="131" spans="3:16" ht="13.9" customHeight="1" thickBot="1" x14ac:dyDescent="0.25">
      <c r="C131" s="112" t="s">
        <v>113</v>
      </c>
      <c r="D131" s="40" t="s">
        <v>1</v>
      </c>
      <c r="E131" s="314">
        <f>SUM(E132:E135)</f>
        <v>0</v>
      </c>
      <c r="F131" s="12"/>
      <c r="N131" s="112" t="s">
        <v>110</v>
      </c>
      <c r="O131" s="40" t="s">
        <v>1</v>
      </c>
      <c r="P131" s="314">
        <f>SUM(P132:P135)</f>
        <v>0</v>
      </c>
    </row>
    <row r="132" spans="3:16" ht="13.9" customHeight="1" thickBot="1" x14ac:dyDescent="0.25">
      <c r="C132" s="113" t="s">
        <v>11</v>
      </c>
      <c r="D132" s="41"/>
      <c r="E132" s="42"/>
      <c r="F132" s="12"/>
      <c r="H132" s="449" t="s">
        <v>23</v>
      </c>
      <c r="I132" s="450"/>
      <c r="J132" s="450"/>
      <c r="K132" s="451"/>
      <c r="N132" s="113" t="s">
        <v>30</v>
      </c>
      <c r="O132" s="41"/>
      <c r="P132" s="42"/>
    </row>
    <row r="133" spans="3:16" ht="13.9" customHeight="1" x14ac:dyDescent="0.2">
      <c r="C133" s="114" t="s">
        <v>57</v>
      </c>
      <c r="D133" s="43"/>
      <c r="E133" s="44"/>
      <c r="F133" s="12"/>
      <c r="H133" s="387">
        <f>E108+E116+E117+E118+P118</f>
        <v>1155.25</v>
      </c>
      <c r="I133" s="388"/>
      <c r="J133" s="388"/>
      <c r="K133" s="389"/>
      <c r="N133" s="114" t="s">
        <v>31</v>
      </c>
      <c r="O133" s="43"/>
      <c r="P133" s="44"/>
    </row>
    <row r="134" spans="3:16" ht="13.9" customHeight="1" thickBot="1" x14ac:dyDescent="0.25">
      <c r="C134" s="114" t="s">
        <v>12</v>
      </c>
      <c r="D134" s="43"/>
      <c r="E134" s="44"/>
      <c r="F134" s="12"/>
      <c r="H134" s="390"/>
      <c r="I134" s="391"/>
      <c r="J134" s="391"/>
      <c r="K134" s="392"/>
      <c r="N134" s="114" t="s">
        <v>32</v>
      </c>
      <c r="O134" s="43"/>
      <c r="P134" s="44"/>
    </row>
    <row r="135" spans="3:16" ht="13.9" customHeight="1" thickBot="1" x14ac:dyDescent="0.25">
      <c r="C135" s="115" t="s">
        <v>13</v>
      </c>
      <c r="D135" s="45"/>
      <c r="E135" s="46"/>
      <c r="N135" s="115" t="s">
        <v>33</v>
      </c>
      <c r="O135" s="45"/>
      <c r="P135" s="46"/>
    </row>
    <row r="137" spans="3:16" ht="13.9" customHeight="1" thickBot="1" x14ac:dyDescent="0.25"/>
    <row r="138" spans="3:16" ht="13.9" customHeight="1" thickBot="1" x14ac:dyDescent="0.25">
      <c r="C138" s="99"/>
      <c r="D138" s="88"/>
      <c r="E138" s="88"/>
      <c r="F138" s="88"/>
      <c r="G138" s="264"/>
      <c r="H138" s="362">
        <f>H104+1</f>
        <v>45295</v>
      </c>
      <c r="I138" s="363"/>
      <c r="J138" s="363"/>
      <c r="K138" s="363"/>
      <c r="L138" s="265"/>
      <c r="M138" s="88"/>
      <c r="N138" s="99"/>
      <c r="O138" s="99"/>
      <c r="P138" s="88"/>
    </row>
    <row r="139" spans="3:16" ht="13.9" customHeight="1" x14ac:dyDescent="0.2">
      <c r="C139" s="397" t="s">
        <v>41</v>
      </c>
      <c r="D139" s="398"/>
      <c r="E139" s="398"/>
      <c r="F139" s="401" t="str">
        <f>$K$2</f>
        <v>k</v>
      </c>
      <c r="G139" s="268"/>
      <c r="H139" s="364"/>
      <c r="I139" s="364"/>
      <c r="J139" s="364"/>
      <c r="K139" s="364"/>
      <c r="L139" s="268"/>
      <c r="M139" s="266"/>
      <c r="N139" s="434" t="s">
        <v>58</v>
      </c>
      <c r="O139" s="434"/>
      <c r="P139" s="435"/>
    </row>
    <row r="140" spans="3:16" ht="13.9" customHeight="1" thickBot="1" x14ac:dyDescent="0.25">
      <c r="C140" s="399"/>
      <c r="D140" s="400"/>
      <c r="E140" s="400"/>
      <c r="F140" s="402"/>
      <c r="G140" s="269"/>
      <c r="H140" s="364"/>
      <c r="I140" s="364"/>
      <c r="J140" s="364"/>
      <c r="K140" s="364"/>
      <c r="L140" s="269"/>
      <c r="M140" s="267"/>
      <c r="N140" s="436"/>
      <c r="O140" s="436"/>
      <c r="P140" s="437"/>
    </row>
    <row r="141" spans="3:16" ht="13.9" customHeight="1" thickBot="1" x14ac:dyDescent="0.25">
      <c r="E141" s="4"/>
      <c r="G141" s="5"/>
      <c r="H141" s="378" t="s">
        <v>45</v>
      </c>
      <c r="I141" s="379"/>
      <c r="J141" s="379"/>
      <c r="K141" s="6"/>
      <c r="L141" s="5"/>
      <c r="N141" s="7"/>
      <c r="O141" s="7"/>
      <c r="P141" s="7"/>
    </row>
    <row r="142" spans="3:16" ht="13.9" customHeight="1" thickBot="1" x14ac:dyDescent="0.25">
      <c r="C142" s="279" t="s">
        <v>0</v>
      </c>
      <c r="D142" s="280" t="s">
        <v>1</v>
      </c>
      <c r="E142" s="328">
        <f>SUM(E143:E147)</f>
        <v>1494.3100000000002</v>
      </c>
      <c r="F142" s="88"/>
      <c r="G142" s="89"/>
      <c r="H142" s="380" t="s">
        <v>43</v>
      </c>
      <c r="I142" s="381"/>
      <c r="J142" s="381"/>
      <c r="K142" s="90" t="str">
        <f>IFERROR(H167/K141,"")</f>
        <v/>
      </c>
      <c r="L142" s="88"/>
      <c r="M142" s="88"/>
      <c r="N142" s="337" t="s">
        <v>16</v>
      </c>
      <c r="O142" s="337" t="s">
        <v>17</v>
      </c>
      <c r="P142" s="337" t="s">
        <v>18</v>
      </c>
    </row>
    <row r="143" spans="3:16" ht="13.9" customHeight="1" thickBot="1" x14ac:dyDescent="0.25">
      <c r="C143" s="10" t="s">
        <v>2</v>
      </c>
      <c r="D143" s="278">
        <f>K141-D144-D145-D146</f>
        <v>-111</v>
      </c>
      <c r="E143" s="11"/>
      <c r="F143" s="12"/>
      <c r="G143" s="13"/>
      <c r="H143" s="14"/>
      <c r="I143" s="8"/>
      <c r="J143" s="8"/>
      <c r="K143" s="14"/>
      <c r="L143" s="14"/>
      <c r="N143" s="338">
        <f>SUM(N144:N147)</f>
        <v>0</v>
      </c>
      <c r="O143" s="338">
        <f>SUM(O144:O147)</f>
        <v>0</v>
      </c>
      <c r="P143" s="338">
        <f>SUM(P144:P147)</f>
        <v>32.200000000000003</v>
      </c>
    </row>
    <row r="144" spans="3:16" ht="13.9" customHeight="1" thickBot="1" x14ac:dyDescent="0.25">
      <c r="C144" s="15" t="s">
        <v>3</v>
      </c>
      <c r="D144" s="101">
        <f>COUNTIF(G158:L158,"&gt;0")</f>
        <v>0</v>
      </c>
      <c r="E144" s="95">
        <f>SUM(G158:L158)</f>
        <v>0</v>
      </c>
      <c r="F144" s="12"/>
      <c r="G144" s="254" t="s">
        <v>20</v>
      </c>
      <c r="H144" s="330">
        <f>SUM(H150:I153)</f>
        <v>0</v>
      </c>
      <c r="I144" s="18"/>
      <c r="J144" s="18"/>
      <c r="K144" s="254" t="s">
        <v>21</v>
      </c>
      <c r="L144" s="330">
        <f>SUM(J150:J153)</f>
        <v>0</v>
      </c>
      <c r="N144" s="75"/>
      <c r="O144" s="75"/>
      <c r="P144" s="75">
        <v>32.200000000000003</v>
      </c>
    </row>
    <row r="145" spans="3:16" ht="13.9" customHeight="1" thickBot="1" x14ac:dyDescent="0.25">
      <c r="C145" s="15" t="s">
        <v>4</v>
      </c>
      <c r="D145" s="16">
        <f>15+95</f>
        <v>110</v>
      </c>
      <c r="E145" s="17">
        <f>462+1000.11</f>
        <v>1462.1100000000001</v>
      </c>
      <c r="F145" s="12"/>
      <c r="G145" s="13"/>
      <c r="H145" s="14"/>
      <c r="I145" s="8"/>
      <c r="J145" s="8"/>
      <c r="K145" s="14"/>
      <c r="L145" s="14"/>
      <c r="N145" s="75"/>
      <c r="O145" s="75"/>
      <c r="P145" s="75" t="s">
        <v>118</v>
      </c>
    </row>
    <row r="146" spans="3:16" ht="13.9" customHeight="1" thickBot="1" x14ac:dyDescent="0.25">
      <c r="C146" s="15" t="s">
        <v>14</v>
      </c>
      <c r="D146" s="101">
        <f>COUNTIF(N144:P147,"&gt;0")+COUNTIF(N150:N153,"&gt;0")</f>
        <v>1</v>
      </c>
      <c r="E146" s="95">
        <f>SUM(N144:P147)+SUM(N150:N153)</f>
        <v>32.200000000000003</v>
      </c>
      <c r="F146" s="12"/>
      <c r="G146" s="259" t="s">
        <v>68</v>
      </c>
      <c r="H146" s="132">
        <f>SUM(H150:I153)+SUM(J150:K153)</f>
        <v>0</v>
      </c>
      <c r="I146" s="18"/>
      <c r="J146" s="18"/>
      <c r="K146" s="260" t="s">
        <v>51</v>
      </c>
      <c r="L146" s="331">
        <f>H146-H167</f>
        <v>-1494.3100000000002</v>
      </c>
      <c r="N146" s="75"/>
      <c r="O146" s="75"/>
      <c r="P146" s="75"/>
    </row>
    <row r="147" spans="3:16" ht="13.9" customHeight="1" thickBot="1" x14ac:dyDescent="0.25">
      <c r="C147" s="19" t="s">
        <v>5</v>
      </c>
      <c r="D147" s="20"/>
      <c r="E147" s="329">
        <f>5*D147</f>
        <v>0</v>
      </c>
      <c r="F147" s="12"/>
      <c r="N147" s="76"/>
      <c r="O147" s="76"/>
      <c r="P147" s="76"/>
    </row>
    <row r="148" spans="3:16" ht="13.9" customHeight="1" thickBot="1" x14ac:dyDescent="0.25">
      <c r="C148" s="21"/>
      <c r="D148" s="22"/>
      <c r="E148" s="23"/>
      <c r="F148" s="12"/>
      <c r="G148" s="442" t="s">
        <v>28</v>
      </c>
      <c r="H148" s="446" t="s">
        <v>29</v>
      </c>
      <c r="I148" s="444"/>
      <c r="J148" s="444" t="s">
        <v>15</v>
      </c>
      <c r="K148" s="445"/>
      <c r="L148" s="24" t="s">
        <v>39</v>
      </c>
      <c r="N148" s="337" t="s">
        <v>55</v>
      </c>
      <c r="O148" s="2"/>
      <c r="P148" s="281"/>
    </row>
    <row r="149" spans="3:16" ht="13.9" customHeight="1" thickBot="1" x14ac:dyDescent="0.25">
      <c r="C149" s="47" t="s">
        <v>47</v>
      </c>
      <c r="D149" s="48" t="s">
        <v>1</v>
      </c>
      <c r="E149" s="49" t="s">
        <v>34</v>
      </c>
      <c r="F149" s="12"/>
      <c r="G149" s="443"/>
      <c r="H149" s="358">
        <f>SUM(H150:I153)</f>
        <v>0</v>
      </c>
      <c r="I149" s="359"/>
      <c r="J149" s="360">
        <f>SUM(J150:K152)</f>
        <v>0</v>
      </c>
      <c r="K149" s="361"/>
      <c r="L149" s="293">
        <f>SUM(L150:M152)</f>
        <v>0</v>
      </c>
      <c r="M149" s="64"/>
      <c r="N149" s="338">
        <f>SUM(N150:N153)</f>
        <v>0</v>
      </c>
      <c r="O149" s="2"/>
      <c r="P149" s="281"/>
    </row>
    <row r="150" spans="3:16" ht="13.9" customHeight="1" x14ac:dyDescent="0.2">
      <c r="C150" s="100" t="s">
        <v>44</v>
      </c>
      <c r="D150" s="77"/>
      <c r="E150" s="59"/>
      <c r="F150" s="12"/>
      <c r="G150" s="28" t="s">
        <v>19</v>
      </c>
      <c r="H150" s="439"/>
      <c r="I150" s="440"/>
      <c r="J150" s="440"/>
      <c r="K150" s="441"/>
      <c r="L150" s="333">
        <f>H150+J150</f>
        <v>0</v>
      </c>
      <c r="N150" s="75"/>
      <c r="O150" s="2"/>
      <c r="P150" s="101"/>
    </row>
    <row r="151" spans="3:16" ht="13.9" customHeight="1" x14ac:dyDescent="0.2">
      <c r="C151" s="102" t="s">
        <v>48</v>
      </c>
      <c r="D151" s="16"/>
      <c r="E151" s="282">
        <f>D151*4.99</f>
        <v>0</v>
      </c>
      <c r="F151" s="12"/>
      <c r="G151" s="28" t="s">
        <v>25</v>
      </c>
      <c r="H151" s="431"/>
      <c r="I151" s="432"/>
      <c r="J151" s="432"/>
      <c r="K151" s="433"/>
      <c r="L151" s="334">
        <f>H151+J151</f>
        <v>0</v>
      </c>
      <c r="N151" s="75"/>
      <c r="O151" s="2"/>
      <c r="P151" s="96"/>
    </row>
    <row r="152" spans="3:16" ht="13.9" customHeight="1" x14ac:dyDescent="0.2">
      <c r="C152" s="102" t="s">
        <v>114</v>
      </c>
      <c r="D152" s="16"/>
      <c r="E152" s="51"/>
      <c r="F152" s="12"/>
      <c r="G152" s="28" t="s">
        <v>26</v>
      </c>
      <c r="H152" s="431"/>
      <c r="I152" s="432"/>
      <c r="J152" s="432"/>
      <c r="K152" s="433"/>
      <c r="L152" s="334">
        <f>H152+J152</f>
        <v>0</v>
      </c>
      <c r="N152" s="75"/>
      <c r="O152" s="2"/>
      <c r="P152" s="121"/>
    </row>
    <row r="153" spans="3:16" ht="13.9" customHeight="1" thickBot="1" x14ac:dyDescent="0.25">
      <c r="C153" s="103" t="s">
        <v>56</v>
      </c>
      <c r="D153" s="78"/>
      <c r="E153" s="79"/>
      <c r="G153" s="87" t="s">
        <v>27</v>
      </c>
      <c r="H153" s="376">
        <f>E156+E161+E165</f>
        <v>0</v>
      </c>
      <c r="I153" s="377"/>
      <c r="J153" s="377"/>
      <c r="K153" s="438"/>
      <c r="L153" s="332">
        <f>H153</f>
        <v>0</v>
      </c>
      <c r="N153" s="76"/>
      <c r="O153" s="2"/>
    </row>
    <row r="154" spans="3:16" ht="13.9" customHeight="1" thickBot="1" x14ac:dyDescent="0.25">
      <c r="C154" s="2"/>
      <c r="G154" s="36"/>
      <c r="H154" s="58"/>
      <c r="I154" s="58"/>
      <c r="J154" s="58"/>
      <c r="K154" s="58"/>
      <c r="L154" s="58"/>
      <c r="N154" s="2"/>
      <c r="O154" s="2"/>
    </row>
    <row r="155" spans="3:16" ht="13.9" customHeight="1" thickBot="1" x14ac:dyDescent="0.25">
      <c r="C155" s="105" t="s">
        <v>107</v>
      </c>
      <c r="D155" s="26" t="s">
        <v>1</v>
      </c>
      <c r="E155" s="305">
        <f>E156+E157+E158</f>
        <v>0</v>
      </c>
      <c r="G155" s="349" t="s">
        <v>49</v>
      </c>
      <c r="H155" s="350"/>
      <c r="I155" s="350"/>
      <c r="J155" s="350"/>
      <c r="K155" s="350"/>
      <c r="L155" s="353">
        <f>SUM(G158:L158)</f>
        <v>0</v>
      </c>
      <c r="N155" s="105" t="s">
        <v>109</v>
      </c>
      <c r="O155" s="26" t="s">
        <v>1</v>
      </c>
      <c r="P155" s="305">
        <f>P156+P157+P158</f>
        <v>0</v>
      </c>
    </row>
    <row r="156" spans="3:16" ht="13.9" customHeight="1" thickBot="1" x14ac:dyDescent="0.25">
      <c r="C156" s="106" t="s">
        <v>6</v>
      </c>
      <c r="D156" s="16"/>
      <c r="E156" s="27"/>
      <c r="G156" s="351"/>
      <c r="H156" s="352"/>
      <c r="I156" s="352"/>
      <c r="J156" s="352"/>
      <c r="K156" s="352"/>
      <c r="L156" s="354"/>
      <c r="N156" s="106" t="s">
        <v>6</v>
      </c>
      <c r="O156" s="16"/>
      <c r="P156" s="27"/>
    </row>
    <row r="157" spans="3:16" ht="13.9" customHeight="1" x14ac:dyDescent="0.2">
      <c r="C157" s="108" t="s">
        <v>7</v>
      </c>
      <c r="D157" s="16"/>
      <c r="E157" s="27"/>
      <c r="F157" s="12"/>
      <c r="G157" s="311" t="s">
        <v>36</v>
      </c>
      <c r="H157" s="370" t="s">
        <v>37</v>
      </c>
      <c r="I157" s="370"/>
      <c r="J157" s="370" t="s">
        <v>38</v>
      </c>
      <c r="K157" s="370"/>
      <c r="L157" s="312" t="s">
        <v>40</v>
      </c>
      <c r="N157" s="108" t="s">
        <v>7</v>
      </c>
      <c r="O157" s="16"/>
      <c r="P157" s="27"/>
    </row>
    <row r="158" spans="3:16" ht="13.9" customHeight="1" thickBot="1" x14ac:dyDescent="0.25">
      <c r="C158" s="110" t="s">
        <v>8</v>
      </c>
      <c r="D158" s="34"/>
      <c r="E158" s="39"/>
      <c r="F158" s="12"/>
      <c r="G158" s="85"/>
      <c r="H158" s="371"/>
      <c r="I158" s="371"/>
      <c r="J158" s="371"/>
      <c r="K158" s="371"/>
      <c r="L158" s="86"/>
      <c r="N158" s="110" t="s">
        <v>8</v>
      </c>
      <c r="O158" s="16"/>
      <c r="P158" s="27"/>
    </row>
    <row r="159" spans="3:16" ht="13.9" customHeight="1" thickBot="1" x14ac:dyDescent="0.25">
      <c r="C159" s="88"/>
      <c r="N159" s="88"/>
      <c r="O159" s="63"/>
      <c r="P159" s="63"/>
    </row>
    <row r="160" spans="3:16" ht="13.9" customHeight="1" thickBot="1" x14ac:dyDescent="0.25">
      <c r="C160" s="105" t="s">
        <v>108</v>
      </c>
      <c r="D160" s="26" t="s">
        <v>1</v>
      </c>
      <c r="E160" s="305">
        <f>E161+E162+E163</f>
        <v>0</v>
      </c>
      <c r="G160" s="349" t="s">
        <v>50</v>
      </c>
      <c r="H160" s="350"/>
      <c r="I160" s="350"/>
      <c r="J160" s="350"/>
      <c r="K160" s="350"/>
      <c r="L160" s="353">
        <f>SUM(G164:L164)</f>
        <v>0</v>
      </c>
      <c r="N160" s="111" t="s">
        <v>109</v>
      </c>
      <c r="O160" s="26" t="s">
        <v>1</v>
      </c>
      <c r="P160" s="305">
        <f>P161+P162</f>
        <v>0</v>
      </c>
    </row>
    <row r="161" spans="3:16" ht="13.9" customHeight="1" thickBot="1" x14ac:dyDescent="0.25">
      <c r="C161" s="108" t="s">
        <v>54</v>
      </c>
      <c r="D161" s="37"/>
      <c r="E161" s="38"/>
      <c r="F161" s="12"/>
      <c r="G161" s="351"/>
      <c r="H161" s="352"/>
      <c r="I161" s="352"/>
      <c r="J161" s="352"/>
      <c r="K161" s="352"/>
      <c r="L161" s="354"/>
      <c r="N161" s="29" t="s">
        <v>54</v>
      </c>
      <c r="O161" s="37"/>
      <c r="P161" s="38"/>
    </row>
    <row r="162" spans="3:16" ht="13.9" customHeight="1" x14ac:dyDescent="0.2">
      <c r="C162" s="108" t="s">
        <v>9</v>
      </c>
      <c r="D162" s="60"/>
      <c r="E162" s="30"/>
      <c r="G162" s="316">
        <v>10</v>
      </c>
      <c r="H162" s="317">
        <v>20</v>
      </c>
      <c r="I162" s="317"/>
      <c r="J162" s="317"/>
      <c r="K162" s="317">
        <v>50</v>
      </c>
      <c r="L162" s="318">
        <v>100</v>
      </c>
      <c r="N162" s="29" t="s">
        <v>9</v>
      </c>
      <c r="O162" s="61"/>
      <c r="P162" s="62"/>
    </row>
    <row r="163" spans="3:16" ht="13.9" customHeight="1" thickBot="1" x14ac:dyDescent="0.25">
      <c r="C163" s="110" t="s">
        <v>10</v>
      </c>
      <c r="D163" s="31"/>
      <c r="E163" s="35"/>
      <c r="G163" s="83"/>
      <c r="H163" s="357"/>
      <c r="I163" s="357"/>
      <c r="J163" s="357"/>
      <c r="K163" s="357"/>
      <c r="L163" s="84"/>
      <c r="N163" s="33" t="s">
        <v>10</v>
      </c>
      <c r="O163" s="31"/>
      <c r="P163" s="32"/>
    </row>
    <row r="164" spans="3:16" ht="13.9" customHeight="1" thickBot="1" x14ac:dyDescent="0.25">
      <c r="C164" s="99"/>
      <c r="G164" s="335">
        <f>G162*G163</f>
        <v>0</v>
      </c>
      <c r="H164" s="365">
        <f t="shared" ref="H164" si="18">H162*H163</f>
        <v>0</v>
      </c>
      <c r="I164" s="365"/>
      <c r="J164" s="365">
        <f>K162*J163</f>
        <v>0</v>
      </c>
      <c r="K164" s="365"/>
      <c r="L164" s="336">
        <f t="shared" ref="L164" si="19">L162*L163</f>
        <v>0</v>
      </c>
      <c r="N164" s="88"/>
      <c r="O164" s="2"/>
    </row>
    <row r="165" spans="3:16" ht="13.9" customHeight="1" thickBot="1" x14ac:dyDescent="0.25">
      <c r="C165" s="112" t="s">
        <v>113</v>
      </c>
      <c r="D165" s="40" t="s">
        <v>1</v>
      </c>
      <c r="E165" s="314">
        <f>SUM(E166:E169)</f>
        <v>0</v>
      </c>
      <c r="F165" s="12"/>
      <c r="N165" s="112" t="s">
        <v>110</v>
      </c>
      <c r="O165" s="40" t="s">
        <v>1</v>
      </c>
      <c r="P165" s="314">
        <f>SUM(P166:P169)</f>
        <v>0</v>
      </c>
    </row>
    <row r="166" spans="3:16" ht="13.9" customHeight="1" thickBot="1" x14ac:dyDescent="0.25">
      <c r="C166" s="113" t="s">
        <v>11</v>
      </c>
      <c r="D166" s="41"/>
      <c r="E166" s="42"/>
      <c r="F166" s="12"/>
      <c r="H166" s="449" t="s">
        <v>23</v>
      </c>
      <c r="I166" s="450"/>
      <c r="J166" s="450"/>
      <c r="K166" s="451"/>
      <c r="N166" s="113" t="s">
        <v>30</v>
      </c>
      <c r="O166" s="41"/>
      <c r="P166" s="42"/>
    </row>
    <row r="167" spans="3:16" ht="13.9" customHeight="1" x14ac:dyDescent="0.2">
      <c r="C167" s="114" t="s">
        <v>57</v>
      </c>
      <c r="D167" s="43"/>
      <c r="E167" s="44"/>
      <c r="F167" s="12"/>
      <c r="H167" s="387">
        <f>E142+E150+E151+E152+P152</f>
        <v>1494.3100000000002</v>
      </c>
      <c r="I167" s="388"/>
      <c r="J167" s="388"/>
      <c r="K167" s="389"/>
      <c r="N167" s="114" t="s">
        <v>31</v>
      </c>
      <c r="O167" s="43"/>
      <c r="P167" s="44"/>
    </row>
    <row r="168" spans="3:16" ht="13.9" customHeight="1" thickBot="1" x14ac:dyDescent="0.25">
      <c r="C168" s="114" t="s">
        <v>12</v>
      </c>
      <c r="D168" s="43"/>
      <c r="E168" s="44"/>
      <c r="F168" s="12"/>
      <c r="H168" s="390"/>
      <c r="I168" s="391"/>
      <c r="J168" s="391"/>
      <c r="K168" s="392"/>
      <c r="N168" s="114" t="s">
        <v>32</v>
      </c>
      <c r="O168" s="43"/>
      <c r="P168" s="44"/>
    </row>
    <row r="169" spans="3:16" ht="13.9" customHeight="1" thickBot="1" x14ac:dyDescent="0.25">
      <c r="C169" s="115" t="s">
        <v>13</v>
      </c>
      <c r="D169" s="45"/>
      <c r="E169" s="46"/>
      <c r="N169" s="115" t="s">
        <v>33</v>
      </c>
      <c r="O169" s="45"/>
      <c r="P169" s="46"/>
    </row>
    <row r="171" spans="3:16" ht="13.9" customHeight="1" thickBot="1" x14ac:dyDescent="0.25"/>
    <row r="172" spans="3:16" ht="13.9" customHeight="1" thickBot="1" x14ac:dyDescent="0.25">
      <c r="C172" s="99"/>
      <c r="D172" s="88"/>
      <c r="E172" s="88"/>
      <c r="F172" s="88"/>
      <c r="G172" s="264"/>
      <c r="H172" s="362">
        <f>H138+1</f>
        <v>45296</v>
      </c>
      <c r="I172" s="363"/>
      <c r="J172" s="363"/>
      <c r="K172" s="363"/>
      <c r="L172" s="265"/>
      <c r="M172" s="88"/>
      <c r="N172" s="99"/>
      <c r="O172" s="99"/>
      <c r="P172" s="88"/>
    </row>
    <row r="173" spans="3:16" ht="13.9" customHeight="1" x14ac:dyDescent="0.2">
      <c r="C173" s="397" t="s">
        <v>41</v>
      </c>
      <c r="D173" s="398"/>
      <c r="E173" s="398"/>
      <c r="F173" s="401" t="str">
        <f>$K$2</f>
        <v>k</v>
      </c>
      <c r="G173" s="268"/>
      <c r="H173" s="364"/>
      <c r="I173" s="364"/>
      <c r="J173" s="364"/>
      <c r="K173" s="364"/>
      <c r="L173" s="268"/>
      <c r="M173" s="266"/>
      <c r="N173" s="434" t="s">
        <v>58</v>
      </c>
      <c r="O173" s="434"/>
      <c r="P173" s="435"/>
    </row>
    <row r="174" spans="3:16" ht="13.9" customHeight="1" thickBot="1" x14ac:dyDescent="0.25">
      <c r="C174" s="399"/>
      <c r="D174" s="400"/>
      <c r="E174" s="400"/>
      <c r="F174" s="402"/>
      <c r="G174" s="269"/>
      <c r="H174" s="364"/>
      <c r="I174" s="364"/>
      <c r="J174" s="364"/>
      <c r="K174" s="364"/>
      <c r="L174" s="269"/>
      <c r="M174" s="267"/>
      <c r="N174" s="436"/>
      <c r="O174" s="436"/>
      <c r="P174" s="437"/>
    </row>
    <row r="175" spans="3:16" ht="13.9" customHeight="1" thickBot="1" x14ac:dyDescent="0.25">
      <c r="E175" s="4"/>
      <c r="G175" s="5"/>
      <c r="H175" s="378" t="s">
        <v>45</v>
      </c>
      <c r="I175" s="379"/>
      <c r="J175" s="379"/>
      <c r="K175" s="6"/>
      <c r="L175" s="5"/>
      <c r="N175" s="7"/>
      <c r="O175" s="7"/>
      <c r="P175" s="7"/>
    </row>
    <row r="176" spans="3:16" ht="13.9" customHeight="1" thickBot="1" x14ac:dyDescent="0.25">
      <c r="C176" s="279" t="s">
        <v>0</v>
      </c>
      <c r="D176" s="280" t="s">
        <v>1</v>
      </c>
      <c r="E176" s="328">
        <f>SUM(E177:E181)</f>
        <v>1039.76</v>
      </c>
      <c r="F176" s="88"/>
      <c r="G176" s="89"/>
      <c r="H176" s="380" t="s">
        <v>43</v>
      </c>
      <c r="I176" s="381"/>
      <c r="J176" s="381"/>
      <c r="K176" s="90" t="str">
        <f>IFERROR(H201/K175,"")</f>
        <v/>
      </c>
      <c r="L176" s="88"/>
      <c r="M176" s="88"/>
      <c r="N176" s="337" t="s">
        <v>16</v>
      </c>
      <c r="O176" s="337" t="s">
        <v>17</v>
      </c>
      <c r="P176" s="337" t="s">
        <v>18</v>
      </c>
    </row>
    <row r="177" spans="3:16" ht="13.9" customHeight="1" thickBot="1" x14ac:dyDescent="0.25">
      <c r="C177" s="10" t="s">
        <v>2</v>
      </c>
      <c r="D177" s="278">
        <f>K175-D178-D179-D180</f>
        <v>-94</v>
      </c>
      <c r="E177" s="11"/>
      <c r="F177" s="12"/>
      <c r="G177" s="13"/>
      <c r="H177" s="14"/>
      <c r="I177" s="8"/>
      <c r="J177" s="8"/>
      <c r="K177" s="14"/>
      <c r="L177" s="14"/>
      <c r="N177" s="338">
        <f>SUM(N178:N181)</f>
        <v>13.58</v>
      </c>
      <c r="O177" s="338">
        <f>SUM(O178:O181)</f>
        <v>7.52</v>
      </c>
      <c r="P177" s="338">
        <f>SUM(P178:P181)</f>
        <v>9.2799999999999994</v>
      </c>
    </row>
    <row r="178" spans="3:16" ht="13.9" customHeight="1" thickBot="1" x14ac:dyDescent="0.25">
      <c r="C178" s="15" t="s">
        <v>3</v>
      </c>
      <c r="D178" s="101">
        <f>COUNTIF(G192:L192,"&gt;0")</f>
        <v>0</v>
      </c>
      <c r="E178" s="95">
        <f>SUM(G192:L192)</f>
        <v>0</v>
      </c>
      <c r="F178" s="12"/>
      <c r="G178" s="254" t="s">
        <v>20</v>
      </c>
      <c r="H178" s="330">
        <f>SUM(H184:I187)</f>
        <v>0</v>
      </c>
      <c r="I178" s="18"/>
      <c r="J178" s="18"/>
      <c r="K178" s="254" t="s">
        <v>21</v>
      </c>
      <c r="L178" s="330">
        <f>SUM(J184:J187)</f>
        <v>0</v>
      </c>
      <c r="N178" s="75">
        <v>13.58</v>
      </c>
      <c r="O178" s="75">
        <v>7.52</v>
      </c>
      <c r="P178" s="75">
        <v>9.2799999999999994</v>
      </c>
    </row>
    <row r="179" spans="3:16" ht="13.9" customHeight="1" thickBot="1" x14ac:dyDescent="0.25">
      <c r="C179" s="15" t="s">
        <v>4</v>
      </c>
      <c r="D179" s="16">
        <f>84+7</f>
        <v>91</v>
      </c>
      <c r="E179" s="17">
        <f>788.02+221.36</f>
        <v>1009.38</v>
      </c>
      <c r="F179" s="12"/>
      <c r="G179" s="13"/>
      <c r="H179" s="14"/>
      <c r="I179" s="8"/>
      <c r="J179" s="8"/>
      <c r="K179" s="14"/>
      <c r="L179" s="14"/>
      <c r="N179" s="75"/>
      <c r="O179" s="75"/>
      <c r="P179" s="75"/>
    </row>
    <row r="180" spans="3:16" ht="13.9" customHeight="1" thickBot="1" x14ac:dyDescent="0.25">
      <c r="C180" s="15" t="s">
        <v>14</v>
      </c>
      <c r="D180" s="101">
        <f>COUNTIF(N178:P181,"&gt;0")+COUNTIF(N184:N187,"&gt;0")</f>
        <v>3</v>
      </c>
      <c r="E180" s="95">
        <f>SUM(N178:P181)+SUM(N184:N187)</f>
        <v>30.380000000000003</v>
      </c>
      <c r="F180" s="12"/>
      <c r="G180" s="259" t="s">
        <v>68</v>
      </c>
      <c r="H180" s="132">
        <f>SUM(H184:I187)+SUM(J184:K187)</f>
        <v>0</v>
      </c>
      <c r="I180" s="18"/>
      <c r="J180" s="18"/>
      <c r="K180" s="260" t="s">
        <v>51</v>
      </c>
      <c r="L180" s="331">
        <f>H180-H201</f>
        <v>-1039.76</v>
      </c>
      <c r="N180" s="75"/>
      <c r="O180" s="75"/>
      <c r="P180" s="75"/>
    </row>
    <row r="181" spans="3:16" ht="13.9" customHeight="1" thickBot="1" x14ac:dyDescent="0.25">
      <c r="C181" s="19" t="s">
        <v>5</v>
      </c>
      <c r="D181" s="20"/>
      <c r="E181" s="329">
        <f>5*D181</f>
        <v>0</v>
      </c>
      <c r="F181" s="12"/>
      <c r="N181" s="76"/>
      <c r="O181" s="76"/>
      <c r="P181" s="76"/>
    </row>
    <row r="182" spans="3:16" ht="13.9" customHeight="1" thickBot="1" x14ac:dyDescent="0.25">
      <c r="C182" s="21"/>
      <c r="D182" s="22"/>
      <c r="E182" s="23"/>
      <c r="F182" s="12"/>
      <c r="G182" s="442" t="s">
        <v>28</v>
      </c>
      <c r="H182" s="446" t="s">
        <v>29</v>
      </c>
      <c r="I182" s="444"/>
      <c r="J182" s="444" t="s">
        <v>15</v>
      </c>
      <c r="K182" s="445"/>
      <c r="L182" s="24" t="s">
        <v>39</v>
      </c>
      <c r="N182" s="337" t="s">
        <v>55</v>
      </c>
      <c r="O182" s="2"/>
      <c r="P182" s="281"/>
    </row>
    <row r="183" spans="3:16" ht="13.9" customHeight="1" thickBot="1" x14ac:dyDescent="0.25">
      <c r="C183" s="47" t="s">
        <v>47</v>
      </c>
      <c r="D183" s="48" t="s">
        <v>1</v>
      </c>
      <c r="E183" s="49" t="s">
        <v>34</v>
      </c>
      <c r="F183" s="12"/>
      <c r="G183" s="443"/>
      <c r="H183" s="358">
        <f>SUM(H184:I187)</f>
        <v>0</v>
      </c>
      <c r="I183" s="359"/>
      <c r="J183" s="360">
        <f>SUM(J184:K186)</f>
        <v>0</v>
      </c>
      <c r="K183" s="361"/>
      <c r="L183" s="293">
        <f>SUM(L184:M186)</f>
        <v>0</v>
      </c>
      <c r="M183" s="64"/>
      <c r="N183" s="338">
        <f>SUM(N184:N187)</f>
        <v>0</v>
      </c>
      <c r="O183" s="2"/>
      <c r="P183" s="281"/>
    </row>
    <row r="184" spans="3:16" ht="13.9" customHeight="1" x14ac:dyDescent="0.2">
      <c r="C184" s="100" t="s">
        <v>44</v>
      </c>
      <c r="D184" s="77"/>
      <c r="E184" s="59"/>
      <c r="F184" s="12"/>
      <c r="G184" s="28" t="s">
        <v>19</v>
      </c>
      <c r="H184" s="439"/>
      <c r="I184" s="440"/>
      <c r="J184" s="440"/>
      <c r="K184" s="441"/>
      <c r="L184" s="333">
        <f>H184+J184</f>
        <v>0</v>
      </c>
      <c r="N184" s="75"/>
      <c r="O184" s="2"/>
      <c r="P184" s="101"/>
    </row>
    <row r="185" spans="3:16" ht="13.9" customHeight="1" x14ac:dyDescent="0.2">
      <c r="C185" s="102" t="s">
        <v>48</v>
      </c>
      <c r="D185" s="16"/>
      <c r="E185" s="282">
        <f>D185*4.99</f>
        <v>0</v>
      </c>
      <c r="F185" s="12"/>
      <c r="G185" s="28" t="s">
        <v>25</v>
      </c>
      <c r="H185" s="431"/>
      <c r="I185" s="432"/>
      <c r="J185" s="432"/>
      <c r="K185" s="433"/>
      <c r="L185" s="334">
        <f>H185+J185</f>
        <v>0</v>
      </c>
      <c r="N185" s="75"/>
      <c r="O185" s="2"/>
      <c r="P185" s="96"/>
    </row>
    <row r="186" spans="3:16" ht="13.9" customHeight="1" x14ac:dyDescent="0.2">
      <c r="C186" s="102" t="s">
        <v>114</v>
      </c>
      <c r="D186" s="16"/>
      <c r="E186" s="51"/>
      <c r="F186" s="12"/>
      <c r="G186" s="28" t="s">
        <v>26</v>
      </c>
      <c r="H186" s="431"/>
      <c r="I186" s="432"/>
      <c r="J186" s="432"/>
      <c r="K186" s="433"/>
      <c r="L186" s="334">
        <f>H186+J186</f>
        <v>0</v>
      </c>
      <c r="N186" s="75"/>
      <c r="O186" s="2"/>
      <c r="P186" s="121"/>
    </row>
    <row r="187" spans="3:16" ht="13.9" customHeight="1" thickBot="1" x14ac:dyDescent="0.25">
      <c r="C187" s="103" t="s">
        <v>56</v>
      </c>
      <c r="D187" s="78"/>
      <c r="E187" s="79"/>
      <c r="G187" s="87" t="s">
        <v>27</v>
      </c>
      <c r="H187" s="376">
        <f>E190+E195+E199</f>
        <v>0</v>
      </c>
      <c r="I187" s="377"/>
      <c r="J187" s="377"/>
      <c r="K187" s="438"/>
      <c r="L187" s="332">
        <f>H187</f>
        <v>0</v>
      </c>
      <c r="N187" s="76"/>
      <c r="O187" s="2"/>
    </row>
    <row r="188" spans="3:16" ht="13.9" customHeight="1" thickBot="1" x14ac:dyDescent="0.25">
      <c r="C188" s="2"/>
      <c r="G188" s="36"/>
      <c r="H188" s="58"/>
      <c r="I188" s="58"/>
      <c r="J188" s="58"/>
      <c r="K188" s="58"/>
      <c r="L188" s="58"/>
      <c r="N188" s="2"/>
      <c r="O188" s="2"/>
    </row>
    <row r="189" spans="3:16" ht="13.9" customHeight="1" thickBot="1" x14ac:dyDescent="0.25">
      <c r="C189" s="105" t="s">
        <v>107</v>
      </c>
      <c r="D189" s="26" t="s">
        <v>1</v>
      </c>
      <c r="E189" s="305">
        <f>E190+E191+E192</f>
        <v>0</v>
      </c>
      <c r="G189" s="349" t="s">
        <v>49</v>
      </c>
      <c r="H189" s="350"/>
      <c r="I189" s="350"/>
      <c r="J189" s="350"/>
      <c r="K189" s="350"/>
      <c r="L189" s="353">
        <f>SUM(G192:L192)</f>
        <v>0</v>
      </c>
      <c r="N189" s="105" t="s">
        <v>109</v>
      </c>
      <c r="O189" s="26" t="s">
        <v>1</v>
      </c>
      <c r="P189" s="305">
        <f>P190+P191+P192</f>
        <v>0</v>
      </c>
    </row>
    <row r="190" spans="3:16" ht="13.9" customHeight="1" thickBot="1" x14ac:dyDescent="0.25">
      <c r="C190" s="106" t="s">
        <v>6</v>
      </c>
      <c r="D190" s="16"/>
      <c r="E190" s="27"/>
      <c r="G190" s="351"/>
      <c r="H190" s="352"/>
      <c r="I190" s="352"/>
      <c r="J190" s="352"/>
      <c r="K190" s="352"/>
      <c r="L190" s="354"/>
      <c r="N190" s="106" t="s">
        <v>6</v>
      </c>
      <c r="O190" s="16"/>
      <c r="P190" s="27"/>
    </row>
    <row r="191" spans="3:16" ht="13.9" customHeight="1" x14ac:dyDescent="0.2">
      <c r="C191" s="108" t="s">
        <v>7</v>
      </c>
      <c r="D191" s="16"/>
      <c r="E191" s="27"/>
      <c r="F191" s="12"/>
      <c r="G191" s="311" t="s">
        <v>36</v>
      </c>
      <c r="H191" s="370" t="s">
        <v>37</v>
      </c>
      <c r="I191" s="370"/>
      <c r="J191" s="370" t="s">
        <v>38</v>
      </c>
      <c r="K191" s="370"/>
      <c r="L191" s="312" t="s">
        <v>40</v>
      </c>
      <c r="N191" s="108" t="s">
        <v>7</v>
      </c>
      <c r="O191" s="16"/>
      <c r="P191" s="27"/>
    </row>
    <row r="192" spans="3:16" ht="13.9" customHeight="1" thickBot="1" x14ac:dyDescent="0.25">
      <c r="C192" s="110" t="s">
        <v>8</v>
      </c>
      <c r="D192" s="34"/>
      <c r="E192" s="39"/>
      <c r="F192" s="12"/>
      <c r="G192" s="85"/>
      <c r="H192" s="371"/>
      <c r="I192" s="371"/>
      <c r="J192" s="371"/>
      <c r="K192" s="371"/>
      <c r="L192" s="86"/>
      <c r="N192" s="110" t="s">
        <v>8</v>
      </c>
      <c r="O192" s="16"/>
      <c r="P192" s="27"/>
    </row>
    <row r="193" spans="3:16" ht="13.9" customHeight="1" thickBot="1" x14ac:dyDescent="0.25">
      <c r="C193" s="88"/>
      <c r="N193" s="88"/>
      <c r="O193" s="63"/>
      <c r="P193" s="63"/>
    </row>
    <row r="194" spans="3:16" ht="13.9" customHeight="1" thickBot="1" x14ac:dyDescent="0.25">
      <c r="C194" s="105" t="s">
        <v>108</v>
      </c>
      <c r="D194" s="26" t="s">
        <v>1</v>
      </c>
      <c r="E194" s="305">
        <f>E195+E196+E197</f>
        <v>0</v>
      </c>
      <c r="G194" s="349" t="s">
        <v>50</v>
      </c>
      <c r="H194" s="350"/>
      <c r="I194" s="350"/>
      <c r="J194" s="350"/>
      <c r="K194" s="350"/>
      <c r="L194" s="353">
        <f>SUM(G198:L198)</f>
        <v>0</v>
      </c>
      <c r="N194" s="111" t="s">
        <v>109</v>
      </c>
      <c r="O194" s="26" t="s">
        <v>1</v>
      </c>
      <c r="P194" s="305">
        <f>P195+P196</f>
        <v>0</v>
      </c>
    </row>
    <row r="195" spans="3:16" ht="13.9" customHeight="1" thickBot="1" x14ac:dyDescent="0.25">
      <c r="C195" s="108" t="s">
        <v>54</v>
      </c>
      <c r="D195" s="37"/>
      <c r="E195" s="38"/>
      <c r="F195" s="12"/>
      <c r="G195" s="351"/>
      <c r="H195" s="352"/>
      <c r="I195" s="352"/>
      <c r="J195" s="352"/>
      <c r="K195" s="352"/>
      <c r="L195" s="354"/>
      <c r="N195" s="29" t="s">
        <v>54</v>
      </c>
      <c r="O195" s="37"/>
      <c r="P195" s="38"/>
    </row>
    <row r="196" spans="3:16" ht="13.9" customHeight="1" x14ac:dyDescent="0.2">
      <c r="C196" s="108" t="s">
        <v>9</v>
      </c>
      <c r="D196" s="60"/>
      <c r="E196" s="30"/>
      <c r="G196" s="316">
        <v>10</v>
      </c>
      <c r="H196" s="317">
        <v>20</v>
      </c>
      <c r="I196" s="317"/>
      <c r="J196" s="317"/>
      <c r="K196" s="317">
        <v>50</v>
      </c>
      <c r="L196" s="318">
        <v>100</v>
      </c>
      <c r="N196" s="29" t="s">
        <v>9</v>
      </c>
      <c r="O196" s="61"/>
      <c r="P196" s="62"/>
    </row>
    <row r="197" spans="3:16" ht="13.9" customHeight="1" thickBot="1" x14ac:dyDescent="0.25">
      <c r="C197" s="110" t="s">
        <v>10</v>
      </c>
      <c r="D197" s="31"/>
      <c r="E197" s="35"/>
      <c r="G197" s="83"/>
      <c r="H197" s="357"/>
      <c r="I197" s="357"/>
      <c r="J197" s="357"/>
      <c r="K197" s="357"/>
      <c r="L197" s="84"/>
      <c r="N197" s="33" t="s">
        <v>10</v>
      </c>
      <c r="O197" s="31"/>
      <c r="P197" s="32"/>
    </row>
    <row r="198" spans="3:16" ht="13.9" customHeight="1" thickBot="1" x14ac:dyDescent="0.25">
      <c r="C198" s="99"/>
      <c r="G198" s="335">
        <f>G196*G197</f>
        <v>0</v>
      </c>
      <c r="H198" s="365">
        <f t="shared" ref="H198" si="20">H196*H197</f>
        <v>0</v>
      </c>
      <c r="I198" s="365"/>
      <c r="J198" s="365">
        <f>K196*J197</f>
        <v>0</v>
      </c>
      <c r="K198" s="365"/>
      <c r="L198" s="336">
        <f t="shared" ref="L198" si="21">L196*L197</f>
        <v>0</v>
      </c>
      <c r="N198" s="88"/>
      <c r="O198" s="2"/>
    </row>
    <row r="199" spans="3:16" ht="13.9" customHeight="1" thickBot="1" x14ac:dyDescent="0.25">
      <c r="C199" s="112" t="s">
        <v>113</v>
      </c>
      <c r="D199" s="40" t="s">
        <v>1</v>
      </c>
      <c r="E199" s="314">
        <f>SUM(E200:E203)</f>
        <v>0</v>
      </c>
      <c r="F199" s="12"/>
      <c r="N199" s="112" t="s">
        <v>110</v>
      </c>
      <c r="O199" s="40" t="s">
        <v>1</v>
      </c>
      <c r="P199" s="314">
        <f>SUM(P200:P203)</f>
        <v>0</v>
      </c>
    </row>
    <row r="200" spans="3:16" ht="13.9" customHeight="1" thickBot="1" x14ac:dyDescent="0.25">
      <c r="C200" s="113" t="s">
        <v>11</v>
      </c>
      <c r="D200" s="41"/>
      <c r="E200" s="42"/>
      <c r="F200" s="12"/>
      <c r="H200" s="449" t="s">
        <v>23</v>
      </c>
      <c r="I200" s="450"/>
      <c r="J200" s="450"/>
      <c r="K200" s="451"/>
      <c r="N200" s="113" t="s">
        <v>30</v>
      </c>
      <c r="O200" s="41"/>
      <c r="P200" s="42"/>
    </row>
    <row r="201" spans="3:16" ht="13.9" customHeight="1" x14ac:dyDescent="0.2">
      <c r="C201" s="114" t="s">
        <v>57</v>
      </c>
      <c r="D201" s="43"/>
      <c r="E201" s="44"/>
      <c r="F201" s="12"/>
      <c r="H201" s="387">
        <f>E176+E184+E185+E186+P186</f>
        <v>1039.76</v>
      </c>
      <c r="I201" s="388"/>
      <c r="J201" s="388"/>
      <c r="K201" s="389"/>
      <c r="N201" s="114" t="s">
        <v>31</v>
      </c>
      <c r="O201" s="43"/>
      <c r="P201" s="44"/>
    </row>
    <row r="202" spans="3:16" ht="13.9" customHeight="1" thickBot="1" x14ac:dyDescent="0.25">
      <c r="C202" s="114" t="s">
        <v>12</v>
      </c>
      <c r="D202" s="43"/>
      <c r="E202" s="44"/>
      <c r="F202" s="12"/>
      <c r="H202" s="390"/>
      <c r="I202" s="391"/>
      <c r="J202" s="391"/>
      <c r="K202" s="392"/>
      <c r="N202" s="114" t="s">
        <v>32</v>
      </c>
      <c r="O202" s="43"/>
      <c r="P202" s="44"/>
    </row>
    <row r="203" spans="3:16" ht="13.9" customHeight="1" thickBot="1" x14ac:dyDescent="0.25">
      <c r="C203" s="115" t="s">
        <v>13</v>
      </c>
      <c r="D203" s="45"/>
      <c r="E203" s="46"/>
      <c r="N203" s="115" t="s">
        <v>33</v>
      </c>
      <c r="O203" s="45"/>
      <c r="P203" s="46"/>
    </row>
    <row r="205" spans="3:16" ht="13.9" customHeight="1" thickBot="1" x14ac:dyDescent="0.25"/>
    <row r="206" spans="3:16" ht="13.9" customHeight="1" thickBot="1" x14ac:dyDescent="0.25">
      <c r="C206" s="99"/>
      <c r="D206" s="88"/>
      <c r="E206" s="88"/>
      <c r="F206" s="88"/>
      <c r="G206" s="264"/>
      <c r="H206" s="362">
        <f>H172+1</f>
        <v>45297</v>
      </c>
      <c r="I206" s="363"/>
      <c r="J206" s="363"/>
      <c r="K206" s="363"/>
      <c r="L206" s="265"/>
      <c r="M206" s="88"/>
      <c r="N206" s="99"/>
      <c r="O206" s="99"/>
      <c r="P206" s="88"/>
    </row>
    <row r="207" spans="3:16" ht="13.9" customHeight="1" x14ac:dyDescent="0.2">
      <c r="C207" s="397" t="s">
        <v>41</v>
      </c>
      <c r="D207" s="398"/>
      <c r="E207" s="398"/>
      <c r="F207" s="401" t="str">
        <f>$K$2</f>
        <v>k</v>
      </c>
      <c r="G207" s="268"/>
      <c r="H207" s="364"/>
      <c r="I207" s="364"/>
      <c r="J207" s="364"/>
      <c r="K207" s="364"/>
      <c r="L207" s="268"/>
      <c r="M207" s="266"/>
      <c r="N207" s="434" t="s">
        <v>58</v>
      </c>
      <c r="O207" s="434"/>
      <c r="P207" s="435"/>
    </row>
    <row r="208" spans="3:16" ht="13.9" customHeight="1" thickBot="1" x14ac:dyDescent="0.25">
      <c r="C208" s="399"/>
      <c r="D208" s="400"/>
      <c r="E208" s="400"/>
      <c r="F208" s="402"/>
      <c r="G208" s="269"/>
      <c r="H208" s="364"/>
      <c r="I208" s="364"/>
      <c r="J208" s="364"/>
      <c r="K208" s="364"/>
      <c r="L208" s="269"/>
      <c r="M208" s="267"/>
      <c r="N208" s="436"/>
      <c r="O208" s="436"/>
      <c r="P208" s="437"/>
    </row>
    <row r="209" spans="3:16" ht="13.9" customHeight="1" thickBot="1" x14ac:dyDescent="0.25">
      <c r="E209" s="4"/>
      <c r="G209" s="5"/>
      <c r="H209" s="378" t="s">
        <v>45</v>
      </c>
      <c r="I209" s="379"/>
      <c r="J209" s="379"/>
      <c r="K209" s="6"/>
      <c r="L209" s="5"/>
      <c r="N209" s="7"/>
      <c r="O209" s="7"/>
      <c r="P209" s="7"/>
    </row>
    <row r="210" spans="3:16" ht="13.9" customHeight="1" thickBot="1" x14ac:dyDescent="0.25">
      <c r="C210" s="279" t="s">
        <v>0</v>
      </c>
      <c r="D210" s="280" t="s">
        <v>1</v>
      </c>
      <c r="E210" s="328">
        <f>SUM(E211:E215)</f>
        <v>1091.7299999999998</v>
      </c>
      <c r="F210" s="88"/>
      <c r="G210" s="89"/>
      <c r="H210" s="380" t="s">
        <v>43</v>
      </c>
      <c r="I210" s="381"/>
      <c r="J210" s="381"/>
      <c r="K210" s="90" t="str">
        <f>IFERROR(H235/K209,"")</f>
        <v/>
      </c>
      <c r="L210" s="88"/>
      <c r="M210" s="88"/>
      <c r="N210" s="337" t="s">
        <v>16</v>
      </c>
      <c r="O210" s="337" t="s">
        <v>17</v>
      </c>
      <c r="P210" s="337" t="s">
        <v>18</v>
      </c>
    </row>
    <row r="211" spans="3:16" ht="13.9" customHeight="1" thickBot="1" x14ac:dyDescent="0.25">
      <c r="C211" s="10" t="s">
        <v>2</v>
      </c>
      <c r="D211" s="278">
        <f>K209-D212-D213-D214</f>
        <v>-96</v>
      </c>
      <c r="E211" s="11"/>
      <c r="F211" s="12"/>
      <c r="G211" s="13"/>
      <c r="H211" s="14"/>
      <c r="I211" s="8"/>
      <c r="J211" s="8"/>
      <c r="K211" s="14"/>
      <c r="L211" s="14"/>
      <c r="N211" s="338">
        <f>SUM(N212:N215)</f>
        <v>7.12</v>
      </c>
      <c r="O211" s="338">
        <f>SUM(O212:O215)</f>
        <v>0</v>
      </c>
      <c r="P211" s="338">
        <f>SUM(P212:P215)</f>
        <v>0</v>
      </c>
    </row>
    <row r="212" spans="3:16" ht="13.9" customHeight="1" thickBot="1" x14ac:dyDescent="0.25">
      <c r="C212" s="15" t="s">
        <v>3</v>
      </c>
      <c r="D212" s="101">
        <f>COUNTIF(G226:L226,"&gt;0")</f>
        <v>0</v>
      </c>
      <c r="E212" s="95">
        <f>SUM(G226:L226)</f>
        <v>0</v>
      </c>
      <c r="F212" s="12"/>
      <c r="G212" s="254" t="s">
        <v>20</v>
      </c>
      <c r="H212" s="330">
        <f>SUM(H218:I221)</f>
        <v>0</v>
      </c>
      <c r="I212" s="18"/>
      <c r="J212" s="18"/>
      <c r="K212" s="254" t="s">
        <v>21</v>
      </c>
      <c r="L212" s="330">
        <f>SUM(J218:J221)</f>
        <v>0</v>
      </c>
      <c r="N212" s="75">
        <v>7.12</v>
      </c>
      <c r="O212" s="75"/>
      <c r="P212" s="75"/>
    </row>
    <row r="213" spans="3:16" ht="13.9" customHeight="1" thickBot="1" x14ac:dyDescent="0.25">
      <c r="C213" s="15" t="s">
        <v>4</v>
      </c>
      <c r="D213" s="16">
        <f>82+13</f>
        <v>95</v>
      </c>
      <c r="E213" s="17">
        <f>804.65+279.96</f>
        <v>1084.6099999999999</v>
      </c>
      <c r="F213" s="12"/>
      <c r="G213" s="13"/>
      <c r="H213" s="14"/>
      <c r="I213" s="8"/>
      <c r="J213" s="8"/>
      <c r="K213" s="14"/>
      <c r="L213" s="14"/>
      <c r="N213" s="75"/>
      <c r="O213" s="75"/>
      <c r="P213" s="75"/>
    </row>
    <row r="214" spans="3:16" ht="13.9" customHeight="1" thickBot="1" x14ac:dyDescent="0.25">
      <c r="C214" s="15" t="s">
        <v>14</v>
      </c>
      <c r="D214" s="101">
        <f>COUNTIF(N212:P215,"&gt;0")+COUNTIF(N218:N221,"&gt;0")</f>
        <v>1</v>
      </c>
      <c r="E214" s="95">
        <f>SUM(N212:P215)+SUM(N218:N221)</f>
        <v>7.12</v>
      </c>
      <c r="F214" s="12"/>
      <c r="G214" s="259" t="s">
        <v>68</v>
      </c>
      <c r="H214" s="132">
        <f>SUM(H218:I221)+SUM(J218:K221)</f>
        <v>0</v>
      </c>
      <c r="I214" s="18"/>
      <c r="J214" s="18"/>
      <c r="K214" s="260" t="s">
        <v>51</v>
      </c>
      <c r="L214" s="331">
        <f>H214-H235</f>
        <v>-1091.7299999999998</v>
      </c>
      <c r="N214" s="75"/>
      <c r="O214" s="75"/>
      <c r="P214" s="75"/>
    </row>
    <row r="215" spans="3:16" ht="13.9" customHeight="1" thickBot="1" x14ac:dyDescent="0.25">
      <c r="C215" s="19" t="s">
        <v>5</v>
      </c>
      <c r="D215" s="20"/>
      <c r="E215" s="329">
        <f>5*D215</f>
        <v>0</v>
      </c>
      <c r="F215" s="12"/>
      <c r="N215" s="76"/>
      <c r="O215" s="76"/>
      <c r="P215" s="76"/>
    </row>
    <row r="216" spans="3:16" ht="13.9" customHeight="1" thickBot="1" x14ac:dyDescent="0.25">
      <c r="C216" s="21"/>
      <c r="D216" s="22"/>
      <c r="E216" s="23"/>
      <c r="F216" s="12"/>
      <c r="G216" s="442" t="s">
        <v>28</v>
      </c>
      <c r="H216" s="446" t="s">
        <v>29</v>
      </c>
      <c r="I216" s="444"/>
      <c r="J216" s="444" t="s">
        <v>15</v>
      </c>
      <c r="K216" s="445"/>
      <c r="L216" s="24" t="s">
        <v>39</v>
      </c>
      <c r="N216" s="337" t="s">
        <v>55</v>
      </c>
      <c r="O216" s="2"/>
      <c r="P216" s="281"/>
    </row>
    <row r="217" spans="3:16" ht="13.9" customHeight="1" thickBot="1" x14ac:dyDescent="0.25">
      <c r="C217" s="47" t="s">
        <v>47</v>
      </c>
      <c r="D217" s="48" t="s">
        <v>1</v>
      </c>
      <c r="E217" s="49" t="s">
        <v>34</v>
      </c>
      <c r="F217" s="12"/>
      <c r="G217" s="443"/>
      <c r="H217" s="358">
        <f>SUM(H218:I221)</f>
        <v>0</v>
      </c>
      <c r="I217" s="359"/>
      <c r="J217" s="360">
        <f>SUM(J218:K220)</f>
        <v>0</v>
      </c>
      <c r="K217" s="361"/>
      <c r="L217" s="293">
        <f>SUM(L218:M220)</f>
        <v>0</v>
      </c>
      <c r="M217" s="64"/>
      <c r="N217" s="338">
        <f>SUM(N218:N221)</f>
        <v>0</v>
      </c>
      <c r="O217" s="2"/>
      <c r="P217" s="281"/>
    </row>
    <row r="218" spans="3:16" ht="13.9" customHeight="1" x14ac:dyDescent="0.2">
      <c r="C218" s="100" t="s">
        <v>44</v>
      </c>
      <c r="D218" s="77"/>
      <c r="E218" s="59"/>
      <c r="F218" s="12"/>
      <c r="G218" s="28" t="s">
        <v>19</v>
      </c>
      <c r="H218" s="439"/>
      <c r="I218" s="440"/>
      <c r="J218" s="440"/>
      <c r="K218" s="441"/>
      <c r="L218" s="333">
        <f>H218+J218</f>
        <v>0</v>
      </c>
      <c r="N218" s="75"/>
      <c r="O218" s="2"/>
      <c r="P218" s="101"/>
    </row>
    <row r="219" spans="3:16" ht="13.9" customHeight="1" x14ac:dyDescent="0.2">
      <c r="C219" s="102" t="s">
        <v>48</v>
      </c>
      <c r="D219" s="16"/>
      <c r="E219" s="282">
        <f>D219*4.99</f>
        <v>0</v>
      </c>
      <c r="F219" s="12"/>
      <c r="G219" s="28" t="s">
        <v>25</v>
      </c>
      <c r="H219" s="431"/>
      <c r="I219" s="432"/>
      <c r="J219" s="432"/>
      <c r="K219" s="433"/>
      <c r="L219" s="334">
        <f>H219+J219</f>
        <v>0</v>
      </c>
      <c r="N219" s="75"/>
      <c r="O219" s="2"/>
      <c r="P219" s="96"/>
    </row>
    <row r="220" spans="3:16" ht="13.9" customHeight="1" x14ac:dyDescent="0.2">
      <c r="C220" s="102" t="s">
        <v>114</v>
      </c>
      <c r="D220" s="16"/>
      <c r="E220" s="51"/>
      <c r="F220" s="12"/>
      <c r="G220" s="28" t="s">
        <v>26</v>
      </c>
      <c r="H220" s="431"/>
      <c r="I220" s="432"/>
      <c r="J220" s="432"/>
      <c r="K220" s="433"/>
      <c r="L220" s="334">
        <f>H220+J220</f>
        <v>0</v>
      </c>
      <c r="N220" s="75"/>
      <c r="O220" s="2"/>
      <c r="P220" s="121"/>
    </row>
    <row r="221" spans="3:16" ht="13.9" customHeight="1" thickBot="1" x14ac:dyDescent="0.25">
      <c r="C221" s="103" t="s">
        <v>56</v>
      </c>
      <c r="D221" s="78"/>
      <c r="E221" s="79"/>
      <c r="G221" s="87" t="s">
        <v>27</v>
      </c>
      <c r="H221" s="376">
        <f>E224+E229+E233</f>
        <v>0</v>
      </c>
      <c r="I221" s="377"/>
      <c r="J221" s="377"/>
      <c r="K221" s="438"/>
      <c r="L221" s="332">
        <f>H221</f>
        <v>0</v>
      </c>
      <c r="N221" s="76"/>
      <c r="O221" s="2"/>
    </row>
    <row r="222" spans="3:16" ht="13.9" customHeight="1" thickBot="1" x14ac:dyDescent="0.25">
      <c r="C222" s="2"/>
      <c r="G222" s="36"/>
      <c r="H222" s="58"/>
      <c r="I222" s="58"/>
      <c r="J222" s="58"/>
      <c r="K222" s="58"/>
      <c r="L222" s="58"/>
      <c r="N222" s="2"/>
      <c r="O222" s="2"/>
    </row>
    <row r="223" spans="3:16" ht="13.9" customHeight="1" thickBot="1" x14ac:dyDescent="0.25">
      <c r="C223" s="105" t="s">
        <v>107</v>
      </c>
      <c r="D223" s="26" t="s">
        <v>1</v>
      </c>
      <c r="E223" s="305">
        <f>E224+E225+E226</f>
        <v>0</v>
      </c>
      <c r="G223" s="349" t="s">
        <v>49</v>
      </c>
      <c r="H223" s="350"/>
      <c r="I223" s="350"/>
      <c r="J223" s="350"/>
      <c r="K223" s="350"/>
      <c r="L223" s="353">
        <f>SUM(G226:L226)</f>
        <v>0</v>
      </c>
      <c r="N223" s="105" t="s">
        <v>109</v>
      </c>
      <c r="O223" s="26" t="s">
        <v>1</v>
      </c>
      <c r="P223" s="305">
        <f>P224+P225+P226</f>
        <v>0</v>
      </c>
    </row>
    <row r="224" spans="3:16" ht="13.9" customHeight="1" thickBot="1" x14ac:dyDescent="0.25">
      <c r="C224" s="106" t="s">
        <v>6</v>
      </c>
      <c r="D224" s="16"/>
      <c r="E224" s="27"/>
      <c r="G224" s="351"/>
      <c r="H224" s="352"/>
      <c r="I224" s="352"/>
      <c r="J224" s="352"/>
      <c r="K224" s="352"/>
      <c r="L224" s="354"/>
      <c r="N224" s="106" t="s">
        <v>6</v>
      </c>
      <c r="O224" s="16"/>
      <c r="P224" s="27"/>
    </row>
    <row r="225" spans="3:16" ht="13.9" customHeight="1" x14ac:dyDescent="0.2">
      <c r="C225" s="108" t="s">
        <v>7</v>
      </c>
      <c r="D225" s="16"/>
      <c r="E225" s="27"/>
      <c r="F225" s="12"/>
      <c r="G225" s="311" t="s">
        <v>36</v>
      </c>
      <c r="H225" s="370" t="s">
        <v>37</v>
      </c>
      <c r="I225" s="370"/>
      <c r="J225" s="370" t="s">
        <v>38</v>
      </c>
      <c r="K225" s="370"/>
      <c r="L225" s="312" t="s">
        <v>40</v>
      </c>
      <c r="N225" s="108" t="s">
        <v>7</v>
      </c>
      <c r="O225" s="16"/>
      <c r="P225" s="27"/>
    </row>
    <row r="226" spans="3:16" ht="13.9" customHeight="1" thickBot="1" x14ac:dyDescent="0.25">
      <c r="C226" s="110" t="s">
        <v>8</v>
      </c>
      <c r="D226" s="34"/>
      <c r="E226" s="39"/>
      <c r="F226" s="12"/>
      <c r="G226" s="85"/>
      <c r="H226" s="371"/>
      <c r="I226" s="371"/>
      <c r="J226" s="371"/>
      <c r="K226" s="371"/>
      <c r="L226" s="86"/>
      <c r="N226" s="110" t="s">
        <v>8</v>
      </c>
      <c r="O226" s="16"/>
      <c r="P226" s="27"/>
    </row>
    <row r="227" spans="3:16" ht="13.9" customHeight="1" thickBot="1" x14ac:dyDescent="0.25">
      <c r="C227" s="88"/>
      <c r="N227" s="88"/>
      <c r="O227" s="63"/>
      <c r="P227" s="63"/>
    </row>
    <row r="228" spans="3:16" ht="13.9" customHeight="1" thickBot="1" x14ac:dyDescent="0.25">
      <c r="C228" s="105" t="s">
        <v>108</v>
      </c>
      <c r="D228" s="26" t="s">
        <v>1</v>
      </c>
      <c r="E228" s="305">
        <f>E229+E230+E231</f>
        <v>0</v>
      </c>
      <c r="G228" s="349" t="s">
        <v>50</v>
      </c>
      <c r="H228" s="350"/>
      <c r="I228" s="350"/>
      <c r="J228" s="350"/>
      <c r="K228" s="350"/>
      <c r="L228" s="353">
        <f>SUM(G232:L232)</f>
        <v>0</v>
      </c>
      <c r="N228" s="111" t="s">
        <v>109</v>
      </c>
      <c r="O228" s="26" t="s">
        <v>1</v>
      </c>
      <c r="P228" s="305">
        <f>P229+P230</f>
        <v>0</v>
      </c>
    </row>
    <row r="229" spans="3:16" ht="13.9" customHeight="1" thickBot="1" x14ac:dyDescent="0.25">
      <c r="C229" s="108" t="s">
        <v>54</v>
      </c>
      <c r="D229" s="37"/>
      <c r="E229" s="38"/>
      <c r="F229" s="12"/>
      <c r="G229" s="351"/>
      <c r="H229" s="352"/>
      <c r="I229" s="352"/>
      <c r="J229" s="352"/>
      <c r="K229" s="352"/>
      <c r="L229" s="354"/>
      <c r="N229" s="29" t="s">
        <v>54</v>
      </c>
      <c r="O229" s="37"/>
      <c r="P229" s="38"/>
    </row>
    <row r="230" spans="3:16" ht="13.9" customHeight="1" x14ac:dyDescent="0.2">
      <c r="C230" s="108" t="s">
        <v>9</v>
      </c>
      <c r="D230" s="60"/>
      <c r="E230" s="30"/>
      <c r="G230" s="316">
        <v>10</v>
      </c>
      <c r="H230" s="317">
        <v>20</v>
      </c>
      <c r="I230" s="317"/>
      <c r="J230" s="317"/>
      <c r="K230" s="317">
        <v>50</v>
      </c>
      <c r="L230" s="318">
        <v>100</v>
      </c>
      <c r="N230" s="29" t="s">
        <v>9</v>
      </c>
      <c r="O230" s="61"/>
      <c r="P230" s="62"/>
    </row>
    <row r="231" spans="3:16" ht="13.9" customHeight="1" thickBot="1" x14ac:dyDescent="0.25">
      <c r="C231" s="110" t="s">
        <v>10</v>
      </c>
      <c r="D231" s="31"/>
      <c r="E231" s="35"/>
      <c r="G231" s="83"/>
      <c r="H231" s="357"/>
      <c r="I231" s="357"/>
      <c r="J231" s="357"/>
      <c r="K231" s="357"/>
      <c r="L231" s="84"/>
      <c r="N231" s="33" t="s">
        <v>10</v>
      </c>
      <c r="O231" s="31"/>
      <c r="P231" s="32"/>
    </row>
    <row r="232" spans="3:16" ht="13.9" customHeight="1" thickBot="1" x14ac:dyDescent="0.25">
      <c r="C232" s="99"/>
      <c r="G232" s="335">
        <f>G230*G231</f>
        <v>0</v>
      </c>
      <c r="H232" s="365">
        <f t="shared" ref="H232" si="22">H230*H231</f>
        <v>0</v>
      </c>
      <c r="I232" s="365"/>
      <c r="J232" s="365">
        <f>K230*J231</f>
        <v>0</v>
      </c>
      <c r="K232" s="365"/>
      <c r="L232" s="336">
        <f t="shared" ref="L232" si="23">L230*L231</f>
        <v>0</v>
      </c>
      <c r="N232" s="88"/>
      <c r="O232" s="2"/>
    </row>
    <row r="233" spans="3:16" ht="13.9" customHeight="1" thickBot="1" x14ac:dyDescent="0.25">
      <c r="C233" s="112" t="s">
        <v>113</v>
      </c>
      <c r="D233" s="40" t="s">
        <v>1</v>
      </c>
      <c r="E233" s="314">
        <f>SUM(E234:E237)</f>
        <v>0</v>
      </c>
      <c r="F233" s="12"/>
      <c r="N233" s="112" t="s">
        <v>110</v>
      </c>
      <c r="O233" s="40" t="s">
        <v>1</v>
      </c>
      <c r="P233" s="314">
        <f>SUM(P234:P237)</f>
        <v>0</v>
      </c>
    </row>
    <row r="234" spans="3:16" ht="13.9" customHeight="1" thickBot="1" x14ac:dyDescent="0.25">
      <c r="C234" s="113" t="s">
        <v>11</v>
      </c>
      <c r="D234" s="41"/>
      <c r="E234" s="42"/>
      <c r="F234" s="12"/>
      <c r="H234" s="449" t="s">
        <v>23</v>
      </c>
      <c r="I234" s="450"/>
      <c r="J234" s="450"/>
      <c r="K234" s="451"/>
      <c r="N234" s="113" t="s">
        <v>30</v>
      </c>
      <c r="O234" s="41"/>
      <c r="P234" s="42"/>
    </row>
    <row r="235" spans="3:16" ht="13.9" customHeight="1" x14ac:dyDescent="0.2">
      <c r="C235" s="114" t="s">
        <v>57</v>
      </c>
      <c r="D235" s="43"/>
      <c r="E235" s="44"/>
      <c r="F235" s="12"/>
      <c r="H235" s="387">
        <f>E210+E218+E219+E220+P220</f>
        <v>1091.7299999999998</v>
      </c>
      <c r="I235" s="388"/>
      <c r="J235" s="388"/>
      <c r="K235" s="389"/>
      <c r="N235" s="114" t="s">
        <v>31</v>
      </c>
      <c r="O235" s="43"/>
      <c r="P235" s="44"/>
    </row>
    <row r="236" spans="3:16" ht="13.9" customHeight="1" thickBot="1" x14ac:dyDescent="0.25">
      <c r="C236" s="114" t="s">
        <v>12</v>
      </c>
      <c r="D236" s="43"/>
      <c r="E236" s="44"/>
      <c r="F236" s="12"/>
      <c r="H236" s="390"/>
      <c r="I236" s="391"/>
      <c r="J236" s="391"/>
      <c r="K236" s="392"/>
      <c r="N236" s="114" t="s">
        <v>32</v>
      </c>
      <c r="O236" s="43"/>
      <c r="P236" s="44"/>
    </row>
    <row r="237" spans="3:16" ht="13.9" customHeight="1" thickBot="1" x14ac:dyDescent="0.25">
      <c r="C237" s="115" t="s">
        <v>13</v>
      </c>
      <c r="D237" s="45"/>
      <c r="E237" s="46"/>
      <c r="N237" s="115" t="s">
        <v>33</v>
      </c>
      <c r="O237" s="45"/>
      <c r="P237" s="46"/>
    </row>
    <row r="239" spans="3:16" ht="13.9" customHeight="1" thickBot="1" x14ac:dyDescent="0.25"/>
    <row r="240" spans="3:16" ht="13.9" customHeight="1" thickBot="1" x14ac:dyDescent="0.25">
      <c r="C240" s="99"/>
      <c r="D240" s="88"/>
      <c r="E240" s="88"/>
      <c r="F240" s="88"/>
      <c r="G240" s="264"/>
      <c r="H240" s="362">
        <f>H206+1</f>
        <v>45298</v>
      </c>
      <c r="I240" s="363"/>
      <c r="J240" s="363"/>
      <c r="K240" s="363"/>
      <c r="L240" s="265"/>
      <c r="M240" s="88"/>
      <c r="N240" s="99"/>
      <c r="O240" s="99"/>
      <c r="P240" s="88"/>
    </row>
    <row r="241" spans="3:16" ht="13.9" customHeight="1" x14ac:dyDescent="0.2">
      <c r="C241" s="397" t="s">
        <v>41</v>
      </c>
      <c r="D241" s="398"/>
      <c r="E241" s="398"/>
      <c r="F241" s="401" t="str">
        <f>$K$2</f>
        <v>k</v>
      </c>
      <c r="G241" s="268"/>
      <c r="H241" s="364"/>
      <c r="I241" s="364"/>
      <c r="J241" s="364"/>
      <c r="K241" s="364"/>
      <c r="L241" s="268"/>
      <c r="M241" s="266"/>
      <c r="N241" s="434" t="s">
        <v>58</v>
      </c>
      <c r="O241" s="434"/>
      <c r="P241" s="435"/>
    </row>
    <row r="242" spans="3:16" ht="13.9" customHeight="1" thickBot="1" x14ac:dyDescent="0.25">
      <c r="C242" s="399"/>
      <c r="D242" s="400"/>
      <c r="E242" s="400"/>
      <c r="F242" s="402"/>
      <c r="G242" s="269"/>
      <c r="H242" s="364"/>
      <c r="I242" s="364"/>
      <c r="J242" s="364"/>
      <c r="K242" s="364"/>
      <c r="L242" s="269"/>
      <c r="M242" s="267"/>
      <c r="N242" s="436"/>
      <c r="O242" s="436"/>
      <c r="P242" s="437"/>
    </row>
    <row r="243" spans="3:16" ht="13.9" customHeight="1" thickBot="1" x14ac:dyDescent="0.25">
      <c r="E243" s="4"/>
      <c r="G243" s="5"/>
      <c r="H243" s="378" t="s">
        <v>45</v>
      </c>
      <c r="I243" s="379"/>
      <c r="J243" s="379"/>
      <c r="K243" s="6"/>
      <c r="L243" s="5"/>
      <c r="N243" s="7"/>
      <c r="O243" s="7"/>
      <c r="P243" s="7"/>
    </row>
    <row r="244" spans="3:16" ht="13.9" customHeight="1" thickBot="1" x14ac:dyDescent="0.25">
      <c r="C244" s="279" t="s">
        <v>0</v>
      </c>
      <c r="D244" s="280" t="s">
        <v>1</v>
      </c>
      <c r="E244" s="328">
        <f>SUM(E245:E249)</f>
        <v>437.31</v>
      </c>
      <c r="F244" s="88"/>
      <c r="G244" s="89"/>
      <c r="H244" s="380" t="s">
        <v>43</v>
      </c>
      <c r="I244" s="381"/>
      <c r="J244" s="381"/>
      <c r="K244" s="90" t="str">
        <f>IFERROR(H269/K243,"")</f>
        <v/>
      </c>
      <c r="L244" s="88"/>
      <c r="M244" s="88"/>
      <c r="N244" s="337" t="s">
        <v>16</v>
      </c>
      <c r="O244" s="337" t="s">
        <v>17</v>
      </c>
      <c r="P244" s="337" t="s">
        <v>18</v>
      </c>
    </row>
    <row r="245" spans="3:16" ht="13.9" customHeight="1" thickBot="1" x14ac:dyDescent="0.25">
      <c r="C245" s="10" t="s">
        <v>2</v>
      </c>
      <c r="D245" s="278">
        <f>K243-D246-D247-D248</f>
        <v>-35</v>
      </c>
      <c r="E245" s="11"/>
      <c r="F245" s="12"/>
      <c r="G245" s="13"/>
      <c r="H245" s="14"/>
      <c r="I245" s="8"/>
      <c r="J245" s="8"/>
      <c r="K245" s="14"/>
      <c r="L245" s="14"/>
      <c r="N245" s="338">
        <f>SUM(N246:N249)</f>
        <v>0</v>
      </c>
      <c r="O245" s="338">
        <f>SUM(O246:O249)</f>
        <v>0</v>
      </c>
      <c r="P245" s="338">
        <f>SUM(P246:P249)</f>
        <v>0</v>
      </c>
    </row>
    <row r="246" spans="3:16" ht="13.9" customHeight="1" thickBot="1" x14ac:dyDescent="0.25">
      <c r="C246" s="15" t="s">
        <v>3</v>
      </c>
      <c r="D246" s="101">
        <f>COUNTIF(G260:L260,"&gt;0")</f>
        <v>0</v>
      </c>
      <c r="E246" s="95">
        <f>SUM(G260:L260)</f>
        <v>0</v>
      </c>
      <c r="F246" s="12"/>
      <c r="G246" s="254" t="s">
        <v>20</v>
      </c>
      <c r="H246" s="330">
        <f>SUM(H252:I255)</f>
        <v>0</v>
      </c>
      <c r="I246" s="18"/>
      <c r="J246" s="18"/>
      <c r="K246" s="254" t="s">
        <v>21</v>
      </c>
      <c r="L246" s="330">
        <f>SUM(J252:J255)</f>
        <v>0</v>
      </c>
      <c r="N246" s="75"/>
      <c r="O246" s="75"/>
      <c r="P246" s="75"/>
    </row>
    <row r="247" spans="3:16" ht="13.9" customHeight="1" thickBot="1" x14ac:dyDescent="0.25">
      <c r="C247" s="15" t="s">
        <v>4</v>
      </c>
      <c r="D247" s="16">
        <f>4+31</f>
        <v>35</v>
      </c>
      <c r="E247" s="17">
        <f>84.12+353.19</f>
        <v>437.31</v>
      </c>
      <c r="F247" s="12"/>
      <c r="G247" s="13"/>
      <c r="H247" s="14"/>
      <c r="I247" s="8"/>
      <c r="J247" s="8"/>
      <c r="K247" s="14"/>
      <c r="L247" s="14"/>
      <c r="N247" s="75"/>
      <c r="O247" s="75"/>
      <c r="P247" s="75"/>
    </row>
    <row r="248" spans="3:16" ht="13.9" customHeight="1" thickBot="1" x14ac:dyDescent="0.25">
      <c r="C248" s="15" t="s">
        <v>14</v>
      </c>
      <c r="D248" s="101">
        <f>COUNTIF(N246:P249,"&gt;0")+COUNTIF(N252:N255,"&gt;0")</f>
        <v>0</v>
      </c>
      <c r="E248" s="95">
        <f>SUM(N246:P249)+SUM(N252:N255)</f>
        <v>0</v>
      </c>
      <c r="F248" s="12"/>
      <c r="G248" s="259" t="s">
        <v>68</v>
      </c>
      <c r="H248" s="132">
        <f>SUM(H252:I255)+SUM(J252:K255)</f>
        <v>0</v>
      </c>
      <c r="I248" s="18"/>
      <c r="J248" s="18"/>
      <c r="K248" s="260" t="s">
        <v>51</v>
      </c>
      <c r="L248" s="331">
        <f>H248-H269</f>
        <v>-437.31</v>
      </c>
      <c r="N248" s="75"/>
      <c r="O248" s="75"/>
      <c r="P248" s="75"/>
    </row>
    <row r="249" spans="3:16" ht="13.9" customHeight="1" thickBot="1" x14ac:dyDescent="0.25">
      <c r="C249" s="19" t="s">
        <v>5</v>
      </c>
      <c r="D249" s="20"/>
      <c r="E249" s="329">
        <f>5*D249</f>
        <v>0</v>
      </c>
      <c r="F249" s="12"/>
      <c r="N249" s="76"/>
      <c r="O249" s="76"/>
      <c r="P249" s="76"/>
    </row>
    <row r="250" spans="3:16" ht="13.9" customHeight="1" thickBot="1" x14ac:dyDescent="0.25">
      <c r="C250" s="21"/>
      <c r="D250" s="22"/>
      <c r="E250" s="23"/>
      <c r="F250" s="12"/>
      <c r="G250" s="442" t="s">
        <v>28</v>
      </c>
      <c r="H250" s="446" t="s">
        <v>29</v>
      </c>
      <c r="I250" s="444"/>
      <c r="J250" s="444" t="s">
        <v>15</v>
      </c>
      <c r="K250" s="445"/>
      <c r="L250" s="24" t="s">
        <v>39</v>
      </c>
      <c r="N250" s="337" t="s">
        <v>55</v>
      </c>
      <c r="O250" s="2"/>
      <c r="P250" s="281"/>
    </row>
    <row r="251" spans="3:16" ht="13.9" customHeight="1" thickBot="1" x14ac:dyDescent="0.25">
      <c r="C251" s="47" t="s">
        <v>47</v>
      </c>
      <c r="D251" s="48" t="s">
        <v>1</v>
      </c>
      <c r="E251" s="49" t="s">
        <v>34</v>
      </c>
      <c r="F251" s="12"/>
      <c r="G251" s="443"/>
      <c r="H251" s="358">
        <f>SUM(H252:I255)</f>
        <v>0</v>
      </c>
      <c r="I251" s="359"/>
      <c r="J251" s="360">
        <f>SUM(J252:K254)</f>
        <v>0</v>
      </c>
      <c r="K251" s="361"/>
      <c r="L251" s="293">
        <f>SUM(L252:M254)</f>
        <v>0</v>
      </c>
      <c r="M251" s="64"/>
      <c r="N251" s="338">
        <f>SUM(N252:N255)</f>
        <v>0</v>
      </c>
      <c r="O251" s="2"/>
      <c r="P251" s="281"/>
    </row>
    <row r="252" spans="3:16" ht="13.9" customHeight="1" x14ac:dyDescent="0.2">
      <c r="C252" s="100" t="s">
        <v>44</v>
      </c>
      <c r="D252" s="77"/>
      <c r="E252" s="59"/>
      <c r="F252" s="12"/>
      <c r="G252" s="28" t="s">
        <v>19</v>
      </c>
      <c r="H252" s="439"/>
      <c r="I252" s="440"/>
      <c r="J252" s="440"/>
      <c r="K252" s="441"/>
      <c r="L252" s="333">
        <f>H252+J252</f>
        <v>0</v>
      </c>
      <c r="N252" s="75"/>
      <c r="O252" s="2"/>
      <c r="P252" s="101"/>
    </row>
    <row r="253" spans="3:16" ht="13.9" customHeight="1" x14ac:dyDescent="0.2">
      <c r="C253" s="102" t="s">
        <v>48</v>
      </c>
      <c r="D253" s="16"/>
      <c r="E253" s="282">
        <f>D253*4.99</f>
        <v>0</v>
      </c>
      <c r="F253" s="12"/>
      <c r="G253" s="28" t="s">
        <v>25</v>
      </c>
      <c r="H253" s="431"/>
      <c r="I253" s="432"/>
      <c r="J253" s="432"/>
      <c r="K253" s="433"/>
      <c r="L253" s="334">
        <f>H253+J253</f>
        <v>0</v>
      </c>
      <c r="N253" s="75"/>
      <c r="O253" s="2"/>
      <c r="P253" s="96"/>
    </row>
    <row r="254" spans="3:16" ht="13.9" customHeight="1" x14ac:dyDescent="0.2">
      <c r="C254" s="102" t="s">
        <v>114</v>
      </c>
      <c r="D254" s="16"/>
      <c r="E254" s="51"/>
      <c r="F254" s="12"/>
      <c r="G254" s="28" t="s">
        <v>26</v>
      </c>
      <c r="H254" s="431"/>
      <c r="I254" s="432"/>
      <c r="J254" s="432"/>
      <c r="K254" s="433"/>
      <c r="L254" s="334">
        <f>H254+J254</f>
        <v>0</v>
      </c>
      <c r="N254" s="75"/>
      <c r="O254" s="2"/>
      <c r="P254" s="121"/>
    </row>
    <row r="255" spans="3:16" ht="13.9" customHeight="1" thickBot="1" x14ac:dyDescent="0.25">
      <c r="C255" s="103" t="s">
        <v>56</v>
      </c>
      <c r="D255" s="78"/>
      <c r="E255" s="79"/>
      <c r="G255" s="87" t="s">
        <v>27</v>
      </c>
      <c r="H255" s="376">
        <f>E258+E263+E267</f>
        <v>0</v>
      </c>
      <c r="I255" s="377"/>
      <c r="J255" s="377"/>
      <c r="K255" s="438"/>
      <c r="L255" s="332">
        <f>H255</f>
        <v>0</v>
      </c>
      <c r="N255" s="76"/>
      <c r="O255" s="2"/>
    </row>
    <row r="256" spans="3:16" ht="13.9" customHeight="1" thickBot="1" x14ac:dyDescent="0.25">
      <c r="C256" s="2"/>
      <c r="G256" s="36"/>
      <c r="H256" s="58"/>
      <c r="I256" s="58"/>
      <c r="J256" s="58"/>
      <c r="K256" s="58"/>
      <c r="L256" s="58"/>
      <c r="N256" s="2"/>
      <c r="O256" s="2"/>
    </row>
    <row r="257" spans="3:16" ht="13.9" customHeight="1" thickBot="1" x14ac:dyDescent="0.25">
      <c r="C257" s="105" t="s">
        <v>107</v>
      </c>
      <c r="D257" s="26" t="s">
        <v>1</v>
      </c>
      <c r="E257" s="305">
        <f>E258+E259+E260</f>
        <v>0</v>
      </c>
      <c r="G257" s="349" t="s">
        <v>49</v>
      </c>
      <c r="H257" s="350"/>
      <c r="I257" s="350"/>
      <c r="J257" s="350"/>
      <c r="K257" s="350"/>
      <c r="L257" s="353">
        <f>SUM(G260:L260)</f>
        <v>0</v>
      </c>
      <c r="N257" s="105" t="s">
        <v>109</v>
      </c>
      <c r="O257" s="26" t="s">
        <v>1</v>
      </c>
      <c r="P257" s="305">
        <f>P258+P259+P260</f>
        <v>0</v>
      </c>
    </row>
    <row r="258" spans="3:16" ht="13.9" customHeight="1" thickBot="1" x14ac:dyDescent="0.25">
      <c r="C258" s="106" t="s">
        <v>6</v>
      </c>
      <c r="D258" s="16"/>
      <c r="E258" s="27"/>
      <c r="G258" s="351"/>
      <c r="H258" s="352"/>
      <c r="I258" s="352"/>
      <c r="J258" s="352"/>
      <c r="K258" s="352"/>
      <c r="L258" s="354"/>
      <c r="N258" s="106" t="s">
        <v>6</v>
      </c>
      <c r="O258" s="16"/>
      <c r="P258" s="27"/>
    </row>
    <row r="259" spans="3:16" ht="13.9" customHeight="1" x14ac:dyDescent="0.2">
      <c r="C259" s="108" t="s">
        <v>7</v>
      </c>
      <c r="D259" s="16"/>
      <c r="E259" s="27"/>
      <c r="F259" s="12"/>
      <c r="G259" s="311" t="s">
        <v>36</v>
      </c>
      <c r="H259" s="370" t="s">
        <v>37</v>
      </c>
      <c r="I259" s="370"/>
      <c r="J259" s="370" t="s">
        <v>38</v>
      </c>
      <c r="K259" s="370"/>
      <c r="L259" s="312" t="s">
        <v>40</v>
      </c>
      <c r="N259" s="108" t="s">
        <v>7</v>
      </c>
      <c r="O259" s="16"/>
      <c r="P259" s="27"/>
    </row>
    <row r="260" spans="3:16" ht="13.9" customHeight="1" thickBot="1" x14ac:dyDescent="0.25">
      <c r="C260" s="110" t="s">
        <v>8</v>
      </c>
      <c r="D260" s="34"/>
      <c r="E260" s="39"/>
      <c r="F260" s="12"/>
      <c r="G260" s="85"/>
      <c r="H260" s="371"/>
      <c r="I260" s="371"/>
      <c r="J260" s="371"/>
      <c r="K260" s="371"/>
      <c r="L260" s="86"/>
      <c r="N260" s="110" t="s">
        <v>8</v>
      </c>
      <c r="O260" s="16"/>
      <c r="P260" s="27"/>
    </row>
    <row r="261" spans="3:16" ht="13.9" customHeight="1" thickBot="1" x14ac:dyDescent="0.25">
      <c r="C261" s="88"/>
      <c r="N261" s="88"/>
      <c r="O261" s="63"/>
      <c r="P261" s="63"/>
    </row>
    <row r="262" spans="3:16" ht="13.9" customHeight="1" thickBot="1" x14ac:dyDescent="0.25">
      <c r="C262" s="105" t="s">
        <v>108</v>
      </c>
      <c r="D262" s="26" t="s">
        <v>1</v>
      </c>
      <c r="E262" s="305">
        <f>E263+E264+E265</f>
        <v>0</v>
      </c>
      <c r="G262" s="349" t="s">
        <v>50</v>
      </c>
      <c r="H262" s="350"/>
      <c r="I262" s="350"/>
      <c r="J262" s="350"/>
      <c r="K262" s="350"/>
      <c r="L262" s="353">
        <f>SUM(G266:L266)</f>
        <v>0</v>
      </c>
      <c r="N262" s="111" t="s">
        <v>109</v>
      </c>
      <c r="O262" s="26" t="s">
        <v>1</v>
      </c>
      <c r="P262" s="305">
        <f>P263+P264</f>
        <v>0</v>
      </c>
    </row>
    <row r="263" spans="3:16" ht="13.9" customHeight="1" thickBot="1" x14ac:dyDescent="0.25">
      <c r="C263" s="108" t="s">
        <v>54</v>
      </c>
      <c r="D263" s="37"/>
      <c r="E263" s="38"/>
      <c r="F263" s="12"/>
      <c r="G263" s="351"/>
      <c r="H263" s="352"/>
      <c r="I263" s="352"/>
      <c r="J263" s="352"/>
      <c r="K263" s="352"/>
      <c r="L263" s="354"/>
      <c r="N263" s="29" t="s">
        <v>54</v>
      </c>
      <c r="O263" s="37"/>
      <c r="P263" s="38"/>
    </row>
    <row r="264" spans="3:16" ht="13.9" customHeight="1" x14ac:dyDescent="0.2">
      <c r="C264" s="108" t="s">
        <v>9</v>
      </c>
      <c r="D264" s="60"/>
      <c r="E264" s="30"/>
      <c r="G264" s="316">
        <v>10</v>
      </c>
      <c r="H264" s="317">
        <v>20</v>
      </c>
      <c r="I264" s="317"/>
      <c r="J264" s="317"/>
      <c r="K264" s="317">
        <v>50</v>
      </c>
      <c r="L264" s="318">
        <v>100</v>
      </c>
      <c r="N264" s="29" t="s">
        <v>9</v>
      </c>
      <c r="O264" s="61"/>
      <c r="P264" s="62"/>
    </row>
    <row r="265" spans="3:16" ht="13.9" customHeight="1" thickBot="1" x14ac:dyDescent="0.25">
      <c r="C265" s="110" t="s">
        <v>10</v>
      </c>
      <c r="D265" s="31"/>
      <c r="E265" s="35"/>
      <c r="G265" s="83"/>
      <c r="H265" s="357"/>
      <c r="I265" s="357"/>
      <c r="J265" s="357"/>
      <c r="K265" s="357"/>
      <c r="L265" s="84"/>
      <c r="N265" s="33" t="s">
        <v>10</v>
      </c>
      <c r="O265" s="31"/>
      <c r="P265" s="32"/>
    </row>
    <row r="266" spans="3:16" ht="13.9" customHeight="1" thickBot="1" x14ac:dyDescent="0.25">
      <c r="C266" s="99"/>
      <c r="G266" s="335">
        <f>G264*G265</f>
        <v>0</v>
      </c>
      <c r="H266" s="365">
        <f t="shared" ref="H266" si="24">H264*H265</f>
        <v>0</v>
      </c>
      <c r="I266" s="365"/>
      <c r="J266" s="365">
        <f>K264*J265</f>
        <v>0</v>
      </c>
      <c r="K266" s="365"/>
      <c r="L266" s="336">
        <f t="shared" ref="L266" si="25">L264*L265</f>
        <v>0</v>
      </c>
      <c r="N266" s="88"/>
      <c r="O266" s="2"/>
    </row>
    <row r="267" spans="3:16" ht="13.9" customHeight="1" thickBot="1" x14ac:dyDescent="0.25">
      <c r="C267" s="112" t="s">
        <v>113</v>
      </c>
      <c r="D267" s="40" t="s">
        <v>1</v>
      </c>
      <c r="E267" s="314">
        <f>SUM(E268:E271)</f>
        <v>0</v>
      </c>
      <c r="F267" s="12"/>
      <c r="N267" s="112" t="s">
        <v>110</v>
      </c>
      <c r="O267" s="40" t="s">
        <v>1</v>
      </c>
      <c r="P267" s="314">
        <f>SUM(P268:P271)</f>
        <v>0</v>
      </c>
    </row>
    <row r="268" spans="3:16" ht="13.9" customHeight="1" thickBot="1" x14ac:dyDescent="0.25">
      <c r="C268" s="113" t="s">
        <v>11</v>
      </c>
      <c r="D268" s="41"/>
      <c r="E268" s="42"/>
      <c r="F268" s="12"/>
      <c r="H268" s="449" t="s">
        <v>23</v>
      </c>
      <c r="I268" s="450"/>
      <c r="J268" s="450"/>
      <c r="K268" s="451"/>
      <c r="N268" s="113" t="s">
        <v>30</v>
      </c>
      <c r="O268" s="41"/>
      <c r="P268" s="42"/>
    </row>
    <row r="269" spans="3:16" ht="13.9" customHeight="1" x14ac:dyDescent="0.2">
      <c r="C269" s="114" t="s">
        <v>57</v>
      </c>
      <c r="D269" s="43"/>
      <c r="E269" s="44"/>
      <c r="F269" s="12"/>
      <c r="H269" s="387">
        <f>E244+E252+E253+E254+P254</f>
        <v>437.31</v>
      </c>
      <c r="I269" s="388"/>
      <c r="J269" s="388"/>
      <c r="K269" s="389"/>
      <c r="N269" s="114" t="s">
        <v>31</v>
      </c>
      <c r="O269" s="43"/>
      <c r="P269" s="44"/>
    </row>
    <row r="270" spans="3:16" ht="13.9" customHeight="1" thickBot="1" x14ac:dyDescent="0.25">
      <c r="C270" s="114" t="s">
        <v>12</v>
      </c>
      <c r="D270" s="43"/>
      <c r="E270" s="44"/>
      <c r="F270" s="12"/>
      <c r="H270" s="390"/>
      <c r="I270" s="391"/>
      <c r="J270" s="391"/>
      <c r="K270" s="392"/>
      <c r="N270" s="114" t="s">
        <v>32</v>
      </c>
      <c r="O270" s="43"/>
      <c r="P270" s="44"/>
    </row>
    <row r="271" spans="3:16" ht="13.9" customHeight="1" thickBot="1" x14ac:dyDescent="0.25">
      <c r="C271" s="115" t="s">
        <v>13</v>
      </c>
      <c r="D271" s="45"/>
      <c r="E271" s="46"/>
      <c r="N271" s="115" t="s">
        <v>33</v>
      </c>
      <c r="O271" s="45"/>
      <c r="P271" s="46"/>
    </row>
  </sheetData>
  <mergeCells count="272">
    <mergeCell ref="H266:I266"/>
    <mergeCell ref="J266:K266"/>
    <mergeCell ref="H268:K268"/>
    <mergeCell ref="H269:K270"/>
    <mergeCell ref="J26:L26"/>
    <mergeCell ref="G26:I26"/>
    <mergeCell ref="G27:I27"/>
    <mergeCell ref="J27:L27"/>
    <mergeCell ref="J33:K33"/>
    <mergeCell ref="H33:I33"/>
    <mergeCell ref="H260:I260"/>
    <mergeCell ref="J260:K260"/>
    <mergeCell ref="H265:I265"/>
    <mergeCell ref="J265:K265"/>
    <mergeCell ref="H255:I255"/>
    <mergeCell ref="J255:K255"/>
    <mergeCell ref="H259:I259"/>
    <mergeCell ref="J259:K259"/>
    <mergeCell ref="H252:I252"/>
    <mergeCell ref="J252:K252"/>
    <mergeCell ref="H253:I253"/>
    <mergeCell ref="J253:K253"/>
    <mergeCell ref="H254:I254"/>
    <mergeCell ref="J254:K254"/>
    <mergeCell ref="G250:G251"/>
    <mergeCell ref="H250:I250"/>
    <mergeCell ref="J250:K250"/>
    <mergeCell ref="H251:I251"/>
    <mergeCell ref="J251:K251"/>
    <mergeCell ref="L223:L224"/>
    <mergeCell ref="G228:K229"/>
    <mergeCell ref="L228:L229"/>
    <mergeCell ref="C241:E242"/>
    <mergeCell ref="F241:F242"/>
    <mergeCell ref="N241:P242"/>
    <mergeCell ref="H243:J243"/>
    <mergeCell ref="H244:J244"/>
    <mergeCell ref="H232:I232"/>
    <mergeCell ref="J232:K232"/>
    <mergeCell ref="H234:K234"/>
    <mergeCell ref="H235:K236"/>
    <mergeCell ref="H240:K242"/>
    <mergeCell ref="H226:I226"/>
    <mergeCell ref="J226:K226"/>
    <mergeCell ref="H231:I231"/>
    <mergeCell ref="J231:K231"/>
    <mergeCell ref="H221:I221"/>
    <mergeCell ref="J221:K221"/>
    <mergeCell ref="H225:I225"/>
    <mergeCell ref="J225:K225"/>
    <mergeCell ref="G223:K224"/>
    <mergeCell ref="H218:I218"/>
    <mergeCell ref="J218:K218"/>
    <mergeCell ref="H219:I219"/>
    <mergeCell ref="J219:K219"/>
    <mergeCell ref="H220:I220"/>
    <mergeCell ref="J220:K220"/>
    <mergeCell ref="G216:G217"/>
    <mergeCell ref="H216:I216"/>
    <mergeCell ref="J216:K216"/>
    <mergeCell ref="H217:I217"/>
    <mergeCell ref="J217:K217"/>
    <mergeCell ref="L189:L190"/>
    <mergeCell ref="G194:K195"/>
    <mergeCell ref="L194:L195"/>
    <mergeCell ref="C207:E208"/>
    <mergeCell ref="F207:F208"/>
    <mergeCell ref="N207:P208"/>
    <mergeCell ref="H209:J209"/>
    <mergeCell ref="H210:J210"/>
    <mergeCell ref="H198:I198"/>
    <mergeCell ref="J198:K198"/>
    <mergeCell ref="H200:K200"/>
    <mergeCell ref="H201:K202"/>
    <mergeCell ref="H206:K208"/>
    <mergeCell ref="H192:I192"/>
    <mergeCell ref="J192:K192"/>
    <mergeCell ref="H197:I197"/>
    <mergeCell ref="J197:K197"/>
    <mergeCell ref="H187:I187"/>
    <mergeCell ref="J187:K187"/>
    <mergeCell ref="H191:I191"/>
    <mergeCell ref="J191:K191"/>
    <mergeCell ref="G189:K190"/>
    <mergeCell ref="H184:I184"/>
    <mergeCell ref="J184:K184"/>
    <mergeCell ref="H185:I185"/>
    <mergeCell ref="J185:K185"/>
    <mergeCell ref="H186:I186"/>
    <mergeCell ref="J186:K186"/>
    <mergeCell ref="G182:G183"/>
    <mergeCell ref="H182:I182"/>
    <mergeCell ref="J182:K182"/>
    <mergeCell ref="H183:I183"/>
    <mergeCell ref="J183:K183"/>
    <mergeCell ref="L160:L161"/>
    <mergeCell ref="C173:E174"/>
    <mergeCell ref="F173:F174"/>
    <mergeCell ref="N173:P174"/>
    <mergeCell ref="H175:J175"/>
    <mergeCell ref="H176:J176"/>
    <mergeCell ref="H164:I164"/>
    <mergeCell ref="J164:K164"/>
    <mergeCell ref="H166:K166"/>
    <mergeCell ref="H167:K168"/>
    <mergeCell ref="H172:K174"/>
    <mergeCell ref="H158:I158"/>
    <mergeCell ref="J158:K158"/>
    <mergeCell ref="H163:I163"/>
    <mergeCell ref="J163:K163"/>
    <mergeCell ref="H153:I153"/>
    <mergeCell ref="J153:K153"/>
    <mergeCell ref="H157:I157"/>
    <mergeCell ref="J157:K157"/>
    <mergeCell ref="G160:K161"/>
    <mergeCell ref="H151:I151"/>
    <mergeCell ref="J151:K151"/>
    <mergeCell ref="H152:I152"/>
    <mergeCell ref="J152:K152"/>
    <mergeCell ref="G148:G149"/>
    <mergeCell ref="H148:I148"/>
    <mergeCell ref="J148:K148"/>
    <mergeCell ref="H149:I149"/>
    <mergeCell ref="J149:K149"/>
    <mergeCell ref="N139:P140"/>
    <mergeCell ref="H141:J141"/>
    <mergeCell ref="H142:J142"/>
    <mergeCell ref="H130:I130"/>
    <mergeCell ref="J130:K130"/>
    <mergeCell ref="H132:K132"/>
    <mergeCell ref="H133:K134"/>
    <mergeCell ref="H138:K140"/>
    <mergeCell ref="H150:I150"/>
    <mergeCell ref="J150:K150"/>
    <mergeCell ref="H124:I124"/>
    <mergeCell ref="J124:K124"/>
    <mergeCell ref="H129:I129"/>
    <mergeCell ref="J129:K129"/>
    <mergeCell ref="H119:I119"/>
    <mergeCell ref="J119:K119"/>
    <mergeCell ref="H123:I123"/>
    <mergeCell ref="J123:K123"/>
    <mergeCell ref="C139:E140"/>
    <mergeCell ref="F139:F140"/>
    <mergeCell ref="C105:E106"/>
    <mergeCell ref="F105:F106"/>
    <mergeCell ref="H116:I116"/>
    <mergeCell ref="J116:K116"/>
    <mergeCell ref="H117:I117"/>
    <mergeCell ref="J117:K117"/>
    <mergeCell ref="H118:I118"/>
    <mergeCell ref="J118:K118"/>
    <mergeCell ref="N105:P106"/>
    <mergeCell ref="H107:J107"/>
    <mergeCell ref="H108:J108"/>
    <mergeCell ref="H74:J74"/>
    <mergeCell ref="G80:G81"/>
    <mergeCell ref="H80:I80"/>
    <mergeCell ref="J80:K80"/>
    <mergeCell ref="G114:G115"/>
    <mergeCell ref="H114:I114"/>
    <mergeCell ref="J114:K114"/>
    <mergeCell ref="H115:I115"/>
    <mergeCell ref="J115:K115"/>
    <mergeCell ref="H98:K98"/>
    <mergeCell ref="H99:K100"/>
    <mergeCell ref="H104:K106"/>
    <mergeCell ref="H90:I90"/>
    <mergeCell ref="J90:K90"/>
    <mergeCell ref="H95:I95"/>
    <mergeCell ref="J95:K95"/>
    <mergeCell ref="H85:I85"/>
    <mergeCell ref="J85:K85"/>
    <mergeCell ref="H89:I89"/>
    <mergeCell ref="J89:K89"/>
    <mergeCell ref="H82:I82"/>
    <mergeCell ref="J82:K82"/>
    <mergeCell ref="H83:I83"/>
    <mergeCell ref="J83:K83"/>
    <mergeCell ref="H84:I84"/>
    <mergeCell ref="J84:K84"/>
    <mergeCell ref="C71:E72"/>
    <mergeCell ref="F71:F72"/>
    <mergeCell ref="N71:P72"/>
    <mergeCell ref="H73:J73"/>
    <mergeCell ref="J14:K14"/>
    <mergeCell ref="J51:K51"/>
    <mergeCell ref="H47:I47"/>
    <mergeCell ref="J47:K47"/>
    <mergeCell ref="H48:I48"/>
    <mergeCell ref="J48:K48"/>
    <mergeCell ref="H49:I49"/>
    <mergeCell ref="G46:G47"/>
    <mergeCell ref="H62:I62"/>
    <mergeCell ref="J62:K62"/>
    <mergeCell ref="J61:K61"/>
    <mergeCell ref="J46:K46"/>
    <mergeCell ref="H46:I46"/>
    <mergeCell ref="G19:H19"/>
    <mergeCell ref="J49:K49"/>
    <mergeCell ref="H50:I50"/>
    <mergeCell ref="J50:K50"/>
    <mergeCell ref="H64:K64"/>
    <mergeCell ref="H65:K66"/>
    <mergeCell ref="C3:F4"/>
    <mergeCell ref="C37:E38"/>
    <mergeCell ref="F37:F38"/>
    <mergeCell ref="H5:J5"/>
    <mergeCell ref="M3:P4"/>
    <mergeCell ref="N37:P38"/>
    <mergeCell ref="H31:I31"/>
    <mergeCell ref="H32:I32"/>
    <mergeCell ref="J32:K32"/>
    <mergeCell ref="J31:K31"/>
    <mergeCell ref="K19:L19"/>
    <mergeCell ref="G20:H21"/>
    <mergeCell ref="K20:L21"/>
    <mergeCell ref="H15:I15"/>
    <mergeCell ref="H16:I16"/>
    <mergeCell ref="N6:N7"/>
    <mergeCell ref="P6:P7"/>
    <mergeCell ref="O6:O7"/>
    <mergeCell ref="H6:J6"/>
    <mergeCell ref="G12:G13"/>
    <mergeCell ref="H14:I14"/>
    <mergeCell ref="J13:K13"/>
    <mergeCell ref="H13:I13"/>
    <mergeCell ref="J12:K12"/>
    <mergeCell ref="N10:N11"/>
    <mergeCell ref="H36:K38"/>
    <mergeCell ref="J55:K55"/>
    <mergeCell ref="J56:K56"/>
    <mergeCell ref="H56:I56"/>
    <mergeCell ref="H55:I55"/>
    <mergeCell ref="G29:K30"/>
    <mergeCell ref="L29:L30"/>
    <mergeCell ref="G24:K25"/>
    <mergeCell ref="L24:L25"/>
    <mergeCell ref="G53:K54"/>
    <mergeCell ref="L53:L54"/>
    <mergeCell ref="H51:I51"/>
    <mergeCell ref="H39:J39"/>
    <mergeCell ref="H40:J40"/>
    <mergeCell ref="H12:I12"/>
    <mergeCell ref="J15:K15"/>
    <mergeCell ref="J16:K16"/>
    <mergeCell ref="H17:I17"/>
    <mergeCell ref="J17:K17"/>
    <mergeCell ref="G257:K258"/>
    <mergeCell ref="L257:L258"/>
    <mergeCell ref="G262:K263"/>
    <mergeCell ref="L262:L263"/>
    <mergeCell ref="H2:J4"/>
    <mergeCell ref="K2:K4"/>
    <mergeCell ref="G87:K88"/>
    <mergeCell ref="L87:L88"/>
    <mergeCell ref="G92:K93"/>
    <mergeCell ref="L92:L93"/>
    <mergeCell ref="G121:K122"/>
    <mergeCell ref="L121:L122"/>
    <mergeCell ref="G126:K127"/>
    <mergeCell ref="L126:L127"/>
    <mergeCell ref="G155:K156"/>
    <mergeCell ref="L155:L156"/>
    <mergeCell ref="G58:K59"/>
    <mergeCell ref="L58:L59"/>
    <mergeCell ref="H61:I61"/>
    <mergeCell ref="H81:I81"/>
    <mergeCell ref="J81:K81"/>
    <mergeCell ref="H70:K72"/>
    <mergeCell ref="H96:I96"/>
    <mergeCell ref="J96:K96"/>
  </mergeCells>
  <phoneticPr fontId="9" type="noConversion"/>
  <conditionalFormatting sqref="D7:E11">
    <cfRule type="cellIs" dxfId="578" priority="102" operator="equal">
      <formula>0</formula>
    </cfRule>
  </conditionalFormatting>
  <conditionalFormatting sqref="D14:E17 D20:E22 D25:E27 D30:E33">
    <cfRule type="cellIs" dxfId="577" priority="75" operator="equal">
      <formula>0</formula>
    </cfRule>
  </conditionalFormatting>
  <conditionalFormatting sqref="D41:E45">
    <cfRule type="cellIs" dxfId="576" priority="65" operator="equal">
      <formula>0</formula>
    </cfRule>
  </conditionalFormatting>
  <conditionalFormatting sqref="D48:E51">
    <cfRule type="cellIs" dxfId="575" priority="61" operator="equal">
      <formula>0</formula>
    </cfRule>
  </conditionalFormatting>
  <conditionalFormatting sqref="D75:E79">
    <cfRule type="cellIs" dxfId="574" priority="55" operator="equal">
      <formula>0</formula>
    </cfRule>
  </conditionalFormatting>
  <conditionalFormatting sqref="D82:E85">
    <cfRule type="cellIs" dxfId="573" priority="51" operator="equal">
      <formula>0</formula>
    </cfRule>
  </conditionalFormatting>
  <conditionalFormatting sqref="D109:E113">
    <cfRule type="cellIs" dxfId="572" priority="45" operator="equal">
      <formula>0</formula>
    </cfRule>
  </conditionalFormatting>
  <conditionalFormatting sqref="D116:E119">
    <cfRule type="cellIs" dxfId="571" priority="41" operator="equal">
      <formula>0</formula>
    </cfRule>
  </conditionalFormatting>
  <conditionalFormatting sqref="D143:E147">
    <cfRule type="cellIs" dxfId="570" priority="35" operator="equal">
      <formula>0</formula>
    </cfRule>
  </conditionalFormatting>
  <conditionalFormatting sqref="D150:E153">
    <cfRule type="cellIs" dxfId="569" priority="31" operator="equal">
      <formula>0</formula>
    </cfRule>
  </conditionalFormatting>
  <conditionalFormatting sqref="D177:E181">
    <cfRule type="cellIs" dxfId="568" priority="25" operator="equal">
      <formula>0</formula>
    </cfRule>
  </conditionalFormatting>
  <conditionalFormatting sqref="D184:E187">
    <cfRule type="cellIs" dxfId="567" priority="21" operator="equal">
      <formula>0</formula>
    </cfRule>
  </conditionalFormatting>
  <conditionalFormatting sqref="D211:E215">
    <cfRule type="cellIs" dxfId="566" priority="15" operator="equal">
      <formula>0</formula>
    </cfRule>
  </conditionalFormatting>
  <conditionalFormatting sqref="D218:E221">
    <cfRule type="cellIs" dxfId="565" priority="11" operator="equal">
      <formula>0</formula>
    </cfRule>
  </conditionalFormatting>
  <conditionalFormatting sqref="D245:E249">
    <cfRule type="cellIs" dxfId="564" priority="5" operator="equal">
      <formula>0</formula>
    </cfRule>
  </conditionalFormatting>
  <conditionalFormatting sqref="D252:E255">
    <cfRule type="cellIs" dxfId="563" priority="1" operator="equal">
      <formula>0</formula>
    </cfRule>
  </conditionalFormatting>
  <conditionalFormatting sqref="G62:L62">
    <cfRule type="cellIs" dxfId="562" priority="67" operator="equal">
      <formula>0</formula>
    </cfRule>
  </conditionalFormatting>
  <conditionalFormatting sqref="G96:L96">
    <cfRule type="cellIs" dxfId="561" priority="57" operator="equal">
      <formula>0</formula>
    </cfRule>
  </conditionalFormatting>
  <conditionalFormatting sqref="G130:L130">
    <cfRule type="cellIs" dxfId="560" priority="47" operator="equal">
      <formula>0</formula>
    </cfRule>
  </conditionalFormatting>
  <conditionalFormatting sqref="G164:L164">
    <cfRule type="cellIs" dxfId="559" priority="37" operator="equal">
      <formula>0</formula>
    </cfRule>
  </conditionalFormatting>
  <conditionalFormatting sqref="G198:L198">
    <cfRule type="cellIs" dxfId="558" priority="27" operator="equal">
      <formula>0</formula>
    </cfRule>
  </conditionalFormatting>
  <conditionalFormatting sqref="G232:L232">
    <cfRule type="cellIs" dxfId="557" priority="17" operator="equal">
      <formula>0</formula>
    </cfRule>
  </conditionalFormatting>
  <conditionalFormatting sqref="G266:L266">
    <cfRule type="cellIs" dxfId="556" priority="7" operator="equal">
      <formula>0</formula>
    </cfRule>
  </conditionalFormatting>
  <conditionalFormatting sqref="H51:I51">
    <cfRule type="cellIs" dxfId="555" priority="66" operator="equal">
      <formula>0</formula>
    </cfRule>
  </conditionalFormatting>
  <conditionalFormatting sqref="H85:I85">
    <cfRule type="cellIs" dxfId="554" priority="56" operator="equal">
      <formula>0</formula>
    </cfRule>
  </conditionalFormatting>
  <conditionalFormatting sqref="H119:I119">
    <cfRule type="cellIs" dxfId="553" priority="46" operator="equal">
      <formula>0</formula>
    </cfRule>
  </conditionalFormatting>
  <conditionalFormatting sqref="H153:I153">
    <cfRule type="cellIs" dxfId="552" priority="36" operator="equal">
      <formula>0</formula>
    </cfRule>
  </conditionalFormatting>
  <conditionalFormatting sqref="H187:I187">
    <cfRule type="cellIs" dxfId="551" priority="26" operator="equal">
      <formula>0</formula>
    </cfRule>
  </conditionalFormatting>
  <conditionalFormatting sqref="H221:I221">
    <cfRule type="cellIs" dxfId="550" priority="16" operator="equal">
      <formula>0</formula>
    </cfRule>
  </conditionalFormatting>
  <conditionalFormatting sqref="H255:I255">
    <cfRule type="cellIs" dxfId="549" priority="6" operator="equal">
      <formula>0</formula>
    </cfRule>
  </conditionalFormatting>
  <conditionalFormatting sqref="K5">
    <cfRule type="cellIs" dxfId="548" priority="198" operator="equal">
      <formula>0</formula>
    </cfRule>
  </conditionalFormatting>
  <conditionalFormatting sqref="K40">
    <cfRule type="cellIs" dxfId="547" priority="69" operator="equal">
      <formula>0</formula>
    </cfRule>
  </conditionalFormatting>
  <conditionalFormatting sqref="K74">
    <cfRule type="cellIs" dxfId="546" priority="59" operator="equal">
      <formula>0</formula>
    </cfRule>
  </conditionalFormatting>
  <conditionalFormatting sqref="K108">
    <cfRule type="cellIs" dxfId="545" priority="49" operator="equal">
      <formula>0</formula>
    </cfRule>
  </conditionalFormatting>
  <conditionalFormatting sqref="K142">
    <cfRule type="cellIs" dxfId="544" priority="39" operator="equal">
      <formula>0</formula>
    </cfRule>
  </conditionalFormatting>
  <conditionalFormatting sqref="K176">
    <cfRule type="cellIs" dxfId="543" priority="29" operator="equal">
      <formula>0</formula>
    </cfRule>
  </conditionalFormatting>
  <conditionalFormatting sqref="K210">
    <cfRule type="cellIs" dxfId="542" priority="19" operator="equal">
      <formula>0</formula>
    </cfRule>
  </conditionalFormatting>
  <conditionalFormatting sqref="K244">
    <cfRule type="cellIs" dxfId="541" priority="9" operator="equal">
      <formula>0</formula>
    </cfRule>
  </conditionalFormatting>
  <conditionalFormatting sqref="L10">
    <cfRule type="cellIs" dxfId="540" priority="94" operator="lessThan">
      <formula>0</formula>
    </cfRule>
    <cfRule type="cellIs" dxfId="539" priority="93" operator="greaterThan">
      <formula>0</formula>
    </cfRule>
  </conditionalFormatting>
  <conditionalFormatting sqref="L44">
    <cfRule type="cellIs" dxfId="538" priority="63" operator="greaterThan">
      <formula>0</formula>
    </cfRule>
    <cfRule type="cellIs" dxfId="537" priority="64" operator="lessThan">
      <formula>0</formula>
    </cfRule>
  </conditionalFormatting>
  <conditionalFormatting sqref="L78">
    <cfRule type="cellIs" dxfId="536" priority="53" operator="greaterThan">
      <formula>0</formula>
    </cfRule>
    <cfRule type="cellIs" dxfId="535" priority="54" operator="lessThan">
      <formula>0</formula>
    </cfRule>
  </conditionalFormatting>
  <conditionalFormatting sqref="L112">
    <cfRule type="cellIs" dxfId="534" priority="43" operator="greaterThan">
      <formula>0</formula>
    </cfRule>
    <cfRule type="cellIs" dxfId="533" priority="44" operator="lessThan">
      <formula>0</formula>
    </cfRule>
  </conditionalFormatting>
  <conditionalFormatting sqref="L146">
    <cfRule type="cellIs" dxfId="532" priority="33" operator="greaterThan">
      <formula>0</formula>
    </cfRule>
    <cfRule type="cellIs" dxfId="531" priority="34" operator="lessThan">
      <formula>0</formula>
    </cfRule>
  </conditionalFormatting>
  <conditionalFormatting sqref="L180">
    <cfRule type="cellIs" dxfId="530" priority="24" operator="lessThan">
      <formula>0</formula>
    </cfRule>
    <cfRule type="cellIs" dxfId="529" priority="23" operator="greaterThan">
      <formula>0</formula>
    </cfRule>
  </conditionalFormatting>
  <conditionalFormatting sqref="L214">
    <cfRule type="cellIs" dxfId="528" priority="14" operator="lessThan">
      <formula>0</formula>
    </cfRule>
    <cfRule type="cellIs" dxfId="527" priority="13" operator="greaterThan">
      <formula>0</formula>
    </cfRule>
  </conditionalFormatting>
  <conditionalFormatting sqref="L248">
    <cfRule type="cellIs" dxfId="526" priority="4" operator="lessThan">
      <formula>0</formula>
    </cfRule>
    <cfRule type="cellIs" dxfId="525" priority="3" operator="greaterThan">
      <formula>0</formula>
    </cfRule>
  </conditionalFormatting>
  <conditionalFormatting sqref="N12:N13 H14:K16 G27:L27 G32:L32">
    <cfRule type="cellIs" dxfId="524" priority="78" operator="equal">
      <formula>0</formula>
    </cfRule>
  </conditionalFormatting>
  <conditionalFormatting sqref="N8:P9">
    <cfRule type="cellIs" dxfId="523" priority="241" operator="equal">
      <formula>0</formula>
    </cfRule>
  </conditionalFormatting>
  <conditionalFormatting sqref="O16:P16 O20:P22 O25:P27 O30:P33">
    <cfRule type="cellIs" dxfId="522" priority="76" operator="equal">
      <formula>0</formula>
    </cfRule>
  </conditionalFormatting>
  <conditionalFormatting sqref="P12:P13">
    <cfRule type="cellIs" dxfId="521" priority="74" operator="equal">
      <formula>0</formula>
    </cfRule>
  </conditionalFormatting>
  <conditionalFormatting sqref="P19 P24">
    <cfRule type="expression" dxfId="520" priority="77">
      <formula>$P19&lt;&gt;$E19</formula>
    </cfRule>
  </conditionalFormatting>
  <conditionalFormatting sqref="P48:P49">
    <cfRule type="cellIs" dxfId="519" priority="62" operator="equal">
      <formula>0</formula>
    </cfRule>
  </conditionalFormatting>
  <conditionalFormatting sqref="P53 P58 P63">
    <cfRule type="expression" dxfId="518" priority="70">
      <formula>$P53&lt;&gt;$E53</formula>
    </cfRule>
  </conditionalFormatting>
  <conditionalFormatting sqref="P57">
    <cfRule type="cellIs" dxfId="517" priority="68" operator="equal">
      <formula>0</formula>
    </cfRule>
  </conditionalFormatting>
  <conditionalFormatting sqref="P82:P83">
    <cfRule type="cellIs" dxfId="516" priority="52" operator="equal">
      <formula>0</formula>
    </cfRule>
  </conditionalFormatting>
  <conditionalFormatting sqref="P87 P92 P97">
    <cfRule type="expression" dxfId="515" priority="60">
      <formula>$P87&lt;&gt;$E87</formula>
    </cfRule>
  </conditionalFormatting>
  <conditionalFormatting sqref="P91">
    <cfRule type="cellIs" dxfId="514" priority="58" operator="equal">
      <formula>0</formula>
    </cfRule>
  </conditionalFormatting>
  <conditionalFormatting sqref="P116:P117">
    <cfRule type="cellIs" dxfId="513" priority="42" operator="equal">
      <formula>0</formula>
    </cfRule>
  </conditionalFormatting>
  <conditionalFormatting sqref="P121 P126 P131">
    <cfRule type="expression" dxfId="512" priority="50">
      <formula>$P121&lt;&gt;$E121</formula>
    </cfRule>
  </conditionalFormatting>
  <conditionalFormatting sqref="P125">
    <cfRule type="cellIs" dxfId="511" priority="48" operator="equal">
      <formula>0</formula>
    </cfRule>
  </conditionalFormatting>
  <conditionalFormatting sqref="P150:P151">
    <cfRule type="cellIs" dxfId="510" priority="32" operator="equal">
      <formula>0</formula>
    </cfRule>
  </conditionalFormatting>
  <conditionalFormatting sqref="P155 P160 P165">
    <cfRule type="expression" dxfId="509" priority="40">
      <formula>$P155&lt;&gt;$E155</formula>
    </cfRule>
  </conditionalFormatting>
  <conditionalFormatting sqref="P159">
    <cfRule type="cellIs" dxfId="508" priority="38" operator="equal">
      <formula>0</formula>
    </cfRule>
  </conditionalFormatting>
  <conditionalFormatting sqref="P184:P185">
    <cfRule type="cellIs" dxfId="507" priority="22" operator="equal">
      <formula>0</formula>
    </cfRule>
  </conditionalFormatting>
  <conditionalFormatting sqref="P189 P194 P199">
    <cfRule type="expression" dxfId="506" priority="30">
      <formula>$P189&lt;&gt;$E189</formula>
    </cfRule>
  </conditionalFormatting>
  <conditionalFormatting sqref="P193">
    <cfRule type="cellIs" dxfId="505" priority="28" operator="equal">
      <formula>0</formula>
    </cfRule>
  </conditionalFormatting>
  <conditionalFormatting sqref="P218:P219">
    <cfRule type="cellIs" dxfId="504" priority="12" operator="equal">
      <formula>0</formula>
    </cfRule>
  </conditionalFormatting>
  <conditionalFormatting sqref="P223 P228 P233">
    <cfRule type="expression" dxfId="503" priority="20">
      <formula>$P223&lt;&gt;$E223</formula>
    </cfRule>
  </conditionalFormatting>
  <conditionalFormatting sqref="P227">
    <cfRule type="cellIs" dxfId="502" priority="18" operator="equal">
      <formula>0</formula>
    </cfRule>
  </conditionalFormatting>
  <conditionalFormatting sqref="P252:P253">
    <cfRule type="cellIs" dxfId="501" priority="2" operator="equal">
      <formula>0</formula>
    </cfRule>
  </conditionalFormatting>
  <conditionalFormatting sqref="P257 P262 P267">
    <cfRule type="expression" dxfId="500" priority="10">
      <formula>$P257&lt;&gt;$E257</formula>
    </cfRule>
  </conditionalFormatting>
  <conditionalFormatting sqref="P261">
    <cfRule type="cellIs" dxfId="499" priority="8" operator="equal">
      <formula>0</formula>
    </cfRule>
  </conditionalFormatting>
  <conditionalFormatting sqref="Q64:S66">
    <cfRule type="cellIs" dxfId="498" priority="305" operator="equal">
      <formula>0</formula>
    </cfRule>
  </conditionalFormatting>
  <conditionalFormatting sqref="R19">
    <cfRule type="expression" dxfId="497" priority="71">
      <formula>$P19&lt;&gt;$E19</formula>
    </cfRule>
  </conditionalFormatting>
  <conditionalFormatting sqref="R24">
    <cfRule type="expression" dxfId="496" priority="72">
      <formula>$P24&lt;&gt;$E24</formula>
    </cfRule>
  </conditionalFormatting>
  <conditionalFormatting sqref="R29">
    <cfRule type="expression" dxfId="495" priority="73">
      <formula>$P29&lt;&gt;$E29</formula>
    </cfRule>
  </conditionalFormatting>
  <conditionalFormatting sqref="R58:S61">
    <cfRule type="cellIs" dxfId="494" priority="304" operator="equal">
      <formula>0</formula>
    </cfRule>
  </conditionalFormatting>
  <conditionalFormatting sqref="S48:S51 S54:S55">
    <cfRule type="cellIs" dxfId="493" priority="312" operator="equal">
      <formula>0</formula>
    </cfRule>
  </conditionalFormatting>
  <pageMargins left="2.0833333333333333E-3" right="0.7" top="0.75" bottom="0.75" header="0.3" footer="0.3"/>
  <pageSetup paperSize="9" scale="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C9510-59CA-45B7-9DB5-4640968E670B}">
  <sheetPr codeName="Feuil2"/>
  <dimension ref="C1:U271"/>
  <sheetViews>
    <sheetView showWhiteSpace="0" view="pageLayout" zoomScaleNormal="100" workbookViewId="0">
      <selection activeCell="K2" sqref="K2:K4"/>
    </sheetView>
  </sheetViews>
  <sheetFormatPr baseColWidth="10" defaultColWidth="13.7109375" defaultRowHeight="13.9" customHeight="1" x14ac:dyDescent="0.2"/>
  <cols>
    <col min="1" max="1" width="25.7109375" style="2" customWidth="1"/>
    <col min="2" max="2" width="1.7109375" style="2" customWidth="1"/>
    <col min="3" max="3" width="19.42578125" style="1" customWidth="1"/>
    <col min="4" max="4" width="16.7109375" style="2" customWidth="1"/>
    <col min="5" max="5" width="18.28515625" style="2" customWidth="1"/>
    <col min="6" max="6" width="5.7109375" style="2" customWidth="1"/>
    <col min="7" max="8" width="15.7109375" style="2" customWidth="1"/>
    <col min="9" max="10" width="0.85546875" style="2" customWidth="1"/>
    <col min="11" max="12" width="15.7109375" style="2" customWidth="1"/>
    <col min="13" max="13" width="5.7109375" style="2" customWidth="1"/>
    <col min="14" max="15" width="18.28515625" style="1" customWidth="1"/>
    <col min="16" max="16" width="18.42578125" style="2" customWidth="1"/>
    <col min="17" max="17" width="1.7109375" style="2" customWidth="1"/>
    <col min="18" max="18" width="13.85546875" style="2" customWidth="1"/>
    <col min="19" max="19" width="5.5703125" style="2" customWidth="1"/>
    <col min="20" max="20" width="1.7109375" style="2" customWidth="1"/>
    <col min="21" max="21" width="2.7109375" style="2" customWidth="1"/>
    <col min="22" max="16384" width="13.7109375" style="2"/>
  </cols>
  <sheetData>
    <row r="1" spans="3:19" ht="13.9" customHeight="1" thickBot="1" x14ac:dyDescent="0.25"/>
    <row r="2" spans="3:19" ht="13.9" customHeight="1" thickBot="1" x14ac:dyDescent="0.25">
      <c r="C2" s="99"/>
      <c r="D2" s="88"/>
      <c r="E2" s="88"/>
      <c r="F2" s="88"/>
      <c r="G2" s="264"/>
      <c r="H2" s="459" t="s">
        <v>59</v>
      </c>
      <c r="I2" s="459"/>
      <c r="J2" s="459"/>
      <c r="K2" s="459" t="e">
        <f>'S1 - 2024'!K2+1</f>
        <v>#VALUE!</v>
      </c>
      <c r="L2" s="265"/>
      <c r="M2" s="88"/>
      <c r="N2" s="99"/>
      <c r="O2" s="99"/>
      <c r="P2" s="88"/>
    </row>
    <row r="3" spans="3:19" ht="13.9" customHeight="1" x14ac:dyDescent="0.2">
      <c r="C3" s="474">
        <f>'S1 - 2024'!C3+7</f>
        <v>45299</v>
      </c>
      <c r="D3" s="475"/>
      <c r="E3" s="475"/>
      <c r="F3" s="475"/>
      <c r="G3" s="266"/>
      <c r="H3" s="460"/>
      <c r="I3" s="460"/>
      <c r="J3" s="460"/>
      <c r="K3" s="460"/>
      <c r="L3" s="266"/>
      <c r="M3" s="478">
        <f>C3+6</f>
        <v>45305</v>
      </c>
      <c r="N3" s="478"/>
      <c r="O3" s="478"/>
      <c r="P3" s="479"/>
      <c r="Q3" s="3"/>
      <c r="R3" s="3"/>
      <c r="S3" s="3"/>
    </row>
    <row r="4" spans="3:19" ht="13.9" customHeight="1" thickBot="1" x14ac:dyDescent="0.25">
      <c r="C4" s="476"/>
      <c r="D4" s="477"/>
      <c r="E4" s="477"/>
      <c r="F4" s="477"/>
      <c r="G4" s="267"/>
      <c r="H4" s="460"/>
      <c r="I4" s="460"/>
      <c r="J4" s="460"/>
      <c r="K4" s="460"/>
      <c r="L4" s="267"/>
      <c r="M4" s="480"/>
      <c r="N4" s="480"/>
      <c r="O4" s="480"/>
      <c r="P4" s="481"/>
      <c r="Q4" s="3"/>
      <c r="R4" s="3"/>
      <c r="S4" s="3"/>
    </row>
    <row r="5" spans="3:19" ht="13.9" customHeight="1" thickBot="1" x14ac:dyDescent="0.25">
      <c r="C5" s="99"/>
      <c r="D5" s="88"/>
      <c r="E5" s="250"/>
      <c r="F5" s="88"/>
      <c r="G5" s="251"/>
      <c r="H5" s="403" t="s">
        <v>45</v>
      </c>
      <c r="I5" s="404"/>
      <c r="J5" s="404"/>
      <c r="K5" s="252">
        <f>K39+K73+K107+K141+K175+K209+K243</f>
        <v>0</v>
      </c>
      <c r="L5" s="251"/>
      <c r="M5" s="88"/>
      <c r="N5" s="253"/>
      <c r="O5" s="253"/>
      <c r="P5" s="253"/>
      <c r="Q5" s="7"/>
      <c r="R5" s="7"/>
      <c r="S5" s="7"/>
    </row>
    <row r="6" spans="3:19" ht="13.9" customHeight="1" thickBot="1" x14ac:dyDescent="0.25">
      <c r="C6" s="235" t="s">
        <v>111</v>
      </c>
      <c r="D6" s="237" t="s">
        <v>1</v>
      </c>
      <c r="E6" s="236">
        <f>E7+E8+E9+E10+E11</f>
        <v>5775.2599999999993</v>
      </c>
      <c r="F6" s="88"/>
      <c r="G6" s="89"/>
      <c r="H6" s="380" t="s">
        <v>43</v>
      </c>
      <c r="I6" s="381"/>
      <c r="J6" s="381"/>
      <c r="K6" s="90" t="str">
        <f>IFERROR(G20/K5,"")</f>
        <v/>
      </c>
      <c r="L6" s="88"/>
      <c r="M6" s="88"/>
      <c r="N6" s="368" t="s">
        <v>16</v>
      </c>
      <c r="O6" s="368" t="s">
        <v>17</v>
      </c>
      <c r="P6" s="368" t="s">
        <v>55</v>
      </c>
      <c r="R6" s="36"/>
      <c r="S6" s="36"/>
    </row>
    <row r="7" spans="3:19" ht="13.9" customHeight="1" thickBot="1" x14ac:dyDescent="0.25">
      <c r="C7" s="239" t="s">
        <v>2</v>
      </c>
      <c r="D7" s="101">
        <f>D41+D75+D109+D143+D177+D211+D245</f>
        <v>-660</v>
      </c>
      <c r="E7" s="234">
        <f>E41+E75+E109+E143+E177+E211+E245</f>
        <v>0</v>
      </c>
      <c r="F7" s="91"/>
      <c r="G7" s="92"/>
      <c r="H7" s="93"/>
      <c r="I7" s="94"/>
      <c r="J7" s="94"/>
      <c r="K7" s="93"/>
      <c r="L7" s="93"/>
      <c r="M7" s="88"/>
      <c r="N7" s="369"/>
      <c r="O7" s="369"/>
      <c r="P7" s="369"/>
      <c r="R7" s="67"/>
      <c r="S7" s="67"/>
    </row>
    <row r="8" spans="3:19" ht="13.9" customHeight="1" thickBot="1" x14ac:dyDescent="0.25">
      <c r="C8" s="240" t="s">
        <v>3</v>
      </c>
      <c r="D8" s="101">
        <f t="shared" ref="D8:E11" si="0">D42+D76+D110+D144+D178+D212+D246</f>
        <v>0</v>
      </c>
      <c r="E8" s="234">
        <f>E42+E76+E110+E144+E178+E212+E246</f>
        <v>0</v>
      </c>
      <c r="F8" s="91"/>
      <c r="G8" s="254" t="s">
        <v>20</v>
      </c>
      <c r="H8" s="255">
        <f>H42+H76+H110+H144+H178+H212+H246</f>
        <v>0</v>
      </c>
      <c r="I8" s="256"/>
      <c r="J8" s="256"/>
      <c r="K8" s="254" t="s">
        <v>21</v>
      </c>
      <c r="L8" s="255">
        <f>L42+L76+L110+L144+L178+L212+L246</f>
        <v>0</v>
      </c>
      <c r="M8" s="88"/>
      <c r="N8" s="257">
        <f>COUNTIF(N42:N45,"&gt;0")+COUNTIF(N76:N79,"&gt;0")+COUNTIF(N110:N113,"&gt;0")+COUNTIF(N144:N147,"&gt;0")+COUNTIF(N178:N181,"&gt;0")+COUNTIF(N212:N215,"&gt;0")+COUNTIF(N246:N249,"&gt;0")</f>
        <v>3</v>
      </c>
      <c r="O8" s="257">
        <f t="shared" ref="O8:P8" si="1">COUNTIF(O42:O45,"&gt;0")+COUNTIF(O76:O79,"&gt;0")+COUNTIF(O110:O113,"&gt;0")+COUNTIF(O144:O147,"&gt;0")+COUNTIF(O178:O181,"&gt;0")+COUNTIF(O212:O215,"&gt;0")+COUNTIF(O246:O249,"&gt;0")</f>
        <v>3</v>
      </c>
      <c r="P8" s="257">
        <f t="shared" si="1"/>
        <v>4</v>
      </c>
      <c r="R8" s="67"/>
      <c r="S8" s="67"/>
    </row>
    <row r="9" spans="3:19" ht="13.9" customHeight="1" thickBot="1" x14ac:dyDescent="0.25">
      <c r="C9" s="240" t="s">
        <v>4</v>
      </c>
      <c r="D9" s="101">
        <f t="shared" si="0"/>
        <v>649</v>
      </c>
      <c r="E9" s="234">
        <f t="shared" si="0"/>
        <v>5603.0599999999995</v>
      </c>
      <c r="F9" s="91"/>
      <c r="G9" s="92"/>
      <c r="H9" s="93"/>
      <c r="I9" s="94"/>
      <c r="J9" s="94"/>
      <c r="K9" s="93"/>
      <c r="L9" s="93"/>
      <c r="M9" s="88"/>
      <c r="N9" s="258">
        <f>N41+N75+N109+N143+N177+N211+N245</f>
        <v>47.78</v>
      </c>
      <c r="O9" s="258">
        <f>O41+O75+O109+O143+O177+O211+O245</f>
        <v>72.69</v>
      </c>
      <c r="P9" s="258">
        <f>P41+P75+P109+P143+P177+P211+P245</f>
        <v>38.18</v>
      </c>
      <c r="R9" s="67"/>
      <c r="S9" s="67"/>
    </row>
    <row r="10" spans="3:19" ht="13.9" customHeight="1" thickBot="1" x14ac:dyDescent="0.25">
      <c r="C10" s="240" t="s">
        <v>14</v>
      </c>
      <c r="D10" s="101">
        <f t="shared" si="0"/>
        <v>11</v>
      </c>
      <c r="E10" s="234">
        <f t="shared" si="0"/>
        <v>172.2</v>
      </c>
      <c r="F10" s="91"/>
      <c r="G10" s="259" t="s">
        <v>68</v>
      </c>
      <c r="H10" s="132">
        <f>H44+H78+H112+H146+H180+H214+H248</f>
        <v>0</v>
      </c>
      <c r="I10" s="256"/>
      <c r="J10" s="256"/>
      <c r="K10" s="260" t="s">
        <v>51</v>
      </c>
      <c r="L10" s="261">
        <f>H10-G20</f>
        <v>-5775.26</v>
      </c>
      <c r="M10" s="88"/>
      <c r="N10" s="368" t="s">
        <v>18</v>
      </c>
      <c r="O10" s="262"/>
      <c r="P10" s="96"/>
      <c r="Q10" s="52"/>
      <c r="R10" s="67"/>
      <c r="S10" s="67"/>
    </row>
    <row r="11" spans="3:19" ht="13.9" customHeight="1" thickBot="1" x14ac:dyDescent="0.25">
      <c r="C11" s="241" t="s">
        <v>5</v>
      </c>
      <c r="D11" s="238">
        <f t="shared" si="0"/>
        <v>0</v>
      </c>
      <c r="E11" s="263">
        <f>E45+E79+E113+E147+E181+E215+E249</f>
        <v>0</v>
      </c>
      <c r="F11" s="91"/>
      <c r="G11" s="88"/>
      <c r="H11" s="88"/>
      <c r="I11" s="88"/>
      <c r="J11" s="88"/>
      <c r="K11" s="88"/>
      <c r="L11" s="88"/>
      <c r="M11" s="88"/>
      <c r="N11" s="369"/>
      <c r="O11" s="96"/>
      <c r="P11" s="96"/>
      <c r="Q11" s="52"/>
      <c r="R11" s="67"/>
      <c r="S11" s="67"/>
    </row>
    <row r="12" spans="3:19" ht="13.9" customHeight="1" thickBot="1" x14ac:dyDescent="0.25">
      <c r="C12" s="97"/>
      <c r="D12" s="287"/>
      <c r="E12" s="98"/>
      <c r="F12" s="91"/>
      <c r="G12" s="425" t="s">
        <v>28</v>
      </c>
      <c r="H12" s="366" t="s">
        <v>29</v>
      </c>
      <c r="I12" s="367"/>
      <c r="J12" s="366" t="s">
        <v>15</v>
      </c>
      <c r="K12" s="367"/>
      <c r="L12" s="288" t="s">
        <v>39</v>
      </c>
      <c r="M12" s="88"/>
      <c r="N12" s="257">
        <f>COUNTIF(N48:N51,"&gt;0")+COUNTIF(N82:N85,"&gt;0")+COUNTIF(N116:N119,"&gt;0")+COUNTIF(N150:N153,"&gt;0")+COUNTIF(N184:N187,"&gt;0")+COUNTIF(N218:N221,"&gt;0")+COUNTIF(N252:N255,"&gt;0")</f>
        <v>1</v>
      </c>
      <c r="O12" s="99"/>
      <c r="P12" s="101"/>
      <c r="Q12" s="289"/>
      <c r="R12" s="289"/>
      <c r="S12" s="25"/>
    </row>
    <row r="13" spans="3:19" ht="13.9" customHeight="1" thickBot="1" x14ac:dyDescent="0.25">
      <c r="C13" s="290" t="s">
        <v>112</v>
      </c>
      <c r="D13" s="291" t="s">
        <v>1</v>
      </c>
      <c r="E13" s="292" t="s">
        <v>34</v>
      </c>
      <c r="F13" s="91"/>
      <c r="G13" s="426"/>
      <c r="H13" s="429">
        <f>SUM(H14:I17)</f>
        <v>0</v>
      </c>
      <c r="I13" s="430"/>
      <c r="J13" s="429">
        <f>SUM(J14:K17)</f>
        <v>0</v>
      </c>
      <c r="K13" s="430"/>
      <c r="L13" s="293">
        <f>SUM(L15:M17)</f>
        <v>0</v>
      </c>
      <c r="M13" s="88"/>
      <c r="N13" s="258">
        <f>N47+N81+N115+N149+N183+N217+N251</f>
        <v>13.55</v>
      </c>
      <c r="O13" s="99"/>
      <c r="P13" s="96"/>
      <c r="Q13" s="88"/>
      <c r="R13" s="294"/>
      <c r="S13" s="68"/>
    </row>
    <row r="14" spans="3:19" ht="13.9" customHeight="1" x14ac:dyDescent="0.2">
      <c r="C14" s="100" t="s">
        <v>44</v>
      </c>
      <c r="D14" s="101">
        <f>D48+D82+D116+D150+D184+D218+D252</f>
        <v>0</v>
      </c>
      <c r="E14" s="295">
        <f>E48+E82+E116+E150+E184+E218+E252</f>
        <v>0</v>
      </c>
      <c r="F14" s="91"/>
      <c r="G14" s="296" t="s">
        <v>19</v>
      </c>
      <c r="H14" s="427">
        <f>H48+H82+H116+H150+H184+H218+H252</f>
        <v>0</v>
      </c>
      <c r="I14" s="428"/>
      <c r="J14" s="427">
        <f>J48+J82+J116+J150+J184+J218+J252</f>
        <v>0</v>
      </c>
      <c r="K14" s="428"/>
      <c r="L14" s="297">
        <f>H14+J14</f>
        <v>0</v>
      </c>
      <c r="M14" s="88"/>
      <c r="N14" s="99"/>
      <c r="O14" s="99"/>
      <c r="P14" s="88"/>
      <c r="Q14" s="88"/>
      <c r="R14" s="101"/>
      <c r="S14" s="67"/>
    </row>
    <row r="15" spans="3:19" ht="13.9" customHeight="1" x14ac:dyDescent="0.2">
      <c r="C15" s="102" t="s">
        <v>48</v>
      </c>
      <c r="D15" s="101">
        <f t="shared" ref="D15:E17" si="2">D49+D83+D117+D151+D185+D219+D253</f>
        <v>0</v>
      </c>
      <c r="E15" s="282">
        <f t="shared" si="2"/>
        <v>0</v>
      </c>
      <c r="F15" s="91"/>
      <c r="G15" s="296" t="s">
        <v>25</v>
      </c>
      <c r="H15" s="382">
        <f t="shared" ref="H15:H17" si="3">H49+H83+H117+H151+H185+H219+H253</f>
        <v>0</v>
      </c>
      <c r="I15" s="383"/>
      <c r="J15" s="382">
        <f t="shared" ref="J15:J16" si="4">J49+J83+J117+J151+J185+J219+J253</f>
        <v>0</v>
      </c>
      <c r="K15" s="383"/>
      <c r="L15" s="298">
        <f>H15+J15</f>
        <v>0</v>
      </c>
      <c r="M15" s="88"/>
      <c r="N15" s="188"/>
      <c r="O15" s="104"/>
      <c r="P15" s="121"/>
      <c r="Q15" s="88"/>
      <c r="R15" s="101"/>
      <c r="S15" s="67"/>
    </row>
    <row r="16" spans="3:19" ht="13.9" customHeight="1" x14ac:dyDescent="0.2">
      <c r="C16" s="102" t="s">
        <v>114</v>
      </c>
      <c r="D16" s="101">
        <f t="shared" si="2"/>
        <v>0</v>
      </c>
      <c r="E16" s="282">
        <f t="shared" si="2"/>
        <v>0</v>
      </c>
      <c r="F16" s="91"/>
      <c r="G16" s="296" t="s">
        <v>26</v>
      </c>
      <c r="H16" s="382">
        <f t="shared" si="3"/>
        <v>0</v>
      </c>
      <c r="I16" s="383"/>
      <c r="J16" s="382">
        <f t="shared" si="4"/>
        <v>0</v>
      </c>
      <c r="K16" s="383"/>
      <c r="L16" s="298">
        <f>H16+J16</f>
        <v>0</v>
      </c>
      <c r="M16" s="88"/>
      <c r="N16" s="188"/>
      <c r="O16" s="101"/>
      <c r="P16" s="96"/>
      <c r="Q16" s="88"/>
      <c r="R16" s="101"/>
      <c r="S16" s="67"/>
    </row>
    <row r="17" spans="3:21" ht="13.9" customHeight="1" thickBot="1" x14ac:dyDescent="0.25">
      <c r="C17" s="103" t="s">
        <v>56</v>
      </c>
      <c r="D17" s="299">
        <f t="shared" si="2"/>
        <v>0</v>
      </c>
      <c r="E17" s="300">
        <f t="shared" si="2"/>
        <v>0</v>
      </c>
      <c r="F17" s="88"/>
      <c r="G17" s="301" t="s">
        <v>27</v>
      </c>
      <c r="H17" s="384">
        <f t="shared" si="3"/>
        <v>0</v>
      </c>
      <c r="I17" s="385"/>
      <c r="J17" s="386"/>
      <c r="K17" s="386"/>
      <c r="L17" s="302">
        <f>H17+J17</f>
        <v>0</v>
      </c>
      <c r="M17" s="88"/>
      <c r="N17" s="99"/>
      <c r="O17" s="99"/>
      <c r="P17" s="88"/>
      <c r="Q17" s="88"/>
      <c r="R17" s="101"/>
      <c r="S17" s="67"/>
    </row>
    <row r="18" spans="3:21" ht="13.9" customHeight="1" thickBot="1" x14ac:dyDescent="0.25">
      <c r="C18" s="99"/>
      <c r="D18" s="88"/>
      <c r="E18" s="88"/>
      <c r="F18" s="88"/>
      <c r="G18" s="104"/>
      <c r="H18" s="303"/>
      <c r="I18" s="303"/>
      <c r="J18" s="303"/>
      <c r="K18" s="303"/>
      <c r="L18" s="303"/>
      <c r="M18" s="88"/>
      <c r="N18" s="99"/>
      <c r="O18" s="99"/>
      <c r="P18" s="88"/>
      <c r="Q18" s="88"/>
      <c r="R18" s="101"/>
      <c r="S18" s="67"/>
    </row>
    <row r="19" spans="3:21" ht="13.9" customHeight="1" thickBot="1" x14ac:dyDescent="0.25">
      <c r="C19" s="105" t="s">
        <v>107</v>
      </c>
      <c r="D19" s="304" t="s">
        <v>1</v>
      </c>
      <c r="E19" s="305">
        <f>E20+E21+E22</f>
        <v>0</v>
      </c>
      <c r="F19" s="88"/>
      <c r="G19" s="447" t="s">
        <v>23</v>
      </c>
      <c r="H19" s="448"/>
      <c r="I19" s="306"/>
      <c r="J19" s="307"/>
      <c r="K19" s="415" t="s">
        <v>24</v>
      </c>
      <c r="L19" s="416"/>
      <c r="M19" s="88"/>
      <c r="N19" s="105" t="s">
        <v>109</v>
      </c>
      <c r="O19" s="304" t="s">
        <v>1</v>
      </c>
      <c r="P19" s="305">
        <f>P20+P21+P22</f>
        <v>0</v>
      </c>
      <c r="Q19" s="88"/>
      <c r="R19" s="305">
        <f>E19-P19</f>
        <v>0</v>
      </c>
      <c r="S19" s="68"/>
    </row>
    <row r="20" spans="3:21" ht="13.9" customHeight="1" x14ac:dyDescent="0.2">
      <c r="C20" s="106" t="s">
        <v>6</v>
      </c>
      <c r="D20" s="101">
        <f>D54+D88+D122+D156+D190+D224+D258</f>
        <v>0</v>
      </c>
      <c r="E20" s="308">
        <f>E54+E88+E122+E156+E190+E224+E258</f>
        <v>0</v>
      </c>
      <c r="F20" s="88"/>
      <c r="G20" s="417">
        <f>H65+H99+H133+H167+H201+H235+H269</f>
        <v>5775.26</v>
      </c>
      <c r="H20" s="418"/>
      <c r="I20" s="107"/>
      <c r="J20" s="107"/>
      <c r="K20" s="421">
        <f>G20-P20-P25-SUM(P30:P33)-E45</f>
        <v>5775.26</v>
      </c>
      <c r="L20" s="422"/>
      <c r="M20" s="88"/>
      <c r="N20" s="106" t="s">
        <v>6</v>
      </c>
      <c r="O20" s="101">
        <f>O54+O88+O122+O156+O190+O224+O258</f>
        <v>0</v>
      </c>
      <c r="P20" s="308">
        <f>P54+P88+P122+P156+P190+P224+P258</f>
        <v>0</v>
      </c>
      <c r="Q20" s="88"/>
      <c r="R20" s="101"/>
      <c r="S20" s="25"/>
    </row>
    <row r="21" spans="3:21" ht="13.9" customHeight="1" thickBot="1" x14ac:dyDescent="0.25">
      <c r="C21" s="108" t="s">
        <v>7</v>
      </c>
      <c r="D21" s="101">
        <f t="shared" ref="D21:E22" si="5">D55+D89+D123+D157+D191+D225+D259</f>
        <v>0</v>
      </c>
      <c r="E21" s="308">
        <f t="shared" si="5"/>
        <v>0</v>
      </c>
      <c r="F21" s="91"/>
      <c r="G21" s="419"/>
      <c r="H21" s="420"/>
      <c r="I21" s="109"/>
      <c r="J21" s="109"/>
      <c r="K21" s="423"/>
      <c r="L21" s="424"/>
      <c r="M21" s="88"/>
      <c r="N21" s="108" t="s">
        <v>7</v>
      </c>
      <c r="O21" s="101">
        <f t="shared" ref="O21:P22" si="6">O55+O89+O123+O157+O191+O225+O259</f>
        <v>0</v>
      </c>
      <c r="P21" s="308">
        <f t="shared" si="6"/>
        <v>0</v>
      </c>
      <c r="Q21" s="88"/>
      <c r="R21" s="101"/>
      <c r="S21" s="25"/>
    </row>
    <row r="22" spans="3:21" ht="13.9" customHeight="1" thickBot="1" x14ac:dyDescent="0.25">
      <c r="C22" s="110" t="s">
        <v>8</v>
      </c>
      <c r="D22" s="309">
        <f t="shared" si="5"/>
        <v>0</v>
      </c>
      <c r="E22" s="310">
        <f t="shared" si="5"/>
        <v>0</v>
      </c>
      <c r="F22" s="91"/>
      <c r="G22" s="88"/>
      <c r="H22" s="88"/>
      <c r="I22" s="109"/>
      <c r="J22" s="109"/>
      <c r="K22" s="91"/>
      <c r="L22" s="88"/>
      <c r="M22" s="88"/>
      <c r="N22" s="110" t="s">
        <v>8</v>
      </c>
      <c r="O22" s="309">
        <f t="shared" si="6"/>
        <v>0</v>
      </c>
      <c r="P22" s="310">
        <f t="shared" si="6"/>
        <v>0</v>
      </c>
      <c r="Q22" s="88"/>
      <c r="R22" s="88"/>
    </row>
    <row r="23" spans="3:21" ht="13.9" customHeight="1" thickBot="1" x14ac:dyDescent="0.25"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104"/>
      <c r="S23" s="36"/>
    </row>
    <row r="24" spans="3:21" ht="13.9" customHeight="1" thickBot="1" x14ac:dyDescent="0.25">
      <c r="C24" s="105" t="s">
        <v>108</v>
      </c>
      <c r="D24" s="304" t="s">
        <v>1</v>
      </c>
      <c r="E24" s="305">
        <f>E25+E26</f>
        <v>0</v>
      </c>
      <c r="F24" s="88"/>
      <c r="G24" s="372" t="s">
        <v>46</v>
      </c>
      <c r="H24" s="373"/>
      <c r="I24" s="373"/>
      <c r="J24" s="373"/>
      <c r="K24" s="373"/>
      <c r="L24" s="353">
        <f>J27</f>
        <v>0</v>
      </c>
      <c r="M24" s="88"/>
      <c r="N24" s="111" t="s">
        <v>109</v>
      </c>
      <c r="O24" s="304" t="s">
        <v>1</v>
      </c>
      <c r="P24" s="305">
        <f>P25+P26+P27</f>
        <v>0</v>
      </c>
      <c r="Q24" s="88"/>
      <c r="R24" s="305">
        <f>E24-P24</f>
        <v>0</v>
      </c>
      <c r="S24" s="69"/>
    </row>
    <row r="25" spans="3:21" ht="13.9" customHeight="1" thickBot="1" x14ac:dyDescent="0.25">
      <c r="C25" s="108" t="s">
        <v>54</v>
      </c>
      <c r="D25" s="101">
        <f>D59+D93+D127+D161+D195+D229+D263</f>
        <v>0</v>
      </c>
      <c r="E25" s="308">
        <f>E59+E93+E127+E161+E195+E229+E263</f>
        <v>0</v>
      </c>
      <c r="F25" s="91"/>
      <c r="G25" s="374"/>
      <c r="H25" s="375"/>
      <c r="I25" s="375"/>
      <c r="J25" s="375"/>
      <c r="K25" s="375"/>
      <c r="L25" s="354"/>
      <c r="M25" s="88"/>
      <c r="N25" s="108" t="s">
        <v>54</v>
      </c>
      <c r="O25" s="101">
        <f>O59+O93+O127+O161+O195+O229+O263</f>
        <v>0</v>
      </c>
      <c r="P25" s="308">
        <f>P59+P93+P127+P161+P195+P229+P263</f>
        <v>0</v>
      </c>
      <c r="Q25" s="88"/>
      <c r="R25" s="192"/>
      <c r="S25" s="69"/>
    </row>
    <row r="26" spans="3:21" ht="13.9" customHeight="1" x14ac:dyDescent="0.2">
      <c r="C26" s="108" t="s">
        <v>9</v>
      </c>
      <c r="D26" s="101">
        <f t="shared" ref="D26:E27" si="7">D60+D94+D128+D162+D196+D230+D264</f>
        <v>0</v>
      </c>
      <c r="E26" s="308">
        <f t="shared" si="7"/>
        <v>0</v>
      </c>
      <c r="F26" s="88"/>
      <c r="G26" s="453" t="s">
        <v>52</v>
      </c>
      <c r="H26" s="370"/>
      <c r="I26" s="370"/>
      <c r="J26" s="370" t="s">
        <v>53</v>
      </c>
      <c r="K26" s="370"/>
      <c r="L26" s="452"/>
      <c r="M26" s="88"/>
      <c r="N26" s="108" t="s">
        <v>9</v>
      </c>
      <c r="O26" s="101">
        <f t="shared" ref="O26:P27" si="8">O60+O94+O128+O162+O196+O230+O264</f>
        <v>0</v>
      </c>
      <c r="P26" s="308">
        <f t="shared" si="8"/>
        <v>0</v>
      </c>
      <c r="Q26" s="88"/>
      <c r="R26" s="192"/>
      <c r="S26" s="69"/>
    </row>
    <row r="27" spans="3:21" ht="13.9" customHeight="1" thickBot="1" x14ac:dyDescent="0.25">
      <c r="C27" s="110" t="s">
        <v>10</v>
      </c>
      <c r="D27" s="309">
        <f t="shared" si="7"/>
        <v>0</v>
      </c>
      <c r="E27" s="310">
        <f t="shared" si="7"/>
        <v>0</v>
      </c>
      <c r="F27" s="88"/>
      <c r="G27" s="454">
        <f>COUNTIF(G56:L56,"&gt;0")+COUNTIF(G90:L90,"&gt;0")+COUNTIF(G124:L124,"&gt;0")+COUNTIF(G158:L158,"&gt;0")++COUNTIF(G192:L192,"&gt;0")+COUNTIF(G226:L226,"&gt;0")+COUNTIF(G260:L260,"&gt;0")</f>
        <v>0</v>
      </c>
      <c r="H27" s="455"/>
      <c r="I27" s="455"/>
      <c r="J27" s="456">
        <f>SUM(G56:L56)+SUM(G90:L90)+SUM(G124:L124)+SUM(G158:L158)+SUM(G192:L192)+SUM(G226:L226)+SUM(G260:L260)</f>
        <v>0</v>
      </c>
      <c r="K27" s="456"/>
      <c r="L27" s="457"/>
      <c r="M27" s="88"/>
      <c r="N27" s="110" t="s">
        <v>10</v>
      </c>
      <c r="O27" s="309">
        <f t="shared" si="8"/>
        <v>0</v>
      </c>
      <c r="P27" s="310">
        <f t="shared" si="8"/>
        <v>0</v>
      </c>
      <c r="Q27" s="88"/>
      <c r="R27" s="192"/>
      <c r="S27" s="69"/>
    </row>
    <row r="28" spans="3:21" ht="13.9" customHeight="1" thickBot="1" x14ac:dyDescent="0.25">
      <c r="C28" s="99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94"/>
      <c r="R28" s="94"/>
      <c r="S28" s="8"/>
    </row>
    <row r="29" spans="3:21" ht="13.9" customHeight="1" thickBot="1" x14ac:dyDescent="0.25">
      <c r="C29" s="112" t="s">
        <v>113</v>
      </c>
      <c r="D29" s="313" t="s">
        <v>1</v>
      </c>
      <c r="E29" s="314">
        <f>E30+E31+E32+E33</f>
        <v>0</v>
      </c>
      <c r="F29" s="91"/>
      <c r="G29" s="372" t="s">
        <v>35</v>
      </c>
      <c r="H29" s="373"/>
      <c r="I29" s="373"/>
      <c r="J29" s="373"/>
      <c r="K29" s="373"/>
      <c r="L29" s="353">
        <f>SUM(G33:L33)</f>
        <v>0</v>
      </c>
      <c r="M29" s="88"/>
      <c r="N29" s="112" t="s">
        <v>110</v>
      </c>
      <c r="O29" s="313" t="s">
        <v>1</v>
      </c>
      <c r="P29" s="314">
        <f>P30+P31+P32+P33</f>
        <v>0</v>
      </c>
      <c r="Q29" s="88"/>
      <c r="R29" s="314">
        <f>E29-P29</f>
        <v>0</v>
      </c>
      <c r="U29" s="50"/>
    </row>
    <row r="30" spans="3:21" ht="13.9" customHeight="1" thickBot="1" x14ac:dyDescent="0.25">
      <c r="C30" s="113" t="s">
        <v>11</v>
      </c>
      <c r="D30" s="101">
        <f>D64+D98+D132+D166+D200+D234+D268</f>
        <v>0</v>
      </c>
      <c r="E30" s="315">
        <f>E64+E98+E132+E166+E200+E234+E268</f>
        <v>0</v>
      </c>
      <c r="F30" s="91"/>
      <c r="G30" s="374"/>
      <c r="H30" s="375"/>
      <c r="I30" s="375"/>
      <c r="J30" s="375"/>
      <c r="K30" s="375"/>
      <c r="L30" s="354"/>
      <c r="M30" s="88"/>
      <c r="N30" s="113" t="s">
        <v>30</v>
      </c>
      <c r="O30" s="101">
        <f>O64+O98+O132+O166+O200+O234+O268</f>
        <v>0</v>
      </c>
      <c r="P30" s="315">
        <f>P64+P98+P132+P166+P200+P234+P268</f>
        <v>0</v>
      </c>
      <c r="Q30" s="88"/>
      <c r="R30" s="88"/>
    </row>
    <row r="31" spans="3:21" ht="13.9" customHeight="1" x14ac:dyDescent="0.2">
      <c r="C31" s="114" t="s">
        <v>57</v>
      </c>
      <c r="D31" s="101">
        <f t="shared" ref="D31:D33" si="9">D65+D99+D133+D167+D201+D235+D269</f>
        <v>0</v>
      </c>
      <c r="E31" s="315">
        <f>E65+E99+E133+E167+E201+E235+E269</f>
        <v>0</v>
      </c>
      <c r="F31" s="91"/>
      <c r="G31" s="316">
        <v>10</v>
      </c>
      <c r="H31" s="413">
        <v>20</v>
      </c>
      <c r="I31" s="413"/>
      <c r="J31" s="413">
        <v>50</v>
      </c>
      <c r="K31" s="413"/>
      <c r="L31" s="318">
        <v>100</v>
      </c>
      <c r="M31" s="88"/>
      <c r="N31" s="114" t="s">
        <v>31</v>
      </c>
      <c r="O31" s="101">
        <f t="shared" ref="O31:O33" si="10">O65+O99+O133+O167+O201+O235+O269</f>
        <v>0</v>
      </c>
      <c r="P31" s="315">
        <f>P65+P99+P133+P167+P201+P235+P269</f>
        <v>0</v>
      </c>
      <c r="Q31" s="88"/>
      <c r="R31" s="88"/>
    </row>
    <row r="32" spans="3:21" ht="13.9" customHeight="1" x14ac:dyDescent="0.2">
      <c r="C32" s="114" t="s">
        <v>12</v>
      </c>
      <c r="D32" s="101">
        <f t="shared" si="9"/>
        <v>0</v>
      </c>
      <c r="E32" s="315">
        <f>E66+E100+E134+E168+E202+E236+E270</f>
        <v>0</v>
      </c>
      <c r="F32" s="91"/>
      <c r="G32" s="319"/>
      <c r="H32" s="414">
        <f>H61+H95+H129+H163+H197+H231+H265</f>
        <v>0</v>
      </c>
      <c r="I32" s="414"/>
      <c r="J32" s="414">
        <f>J61+J95+J129+J163+J197+J231+J265</f>
        <v>0</v>
      </c>
      <c r="K32" s="414"/>
      <c r="L32" s="320">
        <f>L61+L95+L129+L163+L197+L231+L265</f>
        <v>0</v>
      </c>
      <c r="M32" s="321"/>
      <c r="N32" s="114" t="s">
        <v>32</v>
      </c>
      <c r="O32" s="101">
        <f t="shared" si="10"/>
        <v>0</v>
      </c>
      <c r="P32" s="315">
        <f>P66+P100+P134+P168+P202+P236+P270</f>
        <v>0</v>
      </c>
      <c r="Q32" s="88"/>
      <c r="R32" s="88"/>
    </row>
    <row r="33" spans="3:19" ht="13.9" customHeight="1" thickBot="1" x14ac:dyDescent="0.25">
      <c r="C33" s="115" t="s">
        <v>13</v>
      </c>
      <c r="D33" s="322">
        <f t="shared" si="9"/>
        <v>0</v>
      </c>
      <c r="E33" s="323">
        <f>E67+E101+E135+E169+E203+E237+E271</f>
        <v>0</v>
      </c>
      <c r="F33" s="88"/>
      <c r="G33" s="324">
        <f>G31*G32</f>
        <v>0</v>
      </c>
      <c r="H33" s="458">
        <f t="shared" ref="H33" si="11">H31*H32</f>
        <v>0</v>
      </c>
      <c r="I33" s="458"/>
      <c r="J33" s="458">
        <f>J31*J32</f>
        <v>0</v>
      </c>
      <c r="K33" s="458"/>
      <c r="L33" s="325">
        <f>L61+L95+L129+L163+L197+L231+L265</f>
        <v>0</v>
      </c>
      <c r="M33" s="94"/>
      <c r="N33" s="115" t="s">
        <v>33</v>
      </c>
      <c r="O33" s="322">
        <f t="shared" si="10"/>
        <v>0</v>
      </c>
      <c r="P33" s="323">
        <f>P67+P101+P135+P169+P203+P237+P271</f>
        <v>0</v>
      </c>
      <c r="Q33" s="326"/>
      <c r="R33" s="326"/>
      <c r="S33" s="53"/>
    </row>
    <row r="34" spans="3:19" ht="13.9" customHeight="1" x14ac:dyDescent="0.2">
      <c r="M34" s="8"/>
      <c r="N34" s="55"/>
      <c r="O34" s="55"/>
    </row>
    <row r="35" spans="3:19" ht="13.9" customHeight="1" thickBot="1" x14ac:dyDescent="0.25"/>
    <row r="36" spans="3:19" ht="13.9" customHeight="1" thickBot="1" x14ac:dyDescent="0.25">
      <c r="C36" s="99"/>
      <c r="D36" s="88"/>
      <c r="E36" s="88"/>
      <c r="F36" s="88"/>
      <c r="G36" s="264"/>
      <c r="H36" s="362">
        <f>C3</f>
        <v>45299</v>
      </c>
      <c r="I36" s="363"/>
      <c r="J36" s="363"/>
      <c r="K36" s="363"/>
      <c r="L36" s="265"/>
      <c r="M36" s="88"/>
      <c r="N36" s="99"/>
      <c r="O36" s="99"/>
      <c r="P36" s="88"/>
    </row>
    <row r="37" spans="3:19" ht="13.9" customHeight="1" x14ac:dyDescent="0.2">
      <c r="C37" s="397" t="s">
        <v>41</v>
      </c>
      <c r="D37" s="398"/>
      <c r="E37" s="398"/>
      <c r="F37" s="401" t="e">
        <f>$K$2</f>
        <v>#VALUE!</v>
      </c>
      <c r="G37" s="268"/>
      <c r="H37" s="364"/>
      <c r="I37" s="364"/>
      <c r="J37" s="364"/>
      <c r="K37" s="364"/>
      <c r="L37" s="268"/>
      <c r="M37" s="266"/>
      <c r="N37" s="409" t="s">
        <v>42</v>
      </c>
      <c r="O37" s="409"/>
      <c r="P37" s="410"/>
      <c r="Q37" s="80"/>
      <c r="R37" s="56"/>
      <c r="S37" s="57"/>
    </row>
    <row r="38" spans="3:19" ht="13.9" customHeight="1" thickBot="1" x14ac:dyDescent="0.25">
      <c r="C38" s="399"/>
      <c r="D38" s="400"/>
      <c r="E38" s="400"/>
      <c r="F38" s="402"/>
      <c r="G38" s="269"/>
      <c r="H38" s="364"/>
      <c r="I38" s="364"/>
      <c r="J38" s="364"/>
      <c r="K38" s="364"/>
      <c r="L38" s="269"/>
      <c r="M38" s="267"/>
      <c r="N38" s="411"/>
      <c r="O38" s="411"/>
      <c r="P38" s="412"/>
      <c r="Q38" s="80"/>
      <c r="R38" s="56"/>
      <c r="S38" s="57"/>
    </row>
    <row r="39" spans="3:19" ht="13.9" customHeight="1" thickBot="1" x14ac:dyDescent="0.25">
      <c r="E39" s="4"/>
      <c r="G39" s="5"/>
      <c r="H39" s="378" t="s">
        <v>45</v>
      </c>
      <c r="I39" s="379"/>
      <c r="J39" s="379"/>
      <c r="K39" s="6"/>
      <c r="L39" s="5"/>
      <c r="N39" s="7"/>
      <c r="O39" s="7"/>
      <c r="P39" s="7"/>
      <c r="Q39" s="7"/>
      <c r="R39" s="7"/>
      <c r="S39" s="7"/>
    </row>
    <row r="40" spans="3:19" ht="13.9" customHeight="1" thickBot="1" x14ac:dyDescent="0.25">
      <c r="C40" s="279" t="s">
        <v>0</v>
      </c>
      <c r="D40" s="280" t="s">
        <v>1</v>
      </c>
      <c r="E40" s="328">
        <f>SUM(E41:E45)</f>
        <v>0</v>
      </c>
      <c r="F40" s="88"/>
      <c r="G40" s="89"/>
      <c r="H40" s="380" t="s">
        <v>43</v>
      </c>
      <c r="I40" s="381"/>
      <c r="J40" s="381"/>
      <c r="K40" s="90" t="str">
        <f>IFERROR(H65/K39,"")</f>
        <v/>
      </c>
      <c r="L40" s="88"/>
      <c r="M40" s="88"/>
      <c r="N40" s="337" t="s">
        <v>16</v>
      </c>
      <c r="O40" s="337" t="s">
        <v>17</v>
      </c>
      <c r="P40" s="337" t="s">
        <v>18</v>
      </c>
      <c r="R40" s="36"/>
      <c r="S40" s="36"/>
    </row>
    <row r="41" spans="3:19" ht="13.9" customHeight="1" thickBot="1" x14ac:dyDescent="0.25">
      <c r="C41" s="10" t="s">
        <v>2</v>
      </c>
      <c r="D41" s="278">
        <f>K39-D42-D43-D44</f>
        <v>0</v>
      </c>
      <c r="E41" s="11"/>
      <c r="F41" s="12"/>
      <c r="G41" s="13"/>
      <c r="H41" s="14"/>
      <c r="I41" s="8"/>
      <c r="J41" s="8"/>
      <c r="K41" s="14"/>
      <c r="L41" s="14"/>
      <c r="N41" s="338">
        <f>SUM(N42:N45)</f>
        <v>0</v>
      </c>
      <c r="O41" s="338">
        <f>SUM(O42:O45)</f>
        <v>0</v>
      </c>
      <c r="P41" s="338">
        <f>SUM(P42:P45)</f>
        <v>0</v>
      </c>
      <c r="R41" s="67"/>
      <c r="S41" s="67"/>
    </row>
    <row r="42" spans="3:19" ht="13.9" customHeight="1" thickBot="1" x14ac:dyDescent="0.25">
      <c r="C42" s="15" t="s">
        <v>3</v>
      </c>
      <c r="D42" s="101">
        <f>COUNTIF(G56:L56,"&gt;0")</f>
        <v>0</v>
      </c>
      <c r="E42" s="95">
        <f>SUM(G56:L56)</f>
        <v>0</v>
      </c>
      <c r="F42" s="12"/>
      <c r="G42" s="254" t="s">
        <v>20</v>
      </c>
      <c r="H42" s="330">
        <f>SUM(H48:I51)</f>
        <v>0</v>
      </c>
      <c r="I42" s="18"/>
      <c r="J42" s="18"/>
      <c r="K42" s="254" t="s">
        <v>21</v>
      </c>
      <c r="L42" s="330">
        <f>SUM(J48:J51)</f>
        <v>0</v>
      </c>
      <c r="N42" s="75"/>
      <c r="O42" s="75"/>
      <c r="P42" s="75"/>
      <c r="R42" s="67"/>
      <c r="S42" s="67"/>
    </row>
    <row r="43" spans="3:19" ht="13.9" customHeight="1" thickBot="1" x14ac:dyDescent="0.25">
      <c r="C43" s="15" t="s">
        <v>4</v>
      </c>
      <c r="D43" s="16"/>
      <c r="E43" s="17"/>
      <c r="F43" s="12"/>
      <c r="G43" s="13"/>
      <c r="H43" s="14"/>
      <c r="I43" s="8"/>
      <c r="J43" s="8"/>
      <c r="K43" s="14"/>
      <c r="L43" s="14"/>
      <c r="N43" s="75"/>
      <c r="O43" s="75"/>
      <c r="P43" s="75"/>
      <c r="R43" s="67"/>
      <c r="S43" s="67"/>
    </row>
    <row r="44" spans="3:19" ht="13.9" customHeight="1" thickBot="1" x14ac:dyDescent="0.25">
      <c r="C44" s="15" t="s">
        <v>14</v>
      </c>
      <c r="D44" s="101">
        <f>COUNTIF(N42:P45,"&gt;0")+COUNTIF(N48:N51,"&gt;0")</f>
        <v>0</v>
      </c>
      <c r="E44" s="95">
        <f>SUM(N42:P45)+SUM(N48:N51)</f>
        <v>0</v>
      </c>
      <c r="F44" s="12"/>
      <c r="G44" s="259" t="s">
        <v>68</v>
      </c>
      <c r="H44" s="132">
        <f>SUM(H48:I51)+SUM(J48:K51)</f>
        <v>0</v>
      </c>
      <c r="I44" s="18"/>
      <c r="J44" s="18"/>
      <c r="K44" s="260" t="s">
        <v>51</v>
      </c>
      <c r="L44" s="331">
        <f>H44-H65</f>
        <v>0</v>
      </c>
      <c r="N44" s="75"/>
      <c r="O44" s="75"/>
      <c r="P44" s="75"/>
      <c r="R44" s="67"/>
      <c r="S44" s="67"/>
    </row>
    <row r="45" spans="3:19" ht="13.9" customHeight="1" thickBot="1" x14ac:dyDescent="0.25">
      <c r="C45" s="19" t="s">
        <v>5</v>
      </c>
      <c r="D45" s="20"/>
      <c r="E45" s="329">
        <f>5*D45</f>
        <v>0</v>
      </c>
      <c r="F45" s="12"/>
      <c r="N45" s="76"/>
      <c r="O45" s="76"/>
      <c r="P45" s="76"/>
      <c r="R45" s="67"/>
      <c r="S45" s="67"/>
    </row>
    <row r="46" spans="3:19" ht="13.9" customHeight="1" thickBot="1" x14ac:dyDescent="0.25">
      <c r="C46" s="21"/>
      <c r="D46" s="22"/>
      <c r="E46" s="23"/>
      <c r="F46" s="12"/>
      <c r="G46" s="442" t="s">
        <v>28</v>
      </c>
      <c r="H46" s="446" t="s">
        <v>29</v>
      </c>
      <c r="I46" s="444"/>
      <c r="J46" s="444" t="s">
        <v>15</v>
      </c>
      <c r="K46" s="445"/>
      <c r="L46" s="24" t="s">
        <v>39</v>
      </c>
      <c r="N46" s="337" t="s">
        <v>55</v>
      </c>
      <c r="O46" s="2"/>
      <c r="P46" s="281"/>
      <c r="Q46" s="25"/>
      <c r="R46" s="25"/>
      <c r="S46" s="25"/>
    </row>
    <row r="47" spans="3:19" ht="13.9" customHeight="1" thickBot="1" x14ac:dyDescent="0.25">
      <c r="C47" s="47" t="s">
        <v>47</v>
      </c>
      <c r="D47" s="48" t="s">
        <v>1</v>
      </c>
      <c r="E47" s="49" t="s">
        <v>34</v>
      </c>
      <c r="F47" s="12"/>
      <c r="G47" s="443"/>
      <c r="H47" s="358">
        <f>SUM(H48:I51)</f>
        <v>0</v>
      </c>
      <c r="I47" s="359"/>
      <c r="J47" s="360">
        <f>SUM(J48:K50)</f>
        <v>0</v>
      </c>
      <c r="K47" s="361"/>
      <c r="L47" s="293">
        <f>SUM(L48:M50)</f>
        <v>0</v>
      </c>
      <c r="M47" s="64"/>
      <c r="N47" s="338">
        <f>SUM(N48:N51)</f>
        <v>0</v>
      </c>
      <c r="O47" s="2"/>
      <c r="P47" s="281"/>
      <c r="R47" s="65"/>
      <c r="S47" s="66"/>
    </row>
    <row r="48" spans="3:19" ht="13.9" customHeight="1" x14ac:dyDescent="0.2">
      <c r="C48" s="100" t="s">
        <v>44</v>
      </c>
      <c r="D48" s="77"/>
      <c r="E48" s="59"/>
      <c r="F48" s="12"/>
      <c r="G48" s="28" t="s">
        <v>19</v>
      </c>
      <c r="H48" s="439"/>
      <c r="I48" s="440"/>
      <c r="J48" s="440"/>
      <c r="K48" s="441"/>
      <c r="L48" s="333">
        <f>H48+J48</f>
        <v>0</v>
      </c>
      <c r="N48" s="75"/>
      <c r="O48" s="2"/>
      <c r="P48" s="101"/>
      <c r="R48" s="16"/>
      <c r="S48" s="67"/>
    </row>
    <row r="49" spans="3:19" ht="13.9" customHeight="1" x14ac:dyDescent="0.2">
      <c r="C49" s="102" t="s">
        <v>48</v>
      </c>
      <c r="D49" s="16"/>
      <c r="E49" s="282">
        <f>D49*4.99</f>
        <v>0</v>
      </c>
      <c r="F49" s="12"/>
      <c r="G49" s="28" t="s">
        <v>25</v>
      </c>
      <c r="H49" s="431"/>
      <c r="I49" s="432"/>
      <c r="J49" s="432"/>
      <c r="K49" s="433"/>
      <c r="L49" s="334">
        <f>H49+J49</f>
        <v>0</v>
      </c>
      <c r="N49" s="75"/>
      <c r="O49" s="2"/>
      <c r="P49" s="96"/>
      <c r="R49" s="16"/>
      <c r="S49" s="67"/>
    </row>
    <row r="50" spans="3:19" ht="13.9" customHeight="1" x14ac:dyDescent="0.2">
      <c r="C50" s="102" t="s">
        <v>114</v>
      </c>
      <c r="D50" s="16"/>
      <c r="E50" s="51"/>
      <c r="F50" s="12"/>
      <c r="G50" s="28" t="s">
        <v>26</v>
      </c>
      <c r="H50" s="431"/>
      <c r="I50" s="432"/>
      <c r="J50" s="432"/>
      <c r="K50" s="433"/>
      <c r="L50" s="334">
        <f>H50+J50</f>
        <v>0</v>
      </c>
      <c r="N50" s="75"/>
      <c r="O50" s="2"/>
      <c r="P50" s="121"/>
      <c r="R50" s="16"/>
      <c r="S50" s="67"/>
    </row>
    <row r="51" spans="3:19" ht="13.9" customHeight="1" thickBot="1" x14ac:dyDescent="0.25">
      <c r="C51" s="103" t="s">
        <v>56</v>
      </c>
      <c r="D51" s="78"/>
      <c r="E51" s="79"/>
      <c r="G51" s="87" t="s">
        <v>27</v>
      </c>
      <c r="H51" s="376">
        <f>E54+E59+E63</f>
        <v>0</v>
      </c>
      <c r="I51" s="377"/>
      <c r="J51" s="377"/>
      <c r="K51" s="438"/>
      <c r="L51" s="332">
        <f>H51</f>
        <v>0</v>
      </c>
      <c r="N51" s="76"/>
      <c r="O51" s="2"/>
      <c r="R51" s="16"/>
      <c r="S51" s="67"/>
    </row>
    <row r="52" spans="3:19" ht="13.9" customHeight="1" thickBot="1" x14ac:dyDescent="0.25">
      <c r="C52" s="2"/>
      <c r="G52" s="36"/>
      <c r="H52" s="58"/>
      <c r="I52" s="58"/>
      <c r="J52" s="58"/>
      <c r="K52" s="58"/>
      <c r="L52" s="58"/>
      <c r="N52" s="2"/>
      <c r="O52" s="2"/>
      <c r="R52" s="16"/>
      <c r="S52" s="67"/>
    </row>
    <row r="53" spans="3:19" ht="13.9" customHeight="1" thickBot="1" x14ac:dyDescent="0.25">
      <c r="C53" s="105" t="s">
        <v>107</v>
      </c>
      <c r="D53" s="26" t="s">
        <v>1</v>
      </c>
      <c r="E53" s="305">
        <f>E54+E55+E56</f>
        <v>0</v>
      </c>
      <c r="G53" s="349" t="s">
        <v>49</v>
      </c>
      <c r="H53" s="350"/>
      <c r="I53" s="350"/>
      <c r="J53" s="350"/>
      <c r="K53" s="350"/>
      <c r="L53" s="353">
        <f>SUM(G56:L56)</f>
        <v>0</v>
      </c>
      <c r="N53" s="105" t="s">
        <v>109</v>
      </c>
      <c r="O53" s="26" t="s">
        <v>1</v>
      </c>
      <c r="P53" s="305">
        <f>P54+P55+P56</f>
        <v>0</v>
      </c>
      <c r="R53" s="65"/>
      <c r="S53" s="66"/>
    </row>
    <row r="54" spans="3:19" ht="13.9" customHeight="1" thickBot="1" x14ac:dyDescent="0.25">
      <c r="C54" s="106" t="s">
        <v>6</v>
      </c>
      <c r="D54" s="16"/>
      <c r="E54" s="27"/>
      <c r="G54" s="351"/>
      <c r="H54" s="352"/>
      <c r="I54" s="352"/>
      <c r="J54" s="352"/>
      <c r="K54" s="352"/>
      <c r="L54" s="354"/>
      <c r="N54" s="106" t="s">
        <v>6</v>
      </c>
      <c r="O54" s="16"/>
      <c r="P54" s="27"/>
      <c r="R54" s="16"/>
      <c r="S54" s="25"/>
    </row>
    <row r="55" spans="3:19" ht="13.9" customHeight="1" x14ac:dyDescent="0.2">
      <c r="C55" s="108" t="s">
        <v>7</v>
      </c>
      <c r="D55" s="16"/>
      <c r="E55" s="27"/>
      <c r="F55" s="12"/>
      <c r="G55" s="311" t="s">
        <v>36</v>
      </c>
      <c r="H55" s="370" t="s">
        <v>37</v>
      </c>
      <c r="I55" s="370"/>
      <c r="J55" s="370" t="s">
        <v>38</v>
      </c>
      <c r="K55" s="370"/>
      <c r="L55" s="312" t="s">
        <v>40</v>
      </c>
      <c r="N55" s="108" t="s">
        <v>7</v>
      </c>
      <c r="O55" s="16"/>
      <c r="P55" s="27"/>
      <c r="R55" s="16"/>
      <c r="S55" s="25"/>
    </row>
    <row r="56" spans="3:19" ht="13.9" customHeight="1" thickBot="1" x14ac:dyDescent="0.25">
      <c r="C56" s="110" t="s">
        <v>8</v>
      </c>
      <c r="D56" s="34"/>
      <c r="E56" s="39"/>
      <c r="F56" s="12"/>
      <c r="G56" s="85"/>
      <c r="H56" s="371"/>
      <c r="I56" s="371"/>
      <c r="J56" s="371"/>
      <c r="K56" s="371"/>
      <c r="L56" s="86"/>
      <c r="N56" s="110" t="s">
        <v>8</v>
      </c>
      <c r="O56" s="16"/>
      <c r="P56" s="27"/>
    </row>
    <row r="57" spans="3:19" ht="13.9" customHeight="1" thickBot="1" x14ac:dyDescent="0.25">
      <c r="C57" s="88"/>
      <c r="N57" s="88"/>
      <c r="O57" s="63"/>
      <c r="P57" s="63"/>
      <c r="R57" s="36"/>
      <c r="S57" s="36"/>
    </row>
    <row r="58" spans="3:19" ht="13.9" customHeight="1" thickBot="1" x14ac:dyDescent="0.25">
      <c r="C58" s="105" t="s">
        <v>108</v>
      </c>
      <c r="D58" s="26" t="s">
        <v>1</v>
      </c>
      <c r="E58" s="305">
        <f>E59+E60+E61</f>
        <v>0</v>
      </c>
      <c r="G58" s="349" t="s">
        <v>50</v>
      </c>
      <c r="H58" s="350"/>
      <c r="I58" s="350"/>
      <c r="J58" s="350"/>
      <c r="K58" s="350"/>
      <c r="L58" s="353">
        <f>SUM(G62:L62)</f>
        <v>0</v>
      </c>
      <c r="N58" s="111" t="s">
        <v>109</v>
      </c>
      <c r="O58" s="26" t="s">
        <v>1</v>
      </c>
      <c r="P58" s="305">
        <f>P59+P60</f>
        <v>0</v>
      </c>
      <c r="R58" s="67"/>
      <c r="S58" s="67"/>
    </row>
    <row r="59" spans="3:19" ht="13.9" customHeight="1" thickBot="1" x14ac:dyDescent="0.25">
      <c r="C59" s="108" t="s">
        <v>54</v>
      </c>
      <c r="D59" s="37"/>
      <c r="E59" s="38"/>
      <c r="F59" s="12"/>
      <c r="G59" s="351"/>
      <c r="H59" s="352"/>
      <c r="I59" s="352"/>
      <c r="J59" s="352"/>
      <c r="K59" s="352"/>
      <c r="L59" s="354"/>
      <c r="N59" s="29" t="s">
        <v>54</v>
      </c>
      <c r="O59" s="37"/>
      <c r="P59" s="38"/>
      <c r="R59" s="67"/>
      <c r="S59" s="67"/>
    </row>
    <row r="60" spans="3:19" ht="13.9" customHeight="1" x14ac:dyDescent="0.2">
      <c r="C60" s="108" t="s">
        <v>9</v>
      </c>
      <c r="D60" s="60"/>
      <c r="E60" s="30"/>
      <c r="G60" s="316">
        <v>10</v>
      </c>
      <c r="H60" s="317">
        <v>20</v>
      </c>
      <c r="I60" s="317"/>
      <c r="J60" s="317"/>
      <c r="K60" s="317">
        <v>50</v>
      </c>
      <c r="L60" s="318">
        <v>100</v>
      </c>
      <c r="N60" s="29" t="s">
        <v>9</v>
      </c>
      <c r="O60" s="61"/>
      <c r="P60" s="62"/>
      <c r="R60" s="67"/>
      <c r="S60" s="67"/>
    </row>
    <row r="61" spans="3:19" ht="13.9" customHeight="1" thickBot="1" x14ac:dyDescent="0.25">
      <c r="C61" s="110" t="s">
        <v>10</v>
      </c>
      <c r="D61" s="31"/>
      <c r="E61" s="35"/>
      <c r="G61" s="83"/>
      <c r="H61" s="357"/>
      <c r="I61" s="357"/>
      <c r="J61" s="357"/>
      <c r="K61" s="357"/>
      <c r="L61" s="84"/>
      <c r="N61" s="33" t="s">
        <v>10</v>
      </c>
      <c r="O61" s="31"/>
      <c r="P61" s="32"/>
      <c r="R61" s="67"/>
      <c r="S61" s="67"/>
    </row>
    <row r="62" spans="3:19" ht="13.9" customHeight="1" thickBot="1" x14ac:dyDescent="0.25">
      <c r="C62" s="99"/>
      <c r="G62" s="335">
        <f>G60*G61</f>
        <v>0</v>
      </c>
      <c r="H62" s="365">
        <f t="shared" ref="H62" si="12">H60*H61</f>
        <v>0</v>
      </c>
      <c r="I62" s="365"/>
      <c r="J62" s="365">
        <f>K60*J61</f>
        <v>0</v>
      </c>
      <c r="K62" s="365"/>
      <c r="L62" s="336">
        <f t="shared" ref="L62" si="13">L60*L61</f>
        <v>0</v>
      </c>
      <c r="N62" s="88"/>
      <c r="O62" s="2"/>
      <c r="Q62" s="8"/>
      <c r="R62" s="8"/>
      <c r="S62" s="8"/>
    </row>
    <row r="63" spans="3:19" ht="13.9" customHeight="1" thickBot="1" x14ac:dyDescent="0.25">
      <c r="C63" s="112" t="s">
        <v>113</v>
      </c>
      <c r="D63" s="40" t="s">
        <v>1</v>
      </c>
      <c r="E63" s="314">
        <f>SUM(E64:E67)</f>
        <v>0</v>
      </c>
      <c r="F63" s="12"/>
      <c r="N63" s="112" t="s">
        <v>110</v>
      </c>
      <c r="O63" s="40" t="s">
        <v>1</v>
      </c>
      <c r="P63" s="314">
        <f>SUM(P64:P67)</f>
        <v>0</v>
      </c>
      <c r="Q63" s="36"/>
      <c r="R63" s="36"/>
      <c r="S63" s="36"/>
    </row>
    <row r="64" spans="3:19" ht="13.9" customHeight="1" thickBot="1" x14ac:dyDescent="0.25">
      <c r="C64" s="113" t="s">
        <v>11</v>
      </c>
      <c r="D64" s="41"/>
      <c r="E64" s="42"/>
      <c r="F64" s="12"/>
      <c r="H64" s="449" t="s">
        <v>23</v>
      </c>
      <c r="I64" s="450"/>
      <c r="J64" s="450"/>
      <c r="K64" s="451"/>
      <c r="N64" s="113" t="s">
        <v>30</v>
      </c>
      <c r="O64" s="41"/>
      <c r="P64" s="42"/>
      <c r="Q64" s="52"/>
      <c r="R64" s="52"/>
      <c r="S64" s="52"/>
    </row>
    <row r="65" spans="3:19" ht="13.9" customHeight="1" x14ac:dyDescent="0.2">
      <c r="C65" s="114" t="s">
        <v>57</v>
      </c>
      <c r="D65" s="43"/>
      <c r="E65" s="44"/>
      <c r="F65" s="12"/>
      <c r="H65" s="387">
        <f>E40+E48+E49+E50+P50</f>
        <v>0</v>
      </c>
      <c r="I65" s="388"/>
      <c r="J65" s="388"/>
      <c r="K65" s="389"/>
      <c r="N65" s="114" t="s">
        <v>31</v>
      </c>
      <c r="O65" s="43"/>
      <c r="P65" s="44"/>
      <c r="Q65" s="52"/>
      <c r="R65" s="52"/>
      <c r="S65" s="52"/>
    </row>
    <row r="66" spans="3:19" ht="13.9" customHeight="1" thickBot="1" x14ac:dyDescent="0.25">
      <c r="C66" s="114" t="s">
        <v>12</v>
      </c>
      <c r="D66" s="43"/>
      <c r="E66" s="44"/>
      <c r="F66" s="12"/>
      <c r="H66" s="390"/>
      <c r="I66" s="391"/>
      <c r="J66" s="391"/>
      <c r="K66" s="392"/>
      <c r="N66" s="114" t="s">
        <v>32</v>
      </c>
      <c r="O66" s="43"/>
      <c r="P66" s="44"/>
      <c r="Q66" s="52"/>
      <c r="R66" s="52"/>
      <c r="S66" s="52"/>
    </row>
    <row r="67" spans="3:19" ht="13.9" customHeight="1" thickBot="1" x14ac:dyDescent="0.25">
      <c r="C67" s="115" t="s">
        <v>13</v>
      </c>
      <c r="D67" s="45"/>
      <c r="E67" s="46"/>
      <c r="N67" s="115" t="s">
        <v>33</v>
      </c>
      <c r="O67" s="45"/>
      <c r="P67" s="46"/>
    </row>
    <row r="69" spans="3:19" ht="13.9" customHeight="1" thickBot="1" x14ac:dyDescent="0.25">
      <c r="G69" s="70"/>
      <c r="N69" s="2"/>
      <c r="O69" s="2"/>
    </row>
    <row r="70" spans="3:19" ht="13.9" customHeight="1" thickBot="1" x14ac:dyDescent="0.25">
      <c r="G70" s="82"/>
      <c r="H70" s="465">
        <f>H36+1</f>
        <v>45300</v>
      </c>
      <c r="I70" s="466"/>
      <c r="J70" s="466"/>
      <c r="K70" s="466"/>
      <c r="L70" s="81"/>
    </row>
    <row r="71" spans="3:19" ht="13.9" customHeight="1" x14ac:dyDescent="0.2">
      <c r="C71" s="468" t="s">
        <v>41</v>
      </c>
      <c r="D71" s="469"/>
      <c r="E71" s="469"/>
      <c r="F71" s="472" t="e">
        <f>$K$2</f>
        <v>#VALUE!</v>
      </c>
      <c r="G71" s="71"/>
      <c r="H71" s="467"/>
      <c r="I71" s="467"/>
      <c r="J71" s="467"/>
      <c r="K71" s="467"/>
      <c r="L71" s="71"/>
      <c r="M71" s="73"/>
      <c r="N71" s="461" t="s">
        <v>58</v>
      </c>
      <c r="O71" s="461"/>
      <c r="P71" s="462"/>
    </row>
    <row r="72" spans="3:19" ht="13.9" customHeight="1" thickBot="1" x14ac:dyDescent="0.25">
      <c r="C72" s="470"/>
      <c r="D72" s="471"/>
      <c r="E72" s="471"/>
      <c r="F72" s="473"/>
      <c r="G72" s="72"/>
      <c r="H72" s="467"/>
      <c r="I72" s="467"/>
      <c r="J72" s="467"/>
      <c r="K72" s="467"/>
      <c r="L72" s="72"/>
      <c r="M72" s="74"/>
      <c r="N72" s="463"/>
      <c r="O72" s="463"/>
      <c r="P72" s="464"/>
    </row>
    <row r="73" spans="3:19" ht="13.9" customHeight="1" thickBot="1" x14ac:dyDescent="0.25">
      <c r="E73" s="4"/>
      <c r="G73" s="5"/>
      <c r="H73" s="378" t="s">
        <v>45</v>
      </c>
      <c r="I73" s="379"/>
      <c r="J73" s="379"/>
      <c r="K73" s="6"/>
      <c r="L73" s="5"/>
      <c r="N73" s="7"/>
      <c r="O73" s="7"/>
      <c r="P73" s="7"/>
    </row>
    <row r="74" spans="3:19" ht="13.9" customHeight="1" thickBot="1" x14ac:dyDescent="0.25">
      <c r="C74" s="279" t="s">
        <v>0</v>
      </c>
      <c r="D74" s="280" t="s">
        <v>1</v>
      </c>
      <c r="E74" s="328">
        <f>SUM(E75:E79)</f>
        <v>37.78</v>
      </c>
      <c r="F74" s="88"/>
      <c r="G74" s="89"/>
      <c r="H74" s="380" t="s">
        <v>43</v>
      </c>
      <c r="I74" s="381"/>
      <c r="J74" s="381"/>
      <c r="K74" s="90" t="str">
        <f>IFERROR(H99/K73,"")</f>
        <v/>
      </c>
      <c r="L74" s="88"/>
      <c r="M74" s="88"/>
      <c r="N74" s="337" t="s">
        <v>16</v>
      </c>
      <c r="O74" s="337" t="s">
        <v>17</v>
      </c>
      <c r="P74" s="337" t="s">
        <v>18</v>
      </c>
    </row>
    <row r="75" spans="3:19" ht="13.9" customHeight="1" thickBot="1" x14ac:dyDescent="0.25">
      <c r="C75" s="10" t="s">
        <v>2</v>
      </c>
      <c r="D75" s="278">
        <f>K73-D76-D77-D78</f>
        <v>-130</v>
      </c>
      <c r="E75" s="11"/>
      <c r="F75" s="12"/>
      <c r="G75" s="13"/>
      <c r="H75" s="14"/>
      <c r="I75" s="8"/>
      <c r="J75" s="8"/>
      <c r="K75" s="14"/>
      <c r="L75" s="14"/>
      <c r="N75" s="338">
        <f>SUM(N76:N79)</f>
        <v>18.37</v>
      </c>
      <c r="O75" s="338">
        <f>SUM(O76:O79)</f>
        <v>0</v>
      </c>
      <c r="P75" s="338">
        <f>SUM(P76:P79)</f>
        <v>5.86</v>
      </c>
    </row>
    <row r="76" spans="3:19" ht="13.9" customHeight="1" thickBot="1" x14ac:dyDescent="0.25">
      <c r="C76" s="15" t="s">
        <v>3</v>
      </c>
      <c r="D76" s="101">
        <f>COUNTIF(G90:L90,"&gt;0")</f>
        <v>0</v>
      </c>
      <c r="E76" s="95">
        <f>SUM(G90:L90)</f>
        <v>0</v>
      </c>
      <c r="F76" s="12"/>
      <c r="G76" s="254" t="s">
        <v>20</v>
      </c>
      <c r="H76" s="330">
        <f>SUM(H82:I85)</f>
        <v>0</v>
      </c>
      <c r="I76" s="18"/>
      <c r="J76" s="18"/>
      <c r="K76" s="254" t="s">
        <v>21</v>
      </c>
      <c r="L76" s="330">
        <f>SUM(J82:J85)</f>
        <v>0</v>
      </c>
      <c r="N76" s="75">
        <v>18.37</v>
      </c>
      <c r="O76" s="75"/>
      <c r="P76" s="75">
        <v>5.86</v>
      </c>
    </row>
    <row r="77" spans="3:19" ht="13.9" customHeight="1" thickBot="1" x14ac:dyDescent="0.25">
      <c r="C77" s="15" t="s">
        <v>4</v>
      </c>
      <c r="D77" s="16">
        <f>111+16</f>
        <v>127</v>
      </c>
      <c r="E77" s="17"/>
      <c r="F77" s="12"/>
      <c r="G77" s="13"/>
      <c r="H77" s="14"/>
      <c r="I77" s="8"/>
      <c r="J77" s="8"/>
      <c r="K77" s="14"/>
      <c r="L77" s="14"/>
      <c r="N77" s="75" t="s">
        <v>118</v>
      </c>
      <c r="O77" s="75"/>
      <c r="P77" s="75"/>
    </row>
    <row r="78" spans="3:19" ht="13.9" customHeight="1" thickBot="1" x14ac:dyDescent="0.25">
      <c r="C78" s="15" t="s">
        <v>14</v>
      </c>
      <c r="D78" s="101">
        <f>COUNTIF(N76:P79,"&gt;0")+COUNTIF(N82:N85,"&gt;0")</f>
        <v>3</v>
      </c>
      <c r="E78" s="95">
        <f>SUM(N76:P79)+SUM(N82:N85)</f>
        <v>37.78</v>
      </c>
      <c r="F78" s="12"/>
      <c r="G78" s="259" t="s">
        <v>68</v>
      </c>
      <c r="H78" s="132">
        <f>SUM(H82:I85)+SUM(J82:K85)</f>
        <v>0</v>
      </c>
      <c r="I78" s="18"/>
      <c r="J78" s="18"/>
      <c r="K78" s="260" t="s">
        <v>51</v>
      </c>
      <c r="L78" s="331">
        <f>H78-H99</f>
        <v>-37.78</v>
      </c>
      <c r="N78" s="75"/>
      <c r="O78" s="75"/>
      <c r="P78" s="75"/>
    </row>
    <row r="79" spans="3:19" ht="13.9" customHeight="1" thickBot="1" x14ac:dyDescent="0.25">
      <c r="C79" s="19" t="s">
        <v>5</v>
      </c>
      <c r="D79" s="20"/>
      <c r="E79" s="329">
        <f>5*D79</f>
        <v>0</v>
      </c>
      <c r="F79" s="12"/>
      <c r="N79" s="76"/>
      <c r="O79" s="76"/>
      <c r="P79" s="76"/>
    </row>
    <row r="80" spans="3:19" ht="13.9" customHeight="1" thickBot="1" x14ac:dyDescent="0.25">
      <c r="C80" s="21"/>
      <c r="D80" s="22"/>
      <c r="E80" s="23"/>
      <c r="F80" s="12"/>
      <c r="G80" s="442" t="s">
        <v>28</v>
      </c>
      <c r="H80" s="446" t="s">
        <v>29</v>
      </c>
      <c r="I80" s="444"/>
      <c r="J80" s="444" t="s">
        <v>15</v>
      </c>
      <c r="K80" s="445"/>
      <c r="L80" s="24" t="s">
        <v>39</v>
      </c>
      <c r="N80" s="337" t="s">
        <v>55</v>
      </c>
      <c r="O80" s="2"/>
      <c r="P80" s="281"/>
    </row>
    <row r="81" spans="3:16" ht="13.9" customHeight="1" thickBot="1" x14ac:dyDescent="0.25">
      <c r="C81" s="47" t="s">
        <v>47</v>
      </c>
      <c r="D81" s="48" t="s">
        <v>1</v>
      </c>
      <c r="E81" s="49" t="s">
        <v>34</v>
      </c>
      <c r="F81" s="12"/>
      <c r="G81" s="443"/>
      <c r="H81" s="358">
        <f>SUM(H82:I85)</f>
        <v>0</v>
      </c>
      <c r="I81" s="359"/>
      <c r="J81" s="360">
        <f>SUM(J82:K84)</f>
        <v>0</v>
      </c>
      <c r="K81" s="361"/>
      <c r="L81" s="293">
        <f>SUM(L82:M84)</f>
        <v>0</v>
      </c>
      <c r="M81" s="64"/>
      <c r="N81" s="338">
        <f>SUM(N82:N85)</f>
        <v>13.55</v>
      </c>
      <c r="O81" s="2"/>
      <c r="P81" s="281"/>
    </row>
    <row r="82" spans="3:16" ht="13.9" customHeight="1" x14ac:dyDescent="0.2">
      <c r="C82" s="100" t="s">
        <v>44</v>
      </c>
      <c r="D82" s="77"/>
      <c r="E82" s="59"/>
      <c r="F82" s="12"/>
      <c r="G82" s="28" t="s">
        <v>19</v>
      </c>
      <c r="H82" s="439"/>
      <c r="I82" s="440"/>
      <c r="J82" s="440"/>
      <c r="K82" s="441"/>
      <c r="L82" s="333">
        <f>H82+J82</f>
        <v>0</v>
      </c>
      <c r="N82" s="75">
        <v>13.55</v>
      </c>
      <c r="O82" s="2"/>
      <c r="P82" s="101"/>
    </row>
    <row r="83" spans="3:16" ht="13.9" customHeight="1" x14ac:dyDescent="0.2">
      <c r="C83" s="102" t="s">
        <v>48</v>
      </c>
      <c r="D83" s="16"/>
      <c r="E83" s="282">
        <f>D83*4.99</f>
        <v>0</v>
      </c>
      <c r="F83" s="12"/>
      <c r="G83" s="28" t="s">
        <v>25</v>
      </c>
      <c r="H83" s="431"/>
      <c r="I83" s="432"/>
      <c r="J83" s="432"/>
      <c r="K83" s="433"/>
      <c r="L83" s="334">
        <f>H83+J83</f>
        <v>0</v>
      </c>
      <c r="N83" s="75"/>
      <c r="O83" s="2"/>
      <c r="P83" s="96"/>
    </row>
    <row r="84" spans="3:16" ht="13.9" customHeight="1" x14ac:dyDescent="0.2">
      <c r="C84" s="102" t="s">
        <v>114</v>
      </c>
      <c r="D84" s="16"/>
      <c r="E84" s="51"/>
      <c r="F84" s="12"/>
      <c r="G84" s="28" t="s">
        <v>26</v>
      </c>
      <c r="H84" s="431"/>
      <c r="I84" s="432"/>
      <c r="J84" s="432"/>
      <c r="K84" s="433"/>
      <c r="L84" s="334">
        <f>H84+J84</f>
        <v>0</v>
      </c>
      <c r="N84" s="75"/>
      <c r="O84" s="2"/>
      <c r="P84" s="121"/>
    </row>
    <row r="85" spans="3:16" ht="13.9" customHeight="1" thickBot="1" x14ac:dyDescent="0.25">
      <c r="C85" s="103" t="s">
        <v>56</v>
      </c>
      <c r="D85" s="78"/>
      <c r="E85" s="79"/>
      <c r="G85" s="87" t="s">
        <v>27</v>
      </c>
      <c r="H85" s="376">
        <f>E88+E93+E97</f>
        <v>0</v>
      </c>
      <c r="I85" s="377"/>
      <c r="J85" s="377"/>
      <c r="K85" s="438"/>
      <c r="L85" s="332">
        <f>H85</f>
        <v>0</v>
      </c>
      <c r="N85" s="76"/>
      <c r="O85" s="2"/>
    </row>
    <row r="86" spans="3:16" ht="13.9" customHeight="1" thickBot="1" x14ac:dyDescent="0.25">
      <c r="C86" s="2"/>
      <c r="G86" s="36"/>
      <c r="H86" s="58"/>
      <c r="I86" s="58"/>
      <c r="J86" s="58"/>
      <c r="K86" s="58"/>
      <c r="L86" s="58"/>
      <c r="N86" s="2"/>
      <c r="O86" s="2"/>
    </row>
    <row r="87" spans="3:16" ht="13.9" customHeight="1" thickBot="1" x14ac:dyDescent="0.25">
      <c r="C87" s="105" t="s">
        <v>107</v>
      </c>
      <c r="D87" s="26" t="s">
        <v>1</v>
      </c>
      <c r="E87" s="305">
        <f>E88+E89+E90</f>
        <v>0</v>
      </c>
      <c r="G87" s="349" t="s">
        <v>49</v>
      </c>
      <c r="H87" s="350"/>
      <c r="I87" s="350"/>
      <c r="J87" s="350"/>
      <c r="K87" s="350"/>
      <c r="L87" s="353">
        <f>SUM(G90:L90)</f>
        <v>0</v>
      </c>
      <c r="N87" s="105" t="s">
        <v>109</v>
      </c>
      <c r="O87" s="26" t="s">
        <v>1</v>
      </c>
      <c r="P87" s="305">
        <f>P88+P89+P90</f>
        <v>0</v>
      </c>
    </row>
    <row r="88" spans="3:16" ht="13.9" customHeight="1" thickBot="1" x14ac:dyDescent="0.25">
      <c r="C88" s="106" t="s">
        <v>6</v>
      </c>
      <c r="D88" s="16"/>
      <c r="E88" s="27"/>
      <c r="G88" s="351"/>
      <c r="H88" s="352"/>
      <c r="I88" s="352"/>
      <c r="J88" s="352"/>
      <c r="K88" s="352"/>
      <c r="L88" s="354"/>
      <c r="N88" s="106" t="s">
        <v>6</v>
      </c>
      <c r="O88" s="16"/>
      <c r="P88" s="27"/>
    </row>
    <row r="89" spans="3:16" ht="13.9" customHeight="1" x14ac:dyDescent="0.2">
      <c r="C89" s="108" t="s">
        <v>7</v>
      </c>
      <c r="D89" s="16"/>
      <c r="E89" s="27"/>
      <c r="F89" s="12"/>
      <c r="G89" s="311" t="s">
        <v>36</v>
      </c>
      <c r="H89" s="370" t="s">
        <v>37</v>
      </c>
      <c r="I89" s="370"/>
      <c r="J89" s="370" t="s">
        <v>38</v>
      </c>
      <c r="K89" s="370"/>
      <c r="L89" s="312" t="s">
        <v>40</v>
      </c>
      <c r="N89" s="108" t="s">
        <v>7</v>
      </c>
      <c r="O89" s="16"/>
      <c r="P89" s="27"/>
    </row>
    <row r="90" spans="3:16" ht="13.9" customHeight="1" thickBot="1" x14ac:dyDescent="0.25">
      <c r="C90" s="110" t="s">
        <v>8</v>
      </c>
      <c r="D90" s="34"/>
      <c r="E90" s="39"/>
      <c r="F90" s="12"/>
      <c r="G90" s="85"/>
      <c r="H90" s="371"/>
      <c r="I90" s="371"/>
      <c r="J90" s="371"/>
      <c r="K90" s="371"/>
      <c r="L90" s="86"/>
      <c r="N90" s="110" t="s">
        <v>8</v>
      </c>
      <c r="O90" s="16"/>
      <c r="P90" s="27"/>
    </row>
    <row r="91" spans="3:16" ht="13.9" customHeight="1" thickBot="1" x14ac:dyDescent="0.25">
      <c r="C91" s="88"/>
      <c r="N91" s="88"/>
      <c r="O91" s="63"/>
      <c r="P91" s="63"/>
    </row>
    <row r="92" spans="3:16" ht="13.9" customHeight="1" thickBot="1" x14ac:dyDescent="0.25">
      <c r="C92" s="105" t="s">
        <v>108</v>
      </c>
      <c r="D92" s="26" t="s">
        <v>1</v>
      </c>
      <c r="E92" s="305">
        <f>E93+E94+E95</f>
        <v>0</v>
      </c>
      <c r="G92" s="349" t="s">
        <v>50</v>
      </c>
      <c r="H92" s="350"/>
      <c r="I92" s="350"/>
      <c r="J92" s="350"/>
      <c r="K92" s="350"/>
      <c r="L92" s="353">
        <f>SUM(G96:L96)</f>
        <v>0</v>
      </c>
      <c r="N92" s="111" t="s">
        <v>109</v>
      </c>
      <c r="O92" s="26" t="s">
        <v>1</v>
      </c>
      <c r="P92" s="305">
        <f>P93+P94</f>
        <v>0</v>
      </c>
    </row>
    <row r="93" spans="3:16" ht="13.9" customHeight="1" thickBot="1" x14ac:dyDescent="0.25">
      <c r="C93" s="108" t="s">
        <v>54</v>
      </c>
      <c r="D93" s="37"/>
      <c r="E93" s="38"/>
      <c r="F93" s="12"/>
      <c r="G93" s="351"/>
      <c r="H93" s="352"/>
      <c r="I93" s="352"/>
      <c r="J93" s="352"/>
      <c r="K93" s="352"/>
      <c r="L93" s="354"/>
      <c r="N93" s="29" t="s">
        <v>54</v>
      </c>
      <c r="O93" s="37"/>
      <c r="P93" s="38"/>
    </row>
    <row r="94" spans="3:16" ht="13.9" customHeight="1" x14ac:dyDescent="0.2">
      <c r="C94" s="108" t="s">
        <v>9</v>
      </c>
      <c r="D94" s="60"/>
      <c r="E94" s="30"/>
      <c r="G94" s="316">
        <v>10</v>
      </c>
      <c r="H94" s="317">
        <v>20</v>
      </c>
      <c r="I94" s="317"/>
      <c r="J94" s="317"/>
      <c r="K94" s="317">
        <v>50</v>
      </c>
      <c r="L94" s="318">
        <v>100</v>
      </c>
      <c r="N94" s="29" t="s">
        <v>9</v>
      </c>
      <c r="O94" s="61"/>
      <c r="P94" s="62"/>
    </row>
    <row r="95" spans="3:16" ht="13.9" customHeight="1" thickBot="1" x14ac:dyDescent="0.25">
      <c r="C95" s="110" t="s">
        <v>10</v>
      </c>
      <c r="D95" s="31"/>
      <c r="E95" s="35"/>
      <c r="G95" s="83"/>
      <c r="H95" s="357"/>
      <c r="I95" s="357"/>
      <c r="J95" s="357"/>
      <c r="K95" s="357"/>
      <c r="L95" s="84"/>
      <c r="N95" s="33" t="s">
        <v>10</v>
      </c>
      <c r="O95" s="31"/>
      <c r="P95" s="32"/>
    </row>
    <row r="96" spans="3:16" ht="13.9" customHeight="1" thickBot="1" x14ac:dyDescent="0.25">
      <c r="C96" s="99"/>
      <c r="G96" s="335">
        <f>G94*G95</f>
        <v>0</v>
      </c>
      <c r="H96" s="365">
        <f t="shared" ref="H96" si="14">H94*H95</f>
        <v>0</v>
      </c>
      <c r="I96" s="365"/>
      <c r="J96" s="365">
        <f>K94*J95</f>
        <v>0</v>
      </c>
      <c r="K96" s="365"/>
      <c r="L96" s="336">
        <f t="shared" ref="L96" si="15">L94*L95</f>
        <v>0</v>
      </c>
      <c r="N96" s="88"/>
      <c r="O96" s="2"/>
    </row>
    <row r="97" spans="3:16" ht="13.9" customHeight="1" thickBot="1" x14ac:dyDescent="0.25">
      <c r="C97" s="112" t="s">
        <v>113</v>
      </c>
      <c r="D97" s="40" t="s">
        <v>1</v>
      </c>
      <c r="E97" s="314">
        <f>SUM(E98:E101)</f>
        <v>0</v>
      </c>
      <c r="F97" s="12"/>
      <c r="N97" s="112" t="s">
        <v>110</v>
      </c>
      <c r="O97" s="40" t="s">
        <v>1</v>
      </c>
      <c r="P97" s="314">
        <f>SUM(P98:P101)</f>
        <v>0</v>
      </c>
    </row>
    <row r="98" spans="3:16" ht="13.9" customHeight="1" thickBot="1" x14ac:dyDescent="0.25">
      <c r="C98" s="113" t="s">
        <v>11</v>
      </c>
      <c r="D98" s="41"/>
      <c r="E98" s="42"/>
      <c r="F98" s="12"/>
      <c r="H98" s="449" t="s">
        <v>23</v>
      </c>
      <c r="I98" s="450"/>
      <c r="J98" s="450"/>
      <c r="K98" s="451"/>
      <c r="N98" s="113" t="s">
        <v>30</v>
      </c>
      <c r="O98" s="41"/>
      <c r="P98" s="42"/>
    </row>
    <row r="99" spans="3:16" ht="13.9" customHeight="1" x14ac:dyDescent="0.2">
      <c r="C99" s="114" t="s">
        <v>57</v>
      </c>
      <c r="D99" s="43"/>
      <c r="E99" s="44"/>
      <c r="F99" s="12"/>
      <c r="H99" s="387">
        <f>E74+E82+E83+E84+P84</f>
        <v>37.78</v>
      </c>
      <c r="I99" s="388"/>
      <c r="J99" s="388"/>
      <c r="K99" s="389"/>
      <c r="N99" s="114" t="s">
        <v>31</v>
      </c>
      <c r="O99" s="43"/>
      <c r="P99" s="44"/>
    </row>
    <row r="100" spans="3:16" ht="13.9" customHeight="1" thickBot="1" x14ac:dyDescent="0.25">
      <c r="C100" s="114" t="s">
        <v>12</v>
      </c>
      <c r="D100" s="43"/>
      <c r="E100" s="44"/>
      <c r="F100" s="12"/>
      <c r="H100" s="390"/>
      <c r="I100" s="391"/>
      <c r="J100" s="391"/>
      <c r="K100" s="392"/>
      <c r="N100" s="114" t="s">
        <v>32</v>
      </c>
      <c r="O100" s="43"/>
      <c r="P100" s="44"/>
    </row>
    <row r="101" spans="3:16" ht="13.9" customHeight="1" thickBot="1" x14ac:dyDescent="0.25">
      <c r="C101" s="115" t="s">
        <v>13</v>
      </c>
      <c r="D101" s="45"/>
      <c r="E101" s="46"/>
      <c r="N101" s="115" t="s">
        <v>33</v>
      </c>
      <c r="O101" s="45"/>
      <c r="P101" s="46"/>
    </row>
    <row r="103" spans="3:16" ht="13.9" customHeight="1" thickBot="1" x14ac:dyDescent="0.25"/>
    <row r="104" spans="3:16" ht="13.9" customHeight="1" thickBot="1" x14ac:dyDescent="0.25">
      <c r="G104" s="82"/>
      <c r="H104" s="465">
        <f>H70+1</f>
        <v>45301</v>
      </c>
      <c r="I104" s="466"/>
      <c r="J104" s="466"/>
      <c r="K104" s="466"/>
      <c r="L104" s="81"/>
    </row>
    <row r="105" spans="3:16" ht="13.9" customHeight="1" x14ac:dyDescent="0.2">
      <c r="C105" s="468" t="s">
        <v>41</v>
      </c>
      <c r="D105" s="469"/>
      <c r="E105" s="469"/>
      <c r="F105" s="472" t="e">
        <f>$K$2</f>
        <v>#VALUE!</v>
      </c>
      <c r="G105" s="71"/>
      <c r="H105" s="467"/>
      <c r="I105" s="467"/>
      <c r="J105" s="467"/>
      <c r="K105" s="467"/>
      <c r="L105" s="71"/>
      <c r="M105" s="73"/>
      <c r="N105" s="461" t="s">
        <v>58</v>
      </c>
      <c r="O105" s="461"/>
      <c r="P105" s="462"/>
    </row>
    <row r="106" spans="3:16" ht="13.9" customHeight="1" thickBot="1" x14ac:dyDescent="0.25">
      <c r="C106" s="470"/>
      <c r="D106" s="471"/>
      <c r="E106" s="471"/>
      <c r="F106" s="473"/>
      <c r="G106" s="72"/>
      <c r="H106" s="467"/>
      <c r="I106" s="467"/>
      <c r="J106" s="467"/>
      <c r="K106" s="467"/>
      <c r="L106" s="72"/>
      <c r="M106" s="74"/>
      <c r="N106" s="463"/>
      <c r="O106" s="463"/>
      <c r="P106" s="464"/>
    </row>
    <row r="107" spans="3:16" ht="13.9" customHeight="1" thickBot="1" x14ac:dyDescent="0.25">
      <c r="E107" s="4"/>
      <c r="G107" s="5"/>
      <c r="H107" s="378" t="s">
        <v>45</v>
      </c>
      <c r="I107" s="379"/>
      <c r="J107" s="379"/>
      <c r="K107" s="6"/>
      <c r="L107" s="5"/>
      <c r="N107" s="7"/>
      <c r="O107" s="7"/>
      <c r="P107" s="7"/>
    </row>
    <row r="108" spans="3:16" ht="13.9" customHeight="1" thickBot="1" x14ac:dyDescent="0.25">
      <c r="C108" s="279" t="s">
        <v>0</v>
      </c>
      <c r="D108" s="280" t="s">
        <v>1</v>
      </c>
      <c r="E108" s="328">
        <f>SUM(E109:E113)</f>
        <v>1115.69</v>
      </c>
      <c r="F108" s="88"/>
      <c r="G108" s="89"/>
      <c r="H108" s="380" t="s">
        <v>43</v>
      </c>
      <c r="I108" s="381"/>
      <c r="J108" s="381"/>
      <c r="K108" s="90" t="str">
        <f>IFERROR(H133/K107,"")</f>
        <v/>
      </c>
      <c r="L108" s="88"/>
      <c r="M108" s="88"/>
      <c r="N108" s="337" t="s">
        <v>16</v>
      </c>
      <c r="O108" s="337" t="s">
        <v>17</v>
      </c>
      <c r="P108" s="337" t="s">
        <v>18</v>
      </c>
    </row>
    <row r="109" spans="3:16" ht="13.9" customHeight="1" thickBot="1" x14ac:dyDescent="0.25">
      <c r="C109" s="10" t="s">
        <v>2</v>
      </c>
      <c r="D109" s="278">
        <f>K107-D110-D111-D112</f>
        <v>-116</v>
      </c>
      <c r="E109" s="11"/>
      <c r="F109" s="12"/>
      <c r="G109" s="13"/>
      <c r="H109" s="14"/>
      <c r="I109" s="8"/>
      <c r="J109" s="8"/>
      <c r="K109" s="14"/>
      <c r="L109" s="14"/>
      <c r="N109" s="338">
        <f>SUM(N110:N113)</f>
        <v>0</v>
      </c>
      <c r="O109" s="338">
        <f>SUM(O110:O113)</f>
        <v>34.44</v>
      </c>
      <c r="P109" s="338">
        <f>SUM(P110:P113)</f>
        <v>5.25</v>
      </c>
    </row>
    <row r="110" spans="3:16" ht="13.9" customHeight="1" thickBot="1" x14ac:dyDescent="0.25">
      <c r="C110" s="15" t="s">
        <v>3</v>
      </c>
      <c r="D110" s="101">
        <f>COUNTIF(G124:L124,"&gt;0")</f>
        <v>0</v>
      </c>
      <c r="E110" s="95">
        <f>SUM(G124:L124)</f>
        <v>0</v>
      </c>
      <c r="F110" s="12"/>
      <c r="G110" s="254" t="s">
        <v>20</v>
      </c>
      <c r="H110" s="330">
        <f>SUM(H116:I119)</f>
        <v>0</v>
      </c>
      <c r="I110" s="18"/>
      <c r="J110" s="18"/>
      <c r="K110" s="254" t="s">
        <v>21</v>
      </c>
      <c r="L110" s="330">
        <f>SUM(J116:J119)</f>
        <v>0</v>
      </c>
      <c r="N110" s="75"/>
      <c r="O110" s="75">
        <v>34.44</v>
      </c>
      <c r="P110" s="75">
        <v>5.25</v>
      </c>
    </row>
    <row r="111" spans="3:16" ht="13.9" customHeight="1" thickBot="1" x14ac:dyDescent="0.25">
      <c r="C111" s="15" t="s">
        <v>4</v>
      </c>
      <c r="D111" s="16">
        <f>101+13</f>
        <v>114</v>
      </c>
      <c r="E111" s="17">
        <f>885.14+190.86</f>
        <v>1076</v>
      </c>
      <c r="F111" s="12"/>
      <c r="G111" s="13"/>
      <c r="H111" s="14"/>
      <c r="I111" s="8"/>
      <c r="J111" s="8"/>
      <c r="K111" s="14"/>
      <c r="L111" s="14"/>
      <c r="N111" s="75"/>
      <c r="O111" s="75" t="s">
        <v>118</v>
      </c>
      <c r="P111" s="75"/>
    </row>
    <row r="112" spans="3:16" ht="13.9" customHeight="1" thickBot="1" x14ac:dyDescent="0.25">
      <c r="C112" s="15" t="s">
        <v>14</v>
      </c>
      <c r="D112" s="101">
        <f>COUNTIF(N110:P113,"&gt;0")+COUNTIF(N116:N119,"&gt;0")</f>
        <v>2</v>
      </c>
      <c r="E112" s="95">
        <f>SUM(N110:P113)+SUM(N116:N119)</f>
        <v>39.69</v>
      </c>
      <c r="F112" s="12"/>
      <c r="G112" s="259" t="s">
        <v>68</v>
      </c>
      <c r="H112" s="132">
        <f>SUM(H116:I119)+SUM(J116:K119)</f>
        <v>0</v>
      </c>
      <c r="I112" s="18"/>
      <c r="J112" s="18"/>
      <c r="K112" s="260" t="s">
        <v>51</v>
      </c>
      <c r="L112" s="331">
        <f>H112-H133</f>
        <v>-1115.69</v>
      </c>
      <c r="N112" s="75"/>
      <c r="O112" s="75" t="s">
        <v>119</v>
      </c>
      <c r="P112" s="75"/>
    </row>
    <row r="113" spans="3:16" ht="13.9" customHeight="1" thickBot="1" x14ac:dyDescent="0.25">
      <c r="C113" s="19" t="s">
        <v>5</v>
      </c>
      <c r="D113" s="20"/>
      <c r="E113" s="329">
        <f>5*D113</f>
        <v>0</v>
      </c>
      <c r="F113" s="12"/>
      <c r="N113" s="76"/>
      <c r="O113" s="76"/>
      <c r="P113" s="76"/>
    </row>
    <row r="114" spans="3:16" ht="13.9" customHeight="1" thickBot="1" x14ac:dyDescent="0.25">
      <c r="C114" s="21"/>
      <c r="D114" s="22"/>
      <c r="E114" s="23"/>
      <c r="F114" s="12"/>
      <c r="G114" s="442" t="s">
        <v>28</v>
      </c>
      <c r="H114" s="446" t="s">
        <v>29</v>
      </c>
      <c r="I114" s="444"/>
      <c r="J114" s="444" t="s">
        <v>15</v>
      </c>
      <c r="K114" s="445"/>
      <c r="L114" s="24" t="s">
        <v>39</v>
      </c>
      <c r="N114" s="337" t="s">
        <v>55</v>
      </c>
      <c r="O114" s="2"/>
      <c r="P114" s="281"/>
    </row>
    <row r="115" spans="3:16" ht="13.9" customHeight="1" thickBot="1" x14ac:dyDescent="0.25">
      <c r="C115" s="47" t="s">
        <v>47</v>
      </c>
      <c r="D115" s="48" t="s">
        <v>1</v>
      </c>
      <c r="E115" s="49" t="s">
        <v>34</v>
      </c>
      <c r="F115" s="12"/>
      <c r="G115" s="443"/>
      <c r="H115" s="358">
        <f>SUM(H116:I119)</f>
        <v>0</v>
      </c>
      <c r="I115" s="359"/>
      <c r="J115" s="360">
        <f>SUM(J116:K118)</f>
        <v>0</v>
      </c>
      <c r="K115" s="361"/>
      <c r="L115" s="293">
        <f>SUM(L116:M118)</f>
        <v>0</v>
      </c>
      <c r="M115" s="64"/>
      <c r="N115" s="338">
        <f>SUM(N116:N119)</f>
        <v>0</v>
      </c>
      <c r="O115" s="2"/>
      <c r="P115" s="281"/>
    </row>
    <row r="116" spans="3:16" ht="13.9" customHeight="1" x14ac:dyDescent="0.2">
      <c r="C116" s="100" t="s">
        <v>44</v>
      </c>
      <c r="D116" s="77"/>
      <c r="E116" s="59"/>
      <c r="F116" s="12"/>
      <c r="G116" s="28" t="s">
        <v>19</v>
      </c>
      <c r="H116" s="439"/>
      <c r="I116" s="440"/>
      <c r="J116" s="440"/>
      <c r="K116" s="441"/>
      <c r="L116" s="333">
        <f>H116+J116</f>
        <v>0</v>
      </c>
      <c r="N116" s="75"/>
      <c r="O116" s="2"/>
      <c r="P116" s="101"/>
    </row>
    <row r="117" spans="3:16" ht="13.9" customHeight="1" x14ac:dyDescent="0.2">
      <c r="C117" s="102" t="s">
        <v>48</v>
      </c>
      <c r="D117" s="16"/>
      <c r="E117" s="282">
        <f>D117*4.99</f>
        <v>0</v>
      </c>
      <c r="F117" s="12"/>
      <c r="G117" s="28" t="s">
        <v>25</v>
      </c>
      <c r="H117" s="431"/>
      <c r="I117" s="432"/>
      <c r="J117" s="432"/>
      <c r="K117" s="433"/>
      <c r="L117" s="334">
        <f>H117+J117</f>
        <v>0</v>
      </c>
      <c r="N117" s="75"/>
      <c r="O117" s="2"/>
      <c r="P117" s="96"/>
    </row>
    <row r="118" spans="3:16" ht="13.9" customHeight="1" x14ac:dyDescent="0.2">
      <c r="C118" s="102" t="s">
        <v>114</v>
      </c>
      <c r="D118" s="16"/>
      <c r="E118" s="51"/>
      <c r="F118" s="12"/>
      <c r="G118" s="28" t="s">
        <v>26</v>
      </c>
      <c r="H118" s="431"/>
      <c r="I118" s="432"/>
      <c r="J118" s="432"/>
      <c r="K118" s="433"/>
      <c r="L118" s="334">
        <f>H118+J118</f>
        <v>0</v>
      </c>
      <c r="N118" s="75"/>
      <c r="O118" s="2"/>
      <c r="P118" s="121"/>
    </row>
    <row r="119" spans="3:16" ht="13.9" customHeight="1" thickBot="1" x14ac:dyDescent="0.25">
      <c r="C119" s="103" t="s">
        <v>56</v>
      </c>
      <c r="D119" s="78"/>
      <c r="E119" s="79"/>
      <c r="G119" s="87" t="s">
        <v>27</v>
      </c>
      <c r="H119" s="376">
        <f>E122+E127+E131</f>
        <v>0</v>
      </c>
      <c r="I119" s="377"/>
      <c r="J119" s="377"/>
      <c r="K119" s="438"/>
      <c r="L119" s="332">
        <f>H119</f>
        <v>0</v>
      </c>
      <c r="N119" s="76"/>
      <c r="O119" s="2"/>
    </row>
    <row r="120" spans="3:16" ht="13.9" customHeight="1" thickBot="1" x14ac:dyDescent="0.25">
      <c r="C120" s="2"/>
      <c r="G120" s="36"/>
      <c r="H120" s="58"/>
      <c r="I120" s="58"/>
      <c r="J120" s="58"/>
      <c r="K120" s="58"/>
      <c r="L120" s="58"/>
      <c r="N120" s="2"/>
      <c r="O120" s="2"/>
    </row>
    <row r="121" spans="3:16" ht="13.9" customHeight="1" thickBot="1" x14ac:dyDescent="0.25">
      <c r="C121" s="105" t="s">
        <v>107</v>
      </c>
      <c r="D121" s="26" t="s">
        <v>1</v>
      </c>
      <c r="E121" s="305">
        <f>E122+E123+E124</f>
        <v>0</v>
      </c>
      <c r="G121" s="349" t="s">
        <v>49</v>
      </c>
      <c r="H121" s="350"/>
      <c r="I121" s="350"/>
      <c r="J121" s="350"/>
      <c r="K121" s="350"/>
      <c r="L121" s="353">
        <f>SUM(G124:L124)</f>
        <v>0</v>
      </c>
      <c r="N121" s="105" t="s">
        <v>109</v>
      </c>
      <c r="O121" s="26" t="s">
        <v>1</v>
      </c>
      <c r="P121" s="305">
        <f>P122+P123+P124</f>
        <v>0</v>
      </c>
    </row>
    <row r="122" spans="3:16" ht="13.9" customHeight="1" thickBot="1" x14ac:dyDescent="0.25">
      <c r="C122" s="106" t="s">
        <v>6</v>
      </c>
      <c r="D122" s="16"/>
      <c r="E122" s="27"/>
      <c r="G122" s="351"/>
      <c r="H122" s="352"/>
      <c r="I122" s="352"/>
      <c r="J122" s="352"/>
      <c r="K122" s="352"/>
      <c r="L122" s="354"/>
      <c r="N122" s="106" t="s">
        <v>6</v>
      </c>
      <c r="O122" s="16"/>
      <c r="P122" s="27"/>
    </row>
    <row r="123" spans="3:16" ht="13.9" customHeight="1" x14ac:dyDescent="0.2">
      <c r="C123" s="108" t="s">
        <v>7</v>
      </c>
      <c r="D123" s="16"/>
      <c r="E123" s="27"/>
      <c r="F123" s="12"/>
      <c r="G123" s="311" t="s">
        <v>36</v>
      </c>
      <c r="H123" s="370" t="s">
        <v>37</v>
      </c>
      <c r="I123" s="370"/>
      <c r="J123" s="370" t="s">
        <v>38</v>
      </c>
      <c r="K123" s="370"/>
      <c r="L123" s="312" t="s">
        <v>40</v>
      </c>
      <c r="N123" s="108" t="s">
        <v>7</v>
      </c>
      <c r="O123" s="16"/>
      <c r="P123" s="27"/>
    </row>
    <row r="124" spans="3:16" ht="13.9" customHeight="1" thickBot="1" x14ac:dyDescent="0.25">
      <c r="C124" s="110" t="s">
        <v>8</v>
      </c>
      <c r="D124" s="34"/>
      <c r="E124" s="39"/>
      <c r="F124" s="12"/>
      <c r="G124" s="85"/>
      <c r="H124" s="371"/>
      <c r="I124" s="371"/>
      <c r="J124" s="371"/>
      <c r="K124" s="371"/>
      <c r="L124" s="86"/>
      <c r="N124" s="110" t="s">
        <v>8</v>
      </c>
      <c r="O124" s="16"/>
      <c r="P124" s="27"/>
    </row>
    <row r="125" spans="3:16" ht="13.9" customHeight="1" thickBot="1" x14ac:dyDescent="0.25">
      <c r="C125" s="88"/>
      <c r="N125" s="88"/>
      <c r="O125" s="63"/>
      <c r="P125" s="63"/>
    </row>
    <row r="126" spans="3:16" ht="13.9" customHeight="1" thickBot="1" x14ac:dyDescent="0.25">
      <c r="C126" s="105" t="s">
        <v>108</v>
      </c>
      <c r="D126" s="26" t="s">
        <v>1</v>
      </c>
      <c r="E126" s="305">
        <f>E127+E128+E129</f>
        <v>0</v>
      </c>
      <c r="G126" s="349" t="s">
        <v>50</v>
      </c>
      <c r="H126" s="350"/>
      <c r="I126" s="350"/>
      <c r="J126" s="350"/>
      <c r="K126" s="350"/>
      <c r="L126" s="353">
        <f>SUM(G130:L130)</f>
        <v>0</v>
      </c>
      <c r="N126" s="111" t="s">
        <v>109</v>
      </c>
      <c r="O126" s="26" t="s">
        <v>1</v>
      </c>
      <c r="P126" s="305">
        <f>P127+P128</f>
        <v>0</v>
      </c>
    </row>
    <row r="127" spans="3:16" ht="13.9" customHeight="1" thickBot="1" x14ac:dyDescent="0.25">
      <c r="C127" s="108" t="s">
        <v>54</v>
      </c>
      <c r="D127" s="37"/>
      <c r="E127" s="38"/>
      <c r="F127" s="12"/>
      <c r="G127" s="351"/>
      <c r="H127" s="352"/>
      <c r="I127" s="352"/>
      <c r="J127" s="352"/>
      <c r="K127" s="352"/>
      <c r="L127" s="354"/>
      <c r="N127" s="29" t="s">
        <v>54</v>
      </c>
      <c r="O127" s="37"/>
      <c r="P127" s="38"/>
    </row>
    <row r="128" spans="3:16" ht="13.9" customHeight="1" x14ac:dyDescent="0.2">
      <c r="C128" s="108" t="s">
        <v>9</v>
      </c>
      <c r="D128" s="60"/>
      <c r="E128" s="30"/>
      <c r="G128" s="316">
        <v>10</v>
      </c>
      <c r="H128" s="317">
        <v>20</v>
      </c>
      <c r="I128" s="317"/>
      <c r="J128" s="317"/>
      <c r="K128" s="317">
        <v>50</v>
      </c>
      <c r="L128" s="318">
        <v>100</v>
      </c>
      <c r="N128" s="29" t="s">
        <v>9</v>
      </c>
      <c r="O128" s="61"/>
      <c r="P128" s="62"/>
    </row>
    <row r="129" spans="3:16" ht="13.9" customHeight="1" thickBot="1" x14ac:dyDescent="0.25">
      <c r="C129" s="110" t="s">
        <v>10</v>
      </c>
      <c r="D129" s="31"/>
      <c r="E129" s="35"/>
      <c r="G129" s="83"/>
      <c r="H129" s="357"/>
      <c r="I129" s="357"/>
      <c r="J129" s="357"/>
      <c r="K129" s="357"/>
      <c r="L129" s="84"/>
      <c r="N129" s="33" t="s">
        <v>10</v>
      </c>
      <c r="O129" s="31"/>
      <c r="P129" s="32"/>
    </row>
    <row r="130" spans="3:16" ht="13.9" customHeight="1" thickBot="1" x14ac:dyDescent="0.25">
      <c r="C130" s="99"/>
      <c r="G130" s="335">
        <f>G128*G129</f>
        <v>0</v>
      </c>
      <c r="H130" s="365">
        <f t="shared" ref="H130" si="16">H128*H129</f>
        <v>0</v>
      </c>
      <c r="I130" s="365"/>
      <c r="J130" s="365">
        <f>K128*J129</f>
        <v>0</v>
      </c>
      <c r="K130" s="365"/>
      <c r="L130" s="336">
        <f t="shared" ref="L130" si="17">L128*L129</f>
        <v>0</v>
      </c>
      <c r="N130" s="88"/>
      <c r="O130" s="2"/>
    </row>
    <row r="131" spans="3:16" ht="13.9" customHeight="1" thickBot="1" x14ac:dyDescent="0.25">
      <c r="C131" s="112" t="s">
        <v>113</v>
      </c>
      <c r="D131" s="40" t="s">
        <v>1</v>
      </c>
      <c r="E131" s="314">
        <f>SUM(E132:E135)</f>
        <v>0</v>
      </c>
      <c r="F131" s="12"/>
      <c r="N131" s="112" t="s">
        <v>110</v>
      </c>
      <c r="O131" s="40" t="s">
        <v>1</v>
      </c>
      <c r="P131" s="314">
        <f>SUM(P132:P135)</f>
        <v>0</v>
      </c>
    </row>
    <row r="132" spans="3:16" ht="13.9" customHeight="1" thickBot="1" x14ac:dyDescent="0.25">
      <c r="C132" s="113" t="s">
        <v>11</v>
      </c>
      <c r="D132" s="41"/>
      <c r="E132" s="42"/>
      <c r="F132" s="12"/>
      <c r="H132" s="449" t="s">
        <v>23</v>
      </c>
      <c r="I132" s="450"/>
      <c r="J132" s="450"/>
      <c r="K132" s="451"/>
      <c r="N132" s="113" t="s">
        <v>30</v>
      </c>
      <c r="O132" s="41"/>
      <c r="P132" s="42"/>
    </row>
    <row r="133" spans="3:16" ht="13.9" customHeight="1" x14ac:dyDescent="0.2">
      <c r="C133" s="114" t="s">
        <v>57</v>
      </c>
      <c r="D133" s="43"/>
      <c r="E133" s="44"/>
      <c r="F133" s="12"/>
      <c r="H133" s="387">
        <f>E108+E116+E117+E118+P118</f>
        <v>1115.69</v>
      </c>
      <c r="I133" s="388"/>
      <c r="J133" s="388"/>
      <c r="K133" s="389"/>
      <c r="N133" s="114" t="s">
        <v>31</v>
      </c>
      <c r="O133" s="43"/>
      <c r="P133" s="44"/>
    </row>
    <row r="134" spans="3:16" ht="13.9" customHeight="1" thickBot="1" x14ac:dyDescent="0.25">
      <c r="C134" s="114" t="s">
        <v>12</v>
      </c>
      <c r="D134" s="43"/>
      <c r="E134" s="44"/>
      <c r="F134" s="12"/>
      <c r="H134" s="390"/>
      <c r="I134" s="391"/>
      <c r="J134" s="391"/>
      <c r="K134" s="392"/>
      <c r="N134" s="114" t="s">
        <v>32</v>
      </c>
      <c r="O134" s="43"/>
      <c r="P134" s="44"/>
    </row>
    <row r="135" spans="3:16" ht="13.9" customHeight="1" thickBot="1" x14ac:dyDescent="0.25">
      <c r="C135" s="115" t="s">
        <v>13</v>
      </c>
      <c r="D135" s="45"/>
      <c r="E135" s="46"/>
      <c r="N135" s="115" t="s">
        <v>33</v>
      </c>
      <c r="O135" s="45"/>
      <c r="P135" s="46"/>
    </row>
    <row r="137" spans="3:16" ht="13.9" customHeight="1" thickBot="1" x14ac:dyDescent="0.25"/>
    <row r="138" spans="3:16" ht="13.9" customHeight="1" thickBot="1" x14ac:dyDescent="0.25">
      <c r="G138" s="82"/>
      <c r="H138" s="465">
        <f>H104+1</f>
        <v>45302</v>
      </c>
      <c r="I138" s="466"/>
      <c r="J138" s="466"/>
      <c r="K138" s="466"/>
      <c r="L138" s="81"/>
    </row>
    <row r="139" spans="3:16" ht="13.9" customHeight="1" x14ac:dyDescent="0.2">
      <c r="C139" s="468" t="s">
        <v>41</v>
      </c>
      <c r="D139" s="469"/>
      <c r="E139" s="469"/>
      <c r="F139" s="472" t="e">
        <f>$K$2</f>
        <v>#VALUE!</v>
      </c>
      <c r="G139" s="71"/>
      <c r="H139" s="467"/>
      <c r="I139" s="467"/>
      <c r="J139" s="467"/>
      <c r="K139" s="467"/>
      <c r="L139" s="71"/>
      <c r="M139" s="73"/>
      <c r="N139" s="461" t="s">
        <v>58</v>
      </c>
      <c r="O139" s="461"/>
      <c r="P139" s="462"/>
    </row>
    <row r="140" spans="3:16" ht="13.9" customHeight="1" thickBot="1" x14ac:dyDescent="0.25">
      <c r="C140" s="470"/>
      <c r="D140" s="471"/>
      <c r="E140" s="471"/>
      <c r="F140" s="473"/>
      <c r="G140" s="72"/>
      <c r="H140" s="467"/>
      <c r="I140" s="467"/>
      <c r="J140" s="467"/>
      <c r="K140" s="467"/>
      <c r="L140" s="72"/>
      <c r="M140" s="74"/>
      <c r="N140" s="463"/>
      <c r="O140" s="463"/>
      <c r="P140" s="464"/>
    </row>
    <row r="141" spans="3:16" ht="13.9" customHeight="1" thickBot="1" x14ac:dyDescent="0.25">
      <c r="E141" s="4"/>
      <c r="G141" s="5"/>
      <c r="H141" s="378" t="s">
        <v>45</v>
      </c>
      <c r="I141" s="379"/>
      <c r="J141" s="379"/>
      <c r="K141" s="6"/>
      <c r="L141" s="5"/>
      <c r="N141" s="7"/>
      <c r="O141" s="7"/>
      <c r="P141" s="7"/>
    </row>
    <row r="142" spans="3:16" ht="13.9" customHeight="1" thickBot="1" x14ac:dyDescent="0.25">
      <c r="C142" s="279" t="s">
        <v>0</v>
      </c>
      <c r="D142" s="280" t="s">
        <v>1</v>
      </c>
      <c r="E142" s="328">
        <f>SUM(E143:E147)</f>
        <v>1296.3999999999999</v>
      </c>
      <c r="F142" s="88"/>
      <c r="G142" s="89"/>
      <c r="H142" s="380" t="s">
        <v>43</v>
      </c>
      <c r="I142" s="381"/>
      <c r="J142" s="381"/>
      <c r="K142" s="90" t="str">
        <f>IFERROR(H167/K141,"")</f>
        <v/>
      </c>
      <c r="L142" s="88"/>
      <c r="M142" s="88"/>
      <c r="N142" s="337" t="s">
        <v>16</v>
      </c>
      <c r="O142" s="337" t="s">
        <v>17</v>
      </c>
      <c r="P142" s="337" t="s">
        <v>18</v>
      </c>
    </row>
    <row r="143" spans="3:16" ht="13.9" customHeight="1" thickBot="1" x14ac:dyDescent="0.25">
      <c r="C143" s="10" t="s">
        <v>2</v>
      </c>
      <c r="D143" s="278">
        <f>K141-D144-D145-D146</f>
        <v>-119</v>
      </c>
      <c r="E143" s="11"/>
      <c r="F143" s="12"/>
      <c r="G143" s="13"/>
      <c r="H143" s="14"/>
      <c r="I143" s="8"/>
      <c r="J143" s="8"/>
      <c r="K143" s="14"/>
      <c r="L143" s="14"/>
      <c r="N143" s="338">
        <f>SUM(N144:N147)</f>
        <v>19.21</v>
      </c>
      <c r="O143" s="338">
        <f>SUM(O144:O147)</f>
        <v>6.56</v>
      </c>
      <c r="P143" s="338">
        <f>SUM(P144:P147)</f>
        <v>0</v>
      </c>
    </row>
    <row r="144" spans="3:16" ht="13.9" customHeight="1" thickBot="1" x14ac:dyDescent="0.25">
      <c r="C144" s="15" t="s">
        <v>3</v>
      </c>
      <c r="D144" s="101">
        <f>COUNTIF(G158:L158,"&gt;0")</f>
        <v>0</v>
      </c>
      <c r="E144" s="95">
        <f>SUM(G158:L158)</f>
        <v>0</v>
      </c>
      <c r="F144" s="12"/>
      <c r="G144" s="254" t="s">
        <v>20</v>
      </c>
      <c r="H144" s="330">
        <f>SUM(H150:I153)</f>
        <v>0</v>
      </c>
      <c r="I144" s="18"/>
      <c r="J144" s="18"/>
      <c r="K144" s="254" t="s">
        <v>21</v>
      </c>
      <c r="L144" s="330">
        <f>SUM(J150:J153)</f>
        <v>0</v>
      </c>
      <c r="N144" s="75">
        <v>19.21</v>
      </c>
      <c r="O144" s="75">
        <v>6.56</v>
      </c>
      <c r="P144" s="75"/>
    </row>
    <row r="145" spans="3:16" ht="13.9" customHeight="1" thickBot="1" x14ac:dyDescent="0.25">
      <c r="C145" s="15" t="s">
        <v>4</v>
      </c>
      <c r="D145" s="16">
        <f>106+11</f>
        <v>117</v>
      </c>
      <c r="E145" s="17">
        <f>984.67+285.96</f>
        <v>1270.6299999999999</v>
      </c>
      <c r="F145" s="12"/>
      <c r="G145" s="13"/>
      <c r="H145" s="14"/>
      <c r="I145" s="8"/>
      <c r="J145" s="8"/>
      <c r="K145" s="14"/>
      <c r="L145" s="14"/>
      <c r="N145" s="75" t="s">
        <v>118</v>
      </c>
      <c r="O145" s="75"/>
      <c r="P145" s="75"/>
    </row>
    <row r="146" spans="3:16" ht="13.9" customHeight="1" thickBot="1" x14ac:dyDescent="0.25">
      <c r="C146" s="15" t="s">
        <v>14</v>
      </c>
      <c r="D146" s="101">
        <f>COUNTIF(N144:P147,"&gt;0")+COUNTIF(N150:N153,"&gt;0")</f>
        <v>2</v>
      </c>
      <c r="E146" s="95">
        <f>SUM(N144:P147)+SUM(N150:N153)</f>
        <v>25.77</v>
      </c>
      <c r="F146" s="12"/>
      <c r="G146" s="259" t="s">
        <v>68</v>
      </c>
      <c r="H146" s="132">
        <f>SUM(H150:I153)+SUM(J150:K153)</f>
        <v>0</v>
      </c>
      <c r="I146" s="18"/>
      <c r="J146" s="18"/>
      <c r="K146" s="260" t="s">
        <v>51</v>
      </c>
      <c r="L146" s="331">
        <f>H146-H167</f>
        <v>-1296.3999999999999</v>
      </c>
      <c r="N146" s="75"/>
      <c r="O146" s="75"/>
      <c r="P146" s="75"/>
    </row>
    <row r="147" spans="3:16" ht="13.9" customHeight="1" thickBot="1" x14ac:dyDescent="0.25">
      <c r="C147" s="19" t="s">
        <v>5</v>
      </c>
      <c r="D147" s="20"/>
      <c r="E147" s="329">
        <f>5*D147</f>
        <v>0</v>
      </c>
      <c r="F147" s="12"/>
      <c r="N147" s="76"/>
      <c r="O147" s="76"/>
      <c r="P147" s="76"/>
    </row>
    <row r="148" spans="3:16" ht="13.9" customHeight="1" thickBot="1" x14ac:dyDescent="0.25">
      <c r="C148" s="21"/>
      <c r="D148" s="22"/>
      <c r="E148" s="23"/>
      <c r="F148" s="12"/>
      <c r="G148" s="442" t="s">
        <v>28</v>
      </c>
      <c r="H148" s="446" t="s">
        <v>29</v>
      </c>
      <c r="I148" s="444"/>
      <c r="J148" s="444" t="s">
        <v>15</v>
      </c>
      <c r="K148" s="445"/>
      <c r="L148" s="24" t="s">
        <v>39</v>
      </c>
      <c r="N148" s="337" t="s">
        <v>55</v>
      </c>
      <c r="O148" s="2"/>
      <c r="P148" s="281"/>
    </row>
    <row r="149" spans="3:16" ht="13.9" customHeight="1" thickBot="1" x14ac:dyDescent="0.25">
      <c r="C149" s="47" t="s">
        <v>47</v>
      </c>
      <c r="D149" s="48" t="s">
        <v>1</v>
      </c>
      <c r="E149" s="49" t="s">
        <v>34</v>
      </c>
      <c r="F149" s="12"/>
      <c r="G149" s="443"/>
      <c r="H149" s="358">
        <f>SUM(H150:I153)</f>
        <v>0</v>
      </c>
      <c r="I149" s="359"/>
      <c r="J149" s="360">
        <f>SUM(J150:K152)</f>
        <v>0</v>
      </c>
      <c r="K149" s="361"/>
      <c r="L149" s="293">
        <f>SUM(L150:M152)</f>
        <v>0</v>
      </c>
      <c r="M149" s="64"/>
      <c r="N149" s="338">
        <f>SUM(N150:N153)</f>
        <v>0</v>
      </c>
      <c r="O149" s="2"/>
      <c r="P149" s="281"/>
    </row>
    <row r="150" spans="3:16" ht="13.9" customHeight="1" x14ac:dyDescent="0.2">
      <c r="C150" s="100" t="s">
        <v>44</v>
      </c>
      <c r="D150" s="77"/>
      <c r="E150" s="59"/>
      <c r="F150" s="12"/>
      <c r="G150" s="28" t="s">
        <v>19</v>
      </c>
      <c r="H150" s="439"/>
      <c r="I150" s="440"/>
      <c r="J150" s="440"/>
      <c r="K150" s="441"/>
      <c r="L150" s="333">
        <f>H150+J150</f>
        <v>0</v>
      </c>
      <c r="N150" s="75"/>
      <c r="O150" s="2"/>
      <c r="P150" s="101"/>
    </row>
    <row r="151" spans="3:16" ht="13.9" customHeight="1" x14ac:dyDescent="0.2">
      <c r="C151" s="102" t="s">
        <v>48</v>
      </c>
      <c r="D151" s="16"/>
      <c r="E151" s="282">
        <f>D151*4.99</f>
        <v>0</v>
      </c>
      <c r="F151" s="12"/>
      <c r="G151" s="28" t="s">
        <v>25</v>
      </c>
      <c r="H151" s="431"/>
      <c r="I151" s="432"/>
      <c r="J151" s="432"/>
      <c r="K151" s="433"/>
      <c r="L151" s="334">
        <f>H151+J151</f>
        <v>0</v>
      </c>
      <c r="N151" s="75"/>
      <c r="O151" s="2"/>
      <c r="P151" s="96"/>
    </row>
    <row r="152" spans="3:16" ht="13.9" customHeight="1" x14ac:dyDescent="0.2">
      <c r="C152" s="102" t="s">
        <v>114</v>
      </c>
      <c r="D152" s="16"/>
      <c r="E152" s="51"/>
      <c r="F152" s="12"/>
      <c r="G152" s="28" t="s">
        <v>26</v>
      </c>
      <c r="H152" s="431"/>
      <c r="I152" s="432"/>
      <c r="J152" s="432"/>
      <c r="K152" s="433"/>
      <c r="L152" s="334">
        <f>H152+J152</f>
        <v>0</v>
      </c>
      <c r="N152" s="75"/>
      <c r="O152" s="2"/>
      <c r="P152" s="121"/>
    </row>
    <row r="153" spans="3:16" ht="13.9" customHeight="1" thickBot="1" x14ac:dyDescent="0.25">
      <c r="C153" s="103" t="s">
        <v>56</v>
      </c>
      <c r="D153" s="78"/>
      <c r="E153" s="79"/>
      <c r="G153" s="87" t="s">
        <v>27</v>
      </c>
      <c r="H153" s="376">
        <f>E156+E161+E165</f>
        <v>0</v>
      </c>
      <c r="I153" s="377"/>
      <c r="J153" s="377"/>
      <c r="K153" s="438"/>
      <c r="L153" s="332">
        <f>H153</f>
        <v>0</v>
      </c>
      <c r="N153" s="76"/>
      <c r="O153" s="2"/>
    </row>
    <row r="154" spans="3:16" ht="13.9" customHeight="1" thickBot="1" x14ac:dyDescent="0.25">
      <c r="C154" s="2"/>
      <c r="G154" s="36"/>
      <c r="H154" s="58"/>
      <c r="I154" s="58"/>
      <c r="J154" s="58"/>
      <c r="K154" s="58"/>
      <c r="L154" s="58"/>
      <c r="N154" s="2"/>
      <c r="O154" s="2"/>
    </row>
    <row r="155" spans="3:16" ht="13.9" customHeight="1" thickBot="1" x14ac:dyDescent="0.25">
      <c r="C155" s="105" t="s">
        <v>107</v>
      </c>
      <c r="D155" s="26" t="s">
        <v>1</v>
      </c>
      <c r="E155" s="305">
        <f>E156+E157+E158</f>
        <v>0</v>
      </c>
      <c r="G155" s="349" t="s">
        <v>49</v>
      </c>
      <c r="H155" s="350"/>
      <c r="I155" s="350"/>
      <c r="J155" s="350"/>
      <c r="K155" s="350"/>
      <c r="L155" s="353">
        <f>SUM(G158:L158)</f>
        <v>0</v>
      </c>
      <c r="N155" s="105" t="s">
        <v>109</v>
      </c>
      <c r="O155" s="26" t="s">
        <v>1</v>
      </c>
      <c r="P155" s="305">
        <f>P156+P157+P158</f>
        <v>0</v>
      </c>
    </row>
    <row r="156" spans="3:16" ht="13.9" customHeight="1" thickBot="1" x14ac:dyDescent="0.25">
      <c r="C156" s="106" t="s">
        <v>6</v>
      </c>
      <c r="D156" s="16"/>
      <c r="E156" s="27"/>
      <c r="G156" s="351"/>
      <c r="H156" s="352"/>
      <c r="I156" s="352"/>
      <c r="J156" s="352"/>
      <c r="K156" s="352"/>
      <c r="L156" s="354"/>
      <c r="N156" s="106" t="s">
        <v>6</v>
      </c>
      <c r="O156" s="16"/>
      <c r="P156" s="27"/>
    </row>
    <row r="157" spans="3:16" ht="13.9" customHeight="1" x14ac:dyDescent="0.2">
      <c r="C157" s="108" t="s">
        <v>7</v>
      </c>
      <c r="D157" s="16"/>
      <c r="E157" s="27"/>
      <c r="F157" s="12"/>
      <c r="G157" s="311" t="s">
        <v>36</v>
      </c>
      <c r="H157" s="370" t="s">
        <v>37</v>
      </c>
      <c r="I157" s="370"/>
      <c r="J157" s="370" t="s">
        <v>38</v>
      </c>
      <c r="K157" s="370"/>
      <c r="L157" s="312" t="s">
        <v>40</v>
      </c>
      <c r="N157" s="108" t="s">
        <v>7</v>
      </c>
      <c r="O157" s="16"/>
      <c r="P157" s="27"/>
    </row>
    <row r="158" spans="3:16" ht="13.9" customHeight="1" thickBot="1" x14ac:dyDescent="0.25">
      <c r="C158" s="110" t="s">
        <v>8</v>
      </c>
      <c r="D158" s="34"/>
      <c r="E158" s="39"/>
      <c r="F158" s="12"/>
      <c r="G158" s="85"/>
      <c r="H158" s="371"/>
      <c r="I158" s="371"/>
      <c r="J158" s="371"/>
      <c r="K158" s="371"/>
      <c r="L158" s="86"/>
      <c r="N158" s="110" t="s">
        <v>8</v>
      </c>
      <c r="O158" s="16"/>
      <c r="P158" s="27"/>
    </row>
    <row r="159" spans="3:16" ht="13.9" customHeight="1" thickBot="1" x14ac:dyDescent="0.25">
      <c r="C159" s="88"/>
      <c r="N159" s="88"/>
      <c r="O159" s="63"/>
      <c r="P159" s="63"/>
    </row>
    <row r="160" spans="3:16" ht="13.9" customHeight="1" thickBot="1" x14ac:dyDescent="0.25">
      <c r="C160" s="105" t="s">
        <v>108</v>
      </c>
      <c r="D160" s="26" t="s">
        <v>1</v>
      </c>
      <c r="E160" s="305">
        <f>E161+E162+E163</f>
        <v>0</v>
      </c>
      <c r="G160" s="349" t="s">
        <v>50</v>
      </c>
      <c r="H160" s="350"/>
      <c r="I160" s="350"/>
      <c r="J160" s="350"/>
      <c r="K160" s="350"/>
      <c r="L160" s="353">
        <f>SUM(G164:L164)</f>
        <v>0</v>
      </c>
      <c r="N160" s="111" t="s">
        <v>109</v>
      </c>
      <c r="O160" s="26" t="s">
        <v>1</v>
      </c>
      <c r="P160" s="305">
        <f>P161+P162</f>
        <v>0</v>
      </c>
    </row>
    <row r="161" spans="3:16" ht="13.9" customHeight="1" thickBot="1" x14ac:dyDescent="0.25">
      <c r="C161" s="108" t="s">
        <v>54</v>
      </c>
      <c r="D161" s="37"/>
      <c r="E161" s="38"/>
      <c r="F161" s="12"/>
      <c r="G161" s="351"/>
      <c r="H161" s="352"/>
      <c r="I161" s="352"/>
      <c r="J161" s="352"/>
      <c r="K161" s="352"/>
      <c r="L161" s="354"/>
      <c r="N161" s="29" t="s">
        <v>54</v>
      </c>
      <c r="O161" s="37"/>
      <c r="P161" s="38"/>
    </row>
    <row r="162" spans="3:16" ht="13.9" customHeight="1" x14ac:dyDescent="0.2">
      <c r="C162" s="108" t="s">
        <v>9</v>
      </c>
      <c r="D162" s="60"/>
      <c r="E162" s="30"/>
      <c r="G162" s="316">
        <v>10</v>
      </c>
      <c r="H162" s="317">
        <v>20</v>
      </c>
      <c r="I162" s="317"/>
      <c r="J162" s="317"/>
      <c r="K162" s="317">
        <v>50</v>
      </c>
      <c r="L162" s="318">
        <v>100</v>
      </c>
      <c r="N162" s="29" t="s">
        <v>9</v>
      </c>
      <c r="O162" s="61"/>
      <c r="P162" s="62"/>
    </row>
    <row r="163" spans="3:16" ht="13.9" customHeight="1" thickBot="1" x14ac:dyDescent="0.25">
      <c r="C163" s="110" t="s">
        <v>10</v>
      </c>
      <c r="D163" s="31"/>
      <c r="E163" s="35"/>
      <c r="G163" s="83"/>
      <c r="H163" s="357"/>
      <c r="I163" s="357"/>
      <c r="J163" s="357"/>
      <c r="K163" s="357"/>
      <c r="L163" s="84"/>
      <c r="N163" s="33" t="s">
        <v>10</v>
      </c>
      <c r="O163" s="31"/>
      <c r="P163" s="32"/>
    </row>
    <row r="164" spans="3:16" ht="13.9" customHeight="1" thickBot="1" x14ac:dyDescent="0.25">
      <c r="C164" s="99"/>
      <c r="G164" s="335">
        <f>G162*G163</f>
        <v>0</v>
      </c>
      <c r="H164" s="365">
        <f t="shared" ref="H164" si="18">H162*H163</f>
        <v>0</v>
      </c>
      <c r="I164" s="365"/>
      <c r="J164" s="365">
        <f>K162*J163</f>
        <v>0</v>
      </c>
      <c r="K164" s="365"/>
      <c r="L164" s="336">
        <f t="shared" ref="L164" si="19">L162*L163</f>
        <v>0</v>
      </c>
      <c r="N164" s="88"/>
      <c r="O164" s="2"/>
    </row>
    <row r="165" spans="3:16" ht="13.9" customHeight="1" thickBot="1" x14ac:dyDescent="0.25">
      <c r="C165" s="112" t="s">
        <v>113</v>
      </c>
      <c r="D165" s="40" t="s">
        <v>1</v>
      </c>
      <c r="E165" s="314">
        <f>SUM(E166:E169)</f>
        <v>0</v>
      </c>
      <c r="F165" s="12"/>
      <c r="N165" s="112" t="s">
        <v>110</v>
      </c>
      <c r="O165" s="40" t="s">
        <v>1</v>
      </c>
      <c r="P165" s="314">
        <f>SUM(P166:P169)</f>
        <v>0</v>
      </c>
    </row>
    <row r="166" spans="3:16" ht="13.9" customHeight="1" thickBot="1" x14ac:dyDescent="0.25">
      <c r="C166" s="113" t="s">
        <v>11</v>
      </c>
      <c r="D166" s="41"/>
      <c r="E166" s="42"/>
      <c r="F166" s="12"/>
      <c r="H166" s="449" t="s">
        <v>23</v>
      </c>
      <c r="I166" s="450"/>
      <c r="J166" s="450"/>
      <c r="K166" s="451"/>
      <c r="N166" s="113" t="s">
        <v>30</v>
      </c>
      <c r="O166" s="41"/>
      <c r="P166" s="42"/>
    </row>
    <row r="167" spans="3:16" ht="13.9" customHeight="1" x14ac:dyDescent="0.2">
      <c r="C167" s="114" t="s">
        <v>57</v>
      </c>
      <c r="D167" s="43"/>
      <c r="E167" s="44"/>
      <c r="F167" s="12"/>
      <c r="H167" s="387">
        <f>E142+E150+E151+E152+P152</f>
        <v>1296.3999999999999</v>
      </c>
      <c r="I167" s="388"/>
      <c r="J167" s="388"/>
      <c r="K167" s="389"/>
      <c r="N167" s="114" t="s">
        <v>31</v>
      </c>
      <c r="O167" s="43"/>
      <c r="P167" s="44"/>
    </row>
    <row r="168" spans="3:16" ht="13.9" customHeight="1" thickBot="1" x14ac:dyDescent="0.25">
      <c r="C168" s="114" t="s">
        <v>12</v>
      </c>
      <c r="D168" s="43"/>
      <c r="E168" s="44"/>
      <c r="F168" s="12"/>
      <c r="H168" s="390"/>
      <c r="I168" s="391"/>
      <c r="J168" s="391"/>
      <c r="K168" s="392"/>
      <c r="N168" s="114" t="s">
        <v>32</v>
      </c>
      <c r="O168" s="43"/>
      <c r="P168" s="44"/>
    </row>
    <row r="169" spans="3:16" ht="13.9" customHeight="1" thickBot="1" x14ac:dyDescent="0.25">
      <c r="C169" s="115" t="s">
        <v>13</v>
      </c>
      <c r="D169" s="45"/>
      <c r="E169" s="46"/>
      <c r="N169" s="115" t="s">
        <v>33</v>
      </c>
      <c r="O169" s="45"/>
      <c r="P169" s="46"/>
    </row>
    <row r="171" spans="3:16" ht="13.9" customHeight="1" thickBot="1" x14ac:dyDescent="0.25"/>
    <row r="172" spans="3:16" ht="13.9" customHeight="1" thickBot="1" x14ac:dyDescent="0.25">
      <c r="G172" s="82"/>
      <c r="H172" s="465">
        <f>H138+1</f>
        <v>45303</v>
      </c>
      <c r="I172" s="466"/>
      <c r="J172" s="466"/>
      <c r="K172" s="466"/>
      <c r="L172" s="81"/>
    </row>
    <row r="173" spans="3:16" ht="13.9" customHeight="1" x14ac:dyDescent="0.2">
      <c r="C173" s="468" t="s">
        <v>41</v>
      </c>
      <c r="D173" s="469"/>
      <c r="E173" s="469"/>
      <c r="F173" s="472" t="e">
        <f>$K$2</f>
        <v>#VALUE!</v>
      </c>
      <c r="G173" s="71"/>
      <c r="H173" s="467"/>
      <c r="I173" s="467"/>
      <c r="J173" s="467"/>
      <c r="K173" s="467"/>
      <c r="L173" s="71"/>
      <c r="M173" s="73"/>
      <c r="N173" s="461" t="s">
        <v>58</v>
      </c>
      <c r="O173" s="461"/>
      <c r="P173" s="462"/>
    </row>
    <row r="174" spans="3:16" ht="13.9" customHeight="1" thickBot="1" x14ac:dyDescent="0.25">
      <c r="C174" s="470"/>
      <c r="D174" s="471"/>
      <c r="E174" s="471"/>
      <c r="F174" s="473"/>
      <c r="G174" s="72"/>
      <c r="H174" s="467"/>
      <c r="I174" s="467"/>
      <c r="J174" s="467"/>
      <c r="K174" s="467"/>
      <c r="L174" s="72"/>
      <c r="M174" s="74"/>
      <c r="N174" s="463"/>
      <c r="O174" s="463"/>
      <c r="P174" s="464"/>
    </row>
    <row r="175" spans="3:16" ht="13.9" customHeight="1" thickBot="1" x14ac:dyDescent="0.25">
      <c r="E175" s="4"/>
      <c r="G175" s="5"/>
      <c r="H175" s="378" t="s">
        <v>45</v>
      </c>
      <c r="I175" s="379"/>
      <c r="J175" s="379"/>
      <c r="K175" s="6"/>
      <c r="L175" s="5"/>
      <c r="N175" s="7"/>
      <c r="O175" s="7"/>
      <c r="P175" s="7"/>
    </row>
    <row r="176" spans="3:16" ht="13.9" customHeight="1" thickBot="1" x14ac:dyDescent="0.25">
      <c r="C176" s="279" t="s">
        <v>0</v>
      </c>
      <c r="D176" s="280" t="s">
        <v>1</v>
      </c>
      <c r="E176" s="328">
        <f>SUM(E177:E181)</f>
        <v>1292.27</v>
      </c>
      <c r="F176" s="88"/>
      <c r="G176" s="89"/>
      <c r="H176" s="380" t="s">
        <v>43</v>
      </c>
      <c r="I176" s="381"/>
      <c r="J176" s="381"/>
      <c r="K176" s="90" t="str">
        <f>IFERROR(H201/K175,"")</f>
        <v/>
      </c>
      <c r="L176" s="88"/>
      <c r="M176" s="88"/>
      <c r="N176" s="337" t="s">
        <v>16</v>
      </c>
      <c r="O176" s="337" t="s">
        <v>17</v>
      </c>
      <c r="P176" s="337" t="s">
        <v>18</v>
      </c>
    </row>
    <row r="177" spans="3:16" ht="13.9" customHeight="1" thickBot="1" x14ac:dyDescent="0.25">
      <c r="C177" s="10" t="s">
        <v>2</v>
      </c>
      <c r="D177" s="278">
        <f>K175-D178-D179-D180</f>
        <v>-120</v>
      </c>
      <c r="E177" s="11"/>
      <c r="F177" s="12"/>
      <c r="G177" s="13"/>
      <c r="H177" s="14"/>
      <c r="I177" s="8"/>
      <c r="J177" s="8"/>
      <c r="K177" s="14"/>
      <c r="L177" s="14"/>
      <c r="N177" s="338">
        <f>SUM(N178:N181)</f>
        <v>0</v>
      </c>
      <c r="O177" s="338">
        <f>SUM(O178:O181)</f>
        <v>31.69</v>
      </c>
      <c r="P177" s="338">
        <f>SUM(P178:P181)</f>
        <v>17.47</v>
      </c>
    </row>
    <row r="178" spans="3:16" ht="13.9" customHeight="1" thickBot="1" x14ac:dyDescent="0.25">
      <c r="C178" s="15" t="s">
        <v>3</v>
      </c>
      <c r="D178" s="101">
        <f>COUNTIF(G192:L192,"&gt;0")</f>
        <v>0</v>
      </c>
      <c r="E178" s="95">
        <f>SUM(G192:L192)</f>
        <v>0</v>
      </c>
      <c r="F178" s="12"/>
      <c r="G178" s="254" t="s">
        <v>20</v>
      </c>
      <c r="H178" s="330">
        <f>SUM(H184:I187)</f>
        <v>0</v>
      </c>
      <c r="I178" s="18"/>
      <c r="J178" s="18"/>
      <c r="K178" s="254" t="s">
        <v>21</v>
      </c>
      <c r="L178" s="330">
        <f>SUM(J184:J187)</f>
        <v>0</v>
      </c>
      <c r="N178" s="75"/>
      <c r="O178" s="75">
        <v>31.69</v>
      </c>
      <c r="P178" s="75">
        <v>17.47</v>
      </c>
    </row>
    <row r="179" spans="3:16" ht="13.9" customHeight="1" thickBot="1" x14ac:dyDescent="0.25">
      <c r="C179" s="15" t="s">
        <v>4</v>
      </c>
      <c r="D179" s="16">
        <f>99+19</f>
        <v>118</v>
      </c>
      <c r="E179" s="17">
        <f>1027.87+215.24</f>
        <v>1243.1099999999999</v>
      </c>
      <c r="F179" s="12"/>
      <c r="G179" s="13"/>
      <c r="H179" s="14"/>
      <c r="I179" s="8"/>
      <c r="J179" s="8"/>
      <c r="K179" s="14"/>
      <c r="L179" s="14"/>
      <c r="N179" s="75"/>
      <c r="O179" s="75" t="s">
        <v>118</v>
      </c>
      <c r="P179" s="75" t="s">
        <v>118</v>
      </c>
    </row>
    <row r="180" spans="3:16" ht="13.9" customHeight="1" thickBot="1" x14ac:dyDescent="0.25">
      <c r="C180" s="15" t="s">
        <v>14</v>
      </c>
      <c r="D180" s="101">
        <f>COUNTIF(N178:P181,"&gt;0")+COUNTIF(N184:N187,"&gt;0")</f>
        <v>2</v>
      </c>
      <c r="E180" s="95">
        <f>SUM(N178:P181)+SUM(N184:N187)</f>
        <v>49.16</v>
      </c>
      <c r="F180" s="12"/>
      <c r="G180" s="259" t="s">
        <v>68</v>
      </c>
      <c r="H180" s="132">
        <f>SUM(H184:I187)+SUM(J184:K187)</f>
        <v>0</v>
      </c>
      <c r="I180" s="18"/>
      <c r="J180" s="18"/>
      <c r="K180" s="260" t="s">
        <v>51</v>
      </c>
      <c r="L180" s="331">
        <f>H180-H201</f>
        <v>-1292.27</v>
      </c>
      <c r="N180" s="75"/>
      <c r="O180" s="75" t="s">
        <v>119</v>
      </c>
      <c r="P180" s="75"/>
    </row>
    <row r="181" spans="3:16" ht="13.9" customHeight="1" thickBot="1" x14ac:dyDescent="0.25">
      <c r="C181" s="19" t="s">
        <v>5</v>
      </c>
      <c r="D181" s="20"/>
      <c r="E181" s="329">
        <f>5*D181</f>
        <v>0</v>
      </c>
      <c r="F181" s="12"/>
      <c r="N181" s="76"/>
      <c r="O181" s="76"/>
      <c r="P181" s="76"/>
    </row>
    <row r="182" spans="3:16" ht="13.9" customHeight="1" thickBot="1" x14ac:dyDescent="0.25">
      <c r="C182" s="21"/>
      <c r="D182" s="22"/>
      <c r="E182" s="23"/>
      <c r="F182" s="12"/>
      <c r="G182" s="442" t="s">
        <v>28</v>
      </c>
      <c r="H182" s="446" t="s">
        <v>29</v>
      </c>
      <c r="I182" s="444"/>
      <c r="J182" s="444" t="s">
        <v>15</v>
      </c>
      <c r="K182" s="445"/>
      <c r="L182" s="24" t="s">
        <v>39</v>
      </c>
      <c r="N182" s="337" t="s">
        <v>55</v>
      </c>
      <c r="O182" s="2"/>
      <c r="P182" s="281"/>
    </row>
    <row r="183" spans="3:16" ht="13.9" customHeight="1" thickBot="1" x14ac:dyDescent="0.25">
      <c r="C183" s="47" t="s">
        <v>47</v>
      </c>
      <c r="D183" s="48" t="s">
        <v>1</v>
      </c>
      <c r="E183" s="49" t="s">
        <v>34</v>
      </c>
      <c r="F183" s="12"/>
      <c r="G183" s="443"/>
      <c r="H183" s="358">
        <f>SUM(H184:I187)</f>
        <v>0</v>
      </c>
      <c r="I183" s="359"/>
      <c r="J183" s="360">
        <f>SUM(J184:K186)</f>
        <v>0</v>
      </c>
      <c r="K183" s="361"/>
      <c r="L183" s="293">
        <f>SUM(L184:M186)</f>
        <v>0</v>
      </c>
      <c r="M183" s="64"/>
      <c r="N183" s="338">
        <f>SUM(N184:N187)</f>
        <v>0</v>
      </c>
      <c r="O183" s="2"/>
      <c r="P183" s="281"/>
    </row>
    <row r="184" spans="3:16" ht="13.9" customHeight="1" x14ac:dyDescent="0.2">
      <c r="C184" s="100" t="s">
        <v>44</v>
      </c>
      <c r="D184" s="77"/>
      <c r="E184" s="59"/>
      <c r="F184" s="12"/>
      <c r="G184" s="28" t="s">
        <v>19</v>
      </c>
      <c r="H184" s="439"/>
      <c r="I184" s="440"/>
      <c r="J184" s="440"/>
      <c r="K184" s="441"/>
      <c r="L184" s="333">
        <f>H184+J184</f>
        <v>0</v>
      </c>
      <c r="N184" s="75"/>
      <c r="O184" s="2"/>
      <c r="P184" s="101"/>
    </row>
    <row r="185" spans="3:16" ht="13.9" customHeight="1" x14ac:dyDescent="0.2">
      <c r="C185" s="102" t="s">
        <v>48</v>
      </c>
      <c r="D185" s="16"/>
      <c r="E185" s="282">
        <f>D185*4.99</f>
        <v>0</v>
      </c>
      <c r="F185" s="12"/>
      <c r="G185" s="28" t="s">
        <v>25</v>
      </c>
      <c r="H185" s="431"/>
      <c r="I185" s="432"/>
      <c r="J185" s="432"/>
      <c r="K185" s="433"/>
      <c r="L185" s="334">
        <f>H185+J185</f>
        <v>0</v>
      </c>
      <c r="N185" s="75"/>
      <c r="O185" s="2"/>
      <c r="P185" s="96"/>
    </row>
    <row r="186" spans="3:16" ht="13.9" customHeight="1" x14ac:dyDescent="0.2">
      <c r="C186" s="102" t="s">
        <v>114</v>
      </c>
      <c r="D186" s="16"/>
      <c r="E186" s="51"/>
      <c r="F186" s="12"/>
      <c r="G186" s="28" t="s">
        <v>26</v>
      </c>
      <c r="H186" s="431"/>
      <c r="I186" s="432"/>
      <c r="J186" s="432"/>
      <c r="K186" s="433"/>
      <c r="L186" s="334">
        <f>H186+J186</f>
        <v>0</v>
      </c>
      <c r="N186" s="75"/>
      <c r="O186" s="2"/>
      <c r="P186" s="121"/>
    </row>
    <row r="187" spans="3:16" ht="13.9" customHeight="1" thickBot="1" x14ac:dyDescent="0.25">
      <c r="C187" s="103" t="s">
        <v>56</v>
      </c>
      <c r="D187" s="78"/>
      <c r="E187" s="79"/>
      <c r="G187" s="87" t="s">
        <v>27</v>
      </c>
      <c r="H187" s="376">
        <f>E190+E195+E199</f>
        <v>0</v>
      </c>
      <c r="I187" s="377"/>
      <c r="J187" s="377"/>
      <c r="K187" s="438"/>
      <c r="L187" s="332">
        <f>H187</f>
        <v>0</v>
      </c>
      <c r="N187" s="76"/>
      <c r="O187" s="2"/>
    </row>
    <row r="188" spans="3:16" ht="13.9" customHeight="1" thickBot="1" x14ac:dyDescent="0.25">
      <c r="C188" s="2"/>
      <c r="G188" s="36"/>
      <c r="H188" s="58"/>
      <c r="I188" s="58"/>
      <c r="J188" s="58"/>
      <c r="K188" s="58"/>
      <c r="L188" s="58"/>
      <c r="N188" s="2"/>
      <c r="O188" s="2"/>
    </row>
    <row r="189" spans="3:16" ht="13.9" customHeight="1" thickBot="1" x14ac:dyDescent="0.25">
      <c r="C189" s="105" t="s">
        <v>107</v>
      </c>
      <c r="D189" s="26" t="s">
        <v>1</v>
      </c>
      <c r="E189" s="305">
        <f>E190+E191+E192</f>
        <v>0</v>
      </c>
      <c r="G189" s="349" t="s">
        <v>49</v>
      </c>
      <c r="H189" s="350"/>
      <c r="I189" s="350"/>
      <c r="J189" s="350"/>
      <c r="K189" s="350"/>
      <c r="L189" s="353">
        <f>SUM(G192:L192)</f>
        <v>0</v>
      </c>
      <c r="N189" s="105" t="s">
        <v>109</v>
      </c>
      <c r="O189" s="26" t="s">
        <v>1</v>
      </c>
      <c r="P189" s="305">
        <f>P190+P191+P192</f>
        <v>0</v>
      </c>
    </row>
    <row r="190" spans="3:16" ht="13.9" customHeight="1" thickBot="1" x14ac:dyDescent="0.25">
      <c r="C190" s="106" t="s">
        <v>6</v>
      </c>
      <c r="D190" s="16"/>
      <c r="E190" s="27"/>
      <c r="G190" s="351"/>
      <c r="H190" s="352"/>
      <c r="I190" s="352"/>
      <c r="J190" s="352"/>
      <c r="K190" s="352"/>
      <c r="L190" s="354"/>
      <c r="N190" s="106" t="s">
        <v>6</v>
      </c>
      <c r="O190" s="16"/>
      <c r="P190" s="27"/>
    </row>
    <row r="191" spans="3:16" ht="13.9" customHeight="1" x14ac:dyDescent="0.2">
      <c r="C191" s="108" t="s">
        <v>7</v>
      </c>
      <c r="D191" s="16"/>
      <c r="E191" s="27"/>
      <c r="F191" s="12"/>
      <c r="G191" s="311" t="s">
        <v>36</v>
      </c>
      <c r="H191" s="370" t="s">
        <v>37</v>
      </c>
      <c r="I191" s="370"/>
      <c r="J191" s="370" t="s">
        <v>38</v>
      </c>
      <c r="K191" s="370"/>
      <c r="L191" s="312" t="s">
        <v>40</v>
      </c>
      <c r="N191" s="108" t="s">
        <v>7</v>
      </c>
      <c r="O191" s="16"/>
      <c r="P191" s="27"/>
    </row>
    <row r="192" spans="3:16" ht="13.9" customHeight="1" thickBot="1" x14ac:dyDescent="0.25">
      <c r="C192" s="110" t="s">
        <v>8</v>
      </c>
      <c r="D192" s="34"/>
      <c r="E192" s="39"/>
      <c r="F192" s="12"/>
      <c r="G192" s="85"/>
      <c r="H192" s="371"/>
      <c r="I192" s="371"/>
      <c r="J192" s="371"/>
      <c r="K192" s="371"/>
      <c r="L192" s="86"/>
      <c r="N192" s="110" t="s">
        <v>8</v>
      </c>
      <c r="O192" s="16"/>
      <c r="P192" s="27"/>
    </row>
    <row r="193" spans="3:16" ht="13.9" customHeight="1" thickBot="1" x14ac:dyDescent="0.25">
      <c r="C193" s="88"/>
      <c r="N193" s="88"/>
      <c r="O193" s="63"/>
      <c r="P193" s="63"/>
    </row>
    <row r="194" spans="3:16" ht="13.9" customHeight="1" thickBot="1" x14ac:dyDescent="0.25">
      <c r="C194" s="105" t="s">
        <v>108</v>
      </c>
      <c r="D194" s="26" t="s">
        <v>1</v>
      </c>
      <c r="E194" s="305">
        <f>E195+E196+E197</f>
        <v>0</v>
      </c>
      <c r="G194" s="349" t="s">
        <v>50</v>
      </c>
      <c r="H194" s="350"/>
      <c r="I194" s="350"/>
      <c r="J194" s="350"/>
      <c r="K194" s="350"/>
      <c r="L194" s="353">
        <f>SUM(G198:L198)</f>
        <v>0</v>
      </c>
      <c r="N194" s="111" t="s">
        <v>109</v>
      </c>
      <c r="O194" s="26" t="s">
        <v>1</v>
      </c>
      <c r="P194" s="305">
        <f>P195+P196</f>
        <v>0</v>
      </c>
    </row>
    <row r="195" spans="3:16" ht="13.9" customHeight="1" thickBot="1" x14ac:dyDescent="0.25">
      <c r="C195" s="108" t="s">
        <v>54</v>
      </c>
      <c r="D195" s="37"/>
      <c r="E195" s="38"/>
      <c r="F195" s="12"/>
      <c r="G195" s="351"/>
      <c r="H195" s="352"/>
      <c r="I195" s="352"/>
      <c r="J195" s="352"/>
      <c r="K195" s="352"/>
      <c r="L195" s="354"/>
      <c r="N195" s="29" t="s">
        <v>54</v>
      </c>
      <c r="O195" s="37"/>
      <c r="P195" s="38"/>
    </row>
    <row r="196" spans="3:16" ht="13.9" customHeight="1" x14ac:dyDescent="0.2">
      <c r="C196" s="108" t="s">
        <v>9</v>
      </c>
      <c r="D196" s="60"/>
      <c r="E196" s="30"/>
      <c r="G196" s="316">
        <v>10</v>
      </c>
      <c r="H196" s="317">
        <v>20</v>
      </c>
      <c r="I196" s="317"/>
      <c r="J196" s="317"/>
      <c r="K196" s="317">
        <v>50</v>
      </c>
      <c r="L196" s="318">
        <v>100</v>
      </c>
      <c r="N196" s="29" t="s">
        <v>9</v>
      </c>
      <c r="O196" s="61"/>
      <c r="P196" s="62"/>
    </row>
    <row r="197" spans="3:16" ht="13.9" customHeight="1" thickBot="1" x14ac:dyDescent="0.25">
      <c r="C197" s="110" t="s">
        <v>10</v>
      </c>
      <c r="D197" s="31"/>
      <c r="E197" s="35"/>
      <c r="G197" s="83"/>
      <c r="H197" s="357"/>
      <c r="I197" s="357"/>
      <c r="J197" s="357"/>
      <c r="K197" s="357"/>
      <c r="L197" s="84"/>
      <c r="N197" s="33" t="s">
        <v>10</v>
      </c>
      <c r="O197" s="31"/>
      <c r="P197" s="32"/>
    </row>
    <row r="198" spans="3:16" ht="13.9" customHeight="1" thickBot="1" x14ac:dyDescent="0.25">
      <c r="C198" s="99"/>
      <c r="G198" s="335">
        <f>G196*G197</f>
        <v>0</v>
      </c>
      <c r="H198" s="365">
        <f t="shared" ref="H198" si="20">H196*H197</f>
        <v>0</v>
      </c>
      <c r="I198" s="365"/>
      <c r="J198" s="365">
        <f>K196*J197</f>
        <v>0</v>
      </c>
      <c r="K198" s="365"/>
      <c r="L198" s="336">
        <f t="shared" ref="L198" si="21">L196*L197</f>
        <v>0</v>
      </c>
      <c r="N198" s="88"/>
      <c r="O198" s="2"/>
    </row>
    <row r="199" spans="3:16" ht="13.9" customHeight="1" thickBot="1" x14ac:dyDescent="0.25">
      <c r="C199" s="112" t="s">
        <v>113</v>
      </c>
      <c r="D199" s="40" t="s">
        <v>1</v>
      </c>
      <c r="E199" s="314">
        <f>SUM(E200:E203)</f>
        <v>0</v>
      </c>
      <c r="F199" s="12"/>
      <c r="N199" s="112" t="s">
        <v>110</v>
      </c>
      <c r="O199" s="40" t="s">
        <v>1</v>
      </c>
      <c r="P199" s="314">
        <f>SUM(P200:P203)</f>
        <v>0</v>
      </c>
    </row>
    <row r="200" spans="3:16" ht="13.9" customHeight="1" thickBot="1" x14ac:dyDescent="0.25">
      <c r="C200" s="113" t="s">
        <v>11</v>
      </c>
      <c r="D200" s="41"/>
      <c r="E200" s="42"/>
      <c r="F200" s="12"/>
      <c r="H200" s="449" t="s">
        <v>23</v>
      </c>
      <c r="I200" s="450"/>
      <c r="J200" s="450"/>
      <c r="K200" s="451"/>
      <c r="N200" s="113" t="s">
        <v>30</v>
      </c>
      <c r="O200" s="41"/>
      <c r="P200" s="42"/>
    </row>
    <row r="201" spans="3:16" ht="13.9" customHeight="1" x14ac:dyDescent="0.2">
      <c r="C201" s="114" t="s">
        <v>57</v>
      </c>
      <c r="D201" s="43"/>
      <c r="E201" s="44"/>
      <c r="F201" s="12"/>
      <c r="H201" s="387">
        <f>E176+E184+E185+E186+P186</f>
        <v>1292.27</v>
      </c>
      <c r="I201" s="388"/>
      <c r="J201" s="388"/>
      <c r="K201" s="389"/>
      <c r="N201" s="114" t="s">
        <v>31</v>
      </c>
      <c r="O201" s="43"/>
      <c r="P201" s="44"/>
    </row>
    <row r="202" spans="3:16" ht="13.9" customHeight="1" thickBot="1" x14ac:dyDescent="0.25">
      <c r="C202" s="114" t="s">
        <v>12</v>
      </c>
      <c r="D202" s="43"/>
      <c r="E202" s="44"/>
      <c r="F202" s="12"/>
      <c r="H202" s="390"/>
      <c r="I202" s="391"/>
      <c r="J202" s="391"/>
      <c r="K202" s="392"/>
      <c r="N202" s="114" t="s">
        <v>32</v>
      </c>
      <c r="O202" s="43"/>
      <c r="P202" s="44"/>
    </row>
    <row r="203" spans="3:16" ht="13.9" customHeight="1" thickBot="1" x14ac:dyDescent="0.25">
      <c r="C203" s="115" t="s">
        <v>13</v>
      </c>
      <c r="D203" s="45"/>
      <c r="E203" s="46"/>
      <c r="N203" s="115" t="s">
        <v>33</v>
      </c>
      <c r="O203" s="45"/>
      <c r="P203" s="46"/>
    </row>
    <row r="205" spans="3:16" ht="13.9" customHeight="1" thickBot="1" x14ac:dyDescent="0.25"/>
    <row r="206" spans="3:16" ht="13.9" customHeight="1" thickBot="1" x14ac:dyDescent="0.25">
      <c r="G206" s="82"/>
      <c r="H206" s="465">
        <f>H172+1</f>
        <v>45304</v>
      </c>
      <c r="I206" s="466"/>
      <c r="J206" s="466"/>
      <c r="K206" s="466"/>
      <c r="L206" s="81"/>
    </row>
    <row r="207" spans="3:16" ht="13.9" customHeight="1" x14ac:dyDescent="0.2">
      <c r="C207" s="468" t="s">
        <v>41</v>
      </c>
      <c r="D207" s="469"/>
      <c r="E207" s="469"/>
      <c r="F207" s="472" t="e">
        <f>$K$2</f>
        <v>#VALUE!</v>
      </c>
      <c r="G207" s="71"/>
      <c r="H207" s="467"/>
      <c r="I207" s="467"/>
      <c r="J207" s="467"/>
      <c r="K207" s="467"/>
      <c r="L207" s="71"/>
      <c r="M207" s="73"/>
      <c r="N207" s="461" t="s">
        <v>58</v>
      </c>
      <c r="O207" s="461"/>
      <c r="P207" s="462"/>
    </row>
    <row r="208" spans="3:16" ht="13.9" customHeight="1" thickBot="1" x14ac:dyDescent="0.25">
      <c r="C208" s="470"/>
      <c r="D208" s="471"/>
      <c r="E208" s="471"/>
      <c r="F208" s="473"/>
      <c r="G208" s="72"/>
      <c r="H208" s="467"/>
      <c r="I208" s="467"/>
      <c r="J208" s="467"/>
      <c r="K208" s="467"/>
      <c r="L208" s="72"/>
      <c r="M208" s="74"/>
      <c r="N208" s="463"/>
      <c r="O208" s="463"/>
      <c r="P208" s="464"/>
    </row>
    <row r="209" spans="3:16" ht="13.9" customHeight="1" thickBot="1" x14ac:dyDescent="0.25">
      <c r="E209" s="4"/>
      <c r="G209" s="5"/>
      <c r="H209" s="378" t="s">
        <v>45</v>
      </c>
      <c r="I209" s="379"/>
      <c r="J209" s="379"/>
      <c r="K209" s="6"/>
      <c r="L209" s="5"/>
      <c r="N209" s="7"/>
      <c r="O209" s="7"/>
      <c r="P209" s="7"/>
    </row>
    <row r="210" spans="3:16" ht="13.9" customHeight="1" thickBot="1" x14ac:dyDescent="0.25">
      <c r="C210" s="279" t="s">
        <v>0</v>
      </c>
      <c r="D210" s="280" t="s">
        <v>1</v>
      </c>
      <c r="E210" s="328">
        <f>SUM(E211:E215)</f>
        <v>1552.11</v>
      </c>
      <c r="F210" s="88"/>
      <c r="G210" s="89"/>
      <c r="H210" s="380" t="s">
        <v>43</v>
      </c>
      <c r="I210" s="381"/>
      <c r="J210" s="381"/>
      <c r="K210" s="90" t="str">
        <f>IFERROR(H235/K209,"")</f>
        <v/>
      </c>
      <c r="L210" s="88"/>
      <c r="M210" s="88"/>
      <c r="N210" s="337" t="s">
        <v>16</v>
      </c>
      <c r="O210" s="337" t="s">
        <v>17</v>
      </c>
      <c r="P210" s="337" t="s">
        <v>18</v>
      </c>
    </row>
    <row r="211" spans="3:16" ht="13.9" customHeight="1" thickBot="1" x14ac:dyDescent="0.25">
      <c r="C211" s="10" t="s">
        <v>2</v>
      </c>
      <c r="D211" s="278">
        <f>K209-D212-D213-D214</f>
        <v>-140</v>
      </c>
      <c r="E211" s="11"/>
      <c r="F211" s="12"/>
      <c r="G211" s="13"/>
      <c r="H211" s="14"/>
      <c r="I211" s="8"/>
      <c r="J211" s="8"/>
      <c r="K211" s="14"/>
      <c r="L211" s="14"/>
      <c r="N211" s="338">
        <f>SUM(N212:N215)</f>
        <v>10.199999999999999</v>
      </c>
      <c r="O211" s="338">
        <f>SUM(O212:O215)</f>
        <v>0</v>
      </c>
      <c r="P211" s="338">
        <f>SUM(P212:P215)</f>
        <v>9.6</v>
      </c>
    </row>
    <row r="212" spans="3:16" ht="13.9" customHeight="1" thickBot="1" x14ac:dyDescent="0.25">
      <c r="C212" s="15" t="s">
        <v>3</v>
      </c>
      <c r="D212" s="101">
        <f>COUNTIF(G226:L226,"&gt;0")</f>
        <v>0</v>
      </c>
      <c r="E212" s="95">
        <f>SUM(G226:L226)</f>
        <v>0</v>
      </c>
      <c r="F212" s="12"/>
      <c r="G212" s="254" t="s">
        <v>20</v>
      </c>
      <c r="H212" s="330">
        <f>SUM(H218:I221)</f>
        <v>0</v>
      </c>
      <c r="I212" s="18"/>
      <c r="J212" s="18"/>
      <c r="K212" s="254" t="s">
        <v>21</v>
      </c>
      <c r="L212" s="330">
        <f>SUM(J218:J221)</f>
        <v>0</v>
      </c>
      <c r="N212" s="75">
        <v>10.199999999999999</v>
      </c>
      <c r="O212" s="75"/>
      <c r="P212" s="75">
        <v>9.6</v>
      </c>
    </row>
    <row r="213" spans="3:16" ht="13.9" customHeight="1" thickBot="1" x14ac:dyDescent="0.25">
      <c r="C213" s="15" t="s">
        <v>4</v>
      </c>
      <c r="D213" s="16">
        <f>122+16</f>
        <v>138</v>
      </c>
      <c r="E213" s="17">
        <f>1230.06+302.25</f>
        <v>1532.31</v>
      </c>
      <c r="F213" s="12"/>
      <c r="G213" s="13"/>
      <c r="H213" s="14"/>
      <c r="I213" s="8"/>
      <c r="J213" s="8"/>
      <c r="K213" s="14"/>
      <c r="L213" s="14"/>
      <c r="N213" s="75"/>
      <c r="O213" s="75"/>
      <c r="P213" s="75"/>
    </row>
    <row r="214" spans="3:16" ht="13.9" customHeight="1" thickBot="1" x14ac:dyDescent="0.25">
      <c r="C214" s="15" t="s">
        <v>14</v>
      </c>
      <c r="D214" s="101">
        <f>COUNTIF(N212:P215,"&gt;0")+COUNTIF(N218:N221,"&gt;0")</f>
        <v>2</v>
      </c>
      <c r="E214" s="95">
        <f>SUM(N212:P215)+SUM(N218:N221)</f>
        <v>19.799999999999997</v>
      </c>
      <c r="F214" s="12"/>
      <c r="G214" s="259" t="s">
        <v>68</v>
      </c>
      <c r="H214" s="132">
        <f>SUM(H218:I221)+SUM(J218:K221)</f>
        <v>0</v>
      </c>
      <c r="I214" s="18"/>
      <c r="J214" s="18"/>
      <c r="K214" s="260" t="s">
        <v>51</v>
      </c>
      <c r="L214" s="331">
        <f>H214-H235</f>
        <v>-1552.11</v>
      </c>
      <c r="N214" s="75"/>
      <c r="O214" s="75"/>
      <c r="P214" s="75"/>
    </row>
    <row r="215" spans="3:16" ht="13.9" customHeight="1" thickBot="1" x14ac:dyDescent="0.25">
      <c r="C215" s="19" t="s">
        <v>5</v>
      </c>
      <c r="D215" s="20"/>
      <c r="E215" s="329">
        <f>5*D215</f>
        <v>0</v>
      </c>
      <c r="F215" s="12"/>
      <c r="N215" s="76"/>
      <c r="O215" s="76"/>
      <c r="P215" s="76"/>
    </row>
    <row r="216" spans="3:16" ht="13.9" customHeight="1" thickBot="1" x14ac:dyDescent="0.25">
      <c r="C216" s="21"/>
      <c r="D216" s="22"/>
      <c r="E216" s="23"/>
      <c r="F216" s="12"/>
      <c r="G216" s="442" t="s">
        <v>28</v>
      </c>
      <c r="H216" s="446" t="s">
        <v>29</v>
      </c>
      <c r="I216" s="444"/>
      <c r="J216" s="444" t="s">
        <v>15</v>
      </c>
      <c r="K216" s="445"/>
      <c r="L216" s="24" t="s">
        <v>39</v>
      </c>
      <c r="N216" s="337" t="s">
        <v>55</v>
      </c>
      <c r="O216" s="2"/>
      <c r="P216" s="281"/>
    </row>
    <row r="217" spans="3:16" ht="13.9" customHeight="1" thickBot="1" x14ac:dyDescent="0.25">
      <c r="C217" s="47" t="s">
        <v>47</v>
      </c>
      <c r="D217" s="48" t="s">
        <v>1</v>
      </c>
      <c r="E217" s="49" t="s">
        <v>34</v>
      </c>
      <c r="F217" s="12"/>
      <c r="G217" s="443"/>
      <c r="H217" s="358">
        <f>SUM(H218:I221)</f>
        <v>0</v>
      </c>
      <c r="I217" s="359"/>
      <c r="J217" s="360">
        <f>SUM(J218:K220)</f>
        <v>0</v>
      </c>
      <c r="K217" s="361"/>
      <c r="L217" s="293">
        <f>SUM(L218:M220)</f>
        <v>0</v>
      </c>
      <c r="M217" s="64"/>
      <c r="N217" s="338">
        <f>SUM(N218:N221)</f>
        <v>0</v>
      </c>
      <c r="O217" s="2"/>
      <c r="P217" s="281"/>
    </row>
    <row r="218" spans="3:16" ht="13.9" customHeight="1" x14ac:dyDescent="0.2">
      <c r="C218" s="100" t="s">
        <v>44</v>
      </c>
      <c r="D218" s="77"/>
      <c r="E218" s="59"/>
      <c r="F218" s="12"/>
      <c r="G218" s="28" t="s">
        <v>19</v>
      </c>
      <c r="H218" s="439"/>
      <c r="I218" s="440"/>
      <c r="J218" s="440"/>
      <c r="K218" s="441"/>
      <c r="L218" s="333">
        <f>H218+J218</f>
        <v>0</v>
      </c>
      <c r="N218" s="75"/>
      <c r="O218" s="2"/>
      <c r="P218" s="101"/>
    </row>
    <row r="219" spans="3:16" ht="13.9" customHeight="1" x14ac:dyDescent="0.2">
      <c r="C219" s="102" t="s">
        <v>48</v>
      </c>
      <c r="D219" s="16"/>
      <c r="E219" s="282">
        <f>D219*4.99</f>
        <v>0</v>
      </c>
      <c r="F219" s="12"/>
      <c r="G219" s="28" t="s">
        <v>25</v>
      </c>
      <c r="H219" s="431"/>
      <c r="I219" s="432"/>
      <c r="J219" s="432"/>
      <c r="K219" s="433"/>
      <c r="L219" s="334">
        <f>H219+J219</f>
        <v>0</v>
      </c>
      <c r="N219" s="75"/>
      <c r="O219" s="2"/>
      <c r="P219" s="96"/>
    </row>
    <row r="220" spans="3:16" ht="13.9" customHeight="1" x14ac:dyDescent="0.2">
      <c r="C220" s="102" t="s">
        <v>114</v>
      </c>
      <c r="D220" s="16"/>
      <c r="E220" s="51"/>
      <c r="F220" s="12"/>
      <c r="G220" s="28" t="s">
        <v>26</v>
      </c>
      <c r="H220" s="431"/>
      <c r="I220" s="432"/>
      <c r="J220" s="432"/>
      <c r="K220" s="433"/>
      <c r="L220" s="334">
        <f>H220+J220</f>
        <v>0</v>
      </c>
      <c r="N220" s="75"/>
      <c r="O220" s="2"/>
      <c r="P220" s="121"/>
    </row>
    <row r="221" spans="3:16" ht="13.9" customHeight="1" thickBot="1" x14ac:dyDescent="0.25">
      <c r="C221" s="103" t="s">
        <v>56</v>
      </c>
      <c r="D221" s="78"/>
      <c r="E221" s="79"/>
      <c r="G221" s="87" t="s">
        <v>27</v>
      </c>
      <c r="H221" s="376">
        <f>E224+E229+E233</f>
        <v>0</v>
      </c>
      <c r="I221" s="377"/>
      <c r="J221" s="377"/>
      <c r="K221" s="438"/>
      <c r="L221" s="332">
        <f>H221</f>
        <v>0</v>
      </c>
      <c r="N221" s="76"/>
      <c r="O221" s="2"/>
    </row>
    <row r="222" spans="3:16" ht="13.9" customHeight="1" thickBot="1" x14ac:dyDescent="0.25">
      <c r="C222" s="2"/>
      <c r="G222" s="36"/>
      <c r="H222" s="58"/>
      <c r="I222" s="58"/>
      <c r="J222" s="58"/>
      <c r="K222" s="58"/>
      <c r="L222" s="58"/>
      <c r="N222" s="2"/>
      <c r="O222" s="2"/>
    </row>
    <row r="223" spans="3:16" ht="13.9" customHeight="1" thickBot="1" x14ac:dyDescent="0.25">
      <c r="C223" s="105" t="s">
        <v>107</v>
      </c>
      <c r="D223" s="26" t="s">
        <v>1</v>
      </c>
      <c r="E223" s="305">
        <f>E224+E225+E226</f>
        <v>0</v>
      </c>
      <c r="G223" s="349" t="s">
        <v>49</v>
      </c>
      <c r="H223" s="350"/>
      <c r="I223" s="350"/>
      <c r="J223" s="350"/>
      <c r="K223" s="350"/>
      <c r="L223" s="353">
        <f>SUM(G226:L226)</f>
        <v>0</v>
      </c>
      <c r="N223" s="105" t="s">
        <v>109</v>
      </c>
      <c r="O223" s="26" t="s">
        <v>1</v>
      </c>
      <c r="P223" s="305">
        <f>P224+P225+P226</f>
        <v>0</v>
      </c>
    </row>
    <row r="224" spans="3:16" ht="13.9" customHeight="1" thickBot="1" x14ac:dyDescent="0.25">
      <c r="C224" s="106" t="s">
        <v>6</v>
      </c>
      <c r="D224" s="16"/>
      <c r="E224" s="27"/>
      <c r="G224" s="351"/>
      <c r="H224" s="352"/>
      <c r="I224" s="352"/>
      <c r="J224" s="352"/>
      <c r="K224" s="352"/>
      <c r="L224" s="354"/>
      <c r="N224" s="106" t="s">
        <v>6</v>
      </c>
      <c r="O224" s="16"/>
      <c r="P224" s="27"/>
    </row>
    <row r="225" spans="3:16" ht="13.9" customHeight="1" x14ac:dyDescent="0.2">
      <c r="C225" s="108" t="s">
        <v>7</v>
      </c>
      <c r="D225" s="16"/>
      <c r="E225" s="27"/>
      <c r="F225" s="12"/>
      <c r="G225" s="311" t="s">
        <v>36</v>
      </c>
      <c r="H225" s="370" t="s">
        <v>37</v>
      </c>
      <c r="I225" s="370"/>
      <c r="J225" s="370" t="s">
        <v>38</v>
      </c>
      <c r="K225" s="370"/>
      <c r="L225" s="312" t="s">
        <v>40</v>
      </c>
      <c r="N225" s="108" t="s">
        <v>7</v>
      </c>
      <c r="O225" s="16"/>
      <c r="P225" s="27"/>
    </row>
    <row r="226" spans="3:16" ht="13.9" customHeight="1" thickBot="1" x14ac:dyDescent="0.25">
      <c r="C226" s="110" t="s">
        <v>8</v>
      </c>
      <c r="D226" s="34"/>
      <c r="E226" s="39"/>
      <c r="F226" s="12"/>
      <c r="G226" s="85"/>
      <c r="H226" s="371"/>
      <c r="I226" s="371"/>
      <c r="J226" s="371"/>
      <c r="K226" s="371"/>
      <c r="L226" s="86"/>
      <c r="N226" s="110" t="s">
        <v>8</v>
      </c>
      <c r="O226" s="16"/>
      <c r="P226" s="27"/>
    </row>
    <row r="227" spans="3:16" ht="13.9" customHeight="1" thickBot="1" x14ac:dyDescent="0.25">
      <c r="C227" s="88"/>
      <c r="N227" s="88"/>
      <c r="O227" s="63"/>
      <c r="P227" s="63"/>
    </row>
    <row r="228" spans="3:16" ht="13.9" customHeight="1" thickBot="1" x14ac:dyDescent="0.25">
      <c r="C228" s="105" t="s">
        <v>108</v>
      </c>
      <c r="D228" s="26" t="s">
        <v>1</v>
      </c>
      <c r="E228" s="305">
        <f>E229+E230+E231</f>
        <v>0</v>
      </c>
      <c r="G228" s="349" t="s">
        <v>50</v>
      </c>
      <c r="H228" s="350"/>
      <c r="I228" s="350"/>
      <c r="J228" s="350"/>
      <c r="K228" s="350"/>
      <c r="L228" s="353">
        <f>SUM(G232:L232)</f>
        <v>0</v>
      </c>
      <c r="N228" s="111" t="s">
        <v>109</v>
      </c>
      <c r="O228" s="26" t="s">
        <v>1</v>
      </c>
      <c r="P228" s="305">
        <f>P229+P230</f>
        <v>0</v>
      </c>
    </row>
    <row r="229" spans="3:16" ht="13.9" customHeight="1" thickBot="1" x14ac:dyDescent="0.25">
      <c r="C229" s="108" t="s">
        <v>54</v>
      </c>
      <c r="D229" s="37"/>
      <c r="E229" s="38"/>
      <c r="F229" s="12"/>
      <c r="G229" s="351"/>
      <c r="H229" s="352"/>
      <c r="I229" s="352"/>
      <c r="J229" s="352"/>
      <c r="K229" s="352"/>
      <c r="L229" s="354"/>
      <c r="N229" s="29" t="s">
        <v>54</v>
      </c>
      <c r="O229" s="37"/>
      <c r="P229" s="38"/>
    </row>
    <row r="230" spans="3:16" ht="13.9" customHeight="1" x14ac:dyDescent="0.2">
      <c r="C230" s="108" t="s">
        <v>9</v>
      </c>
      <c r="D230" s="60"/>
      <c r="E230" s="30"/>
      <c r="G230" s="316">
        <v>10</v>
      </c>
      <c r="H230" s="317">
        <v>20</v>
      </c>
      <c r="I230" s="317"/>
      <c r="J230" s="317"/>
      <c r="K230" s="317">
        <v>50</v>
      </c>
      <c r="L230" s="318">
        <v>100</v>
      </c>
      <c r="N230" s="29" t="s">
        <v>9</v>
      </c>
      <c r="O230" s="61"/>
      <c r="P230" s="62"/>
    </row>
    <row r="231" spans="3:16" ht="13.9" customHeight="1" thickBot="1" x14ac:dyDescent="0.25">
      <c r="C231" s="110" t="s">
        <v>10</v>
      </c>
      <c r="D231" s="31"/>
      <c r="E231" s="35"/>
      <c r="G231" s="83"/>
      <c r="H231" s="357"/>
      <c r="I231" s="357"/>
      <c r="J231" s="357"/>
      <c r="K231" s="357"/>
      <c r="L231" s="84"/>
      <c r="N231" s="33" t="s">
        <v>10</v>
      </c>
      <c r="O231" s="31"/>
      <c r="P231" s="32"/>
    </row>
    <row r="232" spans="3:16" ht="13.9" customHeight="1" thickBot="1" x14ac:dyDescent="0.25">
      <c r="C232" s="99"/>
      <c r="G232" s="335">
        <f>G230*G231</f>
        <v>0</v>
      </c>
      <c r="H232" s="365">
        <f t="shared" ref="H232" si="22">H230*H231</f>
        <v>0</v>
      </c>
      <c r="I232" s="365"/>
      <c r="J232" s="365">
        <f>K230*J231</f>
        <v>0</v>
      </c>
      <c r="K232" s="365"/>
      <c r="L232" s="336">
        <f t="shared" ref="L232" si="23">L230*L231</f>
        <v>0</v>
      </c>
      <c r="N232" s="88"/>
      <c r="O232" s="2"/>
    </row>
    <row r="233" spans="3:16" ht="13.9" customHeight="1" thickBot="1" x14ac:dyDescent="0.25">
      <c r="C233" s="112" t="s">
        <v>113</v>
      </c>
      <c r="D233" s="40" t="s">
        <v>1</v>
      </c>
      <c r="E233" s="314">
        <f>SUM(E234:E237)</f>
        <v>0</v>
      </c>
      <c r="F233" s="12"/>
      <c r="N233" s="112" t="s">
        <v>110</v>
      </c>
      <c r="O233" s="40" t="s">
        <v>1</v>
      </c>
      <c r="P233" s="314">
        <f>SUM(P234:P237)</f>
        <v>0</v>
      </c>
    </row>
    <row r="234" spans="3:16" ht="13.9" customHeight="1" thickBot="1" x14ac:dyDescent="0.25">
      <c r="C234" s="113" t="s">
        <v>11</v>
      </c>
      <c r="D234" s="41"/>
      <c r="E234" s="42"/>
      <c r="F234" s="12"/>
      <c r="H234" s="449" t="s">
        <v>23</v>
      </c>
      <c r="I234" s="450"/>
      <c r="J234" s="450"/>
      <c r="K234" s="451"/>
      <c r="N234" s="113" t="s">
        <v>30</v>
      </c>
      <c r="O234" s="41"/>
      <c r="P234" s="42"/>
    </row>
    <row r="235" spans="3:16" ht="13.9" customHeight="1" x14ac:dyDescent="0.2">
      <c r="C235" s="114" t="s">
        <v>57</v>
      </c>
      <c r="D235" s="43"/>
      <c r="E235" s="44"/>
      <c r="F235" s="12"/>
      <c r="H235" s="387">
        <f>E210+E218+E219+E220+P220</f>
        <v>1552.11</v>
      </c>
      <c r="I235" s="388"/>
      <c r="J235" s="388"/>
      <c r="K235" s="389"/>
      <c r="N235" s="114" t="s">
        <v>31</v>
      </c>
      <c r="O235" s="43"/>
      <c r="P235" s="44"/>
    </row>
    <row r="236" spans="3:16" ht="13.9" customHeight="1" thickBot="1" x14ac:dyDescent="0.25">
      <c r="C236" s="114" t="s">
        <v>12</v>
      </c>
      <c r="D236" s="43"/>
      <c r="E236" s="44"/>
      <c r="F236" s="12"/>
      <c r="H236" s="390"/>
      <c r="I236" s="391"/>
      <c r="J236" s="391"/>
      <c r="K236" s="392"/>
      <c r="N236" s="114" t="s">
        <v>32</v>
      </c>
      <c r="O236" s="43"/>
      <c r="P236" s="44"/>
    </row>
    <row r="237" spans="3:16" ht="13.9" customHeight="1" thickBot="1" x14ac:dyDescent="0.25">
      <c r="C237" s="115" t="s">
        <v>13</v>
      </c>
      <c r="D237" s="45"/>
      <c r="E237" s="46"/>
      <c r="N237" s="115" t="s">
        <v>33</v>
      </c>
      <c r="O237" s="45"/>
      <c r="P237" s="46"/>
    </row>
    <row r="239" spans="3:16" ht="13.9" customHeight="1" thickBot="1" x14ac:dyDescent="0.25"/>
    <row r="240" spans="3:16" ht="13.9" customHeight="1" thickBot="1" x14ac:dyDescent="0.25">
      <c r="G240" s="82"/>
      <c r="H240" s="465">
        <f>H206+1</f>
        <v>45305</v>
      </c>
      <c r="I240" s="466"/>
      <c r="J240" s="466"/>
      <c r="K240" s="466"/>
      <c r="L240" s="81"/>
    </row>
    <row r="241" spans="3:16" ht="13.9" customHeight="1" x14ac:dyDescent="0.2">
      <c r="C241" s="468" t="s">
        <v>41</v>
      </c>
      <c r="D241" s="469"/>
      <c r="E241" s="469"/>
      <c r="F241" s="472" t="e">
        <f>$K$2</f>
        <v>#VALUE!</v>
      </c>
      <c r="G241" s="71"/>
      <c r="H241" s="467"/>
      <c r="I241" s="467"/>
      <c r="J241" s="467"/>
      <c r="K241" s="467"/>
      <c r="L241" s="71"/>
      <c r="M241" s="73"/>
      <c r="N241" s="461" t="s">
        <v>58</v>
      </c>
      <c r="O241" s="461"/>
      <c r="P241" s="462"/>
    </row>
    <row r="242" spans="3:16" ht="13.9" customHeight="1" thickBot="1" x14ac:dyDescent="0.25">
      <c r="C242" s="470"/>
      <c r="D242" s="471"/>
      <c r="E242" s="471"/>
      <c r="F242" s="473"/>
      <c r="G242" s="72"/>
      <c r="H242" s="467"/>
      <c r="I242" s="467"/>
      <c r="J242" s="467"/>
      <c r="K242" s="467"/>
      <c r="L242" s="72"/>
      <c r="M242" s="74"/>
      <c r="N242" s="463"/>
      <c r="O242" s="463"/>
      <c r="P242" s="464"/>
    </row>
    <row r="243" spans="3:16" ht="13.9" customHeight="1" thickBot="1" x14ac:dyDescent="0.25">
      <c r="E243" s="4"/>
      <c r="G243" s="5"/>
      <c r="H243" s="378" t="s">
        <v>45</v>
      </c>
      <c r="I243" s="379"/>
      <c r="J243" s="379"/>
      <c r="K243" s="6"/>
      <c r="L243" s="5"/>
      <c r="N243" s="7"/>
      <c r="O243" s="7"/>
      <c r="P243" s="7"/>
    </row>
    <row r="244" spans="3:16" ht="13.9" customHeight="1" thickBot="1" x14ac:dyDescent="0.25">
      <c r="C244" s="279" t="s">
        <v>0</v>
      </c>
      <c r="D244" s="280" t="s">
        <v>1</v>
      </c>
      <c r="E244" s="328">
        <f>SUM(E245:E249)</f>
        <v>481.01</v>
      </c>
      <c r="F244" s="88"/>
      <c r="G244" s="89"/>
      <c r="H244" s="380" t="s">
        <v>43</v>
      </c>
      <c r="I244" s="381"/>
      <c r="J244" s="381"/>
      <c r="K244" s="90" t="str">
        <f>IFERROR(H269/K243,"")</f>
        <v/>
      </c>
      <c r="L244" s="88"/>
      <c r="M244" s="88"/>
      <c r="N244" s="337" t="s">
        <v>16</v>
      </c>
      <c r="O244" s="337" t="s">
        <v>17</v>
      </c>
      <c r="P244" s="337" t="s">
        <v>18</v>
      </c>
    </row>
    <row r="245" spans="3:16" ht="13.9" customHeight="1" thickBot="1" x14ac:dyDescent="0.25">
      <c r="C245" s="10" t="s">
        <v>2</v>
      </c>
      <c r="D245" s="278">
        <f>K243-D246-D247-D248</f>
        <v>-35</v>
      </c>
      <c r="E245" s="11"/>
      <c r="F245" s="12"/>
      <c r="G245" s="13"/>
      <c r="H245" s="14"/>
      <c r="I245" s="8"/>
      <c r="J245" s="8"/>
      <c r="K245" s="14"/>
      <c r="L245" s="14"/>
      <c r="N245" s="338">
        <f>SUM(N246:N249)</f>
        <v>0</v>
      </c>
      <c r="O245" s="338">
        <f>SUM(O246:O249)</f>
        <v>0</v>
      </c>
      <c r="P245" s="338">
        <f>SUM(P246:P249)</f>
        <v>0</v>
      </c>
    </row>
    <row r="246" spans="3:16" ht="13.9" customHeight="1" thickBot="1" x14ac:dyDescent="0.25">
      <c r="C246" s="15" t="s">
        <v>3</v>
      </c>
      <c r="D246" s="101">
        <f>COUNTIF(G260:L260,"&gt;0")</f>
        <v>0</v>
      </c>
      <c r="E246" s="95">
        <f>SUM(G260:L260)</f>
        <v>0</v>
      </c>
      <c r="F246" s="12"/>
      <c r="G246" s="254" t="s">
        <v>20</v>
      </c>
      <c r="H246" s="330">
        <f>SUM(H252:I255)</f>
        <v>0</v>
      </c>
      <c r="I246" s="18"/>
      <c r="J246" s="18"/>
      <c r="K246" s="254" t="s">
        <v>21</v>
      </c>
      <c r="L246" s="330">
        <f>SUM(J252:J255)</f>
        <v>0</v>
      </c>
      <c r="N246" s="75"/>
      <c r="O246" s="75"/>
      <c r="P246" s="75"/>
    </row>
    <row r="247" spans="3:16" ht="13.9" customHeight="1" thickBot="1" x14ac:dyDescent="0.25">
      <c r="C247" s="15" t="s">
        <v>4</v>
      </c>
      <c r="D247" s="16">
        <f>29+6</f>
        <v>35</v>
      </c>
      <c r="E247" s="17">
        <f>341.57+139.44</f>
        <v>481.01</v>
      </c>
      <c r="F247" s="12"/>
      <c r="G247" s="13"/>
      <c r="H247" s="14"/>
      <c r="I247" s="8"/>
      <c r="J247" s="8"/>
      <c r="K247" s="14"/>
      <c r="L247" s="14"/>
      <c r="N247" s="75"/>
      <c r="O247" s="75"/>
      <c r="P247" s="75"/>
    </row>
    <row r="248" spans="3:16" ht="13.9" customHeight="1" thickBot="1" x14ac:dyDescent="0.25">
      <c r="C248" s="15" t="s">
        <v>14</v>
      </c>
      <c r="D248" s="101">
        <f>COUNTIF(N246:P249,"&gt;0")+COUNTIF(N252:N255,"&gt;0")</f>
        <v>0</v>
      </c>
      <c r="E248" s="95">
        <f>SUM(N246:P249)+SUM(N252:N255)</f>
        <v>0</v>
      </c>
      <c r="F248" s="12"/>
      <c r="G248" s="259" t="s">
        <v>68</v>
      </c>
      <c r="H248" s="132">
        <f>SUM(H252:I255)+SUM(J252:K255)</f>
        <v>0</v>
      </c>
      <c r="I248" s="18"/>
      <c r="J248" s="18"/>
      <c r="K248" s="260" t="s">
        <v>51</v>
      </c>
      <c r="L248" s="331">
        <f>H248-H269</f>
        <v>-481.01</v>
      </c>
      <c r="N248" s="75"/>
      <c r="O248" s="75"/>
      <c r="P248" s="75"/>
    </row>
    <row r="249" spans="3:16" ht="13.9" customHeight="1" thickBot="1" x14ac:dyDescent="0.25">
      <c r="C249" s="19" t="s">
        <v>5</v>
      </c>
      <c r="D249" s="20"/>
      <c r="E249" s="329">
        <f>5*D249</f>
        <v>0</v>
      </c>
      <c r="F249" s="12"/>
      <c r="N249" s="76"/>
      <c r="O249" s="76"/>
      <c r="P249" s="76"/>
    </row>
    <row r="250" spans="3:16" ht="13.9" customHeight="1" thickBot="1" x14ac:dyDescent="0.25">
      <c r="C250" s="21"/>
      <c r="D250" s="22"/>
      <c r="E250" s="23"/>
      <c r="F250" s="12"/>
      <c r="G250" s="442" t="s">
        <v>28</v>
      </c>
      <c r="H250" s="446" t="s">
        <v>29</v>
      </c>
      <c r="I250" s="444"/>
      <c r="J250" s="444" t="s">
        <v>15</v>
      </c>
      <c r="K250" s="445"/>
      <c r="L250" s="24" t="s">
        <v>39</v>
      </c>
      <c r="N250" s="337" t="s">
        <v>55</v>
      </c>
      <c r="O250" s="2"/>
      <c r="P250" s="281"/>
    </row>
    <row r="251" spans="3:16" ht="13.9" customHeight="1" thickBot="1" x14ac:dyDescent="0.25">
      <c r="C251" s="47" t="s">
        <v>47</v>
      </c>
      <c r="D251" s="48" t="s">
        <v>1</v>
      </c>
      <c r="E251" s="49" t="s">
        <v>34</v>
      </c>
      <c r="F251" s="12"/>
      <c r="G251" s="443"/>
      <c r="H251" s="358">
        <f>SUM(H252:I255)</f>
        <v>0</v>
      </c>
      <c r="I251" s="359"/>
      <c r="J251" s="360">
        <f>SUM(J252:K254)</f>
        <v>0</v>
      </c>
      <c r="K251" s="361"/>
      <c r="L251" s="293">
        <f>SUM(L252:M254)</f>
        <v>0</v>
      </c>
      <c r="M251" s="64"/>
      <c r="N251" s="338">
        <f>SUM(N252:N255)</f>
        <v>0</v>
      </c>
      <c r="O251" s="2"/>
      <c r="P251" s="281"/>
    </row>
    <row r="252" spans="3:16" ht="13.9" customHeight="1" x14ac:dyDescent="0.2">
      <c r="C252" s="100" t="s">
        <v>44</v>
      </c>
      <c r="D252" s="77"/>
      <c r="E252" s="59"/>
      <c r="F252" s="12"/>
      <c r="G252" s="28" t="s">
        <v>19</v>
      </c>
      <c r="H252" s="439"/>
      <c r="I252" s="440"/>
      <c r="J252" s="440"/>
      <c r="K252" s="441"/>
      <c r="L252" s="333">
        <f>H252+J252</f>
        <v>0</v>
      </c>
      <c r="N252" s="75"/>
      <c r="O252" s="2"/>
      <c r="P252" s="101"/>
    </row>
    <row r="253" spans="3:16" ht="13.9" customHeight="1" x14ac:dyDescent="0.2">
      <c r="C253" s="102" t="s">
        <v>48</v>
      </c>
      <c r="D253" s="16"/>
      <c r="E253" s="282">
        <f>D253*4.99</f>
        <v>0</v>
      </c>
      <c r="F253" s="12"/>
      <c r="G253" s="28" t="s">
        <v>25</v>
      </c>
      <c r="H253" s="431"/>
      <c r="I253" s="432"/>
      <c r="J253" s="432"/>
      <c r="K253" s="433"/>
      <c r="L253" s="334">
        <f>H253+J253</f>
        <v>0</v>
      </c>
      <c r="N253" s="75"/>
      <c r="O253" s="2"/>
      <c r="P253" s="96"/>
    </row>
    <row r="254" spans="3:16" ht="13.9" customHeight="1" x14ac:dyDescent="0.2">
      <c r="C254" s="102" t="s">
        <v>114</v>
      </c>
      <c r="D254" s="16"/>
      <c r="E254" s="51"/>
      <c r="F254" s="12"/>
      <c r="G254" s="28" t="s">
        <v>26</v>
      </c>
      <c r="H254" s="431"/>
      <c r="I254" s="432"/>
      <c r="J254" s="432"/>
      <c r="K254" s="433"/>
      <c r="L254" s="334">
        <f>H254+J254</f>
        <v>0</v>
      </c>
      <c r="N254" s="75"/>
      <c r="O254" s="2"/>
      <c r="P254" s="121"/>
    </row>
    <row r="255" spans="3:16" ht="13.9" customHeight="1" thickBot="1" x14ac:dyDescent="0.25">
      <c r="C255" s="103" t="s">
        <v>56</v>
      </c>
      <c r="D255" s="78"/>
      <c r="E255" s="79"/>
      <c r="G255" s="87" t="s">
        <v>27</v>
      </c>
      <c r="H255" s="376">
        <f>E258+E263+E267</f>
        <v>0</v>
      </c>
      <c r="I255" s="377"/>
      <c r="J255" s="377"/>
      <c r="K255" s="438"/>
      <c r="L255" s="332">
        <f>H255</f>
        <v>0</v>
      </c>
      <c r="N255" s="76"/>
      <c r="O255" s="2"/>
    </row>
    <row r="256" spans="3:16" ht="13.9" customHeight="1" thickBot="1" x14ac:dyDescent="0.25">
      <c r="C256" s="2"/>
      <c r="G256" s="36"/>
      <c r="H256" s="58"/>
      <c r="I256" s="58"/>
      <c r="J256" s="58"/>
      <c r="K256" s="58"/>
      <c r="L256" s="58"/>
      <c r="N256" s="2"/>
      <c r="O256" s="2"/>
    </row>
    <row r="257" spans="3:16" ht="13.9" customHeight="1" thickBot="1" x14ac:dyDescent="0.25">
      <c r="C257" s="105" t="s">
        <v>107</v>
      </c>
      <c r="D257" s="26" t="s">
        <v>1</v>
      </c>
      <c r="E257" s="305">
        <f>E258+E259+E260</f>
        <v>0</v>
      </c>
      <c r="G257" s="349" t="s">
        <v>49</v>
      </c>
      <c r="H257" s="350"/>
      <c r="I257" s="350"/>
      <c r="J257" s="350"/>
      <c r="K257" s="350"/>
      <c r="L257" s="353">
        <f>SUM(G260:L260)</f>
        <v>0</v>
      </c>
      <c r="N257" s="105" t="s">
        <v>109</v>
      </c>
      <c r="O257" s="26" t="s">
        <v>1</v>
      </c>
      <c r="P257" s="305">
        <f>P258+P259+P260</f>
        <v>0</v>
      </c>
    </row>
    <row r="258" spans="3:16" ht="13.9" customHeight="1" thickBot="1" x14ac:dyDescent="0.25">
      <c r="C258" s="106" t="s">
        <v>6</v>
      </c>
      <c r="D258" s="16"/>
      <c r="E258" s="27"/>
      <c r="G258" s="351"/>
      <c r="H258" s="352"/>
      <c r="I258" s="352"/>
      <c r="J258" s="352"/>
      <c r="K258" s="352"/>
      <c r="L258" s="354"/>
      <c r="N258" s="106" t="s">
        <v>6</v>
      </c>
      <c r="O258" s="16"/>
      <c r="P258" s="27"/>
    </row>
    <row r="259" spans="3:16" ht="13.9" customHeight="1" x14ac:dyDescent="0.2">
      <c r="C259" s="108" t="s">
        <v>7</v>
      </c>
      <c r="D259" s="16"/>
      <c r="E259" s="27"/>
      <c r="F259" s="12"/>
      <c r="G259" s="311" t="s">
        <v>36</v>
      </c>
      <c r="H259" s="370" t="s">
        <v>37</v>
      </c>
      <c r="I259" s="370"/>
      <c r="J259" s="370" t="s">
        <v>38</v>
      </c>
      <c r="K259" s="370"/>
      <c r="L259" s="312" t="s">
        <v>40</v>
      </c>
      <c r="N259" s="108" t="s">
        <v>7</v>
      </c>
      <c r="O259" s="16"/>
      <c r="P259" s="27"/>
    </row>
    <row r="260" spans="3:16" ht="13.9" customHeight="1" thickBot="1" x14ac:dyDescent="0.25">
      <c r="C260" s="110" t="s">
        <v>8</v>
      </c>
      <c r="D260" s="34"/>
      <c r="E260" s="39"/>
      <c r="F260" s="12"/>
      <c r="G260" s="85"/>
      <c r="H260" s="371"/>
      <c r="I260" s="371"/>
      <c r="J260" s="371"/>
      <c r="K260" s="371"/>
      <c r="L260" s="86"/>
      <c r="N260" s="110" t="s">
        <v>8</v>
      </c>
      <c r="O260" s="16"/>
      <c r="P260" s="27"/>
    </row>
    <row r="261" spans="3:16" ht="13.9" customHeight="1" thickBot="1" x14ac:dyDescent="0.25">
      <c r="C261" s="88"/>
      <c r="N261" s="88"/>
      <c r="O261" s="63"/>
      <c r="P261" s="63"/>
    </row>
    <row r="262" spans="3:16" ht="13.9" customHeight="1" thickBot="1" x14ac:dyDescent="0.25">
      <c r="C262" s="105" t="s">
        <v>108</v>
      </c>
      <c r="D262" s="26" t="s">
        <v>1</v>
      </c>
      <c r="E262" s="305">
        <f>E263+E264+E265</f>
        <v>0</v>
      </c>
      <c r="G262" s="349" t="s">
        <v>50</v>
      </c>
      <c r="H262" s="350"/>
      <c r="I262" s="350"/>
      <c r="J262" s="350"/>
      <c r="K262" s="350"/>
      <c r="L262" s="353">
        <f>SUM(G266:L266)</f>
        <v>0</v>
      </c>
      <c r="N262" s="111" t="s">
        <v>109</v>
      </c>
      <c r="O262" s="26" t="s">
        <v>1</v>
      </c>
      <c r="P262" s="305">
        <f>P263+P264</f>
        <v>0</v>
      </c>
    </row>
    <row r="263" spans="3:16" ht="13.9" customHeight="1" thickBot="1" x14ac:dyDescent="0.25">
      <c r="C263" s="108" t="s">
        <v>54</v>
      </c>
      <c r="D263" s="37"/>
      <c r="E263" s="38"/>
      <c r="F263" s="12"/>
      <c r="G263" s="351"/>
      <c r="H263" s="352"/>
      <c r="I263" s="352"/>
      <c r="J263" s="352"/>
      <c r="K263" s="352"/>
      <c r="L263" s="354"/>
      <c r="N263" s="29" t="s">
        <v>54</v>
      </c>
      <c r="O263" s="37"/>
      <c r="P263" s="38"/>
    </row>
    <row r="264" spans="3:16" ht="13.9" customHeight="1" x14ac:dyDescent="0.2">
      <c r="C264" s="108" t="s">
        <v>9</v>
      </c>
      <c r="D264" s="60"/>
      <c r="E264" s="30"/>
      <c r="G264" s="316">
        <v>10</v>
      </c>
      <c r="H264" s="317">
        <v>20</v>
      </c>
      <c r="I264" s="317"/>
      <c r="J264" s="317"/>
      <c r="K264" s="317">
        <v>50</v>
      </c>
      <c r="L264" s="318">
        <v>100</v>
      </c>
      <c r="N264" s="29" t="s">
        <v>9</v>
      </c>
      <c r="O264" s="61"/>
      <c r="P264" s="62"/>
    </row>
    <row r="265" spans="3:16" ht="13.9" customHeight="1" thickBot="1" x14ac:dyDescent="0.25">
      <c r="C265" s="110" t="s">
        <v>10</v>
      </c>
      <c r="D265" s="31"/>
      <c r="E265" s="35"/>
      <c r="G265" s="83"/>
      <c r="H265" s="357"/>
      <c r="I265" s="357"/>
      <c r="J265" s="357"/>
      <c r="K265" s="357"/>
      <c r="L265" s="84"/>
      <c r="N265" s="33" t="s">
        <v>10</v>
      </c>
      <c r="O265" s="31"/>
      <c r="P265" s="32"/>
    </row>
    <row r="266" spans="3:16" ht="13.9" customHeight="1" thickBot="1" x14ac:dyDescent="0.25">
      <c r="C266" s="99"/>
      <c r="G266" s="335">
        <f>G264*G265</f>
        <v>0</v>
      </c>
      <c r="H266" s="365">
        <f t="shared" ref="H266" si="24">H264*H265</f>
        <v>0</v>
      </c>
      <c r="I266" s="365"/>
      <c r="J266" s="365">
        <f>K264*J265</f>
        <v>0</v>
      </c>
      <c r="K266" s="365"/>
      <c r="L266" s="336">
        <f t="shared" ref="L266" si="25">L264*L265</f>
        <v>0</v>
      </c>
      <c r="N266" s="88"/>
      <c r="O266" s="2"/>
    </row>
    <row r="267" spans="3:16" ht="13.9" customHeight="1" thickBot="1" x14ac:dyDescent="0.25">
      <c r="C267" s="112" t="s">
        <v>113</v>
      </c>
      <c r="D267" s="40" t="s">
        <v>1</v>
      </c>
      <c r="E267" s="314">
        <f>SUM(E268:E271)</f>
        <v>0</v>
      </c>
      <c r="F267" s="12"/>
      <c r="N267" s="112" t="s">
        <v>110</v>
      </c>
      <c r="O267" s="40" t="s">
        <v>1</v>
      </c>
      <c r="P267" s="314">
        <f>SUM(P268:P271)</f>
        <v>0</v>
      </c>
    </row>
    <row r="268" spans="3:16" ht="13.9" customHeight="1" thickBot="1" x14ac:dyDescent="0.25">
      <c r="C268" s="113" t="s">
        <v>11</v>
      </c>
      <c r="D268" s="41"/>
      <c r="E268" s="42"/>
      <c r="F268" s="12"/>
      <c r="H268" s="449" t="s">
        <v>23</v>
      </c>
      <c r="I268" s="450"/>
      <c r="J268" s="450"/>
      <c r="K268" s="451"/>
      <c r="N268" s="113" t="s">
        <v>30</v>
      </c>
      <c r="O268" s="41"/>
      <c r="P268" s="42"/>
    </row>
    <row r="269" spans="3:16" ht="13.9" customHeight="1" x14ac:dyDescent="0.2">
      <c r="C269" s="114" t="s">
        <v>57</v>
      </c>
      <c r="D269" s="43"/>
      <c r="E269" s="44"/>
      <c r="F269" s="12"/>
      <c r="H269" s="387">
        <f>E244+E252+E253+E254+P254</f>
        <v>481.01</v>
      </c>
      <c r="I269" s="388"/>
      <c r="J269" s="388"/>
      <c r="K269" s="389"/>
      <c r="N269" s="114" t="s">
        <v>31</v>
      </c>
      <c r="O269" s="43"/>
      <c r="P269" s="44"/>
    </row>
    <row r="270" spans="3:16" ht="13.9" customHeight="1" thickBot="1" x14ac:dyDescent="0.25">
      <c r="C270" s="114" t="s">
        <v>12</v>
      </c>
      <c r="D270" s="43"/>
      <c r="E270" s="44"/>
      <c r="F270" s="12"/>
      <c r="H270" s="390"/>
      <c r="I270" s="391"/>
      <c r="J270" s="391"/>
      <c r="K270" s="392"/>
      <c r="N270" s="114" t="s">
        <v>32</v>
      </c>
      <c r="O270" s="43"/>
      <c r="P270" s="44"/>
    </row>
    <row r="271" spans="3:16" ht="13.9" customHeight="1" thickBot="1" x14ac:dyDescent="0.25">
      <c r="C271" s="115" t="s">
        <v>13</v>
      </c>
      <c r="D271" s="45"/>
      <c r="E271" s="46"/>
      <c r="N271" s="115" t="s">
        <v>33</v>
      </c>
      <c r="O271" s="45"/>
      <c r="P271" s="46"/>
    </row>
  </sheetData>
  <mergeCells count="272">
    <mergeCell ref="C3:F4"/>
    <mergeCell ref="M3:P4"/>
    <mergeCell ref="H5:J5"/>
    <mergeCell ref="H6:J6"/>
    <mergeCell ref="N6:N7"/>
    <mergeCell ref="O6:O7"/>
    <mergeCell ref="P6:P7"/>
    <mergeCell ref="H14:I14"/>
    <mergeCell ref="J14:K14"/>
    <mergeCell ref="H15:I15"/>
    <mergeCell ref="J15:K15"/>
    <mergeCell ref="H16:I16"/>
    <mergeCell ref="J16:K16"/>
    <mergeCell ref="N10:N11"/>
    <mergeCell ref="G12:G13"/>
    <mergeCell ref="H12:I12"/>
    <mergeCell ref="J12:K12"/>
    <mergeCell ref="H13:I13"/>
    <mergeCell ref="J13:K13"/>
    <mergeCell ref="G24:K25"/>
    <mergeCell ref="L24:L25"/>
    <mergeCell ref="G26:I26"/>
    <mergeCell ref="J26:L26"/>
    <mergeCell ref="G27:I27"/>
    <mergeCell ref="J27:L27"/>
    <mergeCell ref="H17:I17"/>
    <mergeCell ref="J17:K17"/>
    <mergeCell ref="G19:H19"/>
    <mergeCell ref="K19:L19"/>
    <mergeCell ref="G20:H21"/>
    <mergeCell ref="K20:L21"/>
    <mergeCell ref="H33:I33"/>
    <mergeCell ref="J33:K33"/>
    <mergeCell ref="H36:K38"/>
    <mergeCell ref="C37:E38"/>
    <mergeCell ref="F37:F38"/>
    <mergeCell ref="N37:P38"/>
    <mergeCell ref="G29:K30"/>
    <mergeCell ref="L29:L30"/>
    <mergeCell ref="H31:I31"/>
    <mergeCell ref="J31:K31"/>
    <mergeCell ref="H32:I32"/>
    <mergeCell ref="J32:K32"/>
    <mergeCell ref="H48:I48"/>
    <mergeCell ref="J48:K48"/>
    <mergeCell ref="H49:I49"/>
    <mergeCell ref="J49:K49"/>
    <mergeCell ref="H50:I50"/>
    <mergeCell ref="J50:K50"/>
    <mergeCell ref="H39:J39"/>
    <mergeCell ref="H40:J40"/>
    <mergeCell ref="G46:G47"/>
    <mergeCell ref="H46:I46"/>
    <mergeCell ref="J46:K46"/>
    <mergeCell ref="H47:I47"/>
    <mergeCell ref="J47:K47"/>
    <mergeCell ref="C71:E72"/>
    <mergeCell ref="F71:F72"/>
    <mergeCell ref="H56:I56"/>
    <mergeCell ref="J56:K56"/>
    <mergeCell ref="G58:K59"/>
    <mergeCell ref="L58:L59"/>
    <mergeCell ref="H61:I61"/>
    <mergeCell ref="J61:K61"/>
    <mergeCell ref="H51:I51"/>
    <mergeCell ref="J51:K51"/>
    <mergeCell ref="G53:K54"/>
    <mergeCell ref="L53:L54"/>
    <mergeCell ref="H55:I55"/>
    <mergeCell ref="J55:K55"/>
    <mergeCell ref="G80:G81"/>
    <mergeCell ref="H80:I80"/>
    <mergeCell ref="J80:K80"/>
    <mergeCell ref="H81:I81"/>
    <mergeCell ref="J81:K81"/>
    <mergeCell ref="H62:I62"/>
    <mergeCell ref="J62:K62"/>
    <mergeCell ref="H64:K64"/>
    <mergeCell ref="H65:K66"/>
    <mergeCell ref="H70:K72"/>
    <mergeCell ref="H82:I82"/>
    <mergeCell ref="J82:K82"/>
    <mergeCell ref="H83:I83"/>
    <mergeCell ref="J83:K83"/>
    <mergeCell ref="H84:I84"/>
    <mergeCell ref="J84:K84"/>
    <mergeCell ref="N71:P72"/>
    <mergeCell ref="H73:J73"/>
    <mergeCell ref="H74:J74"/>
    <mergeCell ref="C105:E106"/>
    <mergeCell ref="F105:F106"/>
    <mergeCell ref="H90:I90"/>
    <mergeCell ref="J90:K90"/>
    <mergeCell ref="G92:K93"/>
    <mergeCell ref="L92:L93"/>
    <mergeCell ref="H95:I95"/>
    <mergeCell ref="J95:K95"/>
    <mergeCell ref="H85:I85"/>
    <mergeCell ref="J85:K85"/>
    <mergeCell ref="G87:K88"/>
    <mergeCell ref="L87:L88"/>
    <mergeCell ref="H89:I89"/>
    <mergeCell ref="J89:K89"/>
    <mergeCell ref="G114:G115"/>
    <mergeCell ref="H114:I114"/>
    <mergeCell ref="J114:K114"/>
    <mergeCell ref="H115:I115"/>
    <mergeCell ref="J115:K115"/>
    <mergeCell ref="H96:I96"/>
    <mergeCell ref="J96:K96"/>
    <mergeCell ref="H98:K98"/>
    <mergeCell ref="H99:K100"/>
    <mergeCell ref="H104:K106"/>
    <mergeCell ref="H116:I116"/>
    <mergeCell ref="J116:K116"/>
    <mergeCell ref="H117:I117"/>
    <mergeCell ref="J117:K117"/>
    <mergeCell ref="H118:I118"/>
    <mergeCell ref="J118:K118"/>
    <mergeCell ref="N105:P106"/>
    <mergeCell ref="H107:J107"/>
    <mergeCell ref="H108:J108"/>
    <mergeCell ref="C139:E140"/>
    <mergeCell ref="F139:F140"/>
    <mergeCell ref="H124:I124"/>
    <mergeCell ref="J124:K124"/>
    <mergeCell ref="G126:K127"/>
    <mergeCell ref="L126:L127"/>
    <mergeCell ref="H129:I129"/>
    <mergeCell ref="J129:K129"/>
    <mergeCell ref="H119:I119"/>
    <mergeCell ref="J119:K119"/>
    <mergeCell ref="G121:K122"/>
    <mergeCell ref="L121:L122"/>
    <mergeCell ref="H123:I123"/>
    <mergeCell ref="J123:K123"/>
    <mergeCell ref="G148:G149"/>
    <mergeCell ref="H148:I148"/>
    <mergeCell ref="J148:K148"/>
    <mergeCell ref="H149:I149"/>
    <mergeCell ref="J149:K149"/>
    <mergeCell ref="H130:I130"/>
    <mergeCell ref="J130:K130"/>
    <mergeCell ref="H132:K132"/>
    <mergeCell ref="H133:K134"/>
    <mergeCell ref="H138:K140"/>
    <mergeCell ref="H150:I150"/>
    <mergeCell ref="J150:K150"/>
    <mergeCell ref="H151:I151"/>
    <mergeCell ref="J151:K151"/>
    <mergeCell ref="H152:I152"/>
    <mergeCell ref="J152:K152"/>
    <mergeCell ref="N139:P140"/>
    <mergeCell ref="H141:J141"/>
    <mergeCell ref="H142:J142"/>
    <mergeCell ref="L160:L161"/>
    <mergeCell ref="H163:I163"/>
    <mergeCell ref="J163:K163"/>
    <mergeCell ref="H153:I153"/>
    <mergeCell ref="J153:K153"/>
    <mergeCell ref="G155:K156"/>
    <mergeCell ref="L155:L156"/>
    <mergeCell ref="H157:I157"/>
    <mergeCell ref="J157:K157"/>
    <mergeCell ref="H164:I164"/>
    <mergeCell ref="J164:K164"/>
    <mergeCell ref="H166:K166"/>
    <mergeCell ref="H167:K168"/>
    <mergeCell ref="H172:K174"/>
    <mergeCell ref="C173:E174"/>
    <mergeCell ref="F173:F174"/>
    <mergeCell ref="H158:I158"/>
    <mergeCell ref="J158:K158"/>
    <mergeCell ref="G160:K161"/>
    <mergeCell ref="J185:K185"/>
    <mergeCell ref="H186:I186"/>
    <mergeCell ref="J186:K186"/>
    <mergeCell ref="N173:P174"/>
    <mergeCell ref="H175:J175"/>
    <mergeCell ref="H176:J176"/>
    <mergeCell ref="G182:G183"/>
    <mergeCell ref="H182:I182"/>
    <mergeCell ref="J182:K182"/>
    <mergeCell ref="H183:I183"/>
    <mergeCell ref="J183:K183"/>
    <mergeCell ref="C207:E208"/>
    <mergeCell ref="F207:F208"/>
    <mergeCell ref="H192:I192"/>
    <mergeCell ref="J192:K192"/>
    <mergeCell ref="G194:K195"/>
    <mergeCell ref="L194:L195"/>
    <mergeCell ref="H197:I197"/>
    <mergeCell ref="J197:K197"/>
    <mergeCell ref="H187:I187"/>
    <mergeCell ref="J187:K187"/>
    <mergeCell ref="G189:K190"/>
    <mergeCell ref="L189:L190"/>
    <mergeCell ref="H191:I191"/>
    <mergeCell ref="J191:K191"/>
    <mergeCell ref="N207:P208"/>
    <mergeCell ref="H209:J209"/>
    <mergeCell ref="H210:J210"/>
    <mergeCell ref="G216:G217"/>
    <mergeCell ref="H216:I216"/>
    <mergeCell ref="J216:K216"/>
    <mergeCell ref="H217:I217"/>
    <mergeCell ref="J217:K217"/>
    <mergeCell ref="H198:I198"/>
    <mergeCell ref="J198:K198"/>
    <mergeCell ref="H200:K200"/>
    <mergeCell ref="H201:K202"/>
    <mergeCell ref="H206:K208"/>
    <mergeCell ref="C241:E242"/>
    <mergeCell ref="F241:F242"/>
    <mergeCell ref="H226:I226"/>
    <mergeCell ref="J226:K226"/>
    <mergeCell ref="G228:K229"/>
    <mergeCell ref="L228:L229"/>
    <mergeCell ref="H231:I231"/>
    <mergeCell ref="J231:K231"/>
    <mergeCell ref="H221:I221"/>
    <mergeCell ref="J221:K221"/>
    <mergeCell ref="G223:K224"/>
    <mergeCell ref="L223:L224"/>
    <mergeCell ref="H225:I225"/>
    <mergeCell ref="J225:K225"/>
    <mergeCell ref="N241:P242"/>
    <mergeCell ref="H243:J243"/>
    <mergeCell ref="H244:J244"/>
    <mergeCell ref="G250:G251"/>
    <mergeCell ref="H250:I250"/>
    <mergeCell ref="J250:K250"/>
    <mergeCell ref="H251:I251"/>
    <mergeCell ref="J251:K251"/>
    <mergeCell ref="H232:I232"/>
    <mergeCell ref="J232:K232"/>
    <mergeCell ref="H234:K234"/>
    <mergeCell ref="H235:K236"/>
    <mergeCell ref="H240:K242"/>
    <mergeCell ref="L262:L263"/>
    <mergeCell ref="H265:I265"/>
    <mergeCell ref="J265:K265"/>
    <mergeCell ref="H255:I255"/>
    <mergeCell ref="J255:K255"/>
    <mergeCell ref="G257:K258"/>
    <mergeCell ref="L257:L258"/>
    <mergeCell ref="H259:I259"/>
    <mergeCell ref="J259:K259"/>
    <mergeCell ref="H266:I266"/>
    <mergeCell ref="J266:K266"/>
    <mergeCell ref="H268:K268"/>
    <mergeCell ref="H269:K270"/>
    <mergeCell ref="H2:J4"/>
    <mergeCell ref="K2:K4"/>
    <mergeCell ref="H260:I260"/>
    <mergeCell ref="J260:K260"/>
    <mergeCell ref="G262:K263"/>
    <mergeCell ref="H252:I252"/>
    <mergeCell ref="J252:K252"/>
    <mergeCell ref="H253:I253"/>
    <mergeCell ref="J253:K253"/>
    <mergeCell ref="H254:I254"/>
    <mergeCell ref="J254:K254"/>
    <mergeCell ref="H218:I218"/>
    <mergeCell ref="J218:K218"/>
    <mergeCell ref="H219:I219"/>
    <mergeCell ref="J219:K219"/>
    <mergeCell ref="H220:I220"/>
    <mergeCell ref="J220:K220"/>
    <mergeCell ref="H184:I184"/>
    <mergeCell ref="J184:K184"/>
    <mergeCell ref="H185:I185"/>
  </mergeCells>
  <conditionalFormatting sqref="D7:E11">
    <cfRule type="cellIs" dxfId="492" priority="143" operator="equal">
      <formula>0</formula>
    </cfRule>
  </conditionalFormatting>
  <conditionalFormatting sqref="D14:E17 D20:E22 D25:E27 D30:E33">
    <cfRule type="cellIs" dxfId="491" priority="75" operator="equal">
      <formula>0</formula>
    </cfRule>
  </conditionalFormatting>
  <conditionalFormatting sqref="D41:E45">
    <cfRule type="cellIs" dxfId="490" priority="65" operator="equal">
      <formula>0</formula>
    </cfRule>
  </conditionalFormatting>
  <conditionalFormatting sqref="D48:E51">
    <cfRule type="cellIs" dxfId="489" priority="61" operator="equal">
      <formula>0</formula>
    </cfRule>
  </conditionalFormatting>
  <conditionalFormatting sqref="D75:E79">
    <cfRule type="cellIs" dxfId="488" priority="55" operator="equal">
      <formula>0</formula>
    </cfRule>
  </conditionalFormatting>
  <conditionalFormatting sqref="D82:E85">
    <cfRule type="cellIs" dxfId="487" priority="51" operator="equal">
      <formula>0</formula>
    </cfRule>
  </conditionalFormatting>
  <conditionalFormatting sqref="D109:E113">
    <cfRule type="cellIs" dxfId="486" priority="45" operator="equal">
      <formula>0</formula>
    </cfRule>
  </conditionalFormatting>
  <conditionalFormatting sqref="D116:E119">
    <cfRule type="cellIs" dxfId="485" priority="41" operator="equal">
      <formula>0</formula>
    </cfRule>
  </conditionalFormatting>
  <conditionalFormatting sqref="D143:E147">
    <cfRule type="cellIs" dxfId="484" priority="35" operator="equal">
      <formula>0</formula>
    </cfRule>
  </conditionalFormatting>
  <conditionalFormatting sqref="D150:E153">
    <cfRule type="cellIs" dxfId="483" priority="31" operator="equal">
      <formula>0</formula>
    </cfRule>
  </conditionalFormatting>
  <conditionalFormatting sqref="D177:E181">
    <cfRule type="cellIs" dxfId="482" priority="25" operator="equal">
      <formula>0</formula>
    </cfRule>
  </conditionalFormatting>
  <conditionalFormatting sqref="D184:E187">
    <cfRule type="cellIs" dxfId="481" priority="21" operator="equal">
      <formula>0</formula>
    </cfRule>
  </conditionalFormatting>
  <conditionalFormatting sqref="D211:E215">
    <cfRule type="cellIs" dxfId="480" priority="15" operator="equal">
      <formula>0</formula>
    </cfRule>
  </conditionalFormatting>
  <conditionalFormatting sqref="D218:E221">
    <cfRule type="cellIs" dxfId="479" priority="11" operator="equal">
      <formula>0</formula>
    </cfRule>
  </conditionalFormatting>
  <conditionalFormatting sqref="D245:E249">
    <cfRule type="cellIs" dxfId="478" priority="5" operator="equal">
      <formula>0</formula>
    </cfRule>
  </conditionalFormatting>
  <conditionalFormatting sqref="D252:E255">
    <cfRule type="cellIs" dxfId="477" priority="1" operator="equal">
      <formula>0</formula>
    </cfRule>
  </conditionalFormatting>
  <conditionalFormatting sqref="G62:L62">
    <cfRule type="cellIs" dxfId="476" priority="67" operator="equal">
      <formula>0</formula>
    </cfRule>
  </conditionalFormatting>
  <conditionalFormatting sqref="G96:L96">
    <cfRule type="cellIs" dxfId="475" priority="57" operator="equal">
      <formula>0</formula>
    </cfRule>
  </conditionalFormatting>
  <conditionalFormatting sqref="G130:L130">
    <cfRule type="cellIs" dxfId="474" priority="47" operator="equal">
      <formula>0</formula>
    </cfRule>
  </conditionalFormatting>
  <conditionalFormatting sqref="G164:L164">
    <cfRule type="cellIs" dxfId="473" priority="37" operator="equal">
      <formula>0</formula>
    </cfRule>
  </conditionalFormatting>
  <conditionalFormatting sqref="G198:L198">
    <cfRule type="cellIs" dxfId="472" priority="27" operator="equal">
      <formula>0</formula>
    </cfRule>
  </conditionalFormatting>
  <conditionalFormatting sqref="G232:L232">
    <cfRule type="cellIs" dxfId="471" priority="17" operator="equal">
      <formula>0</formula>
    </cfRule>
  </conditionalFormatting>
  <conditionalFormatting sqref="G266:L266">
    <cfRule type="cellIs" dxfId="470" priority="7" operator="equal">
      <formula>0</formula>
    </cfRule>
  </conditionalFormatting>
  <conditionalFormatting sqref="H51:I51">
    <cfRule type="cellIs" dxfId="469" priority="66" operator="equal">
      <formula>0</formula>
    </cfRule>
  </conditionalFormatting>
  <conditionalFormatting sqref="H85:I85">
    <cfRule type="cellIs" dxfId="468" priority="56" operator="equal">
      <formula>0</formula>
    </cfRule>
  </conditionalFormatting>
  <conditionalFormatting sqref="H119:I119">
    <cfRule type="cellIs" dxfId="467" priority="46" operator="equal">
      <formula>0</formula>
    </cfRule>
  </conditionalFormatting>
  <conditionalFormatting sqref="H153:I153">
    <cfRule type="cellIs" dxfId="466" priority="36" operator="equal">
      <formula>0</formula>
    </cfRule>
  </conditionalFormatting>
  <conditionalFormatting sqref="H187:I187">
    <cfRule type="cellIs" dxfId="465" priority="26" operator="equal">
      <formula>0</formula>
    </cfRule>
  </conditionalFormatting>
  <conditionalFormatting sqref="H221:I221">
    <cfRule type="cellIs" dxfId="464" priority="16" operator="equal">
      <formula>0</formula>
    </cfRule>
  </conditionalFormatting>
  <conditionalFormatting sqref="H255:I255">
    <cfRule type="cellIs" dxfId="463" priority="6" operator="equal">
      <formula>0</formula>
    </cfRule>
  </conditionalFormatting>
  <conditionalFormatting sqref="K5">
    <cfRule type="cellIs" dxfId="462" priority="214" operator="equal">
      <formula>0</formula>
    </cfRule>
  </conditionalFormatting>
  <conditionalFormatting sqref="K40">
    <cfRule type="cellIs" dxfId="461" priority="69" operator="equal">
      <formula>0</formula>
    </cfRule>
  </conditionalFormatting>
  <conditionalFormatting sqref="K74">
    <cfRule type="cellIs" dxfId="460" priority="59" operator="equal">
      <formula>0</formula>
    </cfRule>
  </conditionalFormatting>
  <conditionalFormatting sqref="K108">
    <cfRule type="cellIs" dxfId="459" priority="49" operator="equal">
      <formula>0</formula>
    </cfRule>
  </conditionalFormatting>
  <conditionalFormatting sqref="K142">
    <cfRule type="cellIs" dxfId="458" priority="39" operator="equal">
      <formula>0</formula>
    </cfRule>
  </conditionalFormatting>
  <conditionalFormatting sqref="K176">
    <cfRule type="cellIs" dxfId="457" priority="29" operator="equal">
      <formula>0</formula>
    </cfRule>
  </conditionalFormatting>
  <conditionalFormatting sqref="K210">
    <cfRule type="cellIs" dxfId="456" priority="19" operator="equal">
      <formula>0</formula>
    </cfRule>
  </conditionalFormatting>
  <conditionalFormatting sqref="K244">
    <cfRule type="cellIs" dxfId="455" priority="9" operator="equal">
      <formula>0</formula>
    </cfRule>
  </conditionalFormatting>
  <conditionalFormatting sqref="L10">
    <cfRule type="cellIs" dxfId="454" priority="142" operator="lessThan">
      <formula>0</formula>
    </cfRule>
    <cfRule type="cellIs" dxfId="453" priority="141" operator="greaterThan">
      <formula>0</formula>
    </cfRule>
  </conditionalFormatting>
  <conditionalFormatting sqref="L44">
    <cfRule type="cellIs" dxfId="452" priority="63" operator="greaterThan">
      <formula>0</formula>
    </cfRule>
    <cfRule type="cellIs" dxfId="451" priority="64" operator="lessThan">
      <formula>0</formula>
    </cfRule>
  </conditionalFormatting>
  <conditionalFormatting sqref="L78">
    <cfRule type="cellIs" dxfId="450" priority="53" operator="greaterThan">
      <formula>0</formula>
    </cfRule>
    <cfRule type="cellIs" dxfId="449" priority="54" operator="lessThan">
      <formula>0</formula>
    </cfRule>
  </conditionalFormatting>
  <conditionalFormatting sqref="L112">
    <cfRule type="cellIs" dxfId="448" priority="43" operator="greaterThan">
      <formula>0</formula>
    </cfRule>
    <cfRule type="cellIs" dxfId="447" priority="44" operator="lessThan">
      <formula>0</formula>
    </cfRule>
  </conditionalFormatting>
  <conditionalFormatting sqref="L146">
    <cfRule type="cellIs" dxfId="446" priority="33" operator="greaterThan">
      <formula>0</formula>
    </cfRule>
    <cfRule type="cellIs" dxfId="445" priority="34" operator="lessThan">
      <formula>0</formula>
    </cfRule>
  </conditionalFormatting>
  <conditionalFormatting sqref="L180">
    <cfRule type="cellIs" dxfId="444" priority="24" operator="lessThan">
      <formula>0</formula>
    </cfRule>
    <cfRule type="cellIs" dxfId="443" priority="23" operator="greaterThan">
      <formula>0</formula>
    </cfRule>
  </conditionalFormatting>
  <conditionalFormatting sqref="L214">
    <cfRule type="cellIs" dxfId="442" priority="14" operator="lessThan">
      <formula>0</formula>
    </cfRule>
    <cfRule type="cellIs" dxfId="441" priority="13" operator="greaterThan">
      <formula>0</formula>
    </cfRule>
  </conditionalFormatting>
  <conditionalFormatting sqref="L248">
    <cfRule type="cellIs" dxfId="440" priority="4" operator="lessThan">
      <formula>0</formula>
    </cfRule>
    <cfRule type="cellIs" dxfId="439" priority="3" operator="greaterThan">
      <formula>0</formula>
    </cfRule>
  </conditionalFormatting>
  <conditionalFormatting sqref="N12:N13 H14:K16 G27:L27 G32:L32">
    <cfRule type="cellIs" dxfId="438" priority="78" operator="equal">
      <formula>0</formula>
    </cfRule>
  </conditionalFormatting>
  <conditionalFormatting sqref="N8:P9">
    <cfRule type="cellIs" dxfId="437" priority="257" operator="equal">
      <formula>0</formula>
    </cfRule>
  </conditionalFormatting>
  <conditionalFormatting sqref="O16:P16 O20:P22 O25:P27 O30:P33">
    <cfRule type="cellIs" dxfId="436" priority="76" operator="equal">
      <formula>0</formula>
    </cfRule>
  </conditionalFormatting>
  <conditionalFormatting sqref="P12:P13">
    <cfRule type="cellIs" dxfId="435" priority="74" operator="equal">
      <formula>0</formula>
    </cfRule>
  </conditionalFormatting>
  <conditionalFormatting sqref="P19 P24">
    <cfRule type="expression" dxfId="434" priority="77">
      <formula>$P19&lt;&gt;$E19</formula>
    </cfRule>
  </conditionalFormatting>
  <conditionalFormatting sqref="P48:P49">
    <cfRule type="cellIs" dxfId="433" priority="62" operator="equal">
      <formula>0</formula>
    </cfRule>
  </conditionalFormatting>
  <conditionalFormatting sqref="P53 P58 P63">
    <cfRule type="expression" dxfId="432" priority="70">
      <formula>$P53&lt;&gt;$E53</formula>
    </cfRule>
  </conditionalFormatting>
  <conditionalFormatting sqref="P57">
    <cfRule type="cellIs" dxfId="431" priority="68" operator="equal">
      <formula>0</formula>
    </cfRule>
  </conditionalFormatting>
  <conditionalFormatting sqref="P82:P83">
    <cfRule type="cellIs" dxfId="430" priority="52" operator="equal">
      <formula>0</formula>
    </cfRule>
  </conditionalFormatting>
  <conditionalFormatting sqref="P87 P92 P97">
    <cfRule type="expression" dxfId="429" priority="60">
      <formula>$P87&lt;&gt;$E87</formula>
    </cfRule>
  </conditionalFormatting>
  <conditionalFormatting sqref="P91">
    <cfRule type="cellIs" dxfId="428" priority="58" operator="equal">
      <formula>0</formula>
    </cfRule>
  </conditionalFormatting>
  <conditionalFormatting sqref="P116:P117">
    <cfRule type="cellIs" dxfId="427" priority="42" operator="equal">
      <formula>0</formula>
    </cfRule>
  </conditionalFormatting>
  <conditionalFormatting sqref="P121 P126 P131">
    <cfRule type="expression" dxfId="426" priority="50">
      <formula>$P121&lt;&gt;$E121</formula>
    </cfRule>
  </conditionalFormatting>
  <conditionalFormatting sqref="P125">
    <cfRule type="cellIs" dxfId="425" priority="48" operator="equal">
      <formula>0</formula>
    </cfRule>
  </conditionalFormatting>
  <conditionalFormatting sqref="P150:P151">
    <cfRule type="cellIs" dxfId="424" priority="32" operator="equal">
      <formula>0</formula>
    </cfRule>
  </conditionalFormatting>
  <conditionalFormatting sqref="P155 P160 P165">
    <cfRule type="expression" dxfId="423" priority="40">
      <formula>$P155&lt;&gt;$E155</formula>
    </cfRule>
  </conditionalFormatting>
  <conditionalFormatting sqref="P159">
    <cfRule type="cellIs" dxfId="422" priority="38" operator="equal">
      <formula>0</formula>
    </cfRule>
  </conditionalFormatting>
  <conditionalFormatting sqref="P184:P185">
    <cfRule type="cellIs" dxfId="421" priority="22" operator="equal">
      <formula>0</formula>
    </cfRule>
  </conditionalFormatting>
  <conditionalFormatting sqref="P189 P194 P199">
    <cfRule type="expression" dxfId="420" priority="30">
      <formula>$P189&lt;&gt;$E189</formula>
    </cfRule>
  </conditionalFormatting>
  <conditionalFormatting sqref="P193">
    <cfRule type="cellIs" dxfId="419" priority="28" operator="equal">
      <formula>0</formula>
    </cfRule>
  </conditionalFormatting>
  <conditionalFormatting sqref="P218:P219">
    <cfRule type="cellIs" dxfId="418" priority="12" operator="equal">
      <formula>0</formula>
    </cfRule>
  </conditionalFormatting>
  <conditionalFormatting sqref="P223 P228 P233">
    <cfRule type="expression" dxfId="417" priority="20">
      <formula>$P223&lt;&gt;$E223</formula>
    </cfRule>
  </conditionalFormatting>
  <conditionalFormatting sqref="P227">
    <cfRule type="cellIs" dxfId="416" priority="18" operator="equal">
      <formula>0</formula>
    </cfRule>
  </conditionalFormatting>
  <conditionalFormatting sqref="P252:P253">
    <cfRule type="cellIs" dxfId="415" priority="2" operator="equal">
      <formula>0</formula>
    </cfRule>
  </conditionalFormatting>
  <conditionalFormatting sqref="P257 P262 P267">
    <cfRule type="expression" dxfId="414" priority="10">
      <formula>$P257&lt;&gt;$E257</formula>
    </cfRule>
  </conditionalFormatting>
  <conditionalFormatting sqref="P261">
    <cfRule type="cellIs" dxfId="413" priority="8" operator="equal">
      <formula>0</formula>
    </cfRule>
  </conditionalFormatting>
  <conditionalFormatting sqref="Q64:S66">
    <cfRule type="cellIs" dxfId="412" priority="268" operator="equal">
      <formula>0</formula>
    </cfRule>
  </conditionalFormatting>
  <conditionalFormatting sqref="R19">
    <cfRule type="expression" dxfId="411" priority="71">
      <formula>$P19&lt;&gt;$E19</formula>
    </cfRule>
  </conditionalFormatting>
  <conditionalFormatting sqref="R24">
    <cfRule type="expression" dxfId="410" priority="72">
      <formula>$P24&lt;&gt;$E24</formula>
    </cfRule>
  </conditionalFormatting>
  <conditionalFormatting sqref="R29">
    <cfRule type="expression" dxfId="409" priority="73">
      <formula>$P29&lt;&gt;$E29</formula>
    </cfRule>
  </conditionalFormatting>
  <conditionalFormatting sqref="R58:S61">
    <cfRule type="cellIs" dxfId="408" priority="267" operator="equal">
      <formula>0</formula>
    </cfRule>
  </conditionalFormatting>
  <conditionalFormatting sqref="S48:S51 S54:S55">
    <cfRule type="cellIs" dxfId="407" priority="269" operator="equal">
      <formula>0</formula>
    </cfRule>
  </conditionalFormatting>
  <pageMargins left="2.0833333333333333E-3" right="0.7" top="0.75" bottom="0.75" header="0.3" footer="0.3"/>
  <pageSetup paperSize="9" scale="1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A0530-3018-4680-8510-A2515BE2AAF5}">
  <sheetPr codeName="Feuil3"/>
  <dimension ref="C1:U271"/>
  <sheetViews>
    <sheetView showWhiteSpace="0" view="pageLayout" zoomScaleNormal="100" workbookViewId="0">
      <selection activeCell="K2" sqref="K2:K4"/>
    </sheetView>
  </sheetViews>
  <sheetFormatPr baseColWidth="10" defaultColWidth="13.7109375" defaultRowHeight="13.9" customHeight="1" x14ac:dyDescent="0.2"/>
  <cols>
    <col min="1" max="1" width="25.7109375" style="2" customWidth="1"/>
    <col min="2" max="2" width="1.7109375" style="2" customWidth="1"/>
    <col min="3" max="3" width="19.42578125" style="1" customWidth="1"/>
    <col min="4" max="4" width="16.7109375" style="2" customWidth="1"/>
    <col min="5" max="5" width="18.28515625" style="2" customWidth="1"/>
    <col min="6" max="6" width="5.7109375" style="2" customWidth="1"/>
    <col min="7" max="8" width="15.7109375" style="2" customWidth="1"/>
    <col min="9" max="10" width="0.85546875" style="2" customWidth="1"/>
    <col min="11" max="12" width="15.7109375" style="2" customWidth="1"/>
    <col min="13" max="13" width="5.7109375" style="2" customWidth="1"/>
    <col min="14" max="15" width="18.28515625" style="1" customWidth="1"/>
    <col min="16" max="16" width="18.42578125" style="2" customWidth="1"/>
    <col min="17" max="17" width="1.7109375" style="2" customWidth="1"/>
    <col min="18" max="18" width="13.85546875" style="2" customWidth="1"/>
    <col min="19" max="19" width="5.5703125" style="2" customWidth="1"/>
    <col min="20" max="20" width="1.7109375" style="2" customWidth="1"/>
    <col min="21" max="21" width="2.7109375" style="2" customWidth="1"/>
    <col min="22" max="16384" width="13.7109375" style="2"/>
  </cols>
  <sheetData>
    <row r="1" spans="3:19" ht="13.9" customHeight="1" thickBot="1" x14ac:dyDescent="0.25"/>
    <row r="2" spans="3:19" ht="13.9" customHeight="1" thickBot="1" x14ac:dyDescent="0.25">
      <c r="C2" s="99"/>
      <c r="D2" s="88"/>
      <c r="E2" s="88"/>
      <c r="F2" s="88"/>
      <c r="G2" s="264"/>
      <c r="H2" s="459" t="s">
        <v>59</v>
      </c>
      <c r="I2" s="459"/>
      <c r="J2" s="459"/>
      <c r="K2" s="459" t="e">
        <f>'S1 - 2024'!K2+2</f>
        <v>#VALUE!</v>
      </c>
      <c r="L2" s="265"/>
      <c r="M2" s="88"/>
      <c r="N2" s="99"/>
      <c r="O2" s="99"/>
      <c r="P2" s="88"/>
    </row>
    <row r="3" spans="3:19" ht="13.9" customHeight="1" x14ac:dyDescent="0.2">
      <c r="C3" s="474">
        <f>'S1 - 2024'!C3+14</f>
        <v>45306</v>
      </c>
      <c r="D3" s="475"/>
      <c r="E3" s="475"/>
      <c r="F3" s="475"/>
      <c r="G3" s="266"/>
      <c r="H3" s="460"/>
      <c r="I3" s="460"/>
      <c r="J3" s="460"/>
      <c r="K3" s="460"/>
      <c r="L3" s="266"/>
      <c r="M3" s="478">
        <f>C3+6</f>
        <v>45312</v>
      </c>
      <c r="N3" s="478"/>
      <c r="O3" s="478"/>
      <c r="P3" s="479"/>
      <c r="Q3" s="3"/>
      <c r="R3" s="3"/>
      <c r="S3" s="3"/>
    </row>
    <row r="4" spans="3:19" ht="13.9" customHeight="1" thickBot="1" x14ac:dyDescent="0.25">
      <c r="C4" s="476"/>
      <c r="D4" s="477"/>
      <c r="E4" s="477"/>
      <c r="F4" s="477"/>
      <c r="G4" s="267"/>
      <c r="H4" s="460"/>
      <c r="I4" s="460"/>
      <c r="J4" s="460"/>
      <c r="K4" s="460"/>
      <c r="L4" s="267"/>
      <c r="M4" s="480"/>
      <c r="N4" s="480"/>
      <c r="O4" s="480"/>
      <c r="P4" s="481"/>
      <c r="Q4" s="3"/>
      <c r="R4" s="3"/>
      <c r="S4" s="3"/>
    </row>
    <row r="5" spans="3:19" ht="13.9" customHeight="1" thickBot="1" x14ac:dyDescent="0.25">
      <c r="C5" s="99"/>
      <c r="D5" s="88"/>
      <c r="E5" s="250"/>
      <c r="F5" s="88"/>
      <c r="G5" s="251"/>
      <c r="H5" s="403" t="s">
        <v>45</v>
      </c>
      <c r="I5" s="404"/>
      <c r="J5" s="404"/>
      <c r="K5" s="252">
        <f>K39+K73+K107+K141+K175+K209+K243</f>
        <v>0</v>
      </c>
      <c r="L5" s="251"/>
      <c r="M5" s="88"/>
      <c r="N5" s="253"/>
      <c r="O5" s="253"/>
      <c r="P5" s="253"/>
      <c r="Q5" s="7"/>
      <c r="R5" s="7"/>
      <c r="S5" s="7"/>
    </row>
    <row r="6" spans="3:19" ht="13.9" customHeight="1" thickBot="1" x14ac:dyDescent="0.25">
      <c r="C6" s="235" t="s">
        <v>111</v>
      </c>
      <c r="D6" s="237" t="s">
        <v>1</v>
      </c>
      <c r="E6" s="236">
        <f>E7+E8+E9+E10+E11</f>
        <v>7435.1799999999994</v>
      </c>
      <c r="F6" s="88"/>
      <c r="G6" s="89"/>
      <c r="H6" s="380" t="s">
        <v>43</v>
      </c>
      <c r="I6" s="381"/>
      <c r="J6" s="381"/>
      <c r="K6" s="90" t="str">
        <f>IFERROR(G20/K5,"")</f>
        <v/>
      </c>
      <c r="L6" s="88"/>
      <c r="M6" s="88"/>
      <c r="N6" s="368" t="s">
        <v>16</v>
      </c>
      <c r="O6" s="368" t="s">
        <v>17</v>
      </c>
      <c r="P6" s="368" t="s">
        <v>55</v>
      </c>
      <c r="R6" s="36"/>
      <c r="S6" s="36"/>
    </row>
    <row r="7" spans="3:19" ht="13.9" customHeight="1" thickBot="1" x14ac:dyDescent="0.25">
      <c r="C7" s="239" t="s">
        <v>2</v>
      </c>
      <c r="D7" s="101">
        <f>D41+D75+D109+D143+D177+D211+D245</f>
        <v>-626</v>
      </c>
      <c r="E7" s="234">
        <f>E41+E75+E109+E143+E177+E211+E245</f>
        <v>0</v>
      </c>
      <c r="F7" s="91"/>
      <c r="G7" s="92"/>
      <c r="H7" s="93"/>
      <c r="I7" s="94"/>
      <c r="J7" s="94"/>
      <c r="K7" s="93"/>
      <c r="L7" s="93"/>
      <c r="M7" s="88"/>
      <c r="N7" s="369"/>
      <c r="O7" s="369"/>
      <c r="P7" s="369"/>
      <c r="R7" s="67"/>
      <c r="S7" s="67"/>
    </row>
    <row r="8" spans="3:19" ht="13.9" customHeight="1" thickBot="1" x14ac:dyDescent="0.25">
      <c r="C8" s="240" t="s">
        <v>3</v>
      </c>
      <c r="D8" s="101">
        <f t="shared" ref="D8:E11" si="0">D42+D76+D110+D144+D178+D212+D246</f>
        <v>0</v>
      </c>
      <c r="E8" s="234">
        <f>E42+E76+E110+E144+E178+E212+E246</f>
        <v>0</v>
      </c>
      <c r="F8" s="91"/>
      <c r="G8" s="254" t="s">
        <v>20</v>
      </c>
      <c r="H8" s="255">
        <f>H42+H76+H110+H144+H178+H212+H246</f>
        <v>0</v>
      </c>
      <c r="I8" s="256"/>
      <c r="J8" s="256"/>
      <c r="K8" s="254" t="s">
        <v>21</v>
      </c>
      <c r="L8" s="255">
        <f>L42+L76+L110+L144+L178+L212+L246</f>
        <v>0</v>
      </c>
      <c r="M8" s="88"/>
      <c r="N8" s="257">
        <f>COUNTIF(N42:N45,"&gt;0")+COUNTIF(N76:N79,"&gt;0")+COUNTIF(N110:N113,"&gt;0")+COUNTIF(N144:N147,"&gt;0")+COUNTIF(N178:N181,"&gt;0")+COUNTIF(N212:N215,"&gt;0")+COUNTIF(N246:N249,"&gt;0")</f>
        <v>3</v>
      </c>
      <c r="O8" s="257">
        <f t="shared" ref="O8:P8" si="1">COUNTIF(O42:O45,"&gt;0")+COUNTIF(O76:O79,"&gt;0")+COUNTIF(O110:O113,"&gt;0")+COUNTIF(O144:O147,"&gt;0")+COUNTIF(O178:O181,"&gt;0")+COUNTIF(O212:O215,"&gt;0")+COUNTIF(O246:O249,"&gt;0")</f>
        <v>4</v>
      </c>
      <c r="P8" s="257">
        <f t="shared" si="1"/>
        <v>1</v>
      </c>
      <c r="R8" s="67"/>
      <c r="S8" s="67"/>
    </row>
    <row r="9" spans="3:19" ht="13.9" customHeight="1" thickBot="1" x14ac:dyDescent="0.25">
      <c r="C9" s="240" t="s">
        <v>4</v>
      </c>
      <c r="D9" s="101">
        <f t="shared" si="0"/>
        <v>618</v>
      </c>
      <c r="E9" s="234">
        <f t="shared" si="0"/>
        <v>7322.74</v>
      </c>
      <c r="F9" s="91"/>
      <c r="G9" s="92"/>
      <c r="H9" s="93"/>
      <c r="I9" s="94"/>
      <c r="J9" s="94"/>
      <c r="K9" s="93"/>
      <c r="L9" s="93"/>
      <c r="M9" s="88"/>
      <c r="N9" s="258">
        <f>N41+N75+N109+N143+N177+N211+N245</f>
        <v>37.82</v>
      </c>
      <c r="O9" s="258">
        <f>O41+O75+O109+O143+O177+O211+O245</f>
        <v>57.99</v>
      </c>
      <c r="P9" s="258">
        <f>P41+P75+P109+P143+P177+P211+P245</f>
        <v>16.63</v>
      </c>
      <c r="R9" s="67"/>
      <c r="S9" s="67"/>
    </row>
    <row r="10" spans="3:19" ht="13.9" customHeight="1" thickBot="1" x14ac:dyDescent="0.25">
      <c r="C10" s="240" t="s">
        <v>14</v>
      </c>
      <c r="D10" s="101">
        <f t="shared" si="0"/>
        <v>8</v>
      </c>
      <c r="E10" s="234">
        <f t="shared" si="0"/>
        <v>112.44000000000003</v>
      </c>
      <c r="F10" s="91"/>
      <c r="G10" s="259" t="s">
        <v>68</v>
      </c>
      <c r="H10" s="132">
        <f>H44+H78+H112+H146+H180+H214+H248</f>
        <v>0</v>
      </c>
      <c r="I10" s="256"/>
      <c r="J10" s="256"/>
      <c r="K10" s="260" t="s">
        <v>51</v>
      </c>
      <c r="L10" s="261">
        <f>H10-G20</f>
        <v>-7435.18</v>
      </c>
      <c r="M10" s="88"/>
      <c r="N10" s="368" t="s">
        <v>18</v>
      </c>
      <c r="O10" s="262"/>
      <c r="P10" s="96"/>
      <c r="Q10" s="52"/>
      <c r="R10" s="67"/>
      <c r="S10" s="67"/>
    </row>
    <row r="11" spans="3:19" ht="13.9" customHeight="1" thickBot="1" x14ac:dyDescent="0.25">
      <c r="C11" s="241" t="s">
        <v>5</v>
      </c>
      <c r="D11" s="238">
        <f t="shared" si="0"/>
        <v>0</v>
      </c>
      <c r="E11" s="263">
        <f>E45+E79+E113+E147+E181+E215+E249</f>
        <v>0</v>
      </c>
      <c r="F11" s="91"/>
      <c r="G11" s="88"/>
      <c r="H11" s="88"/>
      <c r="I11" s="88"/>
      <c r="J11" s="88"/>
      <c r="K11" s="88"/>
      <c r="L11" s="88"/>
      <c r="M11" s="88"/>
      <c r="N11" s="369"/>
      <c r="O11" s="96"/>
      <c r="P11" s="96"/>
      <c r="Q11" s="52"/>
      <c r="R11" s="67"/>
      <c r="S11" s="67"/>
    </row>
    <row r="12" spans="3:19" ht="13.9" customHeight="1" thickBot="1" x14ac:dyDescent="0.25">
      <c r="C12" s="97"/>
      <c r="D12" s="287"/>
      <c r="E12" s="98"/>
      <c r="F12" s="91"/>
      <c r="G12" s="425" t="s">
        <v>28</v>
      </c>
      <c r="H12" s="366" t="s">
        <v>29</v>
      </c>
      <c r="I12" s="367"/>
      <c r="J12" s="366" t="s">
        <v>15</v>
      </c>
      <c r="K12" s="367"/>
      <c r="L12" s="288" t="s">
        <v>39</v>
      </c>
      <c r="M12" s="88"/>
      <c r="N12" s="257">
        <f>COUNTIF(N48:N51,"&gt;0")+COUNTIF(N82:N85,"&gt;0")+COUNTIF(N116:N119,"&gt;0")+COUNTIF(N150:N153,"&gt;0")+COUNTIF(N184:N187,"&gt;0")+COUNTIF(N218:N221,"&gt;0")+COUNTIF(N252:N255,"&gt;0")</f>
        <v>0</v>
      </c>
      <c r="O12" s="99"/>
      <c r="P12" s="101"/>
      <c r="Q12" s="289"/>
      <c r="R12" s="289"/>
      <c r="S12" s="25"/>
    </row>
    <row r="13" spans="3:19" ht="13.9" customHeight="1" thickBot="1" x14ac:dyDescent="0.25">
      <c r="C13" s="290" t="s">
        <v>112</v>
      </c>
      <c r="D13" s="291" t="s">
        <v>1</v>
      </c>
      <c r="E13" s="292" t="s">
        <v>34</v>
      </c>
      <c r="F13" s="91"/>
      <c r="G13" s="426"/>
      <c r="H13" s="429">
        <f>SUM(H14:I17)</f>
        <v>0</v>
      </c>
      <c r="I13" s="430"/>
      <c r="J13" s="429">
        <f>SUM(J14:K17)</f>
        <v>0</v>
      </c>
      <c r="K13" s="430"/>
      <c r="L13" s="293">
        <f>SUM(L15:M17)</f>
        <v>0</v>
      </c>
      <c r="M13" s="88"/>
      <c r="N13" s="258">
        <f>N47+N81+N115+N149+N183+N217+N251</f>
        <v>0</v>
      </c>
      <c r="O13" s="99"/>
      <c r="P13" s="96"/>
      <c r="Q13" s="88"/>
      <c r="R13" s="294"/>
      <c r="S13" s="68"/>
    </row>
    <row r="14" spans="3:19" ht="13.9" customHeight="1" x14ac:dyDescent="0.2">
      <c r="C14" s="100" t="s">
        <v>44</v>
      </c>
      <c r="D14" s="101">
        <f>D48+D82+D116+D150+D184+D218+D252</f>
        <v>0</v>
      </c>
      <c r="E14" s="295">
        <f>E48+E82+E116+E150+E184+E218+E252</f>
        <v>0</v>
      </c>
      <c r="F14" s="91"/>
      <c r="G14" s="296" t="s">
        <v>19</v>
      </c>
      <c r="H14" s="427">
        <f>H48+H82+H116+H150+H184+H218+H252</f>
        <v>0</v>
      </c>
      <c r="I14" s="428"/>
      <c r="J14" s="427">
        <f>J48+J82+J116+J150+J184+J218+J252</f>
        <v>0</v>
      </c>
      <c r="K14" s="428"/>
      <c r="L14" s="297">
        <f>H14+J14</f>
        <v>0</v>
      </c>
      <c r="M14" s="88"/>
      <c r="N14" s="99"/>
      <c r="O14" s="99"/>
      <c r="P14" s="88"/>
      <c r="Q14" s="88"/>
      <c r="R14" s="101"/>
      <c r="S14" s="67"/>
    </row>
    <row r="15" spans="3:19" ht="13.9" customHeight="1" x14ac:dyDescent="0.2">
      <c r="C15" s="102" t="s">
        <v>48</v>
      </c>
      <c r="D15" s="101">
        <f t="shared" ref="D15:E17" si="2">D49+D83+D117+D151+D185+D219+D253</f>
        <v>0</v>
      </c>
      <c r="E15" s="282">
        <f t="shared" si="2"/>
        <v>0</v>
      </c>
      <c r="F15" s="91"/>
      <c r="G15" s="296" t="s">
        <v>25</v>
      </c>
      <c r="H15" s="382">
        <f t="shared" ref="H15:H17" si="3">H49+H83+H117+H151+H185+H219+H253</f>
        <v>0</v>
      </c>
      <c r="I15" s="383"/>
      <c r="J15" s="382">
        <f t="shared" ref="J15:J16" si="4">J49+J83+J117+J151+J185+J219+J253</f>
        <v>0</v>
      </c>
      <c r="K15" s="383"/>
      <c r="L15" s="298">
        <f>H15+J15</f>
        <v>0</v>
      </c>
      <c r="M15" s="88"/>
      <c r="N15" s="188"/>
      <c r="O15" s="104"/>
      <c r="P15" s="121"/>
      <c r="Q15" s="88"/>
      <c r="R15" s="101"/>
      <c r="S15" s="67"/>
    </row>
    <row r="16" spans="3:19" ht="13.9" customHeight="1" x14ac:dyDescent="0.2">
      <c r="C16" s="102" t="s">
        <v>114</v>
      </c>
      <c r="D16" s="101">
        <f t="shared" si="2"/>
        <v>0</v>
      </c>
      <c r="E16" s="282">
        <f t="shared" si="2"/>
        <v>0</v>
      </c>
      <c r="F16" s="91"/>
      <c r="G16" s="296" t="s">
        <v>26</v>
      </c>
      <c r="H16" s="382">
        <f t="shared" si="3"/>
        <v>0</v>
      </c>
      <c r="I16" s="383"/>
      <c r="J16" s="382">
        <f t="shared" si="4"/>
        <v>0</v>
      </c>
      <c r="K16" s="383"/>
      <c r="L16" s="298">
        <f>H16+J16</f>
        <v>0</v>
      </c>
      <c r="M16" s="88"/>
      <c r="N16" s="188"/>
      <c r="O16" s="101"/>
      <c r="P16" s="96"/>
      <c r="Q16" s="88"/>
      <c r="R16" s="101"/>
      <c r="S16" s="67"/>
    </row>
    <row r="17" spans="3:21" ht="13.9" customHeight="1" thickBot="1" x14ac:dyDescent="0.25">
      <c r="C17" s="103" t="s">
        <v>56</v>
      </c>
      <c r="D17" s="299">
        <f t="shared" si="2"/>
        <v>0</v>
      </c>
      <c r="E17" s="300">
        <f t="shared" si="2"/>
        <v>0</v>
      </c>
      <c r="F17" s="88"/>
      <c r="G17" s="301" t="s">
        <v>27</v>
      </c>
      <c r="H17" s="384">
        <f t="shared" si="3"/>
        <v>0</v>
      </c>
      <c r="I17" s="385"/>
      <c r="J17" s="386"/>
      <c r="K17" s="386"/>
      <c r="L17" s="302">
        <f>H17+J17</f>
        <v>0</v>
      </c>
      <c r="M17" s="88"/>
      <c r="N17" s="99"/>
      <c r="O17" s="99"/>
      <c r="P17" s="88"/>
      <c r="Q17" s="88"/>
      <c r="R17" s="101"/>
      <c r="S17" s="67"/>
    </row>
    <row r="18" spans="3:21" ht="13.9" customHeight="1" thickBot="1" x14ac:dyDescent="0.25">
      <c r="C18" s="99"/>
      <c r="D18" s="88"/>
      <c r="E18" s="88"/>
      <c r="F18" s="88"/>
      <c r="G18" s="104"/>
      <c r="H18" s="303"/>
      <c r="I18" s="303"/>
      <c r="J18" s="303"/>
      <c r="K18" s="303"/>
      <c r="L18" s="303"/>
      <c r="M18" s="88"/>
      <c r="N18" s="99"/>
      <c r="O18" s="99"/>
      <c r="P18" s="88"/>
      <c r="Q18" s="88"/>
      <c r="R18" s="101"/>
      <c r="S18" s="67"/>
    </row>
    <row r="19" spans="3:21" ht="13.9" customHeight="1" thickBot="1" x14ac:dyDescent="0.25">
      <c r="C19" s="105" t="s">
        <v>107</v>
      </c>
      <c r="D19" s="304" t="s">
        <v>1</v>
      </c>
      <c r="E19" s="305">
        <f>E20+E21+E22</f>
        <v>0</v>
      </c>
      <c r="F19" s="88"/>
      <c r="G19" s="447" t="s">
        <v>23</v>
      </c>
      <c r="H19" s="448"/>
      <c r="I19" s="306"/>
      <c r="J19" s="307"/>
      <c r="K19" s="415" t="s">
        <v>24</v>
      </c>
      <c r="L19" s="416"/>
      <c r="M19" s="88"/>
      <c r="N19" s="105" t="s">
        <v>109</v>
      </c>
      <c r="O19" s="304" t="s">
        <v>1</v>
      </c>
      <c r="P19" s="305">
        <f>P20+P21+P22</f>
        <v>0</v>
      </c>
      <c r="Q19" s="88"/>
      <c r="R19" s="305">
        <f>E19-P19</f>
        <v>0</v>
      </c>
      <c r="S19" s="68"/>
    </row>
    <row r="20" spans="3:21" ht="13.9" customHeight="1" x14ac:dyDescent="0.2">
      <c r="C20" s="106" t="s">
        <v>6</v>
      </c>
      <c r="D20" s="101">
        <f>D54+D88+D122+D156+D190+D224+D258</f>
        <v>0</v>
      </c>
      <c r="E20" s="308">
        <f>E54+E88+E122+E156+E190+E224+E258</f>
        <v>0</v>
      </c>
      <c r="F20" s="88"/>
      <c r="G20" s="417">
        <f>H65+H99+H133+H167+H201+H235+H269</f>
        <v>7435.18</v>
      </c>
      <c r="H20" s="418"/>
      <c r="I20" s="107"/>
      <c r="J20" s="107"/>
      <c r="K20" s="421">
        <f>G20-P20-P25-SUM(P30:P33)-E45</f>
        <v>7435.18</v>
      </c>
      <c r="L20" s="422"/>
      <c r="M20" s="88"/>
      <c r="N20" s="106" t="s">
        <v>6</v>
      </c>
      <c r="O20" s="101">
        <f>O54+O88+O122+O156+O190+O224+O258</f>
        <v>0</v>
      </c>
      <c r="P20" s="308">
        <f>P54+P88+P122+P156+P190+P224+P258</f>
        <v>0</v>
      </c>
      <c r="Q20" s="88"/>
      <c r="R20" s="101"/>
      <c r="S20" s="25"/>
    </row>
    <row r="21" spans="3:21" ht="13.9" customHeight="1" thickBot="1" x14ac:dyDescent="0.25">
      <c r="C21" s="108" t="s">
        <v>7</v>
      </c>
      <c r="D21" s="101">
        <f t="shared" ref="D21:E22" si="5">D55+D89+D123+D157+D191+D225+D259</f>
        <v>0</v>
      </c>
      <c r="E21" s="308">
        <f t="shared" si="5"/>
        <v>0</v>
      </c>
      <c r="F21" s="91"/>
      <c r="G21" s="419"/>
      <c r="H21" s="420"/>
      <c r="I21" s="109"/>
      <c r="J21" s="109"/>
      <c r="K21" s="423"/>
      <c r="L21" s="424"/>
      <c r="M21" s="88"/>
      <c r="N21" s="108" t="s">
        <v>7</v>
      </c>
      <c r="O21" s="101">
        <f t="shared" ref="O21:P22" si="6">O55+O89+O123+O157+O191+O225+O259</f>
        <v>0</v>
      </c>
      <c r="P21" s="308">
        <f t="shared" si="6"/>
        <v>0</v>
      </c>
      <c r="Q21" s="88"/>
      <c r="R21" s="101"/>
      <c r="S21" s="25"/>
    </row>
    <row r="22" spans="3:21" ht="13.9" customHeight="1" thickBot="1" x14ac:dyDescent="0.25">
      <c r="C22" s="110" t="s">
        <v>8</v>
      </c>
      <c r="D22" s="309">
        <f t="shared" si="5"/>
        <v>0</v>
      </c>
      <c r="E22" s="310">
        <f t="shared" si="5"/>
        <v>0</v>
      </c>
      <c r="F22" s="91"/>
      <c r="G22" s="88"/>
      <c r="H22" s="88"/>
      <c r="I22" s="109"/>
      <c r="J22" s="109"/>
      <c r="K22" s="91"/>
      <c r="L22" s="88"/>
      <c r="M22" s="88"/>
      <c r="N22" s="110" t="s">
        <v>8</v>
      </c>
      <c r="O22" s="309">
        <f t="shared" si="6"/>
        <v>0</v>
      </c>
      <c r="P22" s="310">
        <f t="shared" si="6"/>
        <v>0</v>
      </c>
      <c r="Q22" s="88"/>
      <c r="R22" s="88"/>
    </row>
    <row r="23" spans="3:21" ht="13.9" customHeight="1" thickBot="1" x14ac:dyDescent="0.25"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104"/>
      <c r="S23" s="36"/>
    </row>
    <row r="24" spans="3:21" ht="13.9" customHeight="1" thickBot="1" x14ac:dyDescent="0.25">
      <c r="C24" s="105" t="s">
        <v>108</v>
      </c>
      <c r="D24" s="304" t="s">
        <v>1</v>
      </c>
      <c r="E24" s="305">
        <f>E25+E26</f>
        <v>0</v>
      </c>
      <c r="F24" s="88"/>
      <c r="G24" s="372" t="s">
        <v>46</v>
      </c>
      <c r="H24" s="373"/>
      <c r="I24" s="373"/>
      <c r="J24" s="373"/>
      <c r="K24" s="373"/>
      <c r="L24" s="353">
        <f>J27</f>
        <v>0</v>
      </c>
      <c r="M24" s="88"/>
      <c r="N24" s="111" t="s">
        <v>109</v>
      </c>
      <c r="O24" s="304" t="s">
        <v>1</v>
      </c>
      <c r="P24" s="305">
        <f>P25+P26+P27</f>
        <v>0</v>
      </c>
      <c r="Q24" s="88"/>
      <c r="R24" s="305">
        <f>E24-P24</f>
        <v>0</v>
      </c>
      <c r="S24" s="69"/>
    </row>
    <row r="25" spans="3:21" ht="13.9" customHeight="1" thickBot="1" x14ac:dyDescent="0.25">
      <c r="C25" s="108" t="s">
        <v>54</v>
      </c>
      <c r="D25" s="101">
        <f>D59+D93+D127+D161+D195+D229+D263</f>
        <v>0</v>
      </c>
      <c r="E25" s="308">
        <f>E59+E93+E127+E161+E195+E229+E263</f>
        <v>0</v>
      </c>
      <c r="F25" s="91"/>
      <c r="G25" s="374"/>
      <c r="H25" s="375"/>
      <c r="I25" s="375"/>
      <c r="J25" s="375"/>
      <c r="K25" s="375"/>
      <c r="L25" s="354"/>
      <c r="M25" s="88"/>
      <c r="N25" s="108" t="s">
        <v>54</v>
      </c>
      <c r="O25" s="101">
        <f>O59+O93+O127+O161+O195+O229+O263</f>
        <v>0</v>
      </c>
      <c r="P25" s="308">
        <f>P59+P93+P127+P161+P195+P229+P263</f>
        <v>0</v>
      </c>
      <c r="Q25" s="88"/>
      <c r="R25" s="192"/>
      <c r="S25" s="69"/>
    </row>
    <row r="26" spans="3:21" ht="13.9" customHeight="1" x14ac:dyDescent="0.2">
      <c r="C26" s="108" t="s">
        <v>9</v>
      </c>
      <c r="D26" s="101">
        <f t="shared" ref="D26:E27" si="7">D60+D94+D128+D162+D196+D230+D264</f>
        <v>0</v>
      </c>
      <c r="E26" s="308">
        <f t="shared" si="7"/>
        <v>0</v>
      </c>
      <c r="F26" s="88"/>
      <c r="G26" s="453" t="s">
        <v>52</v>
      </c>
      <c r="H26" s="370"/>
      <c r="I26" s="370"/>
      <c r="J26" s="370" t="s">
        <v>53</v>
      </c>
      <c r="K26" s="370"/>
      <c r="L26" s="452"/>
      <c r="M26" s="88"/>
      <c r="N26" s="108" t="s">
        <v>9</v>
      </c>
      <c r="O26" s="101">
        <f t="shared" ref="O26:P27" si="8">O60+O94+O128+O162+O196+O230+O264</f>
        <v>0</v>
      </c>
      <c r="P26" s="308">
        <f t="shared" si="8"/>
        <v>0</v>
      </c>
      <c r="Q26" s="88"/>
      <c r="R26" s="192"/>
      <c r="S26" s="69"/>
    </row>
    <row r="27" spans="3:21" ht="13.9" customHeight="1" thickBot="1" x14ac:dyDescent="0.25">
      <c r="C27" s="110" t="s">
        <v>10</v>
      </c>
      <c r="D27" s="309">
        <f t="shared" si="7"/>
        <v>0</v>
      </c>
      <c r="E27" s="310">
        <f t="shared" si="7"/>
        <v>0</v>
      </c>
      <c r="F27" s="88"/>
      <c r="G27" s="454">
        <f>COUNTIF(G56:L56,"&gt;0")+COUNTIF(G90:L90,"&gt;0")+COUNTIF(G124:L124,"&gt;0")+COUNTIF(G158:L158,"&gt;0")++COUNTIF(G192:L192,"&gt;0")+COUNTIF(G226:L226,"&gt;0")+COUNTIF(G260:L260,"&gt;0")</f>
        <v>0</v>
      </c>
      <c r="H27" s="455"/>
      <c r="I27" s="455"/>
      <c r="J27" s="456">
        <f>SUM(G56:L56)+SUM(G90:L90)+SUM(G124:L124)+SUM(G158:L158)+SUM(G192:L192)+SUM(G226:L226)+SUM(G260:L260)</f>
        <v>0</v>
      </c>
      <c r="K27" s="456"/>
      <c r="L27" s="457"/>
      <c r="M27" s="88"/>
      <c r="N27" s="110" t="s">
        <v>10</v>
      </c>
      <c r="O27" s="309">
        <f t="shared" si="8"/>
        <v>0</v>
      </c>
      <c r="P27" s="310">
        <f t="shared" si="8"/>
        <v>0</v>
      </c>
      <c r="Q27" s="88"/>
      <c r="R27" s="192"/>
      <c r="S27" s="69"/>
    </row>
    <row r="28" spans="3:21" ht="13.9" customHeight="1" thickBot="1" x14ac:dyDescent="0.25">
      <c r="C28" s="99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94"/>
      <c r="R28" s="94"/>
      <c r="S28" s="8"/>
    </row>
    <row r="29" spans="3:21" ht="13.9" customHeight="1" thickBot="1" x14ac:dyDescent="0.25">
      <c r="C29" s="112" t="s">
        <v>113</v>
      </c>
      <c r="D29" s="313" t="s">
        <v>1</v>
      </c>
      <c r="E29" s="314">
        <f>E30+E31+E32+E33</f>
        <v>0</v>
      </c>
      <c r="F29" s="91"/>
      <c r="G29" s="372" t="s">
        <v>35</v>
      </c>
      <c r="H29" s="373"/>
      <c r="I29" s="373"/>
      <c r="J29" s="373"/>
      <c r="K29" s="373"/>
      <c r="L29" s="353">
        <f>SUM(G33:L33)</f>
        <v>0</v>
      </c>
      <c r="M29" s="88"/>
      <c r="N29" s="112" t="s">
        <v>110</v>
      </c>
      <c r="O29" s="313" t="s">
        <v>1</v>
      </c>
      <c r="P29" s="314">
        <f>P30+P31+P32+P33</f>
        <v>0</v>
      </c>
      <c r="Q29" s="88"/>
      <c r="R29" s="314">
        <f>E29-P29</f>
        <v>0</v>
      </c>
      <c r="U29" s="50"/>
    </row>
    <row r="30" spans="3:21" ht="13.9" customHeight="1" thickBot="1" x14ac:dyDescent="0.25">
      <c r="C30" s="113" t="s">
        <v>11</v>
      </c>
      <c r="D30" s="101">
        <f>D64+D98+D132+D166+D200+D234+D268</f>
        <v>0</v>
      </c>
      <c r="E30" s="315">
        <f>E64+E98+E132+E166+E200+E234+E268</f>
        <v>0</v>
      </c>
      <c r="F30" s="91"/>
      <c r="G30" s="374"/>
      <c r="H30" s="375"/>
      <c r="I30" s="375"/>
      <c r="J30" s="375"/>
      <c r="K30" s="375"/>
      <c r="L30" s="354"/>
      <c r="M30" s="88"/>
      <c r="N30" s="113" t="s">
        <v>30</v>
      </c>
      <c r="O30" s="101">
        <f>O64+O98+O132+O166+O200+O234+O268</f>
        <v>0</v>
      </c>
      <c r="P30" s="315">
        <f>P64+P98+P132+P166+P200+P234+P268</f>
        <v>0</v>
      </c>
      <c r="Q30" s="88"/>
      <c r="R30" s="88"/>
    </row>
    <row r="31" spans="3:21" ht="13.9" customHeight="1" x14ac:dyDescent="0.2">
      <c r="C31" s="114" t="s">
        <v>57</v>
      </c>
      <c r="D31" s="101">
        <f t="shared" ref="D31:D33" si="9">D65+D99+D133+D167+D201+D235+D269</f>
        <v>0</v>
      </c>
      <c r="E31" s="315">
        <f>E65+E99+E133+E167+E201+E235+E269</f>
        <v>0</v>
      </c>
      <c r="F31" s="91"/>
      <c r="G31" s="316">
        <v>10</v>
      </c>
      <c r="H31" s="413">
        <v>20</v>
      </c>
      <c r="I31" s="413"/>
      <c r="J31" s="413">
        <v>50</v>
      </c>
      <c r="K31" s="413"/>
      <c r="L31" s="318">
        <v>100</v>
      </c>
      <c r="M31" s="88"/>
      <c r="N31" s="114" t="s">
        <v>31</v>
      </c>
      <c r="O31" s="101">
        <f t="shared" ref="O31:O33" si="10">O65+O99+O133+O167+O201+O235+O269</f>
        <v>0</v>
      </c>
      <c r="P31" s="315">
        <f>P65+P99+P133+P167+P201+P235+P269</f>
        <v>0</v>
      </c>
      <c r="Q31" s="88"/>
      <c r="R31" s="88"/>
    </row>
    <row r="32" spans="3:21" ht="13.9" customHeight="1" x14ac:dyDescent="0.2">
      <c r="C32" s="114" t="s">
        <v>12</v>
      </c>
      <c r="D32" s="101">
        <f t="shared" si="9"/>
        <v>0</v>
      </c>
      <c r="E32" s="315">
        <f>E66+E100+E134+E168+E202+E236+E270</f>
        <v>0</v>
      </c>
      <c r="F32" s="91"/>
      <c r="G32" s="319"/>
      <c r="H32" s="414">
        <f>H61+H95+H129+H163+H197+H231+H265</f>
        <v>0</v>
      </c>
      <c r="I32" s="414"/>
      <c r="J32" s="414">
        <f>J61+J95+J129+J163+J197+J231+J265</f>
        <v>0</v>
      </c>
      <c r="K32" s="414"/>
      <c r="L32" s="320">
        <f>L61+L95+L129+L163+L197+L231+L265</f>
        <v>0</v>
      </c>
      <c r="M32" s="321"/>
      <c r="N32" s="114" t="s">
        <v>32</v>
      </c>
      <c r="O32" s="101">
        <f t="shared" si="10"/>
        <v>0</v>
      </c>
      <c r="P32" s="315">
        <f>P66+P100+P134+P168+P202+P236+P270</f>
        <v>0</v>
      </c>
      <c r="Q32" s="88"/>
      <c r="R32" s="88"/>
    </row>
    <row r="33" spans="3:19" ht="13.9" customHeight="1" thickBot="1" x14ac:dyDescent="0.25">
      <c r="C33" s="115" t="s">
        <v>13</v>
      </c>
      <c r="D33" s="322">
        <f t="shared" si="9"/>
        <v>0</v>
      </c>
      <c r="E33" s="323">
        <f>E67+E101+E135+E169+E203+E237+E271</f>
        <v>0</v>
      </c>
      <c r="F33" s="88"/>
      <c r="G33" s="324">
        <f>G31*G32</f>
        <v>0</v>
      </c>
      <c r="H33" s="458">
        <f t="shared" ref="H33" si="11">H31*H32</f>
        <v>0</v>
      </c>
      <c r="I33" s="458"/>
      <c r="J33" s="458">
        <f>J31*J32</f>
        <v>0</v>
      </c>
      <c r="K33" s="458"/>
      <c r="L33" s="325">
        <f>L61+L95+L129+L163+L197+L231+L265</f>
        <v>0</v>
      </c>
      <c r="M33" s="94"/>
      <c r="N33" s="115" t="s">
        <v>33</v>
      </c>
      <c r="O33" s="322">
        <f t="shared" si="10"/>
        <v>0</v>
      </c>
      <c r="P33" s="323">
        <f>P67+P101+P135+P169+P203+P237+P271</f>
        <v>0</v>
      </c>
      <c r="Q33" s="326"/>
      <c r="R33" s="326"/>
      <c r="S33" s="53"/>
    </row>
    <row r="34" spans="3:19" ht="13.9" customHeight="1" x14ac:dyDescent="0.2">
      <c r="M34" s="8"/>
      <c r="N34" s="55"/>
      <c r="O34" s="55"/>
    </row>
    <row r="35" spans="3:19" ht="13.9" customHeight="1" thickBot="1" x14ac:dyDescent="0.25"/>
    <row r="36" spans="3:19" ht="13.9" customHeight="1" thickBot="1" x14ac:dyDescent="0.25">
      <c r="G36" s="82"/>
      <c r="H36" s="465">
        <f>C3</f>
        <v>45306</v>
      </c>
      <c r="I36" s="466"/>
      <c r="J36" s="466"/>
      <c r="K36" s="466"/>
      <c r="L36" s="81"/>
    </row>
    <row r="37" spans="3:19" ht="13.9" customHeight="1" x14ac:dyDescent="0.2">
      <c r="C37" s="468" t="s">
        <v>41</v>
      </c>
      <c r="D37" s="469"/>
      <c r="E37" s="469"/>
      <c r="F37" s="472" t="e">
        <f>$K$2</f>
        <v>#VALUE!</v>
      </c>
      <c r="G37" s="71"/>
      <c r="H37" s="467"/>
      <c r="I37" s="467"/>
      <c r="J37" s="467"/>
      <c r="K37" s="467"/>
      <c r="L37" s="71"/>
      <c r="M37" s="73"/>
      <c r="N37" s="482" t="s">
        <v>42</v>
      </c>
      <c r="O37" s="482"/>
      <c r="P37" s="483"/>
      <c r="Q37" s="80"/>
      <c r="R37" s="56"/>
      <c r="S37" s="57"/>
    </row>
    <row r="38" spans="3:19" ht="13.9" customHeight="1" thickBot="1" x14ac:dyDescent="0.25">
      <c r="C38" s="470"/>
      <c r="D38" s="471"/>
      <c r="E38" s="471"/>
      <c r="F38" s="473"/>
      <c r="G38" s="72"/>
      <c r="H38" s="467"/>
      <c r="I38" s="467"/>
      <c r="J38" s="467"/>
      <c r="K38" s="467"/>
      <c r="L38" s="72"/>
      <c r="M38" s="74"/>
      <c r="N38" s="484"/>
      <c r="O38" s="484"/>
      <c r="P38" s="485"/>
      <c r="Q38" s="80"/>
      <c r="R38" s="56"/>
      <c r="S38" s="57"/>
    </row>
    <row r="39" spans="3:19" ht="13.9" customHeight="1" thickBot="1" x14ac:dyDescent="0.25">
      <c r="E39" s="4"/>
      <c r="G39" s="5"/>
      <c r="H39" s="378" t="s">
        <v>45</v>
      </c>
      <c r="I39" s="379"/>
      <c r="J39" s="379"/>
      <c r="K39" s="6"/>
      <c r="L39" s="5"/>
      <c r="N39" s="7"/>
      <c r="O39" s="7"/>
      <c r="P39" s="7"/>
      <c r="Q39" s="7"/>
      <c r="R39" s="7"/>
      <c r="S39" s="7"/>
    </row>
    <row r="40" spans="3:19" ht="13.9" customHeight="1" thickBot="1" x14ac:dyDescent="0.25">
      <c r="C40" s="279" t="s">
        <v>0</v>
      </c>
      <c r="D40" s="280" t="s">
        <v>1</v>
      </c>
      <c r="E40" s="328">
        <f>SUM(E41:E45)</f>
        <v>0</v>
      </c>
      <c r="F40" s="88"/>
      <c r="G40" s="89"/>
      <c r="H40" s="380" t="s">
        <v>43</v>
      </c>
      <c r="I40" s="381"/>
      <c r="J40" s="381"/>
      <c r="K40" s="90" t="str">
        <f>IFERROR(H65/K39,"")</f>
        <v/>
      </c>
      <c r="L40" s="88"/>
      <c r="M40" s="88"/>
      <c r="N40" s="337" t="s">
        <v>16</v>
      </c>
      <c r="O40" s="337" t="s">
        <v>17</v>
      </c>
      <c r="P40" s="337" t="s">
        <v>18</v>
      </c>
      <c r="R40" s="36"/>
      <c r="S40" s="36"/>
    </row>
    <row r="41" spans="3:19" ht="13.9" customHeight="1" thickBot="1" x14ac:dyDescent="0.25">
      <c r="C41" s="10" t="s">
        <v>2</v>
      </c>
      <c r="D41" s="278">
        <f>K39-D42-D43-D44</f>
        <v>0</v>
      </c>
      <c r="E41" s="11"/>
      <c r="F41" s="12"/>
      <c r="G41" s="13"/>
      <c r="H41" s="14"/>
      <c r="I41" s="8"/>
      <c r="J41" s="8"/>
      <c r="K41" s="14"/>
      <c r="L41" s="14"/>
      <c r="N41" s="338">
        <f>SUM(N42:N45)</f>
        <v>0</v>
      </c>
      <c r="O41" s="338">
        <f>SUM(O42:O45)</f>
        <v>0</v>
      </c>
      <c r="P41" s="338">
        <f>SUM(P42:P45)</f>
        <v>0</v>
      </c>
      <c r="R41" s="67"/>
      <c r="S41" s="67"/>
    </row>
    <row r="42" spans="3:19" ht="13.9" customHeight="1" thickBot="1" x14ac:dyDescent="0.25">
      <c r="C42" s="15" t="s">
        <v>3</v>
      </c>
      <c r="D42" s="101">
        <f>COUNTIF(G56:L56,"&gt;0")</f>
        <v>0</v>
      </c>
      <c r="E42" s="95">
        <f>SUM(G56:L56)</f>
        <v>0</v>
      </c>
      <c r="F42" s="12"/>
      <c r="G42" s="254" t="s">
        <v>20</v>
      </c>
      <c r="H42" s="330">
        <f>SUM(H48:I51)</f>
        <v>0</v>
      </c>
      <c r="I42" s="18"/>
      <c r="J42" s="18"/>
      <c r="K42" s="254" t="s">
        <v>21</v>
      </c>
      <c r="L42" s="330">
        <f>SUM(J48:J51)</f>
        <v>0</v>
      </c>
      <c r="N42" s="75"/>
      <c r="O42" s="75"/>
      <c r="P42" s="75"/>
      <c r="R42" s="67"/>
      <c r="S42" s="67"/>
    </row>
    <row r="43" spans="3:19" ht="13.9" customHeight="1" thickBot="1" x14ac:dyDescent="0.25">
      <c r="C43" s="15" t="s">
        <v>4</v>
      </c>
      <c r="D43" s="16"/>
      <c r="E43" s="17"/>
      <c r="F43" s="12"/>
      <c r="G43" s="13"/>
      <c r="H43" s="14"/>
      <c r="I43" s="8"/>
      <c r="J43" s="8"/>
      <c r="K43" s="14"/>
      <c r="L43" s="14"/>
      <c r="N43" s="75"/>
      <c r="O43" s="75"/>
      <c r="P43" s="75"/>
      <c r="R43" s="67"/>
      <c r="S43" s="67"/>
    </row>
    <row r="44" spans="3:19" ht="13.9" customHeight="1" thickBot="1" x14ac:dyDescent="0.25">
      <c r="C44" s="15" t="s">
        <v>14</v>
      </c>
      <c r="D44" s="101">
        <f>COUNTIF(N42:P45,"&gt;0")+COUNTIF(N48:N51,"&gt;0")</f>
        <v>0</v>
      </c>
      <c r="E44" s="95">
        <f>SUM(N42:P45)+SUM(N48:N51)</f>
        <v>0</v>
      </c>
      <c r="F44" s="12"/>
      <c r="G44" s="259" t="s">
        <v>68</v>
      </c>
      <c r="H44" s="132">
        <f>SUM(H48:I51)+SUM(J48:K51)</f>
        <v>0</v>
      </c>
      <c r="I44" s="18"/>
      <c r="J44" s="18"/>
      <c r="K44" s="260" t="s">
        <v>51</v>
      </c>
      <c r="L44" s="331">
        <f>H44-H65</f>
        <v>0</v>
      </c>
      <c r="N44" s="75"/>
      <c r="O44" s="75"/>
      <c r="P44" s="75"/>
      <c r="R44" s="67"/>
      <c r="S44" s="67"/>
    </row>
    <row r="45" spans="3:19" ht="13.9" customHeight="1" thickBot="1" x14ac:dyDescent="0.25">
      <c r="C45" s="19" t="s">
        <v>5</v>
      </c>
      <c r="D45" s="20"/>
      <c r="E45" s="329">
        <f>5*D45</f>
        <v>0</v>
      </c>
      <c r="F45" s="12"/>
      <c r="N45" s="76"/>
      <c r="O45" s="76"/>
      <c r="P45" s="76"/>
      <c r="R45" s="67"/>
      <c r="S45" s="67"/>
    </row>
    <row r="46" spans="3:19" ht="13.9" customHeight="1" thickBot="1" x14ac:dyDescent="0.25">
      <c r="C46" s="21"/>
      <c r="D46" s="22"/>
      <c r="E46" s="23"/>
      <c r="F46" s="12"/>
      <c r="G46" s="442" t="s">
        <v>28</v>
      </c>
      <c r="H46" s="446" t="s">
        <v>29</v>
      </c>
      <c r="I46" s="444"/>
      <c r="J46" s="444" t="s">
        <v>15</v>
      </c>
      <c r="K46" s="445"/>
      <c r="L46" s="24" t="s">
        <v>39</v>
      </c>
      <c r="N46" s="337" t="s">
        <v>55</v>
      </c>
      <c r="O46" s="2"/>
      <c r="P46" s="281"/>
      <c r="Q46" s="25"/>
      <c r="R46" s="25"/>
      <c r="S46" s="25"/>
    </row>
    <row r="47" spans="3:19" ht="13.9" customHeight="1" thickBot="1" x14ac:dyDescent="0.25">
      <c r="C47" s="47" t="s">
        <v>47</v>
      </c>
      <c r="D47" s="48" t="s">
        <v>1</v>
      </c>
      <c r="E47" s="49" t="s">
        <v>34</v>
      </c>
      <c r="F47" s="12"/>
      <c r="G47" s="443"/>
      <c r="H47" s="358">
        <f>SUM(H48:I51)</f>
        <v>0</v>
      </c>
      <c r="I47" s="359"/>
      <c r="J47" s="360">
        <f>SUM(J48:K50)</f>
        <v>0</v>
      </c>
      <c r="K47" s="361"/>
      <c r="L47" s="293">
        <f>SUM(L48:M50)</f>
        <v>0</v>
      </c>
      <c r="M47" s="64"/>
      <c r="N47" s="338">
        <f>SUM(N48:N51)</f>
        <v>0</v>
      </c>
      <c r="O47" s="2"/>
      <c r="P47" s="281"/>
      <c r="R47" s="65"/>
      <c r="S47" s="66"/>
    </row>
    <row r="48" spans="3:19" ht="13.9" customHeight="1" x14ac:dyDescent="0.2">
      <c r="C48" s="100" t="s">
        <v>44</v>
      </c>
      <c r="D48" s="77"/>
      <c r="E48" s="59"/>
      <c r="F48" s="12"/>
      <c r="G48" s="28" t="s">
        <v>19</v>
      </c>
      <c r="H48" s="439"/>
      <c r="I48" s="440"/>
      <c r="J48" s="440"/>
      <c r="K48" s="441"/>
      <c r="L48" s="333">
        <f>H48+J48</f>
        <v>0</v>
      </c>
      <c r="N48" s="75"/>
      <c r="O48" s="2"/>
      <c r="P48" s="101"/>
      <c r="R48" s="16"/>
      <c r="S48" s="67"/>
    </row>
    <row r="49" spans="3:19" ht="13.9" customHeight="1" x14ac:dyDescent="0.2">
      <c r="C49" s="102" t="s">
        <v>48</v>
      </c>
      <c r="D49" s="16"/>
      <c r="E49" s="282">
        <f>D49*4.99</f>
        <v>0</v>
      </c>
      <c r="F49" s="12"/>
      <c r="G49" s="28" t="s">
        <v>25</v>
      </c>
      <c r="H49" s="431"/>
      <c r="I49" s="432"/>
      <c r="J49" s="432"/>
      <c r="K49" s="433"/>
      <c r="L49" s="334">
        <f>H49+J49</f>
        <v>0</v>
      </c>
      <c r="N49" s="75"/>
      <c r="O49" s="2"/>
      <c r="P49" s="96"/>
      <c r="R49" s="16"/>
      <c r="S49" s="67"/>
    </row>
    <row r="50" spans="3:19" ht="13.9" customHeight="1" x14ac:dyDescent="0.2">
      <c r="C50" s="102" t="s">
        <v>114</v>
      </c>
      <c r="D50" s="16"/>
      <c r="E50" s="51"/>
      <c r="F50" s="12"/>
      <c r="G50" s="28" t="s">
        <v>26</v>
      </c>
      <c r="H50" s="431"/>
      <c r="I50" s="432"/>
      <c r="J50" s="432"/>
      <c r="K50" s="433"/>
      <c r="L50" s="334">
        <f>H50+J50</f>
        <v>0</v>
      </c>
      <c r="N50" s="75"/>
      <c r="O50" s="2"/>
      <c r="P50" s="121"/>
      <c r="R50" s="16"/>
      <c r="S50" s="67"/>
    </row>
    <row r="51" spans="3:19" ht="13.9" customHeight="1" thickBot="1" x14ac:dyDescent="0.25">
      <c r="C51" s="103" t="s">
        <v>56</v>
      </c>
      <c r="D51" s="78"/>
      <c r="E51" s="79"/>
      <c r="G51" s="87" t="s">
        <v>27</v>
      </c>
      <c r="H51" s="376">
        <f>E54+E59+E63</f>
        <v>0</v>
      </c>
      <c r="I51" s="377"/>
      <c r="J51" s="377"/>
      <c r="K51" s="438"/>
      <c r="L51" s="332">
        <f>H51</f>
        <v>0</v>
      </c>
      <c r="N51" s="76"/>
      <c r="O51" s="2"/>
      <c r="R51" s="16"/>
      <c r="S51" s="67"/>
    </row>
    <row r="52" spans="3:19" ht="13.9" customHeight="1" thickBot="1" x14ac:dyDescent="0.25">
      <c r="C52" s="2"/>
      <c r="G52" s="36"/>
      <c r="H52" s="58"/>
      <c r="I52" s="58"/>
      <c r="J52" s="58"/>
      <c r="K52" s="58"/>
      <c r="L52" s="58"/>
      <c r="N52" s="2"/>
      <c r="O52" s="2"/>
      <c r="R52" s="16"/>
      <c r="S52" s="67"/>
    </row>
    <row r="53" spans="3:19" ht="13.9" customHeight="1" thickBot="1" x14ac:dyDescent="0.25">
      <c r="C53" s="105" t="s">
        <v>107</v>
      </c>
      <c r="D53" s="26" t="s">
        <v>1</v>
      </c>
      <c r="E53" s="305">
        <f>E54+E55+E56</f>
        <v>0</v>
      </c>
      <c r="G53" s="349" t="s">
        <v>49</v>
      </c>
      <c r="H53" s="350"/>
      <c r="I53" s="350"/>
      <c r="J53" s="350"/>
      <c r="K53" s="350"/>
      <c r="L53" s="353">
        <f>SUM(G56:L56)</f>
        <v>0</v>
      </c>
      <c r="N53" s="105" t="s">
        <v>109</v>
      </c>
      <c r="O53" s="26" t="s">
        <v>1</v>
      </c>
      <c r="P53" s="305">
        <f>P54+P55+P56</f>
        <v>0</v>
      </c>
      <c r="R53" s="65"/>
      <c r="S53" s="66"/>
    </row>
    <row r="54" spans="3:19" ht="13.9" customHeight="1" thickBot="1" x14ac:dyDescent="0.25">
      <c r="C54" s="106" t="s">
        <v>6</v>
      </c>
      <c r="D54" s="16"/>
      <c r="E54" s="27"/>
      <c r="G54" s="351"/>
      <c r="H54" s="352"/>
      <c r="I54" s="352"/>
      <c r="J54" s="352"/>
      <c r="K54" s="352"/>
      <c r="L54" s="354"/>
      <c r="N54" s="106" t="s">
        <v>6</v>
      </c>
      <c r="O54" s="16"/>
      <c r="P54" s="27"/>
      <c r="R54" s="16"/>
      <c r="S54" s="25"/>
    </row>
    <row r="55" spans="3:19" ht="13.9" customHeight="1" x14ac:dyDescent="0.2">
      <c r="C55" s="108" t="s">
        <v>7</v>
      </c>
      <c r="D55" s="16"/>
      <c r="E55" s="27"/>
      <c r="F55" s="12"/>
      <c r="G55" s="311" t="s">
        <v>36</v>
      </c>
      <c r="H55" s="370" t="s">
        <v>37</v>
      </c>
      <c r="I55" s="370"/>
      <c r="J55" s="370" t="s">
        <v>38</v>
      </c>
      <c r="K55" s="370"/>
      <c r="L55" s="312" t="s">
        <v>40</v>
      </c>
      <c r="N55" s="108" t="s">
        <v>7</v>
      </c>
      <c r="O55" s="16"/>
      <c r="P55" s="27"/>
      <c r="R55" s="16"/>
      <c r="S55" s="25"/>
    </row>
    <row r="56" spans="3:19" ht="13.9" customHeight="1" thickBot="1" x14ac:dyDescent="0.25">
      <c r="C56" s="110" t="s">
        <v>8</v>
      </c>
      <c r="D56" s="34"/>
      <c r="E56" s="39"/>
      <c r="F56" s="12"/>
      <c r="G56" s="85"/>
      <c r="H56" s="371"/>
      <c r="I56" s="371"/>
      <c r="J56" s="371"/>
      <c r="K56" s="371"/>
      <c r="L56" s="86"/>
      <c r="N56" s="110" t="s">
        <v>8</v>
      </c>
      <c r="O56" s="16"/>
      <c r="P56" s="27"/>
    </row>
    <row r="57" spans="3:19" ht="13.9" customHeight="1" thickBot="1" x14ac:dyDescent="0.25">
      <c r="C57" s="88"/>
      <c r="N57" s="88"/>
      <c r="O57" s="63"/>
      <c r="P57" s="63"/>
      <c r="R57" s="36"/>
      <c r="S57" s="36"/>
    </row>
    <row r="58" spans="3:19" ht="13.9" customHeight="1" thickBot="1" x14ac:dyDescent="0.25">
      <c r="C58" s="105" t="s">
        <v>108</v>
      </c>
      <c r="D58" s="26" t="s">
        <v>1</v>
      </c>
      <c r="E58" s="305">
        <f>E59+E60+E61</f>
        <v>0</v>
      </c>
      <c r="G58" s="349" t="s">
        <v>50</v>
      </c>
      <c r="H58" s="350"/>
      <c r="I58" s="350"/>
      <c r="J58" s="350"/>
      <c r="K58" s="350"/>
      <c r="L58" s="353">
        <f>SUM(G62:L62)</f>
        <v>0</v>
      </c>
      <c r="N58" s="111" t="s">
        <v>109</v>
      </c>
      <c r="O58" s="26" t="s">
        <v>1</v>
      </c>
      <c r="P58" s="305">
        <f>P59+P60</f>
        <v>0</v>
      </c>
      <c r="R58" s="67"/>
      <c r="S58" s="67"/>
    </row>
    <row r="59" spans="3:19" ht="13.9" customHeight="1" thickBot="1" x14ac:dyDescent="0.25">
      <c r="C59" s="108" t="s">
        <v>54</v>
      </c>
      <c r="D59" s="37"/>
      <c r="E59" s="38"/>
      <c r="F59" s="12"/>
      <c r="G59" s="351"/>
      <c r="H59" s="352"/>
      <c r="I59" s="352"/>
      <c r="J59" s="352"/>
      <c r="K59" s="352"/>
      <c r="L59" s="354"/>
      <c r="N59" s="29" t="s">
        <v>54</v>
      </c>
      <c r="O59" s="37"/>
      <c r="P59" s="38"/>
      <c r="R59" s="67"/>
      <c r="S59" s="67"/>
    </row>
    <row r="60" spans="3:19" ht="13.9" customHeight="1" x14ac:dyDescent="0.2">
      <c r="C60" s="108" t="s">
        <v>9</v>
      </c>
      <c r="D60" s="60"/>
      <c r="E60" s="30"/>
      <c r="G60" s="316">
        <v>10</v>
      </c>
      <c r="H60" s="317">
        <v>20</v>
      </c>
      <c r="I60" s="317"/>
      <c r="J60" s="317"/>
      <c r="K60" s="317">
        <v>50</v>
      </c>
      <c r="L60" s="318">
        <v>100</v>
      </c>
      <c r="N60" s="29" t="s">
        <v>9</v>
      </c>
      <c r="O60" s="61"/>
      <c r="P60" s="62"/>
      <c r="R60" s="67"/>
      <c r="S60" s="67"/>
    </row>
    <row r="61" spans="3:19" ht="13.9" customHeight="1" thickBot="1" x14ac:dyDescent="0.25">
      <c r="C61" s="110" t="s">
        <v>10</v>
      </c>
      <c r="D61" s="31"/>
      <c r="E61" s="35"/>
      <c r="G61" s="83"/>
      <c r="H61" s="357"/>
      <c r="I61" s="357"/>
      <c r="J61" s="357"/>
      <c r="K61" s="357"/>
      <c r="L61" s="84"/>
      <c r="N61" s="33" t="s">
        <v>10</v>
      </c>
      <c r="O61" s="31"/>
      <c r="P61" s="32"/>
      <c r="R61" s="67"/>
      <c r="S61" s="67"/>
    </row>
    <row r="62" spans="3:19" ht="13.9" customHeight="1" thickBot="1" x14ac:dyDescent="0.25">
      <c r="C62" s="99"/>
      <c r="G62" s="335">
        <f>G60*G61</f>
        <v>0</v>
      </c>
      <c r="H62" s="365">
        <f t="shared" ref="H62" si="12">H60*H61</f>
        <v>0</v>
      </c>
      <c r="I62" s="365"/>
      <c r="J62" s="365">
        <f>K60*J61</f>
        <v>0</v>
      </c>
      <c r="K62" s="365"/>
      <c r="L62" s="336">
        <f t="shared" ref="L62" si="13">L60*L61</f>
        <v>0</v>
      </c>
      <c r="N62" s="88"/>
      <c r="O62" s="2"/>
      <c r="Q62" s="8"/>
      <c r="R62" s="8"/>
      <c r="S62" s="8"/>
    </row>
    <row r="63" spans="3:19" ht="13.9" customHeight="1" thickBot="1" x14ac:dyDescent="0.25">
      <c r="C63" s="112" t="s">
        <v>113</v>
      </c>
      <c r="D63" s="40" t="s">
        <v>1</v>
      </c>
      <c r="E63" s="314">
        <f>SUM(E64:E67)</f>
        <v>0</v>
      </c>
      <c r="F63" s="12"/>
      <c r="N63" s="112" t="s">
        <v>110</v>
      </c>
      <c r="O63" s="40" t="s">
        <v>1</v>
      </c>
      <c r="P63" s="314">
        <f>SUM(P64:P67)</f>
        <v>0</v>
      </c>
      <c r="Q63" s="36"/>
      <c r="R63" s="36"/>
      <c r="S63" s="36"/>
    </row>
    <row r="64" spans="3:19" ht="13.9" customHeight="1" thickBot="1" x14ac:dyDescent="0.25">
      <c r="C64" s="113" t="s">
        <v>11</v>
      </c>
      <c r="D64" s="41"/>
      <c r="E64" s="42"/>
      <c r="F64" s="12"/>
      <c r="H64" s="449" t="s">
        <v>23</v>
      </c>
      <c r="I64" s="450"/>
      <c r="J64" s="450"/>
      <c r="K64" s="451"/>
      <c r="N64" s="113" t="s">
        <v>30</v>
      </c>
      <c r="O64" s="41"/>
      <c r="P64" s="42"/>
      <c r="Q64" s="52"/>
      <c r="R64" s="52"/>
      <c r="S64" s="52"/>
    </row>
    <row r="65" spans="3:19" ht="13.9" customHeight="1" x14ac:dyDescent="0.2">
      <c r="C65" s="114" t="s">
        <v>57</v>
      </c>
      <c r="D65" s="43"/>
      <c r="E65" s="44"/>
      <c r="F65" s="12"/>
      <c r="H65" s="387">
        <f>E40+E48+E49+E50+P50</f>
        <v>0</v>
      </c>
      <c r="I65" s="388"/>
      <c r="J65" s="388"/>
      <c r="K65" s="389"/>
      <c r="N65" s="114" t="s">
        <v>31</v>
      </c>
      <c r="O65" s="43"/>
      <c r="P65" s="44"/>
      <c r="Q65" s="52"/>
      <c r="R65" s="52"/>
      <c r="S65" s="52"/>
    </row>
    <row r="66" spans="3:19" ht="13.9" customHeight="1" thickBot="1" x14ac:dyDescent="0.25">
      <c r="C66" s="114" t="s">
        <v>12</v>
      </c>
      <c r="D66" s="43"/>
      <c r="E66" s="44"/>
      <c r="F66" s="12"/>
      <c r="H66" s="390"/>
      <c r="I66" s="391"/>
      <c r="J66" s="391"/>
      <c r="K66" s="392"/>
      <c r="N66" s="114" t="s">
        <v>32</v>
      </c>
      <c r="O66" s="43"/>
      <c r="P66" s="44"/>
      <c r="Q66" s="52"/>
      <c r="R66" s="52"/>
      <c r="S66" s="52"/>
    </row>
    <row r="67" spans="3:19" ht="13.9" customHeight="1" thickBot="1" x14ac:dyDescent="0.25">
      <c r="C67" s="115" t="s">
        <v>13</v>
      </c>
      <c r="D67" s="45"/>
      <c r="E67" s="46"/>
      <c r="N67" s="115" t="s">
        <v>33</v>
      </c>
      <c r="O67" s="45"/>
      <c r="P67" s="46"/>
    </row>
    <row r="69" spans="3:19" ht="13.9" customHeight="1" thickBot="1" x14ac:dyDescent="0.25">
      <c r="G69" s="70"/>
      <c r="N69" s="2"/>
      <c r="O69" s="2"/>
    </row>
    <row r="70" spans="3:19" ht="13.9" customHeight="1" thickBot="1" x14ac:dyDescent="0.25">
      <c r="G70" s="82"/>
      <c r="H70" s="465">
        <f>H36+1</f>
        <v>45307</v>
      </c>
      <c r="I70" s="466"/>
      <c r="J70" s="466"/>
      <c r="K70" s="466"/>
      <c r="L70" s="81"/>
    </row>
    <row r="71" spans="3:19" ht="13.9" customHeight="1" x14ac:dyDescent="0.2">
      <c r="C71" s="468" t="s">
        <v>41</v>
      </c>
      <c r="D71" s="469"/>
      <c r="E71" s="469"/>
      <c r="F71" s="472" t="e">
        <f>$K$2</f>
        <v>#VALUE!</v>
      </c>
      <c r="G71" s="71"/>
      <c r="H71" s="467"/>
      <c r="I71" s="467"/>
      <c r="J71" s="467"/>
      <c r="K71" s="467"/>
      <c r="L71" s="71"/>
      <c r="M71" s="73"/>
      <c r="N71" s="461" t="s">
        <v>58</v>
      </c>
      <c r="O71" s="461"/>
      <c r="P71" s="462"/>
    </row>
    <row r="72" spans="3:19" ht="13.9" customHeight="1" thickBot="1" x14ac:dyDescent="0.25">
      <c r="C72" s="470"/>
      <c r="D72" s="471"/>
      <c r="E72" s="471"/>
      <c r="F72" s="473"/>
      <c r="G72" s="72"/>
      <c r="H72" s="467"/>
      <c r="I72" s="467"/>
      <c r="J72" s="467"/>
      <c r="K72" s="467"/>
      <c r="L72" s="72"/>
      <c r="M72" s="74"/>
      <c r="N72" s="463"/>
      <c r="O72" s="463"/>
      <c r="P72" s="464"/>
    </row>
    <row r="73" spans="3:19" ht="13.9" customHeight="1" thickBot="1" x14ac:dyDescent="0.25">
      <c r="E73" s="4"/>
      <c r="G73" s="5"/>
      <c r="H73" s="378" t="s">
        <v>45</v>
      </c>
      <c r="I73" s="379"/>
      <c r="J73" s="379"/>
      <c r="K73" s="6"/>
      <c r="L73" s="5"/>
      <c r="N73" s="7"/>
      <c r="O73" s="7"/>
      <c r="P73" s="7"/>
    </row>
    <row r="74" spans="3:19" ht="13.9" customHeight="1" thickBot="1" x14ac:dyDescent="0.25">
      <c r="C74" s="279" t="s">
        <v>0</v>
      </c>
      <c r="D74" s="280" t="s">
        <v>1</v>
      </c>
      <c r="E74" s="328">
        <f>SUM(E75:E79)</f>
        <v>1400.71</v>
      </c>
      <c r="F74" s="88"/>
      <c r="G74" s="89"/>
      <c r="H74" s="380" t="s">
        <v>43</v>
      </c>
      <c r="I74" s="381"/>
      <c r="J74" s="381"/>
      <c r="K74" s="90" t="str">
        <f>IFERROR(H99/K73,"")</f>
        <v/>
      </c>
      <c r="L74" s="88"/>
      <c r="M74" s="88"/>
      <c r="N74" s="337" t="s">
        <v>16</v>
      </c>
      <c r="O74" s="337" t="s">
        <v>17</v>
      </c>
      <c r="P74" s="337" t="s">
        <v>18</v>
      </c>
    </row>
    <row r="75" spans="3:19" ht="13.9" customHeight="1" thickBot="1" x14ac:dyDescent="0.25">
      <c r="C75" s="10" t="s">
        <v>2</v>
      </c>
      <c r="D75" s="278">
        <f>K73-D76-D77-D78</f>
        <v>-114</v>
      </c>
      <c r="E75" s="11"/>
      <c r="F75" s="12"/>
      <c r="G75" s="13"/>
      <c r="H75" s="14"/>
      <c r="I75" s="8"/>
      <c r="J75" s="8"/>
      <c r="K75" s="14"/>
      <c r="L75" s="14"/>
      <c r="N75" s="338">
        <f>SUM(N76:N79)</f>
        <v>18.75</v>
      </c>
      <c r="O75" s="338">
        <f>SUM(O76:O79)</f>
        <v>12.04</v>
      </c>
      <c r="P75" s="338">
        <f>SUM(P76:P79)</f>
        <v>0</v>
      </c>
    </row>
    <row r="76" spans="3:19" ht="13.9" customHeight="1" thickBot="1" x14ac:dyDescent="0.25">
      <c r="C76" s="15" t="s">
        <v>3</v>
      </c>
      <c r="D76" s="101">
        <f>COUNTIF(G90:L90,"&gt;0")</f>
        <v>0</v>
      </c>
      <c r="E76" s="95">
        <f>SUM(G90:L90)</f>
        <v>0</v>
      </c>
      <c r="F76" s="12"/>
      <c r="G76" s="254" t="s">
        <v>20</v>
      </c>
      <c r="H76" s="330">
        <f>SUM(H82:I85)</f>
        <v>0</v>
      </c>
      <c r="I76" s="18"/>
      <c r="J76" s="18"/>
      <c r="K76" s="254" t="s">
        <v>21</v>
      </c>
      <c r="L76" s="330">
        <f>SUM(J82:J85)</f>
        <v>0</v>
      </c>
      <c r="N76" s="75">
        <v>18.75</v>
      </c>
      <c r="O76" s="75">
        <v>12.04</v>
      </c>
      <c r="P76" s="75"/>
    </row>
    <row r="77" spans="3:19" ht="13.9" customHeight="1" thickBot="1" x14ac:dyDescent="0.25">
      <c r="C77" s="15" t="s">
        <v>4</v>
      </c>
      <c r="D77" s="16">
        <f>101+11</f>
        <v>112</v>
      </c>
      <c r="E77" s="17">
        <f>1111.04+258.88</f>
        <v>1369.92</v>
      </c>
      <c r="F77" s="12"/>
      <c r="G77" s="13"/>
      <c r="H77" s="14"/>
      <c r="I77" s="8"/>
      <c r="J77" s="8"/>
      <c r="K77" s="14"/>
      <c r="L77" s="14"/>
      <c r="N77" s="75" t="s">
        <v>118</v>
      </c>
      <c r="O77" s="75" t="s">
        <v>118</v>
      </c>
      <c r="P77" s="75"/>
    </row>
    <row r="78" spans="3:19" ht="13.9" customHeight="1" thickBot="1" x14ac:dyDescent="0.25">
      <c r="C78" s="15" t="s">
        <v>14</v>
      </c>
      <c r="D78" s="101">
        <f>COUNTIF(N76:P79,"&gt;0")+COUNTIF(N82:N85,"&gt;0")</f>
        <v>2</v>
      </c>
      <c r="E78" s="95">
        <f>SUM(N76:P79)+SUM(N82:N85)</f>
        <v>30.79</v>
      </c>
      <c r="F78" s="12"/>
      <c r="G78" s="259" t="s">
        <v>68</v>
      </c>
      <c r="H78" s="132">
        <f>SUM(H82:I85)+SUM(J82:K85)</f>
        <v>0</v>
      </c>
      <c r="I78" s="18"/>
      <c r="J78" s="18"/>
      <c r="K78" s="260" t="s">
        <v>51</v>
      </c>
      <c r="L78" s="331">
        <f>H78-H99</f>
        <v>-1400.71</v>
      </c>
      <c r="N78" s="75"/>
      <c r="O78" s="75" t="s">
        <v>119</v>
      </c>
      <c r="P78" s="75"/>
    </row>
    <row r="79" spans="3:19" ht="13.9" customHeight="1" thickBot="1" x14ac:dyDescent="0.25">
      <c r="C79" s="19" t="s">
        <v>5</v>
      </c>
      <c r="D79" s="20"/>
      <c r="E79" s="329">
        <f>5*D79</f>
        <v>0</v>
      </c>
      <c r="F79" s="12"/>
      <c r="N79" s="76"/>
      <c r="O79" s="76"/>
      <c r="P79" s="76"/>
    </row>
    <row r="80" spans="3:19" ht="13.9" customHeight="1" thickBot="1" x14ac:dyDescent="0.25">
      <c r="C80" s="21"/>
      <c r="D80" s="22"/>
      <c r="E80" s="23"/>
      <c r="F80" s="12"/>
      <c r="G80" s="442" t="s">
        <v>28</v>
      </c>
      <c r="H80" s="446" t="s">
        <v>29</v>
      </c>
      <c r="I80" s="444"/>
      <c r="J80" s="444" t="s">
        <v>15</v>
      </c>
      <c r="K80" s="445"/>
      <c r="L80" s="24" t="s">
        <v>39</v>
      </c>
      <c r="N80" s="337" t="s">
        <v>55</v>
      </c>
      <c r="O80" s="2"/>
      <c r="P80" s="281"/>
    </row>
    <row r="81" spans="3:16" ht="13.9" customHeight="1" thickBot="1" x14ac:dyDescent="0.25">
      <c r="C81" s="47" t="s">
        <v>47</v>
      </c>
      <c r="D81" s="48" t="s">
        <v>1</v>
      </c>
      <c r="E81" s="49" t="s">
        <v>34</v>
      </c>
      <c r="F81" s="12"/>
      <c r="G81" s="443"/>
      <c r="H81" s="358">
        <f>SUM(H82:I85)</f>
        <v>0</v>
      </c>
      <c r="I81" s="359"/>
      <c r="J81" s="360">
        <f>SUM(J82:K84)</f>
        <v>0</v>
      </c>
      <c r="K81" s="361"/>
      <c r="L81" s="293">
        <f>SUM(L82:M84)</f>
        <v>0</v>
      </c>
      <c r="M81" s="64"/>
      <c r="N81" s="338">
        <f>SUM(N82:N85)</f>
        <v>0</v>
      </c>
      <c r="O81" s="2"/>
      <c r="P81" s="281"/>
    </row>
    <row r="82" spans="3:16" ht="13.9" customHeight="1" x14ac:dyDescent="0.2">
      <c r="C82" s="100" t="s">
        <v>44</v>
      </c>
      <c r="D82" s="77"/>
      <c r="E82" s="59"/>
      <c r="F82" s="12"/>
      <c r="G82" s="28" t="s">
        <v>19</v>
      </c>
      <c r="H82" s="439"/>
      <c r="I82" s="440"/>
      <c r="J82" s="440"/>
      <c r="K82" s="441"/>
      <c r="L82" s="333">
        <f>H82+J82</f>
        <v>0</v>
      </c>
      <c r="N82" s="75"/>
      <c r="O82" s="2"/>
      <c r="P82" s="101"/>
    </row>
    <row r="83" spans="3:16" ht="13.9" customHeight="1" x14ac:dyDescent="0.2">
      <c r="C83" s="102" t="s">
        <v>48</v>
      </c>
      <c r="D83" s="16"/>
      <c r="E83" s="282">
        <f>D83*4.99</f>
        <v>0</v>
      </c>
      <c r="F83" s="12"/>
      <c r="G83" s="28" t="s">
        <v>25</v>
      </c>
      <c r="H83" s="431"/>
      <c r="I83" s="432"/>
      <c r="J83" s="432"/>
      <c r="K83" s="433"/>
      <c r="L83" s="334">
        <f>H83+J83</f>
        <v>0</v>
      </c>
      <c r="N83" s="75"/>
      <c r="O83" s="2"/>
      <c r="P83" s="96"/>
    </row>
    <row r="84" spans="3:16" ht="13.9" customHeight="1" x14ac:dyDescent="0.2">
      <c r="C84" s="102" t="s">
        <v>114</v>
      </c>
      <c r="D84" s="16"/>
      <c r="E84" s="51"/>
      <c r="F84" s="12"/>
      <c r="G84" s="28" t="s">
        <v>26</v>
      </c>
      <c r="H84" s="431"/>
      <c r="I84" s="432"/>
      <c r="J84" s="432"/>
      <c r="K84" s="433"/>
      <c r="L84" s="334">
        <f>H84+J84</f>
        <v>0</v>
      </c>
      <c r="N84" s="75"/>
      <c r="O84" s="2"/>
      <c r="P84" s="121"/>
    </row>
    <row r="85" spans="3:16" ht="13.9" customHeight="1" thickBot="1" x14ac:dyDescent="0.25">
      <c r="C85" s="103" t="s">
        <v>56</v>
      </c>
      <c r="D85" s="78"/>
      <c r="E85" s="79"/>
      <c r="G85" s="87" t="s">
        <v>27</v>
      </c>
      <c r="H85" s="376">
        <f>E88+E93+E97</f>
        <v>0</v>
      </c>
      <c r="I85" s="377"/>
      <c r="J85" s="377"/>
      <c r="K85" s="438"/>
      <c r="L85" s="332">
        <f>H85</f>
        <v>0</v>
      </c>
      <c r="N85" s="76"/>
      <c r="O85" s="2"/>
    </row>
    <row r="86" spans="3:16" ht="13.9" customHeight="1" thickBot="1" x14ac:dyDescent="0.25">
      <c r="C86" s="2"/>
      <c r="G86" s="36"/>
      <c r="H86" s="58"/>
      <c r="I86" s="58"/>
      <c r="J86" s="58"/>
      <c r="K86" s="58"/>
      <c r="L86" s="58"/>
      <c r="N86" s="2"/>
      <c r="O86" s="2"/>
    </row>
    <row r="87" spans="3:16" ht="13.9" customHeight="1" thickBot="1" x14ac:dyDescent="0.25">
      <c r="C87" s="105" t="s">
        <v>107</v>
      </c>
      <c r="D87" s="26" t="s">
        <v>1</v>
      </c>
      <c r="E87" s="305">
        <f>E88+E89+E90</f>
        <v>0</v>
      </c>
      <c r="G87" s="349" t="s">
        <v>49</v>
      </c>
      <c r="H87" s="350"/>
      <c r="I87" s="350"/>
      <c r="J87" s="350"/>
      <c r="K87" s="350"/>
      <c r="L87" s="353">
        <f>SUM(G90:L90)</f>
        <v>0</v>
      </c>
      <c r="N87" s="105" t="s">
        <v>109</v>
      </c>
      <c r="O87" s="26" t="s">
        <v>1</v>
      </c>
      <c r="P87" s="305">
        <f>P88+P89+P90</f>
        <v>0</v>
      </c>
    </row>
    <row r="88" spans="3:16" ht="13.9" customHeight="1" thickBot="1" x14ac:dyDescent="0.25">
      <c r="C88" s="106" t="s">
        <v>6</v>
      </c>
      <c r="D88" s="16"/>
      <c r="E88" s="27"/>
      <c r="G88" s="351"/>
      <c r="H88" s="352"/>
      <c r="I88" s="352"/>
      <c r="J88" s="352"/>
      <c r="K88" s="352"/>
      <c r="L88" s="354"/>
      <c r="N88" s="106" t="s">
        <v>6</v>
      </c>
      <c r="O88" s="16"/>
      <c r="P88" s="27"/>
    </row>
    <row r="89" spans="3:16" ht="13.9" customHeight="1" x14ac:dyDescent="0.2">
      <c r="C89" s="108" t="s">
        <v>7</v>
      </c>
      <c r="D89" s="16"/>
      <c r="E89" s="27"/>
      <c r="F89" s="12"/>
      <c r="G89" s="311" t="s">
        <v>36</v>
      </c>
      <c r="H89" s="370" t="s">
        <v>37</v>
      </c>
      <c r="I89" s="370"/>
      <c r="J89" s="370" t="s">
        <v>38</v>
      </c>
      <c r="K89" s="370"/>
      <c r="L89" s="312" t="s">
        <v>40</v>
      </c>
      <c r="N89" s="108" t="s">
        <v>7</v>
      </c>
      <c r="O89" s="16"/>
      <c r="P89" s="27"/>
    </row>
    <row r="90" spans="3:16" ht="13.9" customHeight="1" thickBot="1" x14ac:dyDescent="0.25">
      <c r="C90" s="110" t="s">
        <v>8</v>
      </c>
      <c r="D90" s="34"/>
      <c r="E90" s="39"/>
      <c r="F90" s="12"/>
      <c r="G90" s="85"/>
      <c r="H90" s="371"/>
      <c r="I90" s="371"/>
      <c r="J90" s="371"/>
      <c r="K90" s="371"/>
      <c r="L90" s="86"/>
      <c r="N90" s="110" t="s">
        <v>8</v>
      </c>
      <c r="O90" s="16"/>
      <c r="P90" s="27"/>
    </row>
    <row r="91" spans="3:16" ht="13.9" customHeight="1" thickBot="1" x14ac:dyDescent="0.25">
      <c r="C91" s="88"/>
      <c r="N91" s="88"/>
      <c r="O91" s="63"/>
      <c r="P91" s="63"/>
    </row>
    <row r="92" spans="3:16" ht="13.9" customHeight="1" thickBot="1" x14ac:dyDescent="0.25">
      <c r="C92" s="105" t="s">
        <v>108</v>
      </c>
      <c r="D92" s="26" t="s">
        <v>1</v>
      </c>
      <c r="E92" s="305">
        <f>E93+E94+E95</f>
        <v>0</v>
      </c>
      <c r="G92" s="349" t="s">
        <v>50</v>
      </c>
      <c r="H92" s="350"/>
      <c r="I92" s="350"/>
      <c r="J92" s="350"/>
      <c r="K92" s="350"/>
      <c r="L92" s="353">
        <f>SUM(G96:L96)</f>
        <v>0</v>
      </c>
      <c r="N92" s="111" t="s">
        <v>109</v>
      </c>
      <c r="O92" s="26" t="s">
        <v>1</v>
      </c>
      <c r="P92" s="305">
        <f>P93+P94</f>
        <v>0</v>
      </c>
    </row>
    <row r="93" spans="3:16" ht="13.9" customHeight="1" thickBot="1" x14ac:dyDescent="0.25">
      <c r="C93" s="108" t="s">
        <v>54</v>
      </c>
      <c r="D93" s="37"/>
      <c r="E93" s="38"/>
      <c r="F93" s="12"/>
      <c r="G93" s="351"/>
      <c r="H93" s="352"/>
      <c r="I93" s="352"/>
      <c r="J93" s="352"/>
      <c r="K93" s="352"/>
      <c r="L93" s="354"/>
      <c r="N93" s="29" t="s">
        <v>54</v>
      </c>
      <c r="O93" s="37"/>
      <c r="P93" s="38"/>
    </row>
    <row r="94" spans="3:16" ht="13.9" customHeight="1" x14ac:dyDescent="0.2">
      <c r="C94" s="108" t="s">
        <v>9</v>
      </c>
      <c r="D94" s="60"/>
      <c r="E94" s="30"/>
      <c r="G94" s="316">
        <v>10</v>
      </c>
      <c r="H94" s="317">
        <v>20</v>
      </c>
      <c r="I94" s="317"/>
      <c r="J94" s="317"/>
      <c r="K94" s="317">
        <v>50</v>
      </c>
      <c r="L94" s="318">
        <v>100</v>
      </c>
      <c r="N94" s="29" t="s">
        <v>9</v>
      </c>
      <c r="O94" s="61"/>
      <c r="P94" s="62"/>
    </row>
    <row r="95" spans="3:16" ht="13.9" customHeight="1" thickBot="1" x14ac:dyDescent="0.25">
      <c r="C95" s="110" t="s">
        <v>10</v>
      </c>
      <c r="D95" s="31"/>
      <c r="E95" s="35"/>
      <c r="G95" s="83"/>
      <c r="H95" s="357"/>
      <c r="I95" s="357"/>
      <c r="J95" s="357"/>
      <c r="K95" s="357"/>
      <c r="L95" s="84"/>
      <c r="N95" s="33" t="s">
        <v>10</v>
      </c>
      <c r="O95" s="31"/>
      <c r="P95" s="32"/>
    </row>
    <row r="96" spans="3:16" ht="13.9" customHeight="1" thickBot="1" x14ac:dyDescent="0.25">
      <c r="C96" s="99"/>
      <c r="G96" s="335">
        <f>G94*G95</f>
        <v>0</v>
      </c>
      <c r="H96" s="365">
        <f t="shared" ref="H96" si="14">H94*H95</f>
        <v>0</v>
      </c>
      <c r="I96" s="365"/>
      <c r="J96" s="365">
        <f>K94*J95</f>
        <v>0</v>
      </c>
      <c r="K96" s="365"/>
      <c r="L96" s="336">
        <f t="shared" ref="L96" si="15">L94*L95</f>
        <v>0</v>
      </c>
      <c r="N96" s="88"/>
      <c r="O96" s="2"/>
    </row>
    <row r="97" spans="3:16" ht="13.9" customHeight="1" thickBot="1" x14ac:dyDescent="0.25">
      <c r="C97" s="112" t="s">
        <v>113</v>
      </c>
      <c r="D97" s="40" t="s">
        <v>1</v>
      </c>
      <c r="E97" s="314">
        <f>SUM(E98:E101)</f>
        <v>0</v>
      </c>
      <c r="F97" s="12"/>
      <c r="N97" s="112" t="s">
        <v>110</v>
      </c>
      <c r="O97" s="40" t="s">
        <v>1</v>
      </c>
      <c r="P97" s="314">
        <f>SUM(P98:P101)</f>
        <v>0</v>
      </c>
    </row>
    <row r="98" spans="3:16" ht="13.9" customHeight="1" thickBot="1" x14ac:dyDescent="0.25">
      <c r="C98" s="113" t="s">
        <v>11</v>
      </c>
      <c r="D98" s="41"/>
      <c r="E98" s="42"/>
      <c r="F98" s="12"/>
      <c r="H98" s="449" t="s">
        <v>23</v>
      </c>
      <c r="I98" s="450"/>
      <c r="J98" s="450"/>
      <c r="K98" s="451"/>
      <c r="N98" s="113" t="s">
        <v>30</v>
      </c>
      <c r="O98" s="41"/>
      <c r="P98" s="42"/>
    </row>
    <row r="99" spans="3:16" ht="13.9" customHeight="1" x14ac:dyDescent="0.2">
      <c r="C99" s="114" t="s">
        <v>57</v>
      </c>
      <c r="D99" s="43"/>
      <c r="E99" s="44"/>
      <c r="F99" s="12"/>
      <c r="H99" s="387">
        <f>E74+E82+E83+E84+P84</f>
        <v>1400.71</v>
      </c>
      <c r="I99" s="388"/>
      <c r="J99" s="388"/>
      <c r="K99" s="389"/>
      <c r="N99" s="114" t="s">
        <v>31</v>
      </c>
      <c r="O99" s="43"/>
      <c r="P99" s="44"/>
    </row>
    <row r="100" spans="3:16" ht="13.9" customHeight="1" thickBot="1" x14ac:dyDescent="0.25">
      <c r="C100" s="114" t="s">
        <v>12</v>
      </c>
      <c r="D100" s="43"/>
      <c r="E100" s="44"/>
      <c r="F100" s="12"/>
      <c r="H100" s="390"/>
      <c r="I100" s="391"/>
      <c r="J100" s="391"/>
      <c r="K100" s="392"/>
      <c r="N100" s="114" t="s">
        <v>32</v>
      </c>
      <c r="O100" s="43"/>
      <c r="P100" s="44"/>
    </row>
    <row r="101" spans="3:16" ht="13.9" customHeight="1" thickBot="1" x14ac:dyDescent="0.25">
      <c r="C101" s="115" t="s">
        <v>13</v>
      </c>
      <c r="D101" s="45"/>
      <c r="E101" s="46"/>
      <c r="N101" s="115" t="s">
        <v>33</v>
      </c>
      <c r="O101" s="45"/>
      <c r="P101" s="46"/>
    </row>
    <row r="103" spans="3:16" ht="13.9" customHeight="1" thickBot="1" x14ac:dyDescent="0.25"/>
    <row r="104" spans="3:16" ht="13.9" customHeight="1" thickBot="1" x14ac:dyDescent="0.25">
      <c r="G104" s="82"/>
      <c r="H104" s="465">
        <f>H70+1</f>
        <v>45308</v>
      </c>
      <c r="I104" s="466"/>
      <c r="J104" s="466"/>
      <c r="K104" s="466"/>
      <c r="L104" s="81"/>
    </row>
    <row r="105" spans="3:16" ht="13.9" customHeight="1" x14ac:dyDescent="0.2">
      <c r="C105" s="468" t="s">
        <v>41</v>
      </c>
      <c r="D105" s="469"/>
      <c r="E105" s="469"/>
      <c r="F105" s="472" t="e">
        <f>$K$2</f>
        <v>#VALUE!</v>
      </c>
      <c r="G105" s="71"/>
      <c r="H105" s="467"/>
      <c r="I105" s="467"/>
      <c r="J105" s="467"/>
      <c r="K105" s="467"/>
      <c r="L105" s="71"/>
      <c r="M105" s="73"/>
      <c r="N105" s="461" t="s">
        <v>58</v>
      </c>
      <c r="O105" s="461"/>
      <c r="P105" s="462"/>
    </row>
    <row r="106" spans="3:16" ht="13.9" customHeight="1" thickBot="1" x14ac:dyDescent="0.25">
      <c r="C106" s="470"/>
      <c r="D106" s="471"/>
      <c r="E106" s="471"/>
      <c r="F106" s="473"/>
      <c r="G106" s="72"/>
      <c r="H106" s="467"/>
      <c r="I106" s="467"/>
      <c r="J106" s="467"/>
      <c r="K106" s="467"/>
      <c r="L106" s="72"/>
      <c r="M106" s="74"/>
      <c r="N106" s="463"/>
      <c r="O106" s="463"/>
      <c r="P106" s="464"/>
    </row>
    <row r="107" spans="3:16" ht="13.9" customHeight="1" thickBot="1" x14ac:dyDescent="0.25">
      <c r="E107" s="4"/>
      <c r="G107" s="5"/>
      <c r="H107" s="378" t="s">
        <v>45</v>
      </c>
      <c r="I107" s="379"/>
      <c r="J107" s="379"/>
      <c r="K107" s="6"/>
      <c r="L107" s="5"/>
      <c r="N107" s="7"/>
      <c r="O107" s="7"/>
      <c r="P107" s="7"/>
    </row>
    <row r="108" spans="3:16" ht="13.9" customHeight="1" thickBot="1" x14ac:dyDescent="0.25">
      <c r="C108" s="279" t="s">
        <v>0</v>
      </c>
      <c r="D108" s="280" t="s">
        <v>1</v>
      </c>
      <c r="E108" s="328">
        <f>SUM(E109:E113)</f>
        <v>1152.74</v>
      </c>
      <c r="F108" s="88"/>
      <c r="G108" s="89"/>
      <c r="H108" s="380" t="s">
        <v>43</v>
      </c>
      <c r="I108" s="381"/>
      <c r="J108" s="381"/>
      <c r="K108" s="90" t="str">
        <f>IFERROR(H133/K107,"")</f>
        <v/>
      </c>
      <c r="L108" s="88"/>
      <c r="M108" s="88"/>
      <c r="N108" s="337" t="s">
        <v>16</v>
      </c>
      <c r="O108" s="337" t="s">
        <v>17</v>
      </c>
      <c r="P108" s="337" t="s">
        <v>18</v>
      </c>
    </row>
    <row r="109" spans="3:16" ht="13.9" customHeight="1" thickBot="1" x14ac:dyDescent="0.25">
      <c r="C109" s="10" t="s">
        <v>2</v>
      </c>
      <c r="D109" s="278">
        <f>K107-D110-D111-D112</f>
        <v>-106</v>
      </c>
      <c r="E109" s="11"/>
      <c r="F109" s="12"/>
      <c r="G109" s="13"/>
      <c r="H109" s="14"/>
      <c r="I109" s="8"/>
      <c r="J109" s="8"/>
      <c r="K109" s="14"/>
      <c r="L109" s="14"/>
      <c r="N109" s="338">
        <f>SUM(N110:N113)</f>
        <v>0</v>
      </c>
      <c r="O109" s="338">
        <f>SUM(O110:O113)</f>
        <v>0</v>
      </c>
      <c r="P109" s="338">
        <f>SUM(P110:P113)</f>
        <v>0</v>
      </c>
    </row>
    <row r="110" spans="3:16" ht="13.9" customHeight="1" thickBot="1" x14ac:dyDescent="0.25">
      <c r="C110" s="15" t="s">
        <v>3</v>
      </c>
      <c r="D110" s="101">
        <f>COUNTIF(G124:L124,"&gt;0")</f>
        <v>0</v>
      </c>
      <c r="E110" s="95">
        <f>SUM(G124:L124)</f>
        <v>0</v>
      </c>
      <c r="F110" s="12"/>
      <c r="G110" s="254" t="s">
        <v>20</v>
      </c>
      <c r="H110" s="330">
        <f>SUM(H116:I119)</f>
        <v>0</v>
      </c>
      <c r="I110" s="18"/>
      <c r="J110" s="18"/>
      <c r="K110" s="254" t="s">
        <v>21</v>
      </c>
      <c r="L110" s="330">
        <f>SUM(J116:J119)</f>
        <v>0</v>
      </c>
      <c r="N110" s="75"/>
      <c r="O110" s="75"/>
      <c r="P110" s="75"/>
    </row>
    <row r="111" spans="3:16" ht="13.9" customHeight="1" thickBot="1" x14ac:dyDescent="0.25">
      <c r="C111" s="15" t="s">
        <v>4</v>
      </c>
      <c r="D111" s="16">
        <f>96+10</f>
        <v>106</v>
      </c>
      <c r="E111" s="17">
        <f>858.51+294.23</f>
        <v>1152.74</v>
      </c>
      <c r="F111" s="12"/>
      <c r="G111" s="13"/>
      <c r="H111" s="14"/>
      <c r="I111" s="8"/>
      <c r="J111" s="8"/>
      <c r="K111" s="14"/>
      <c r="L111" s="14"/>
      <c r="N111" s="75"/>
      <c r="O111" s="75"/>
      <c r="P111" s="75"/>
    </row>
    <row r="112" spans="3:16" ht="13.9" customHeight="1" thickBot="1" x14ac:dyDescent="0.25">
      <c r="C112" s="15" t="s">
        <v>14</v>
      </c>
      <c r="D112" s="101">
        <f>COUNTIF(N110:P113,"&gt;0")+COUNTIF(N116:N119,"&gt;0")</f>
        <v>0</v>
      </c>
      <c r="E112" s="95">
        <f>SUM(N110:P113)+SUM(N116:N119)</f>
        <v>0</v>
      </c>
      <c r="F112" s="12"/>
      <c r="G112" s="259" t="s">
        <v>68</v>
      </c>
      <c r="H112" s="132">
        <f>SUM(H116:I119)+SUM(J116:K119)</f>
        <v>0</v>
      </c>
      <c r="I112" s="18"/>
      <c r="J112" s="18"/>
      <c r="K112" s="260" t="s">
        <v>51</v>
      </c>
      <c r="L112" s="331">
        <f>H112-H133</f>
        <v>-1152.74</v>
      </c>
      <c r="N112" s="75"/>
      <c r="O112" s="75"/>
      <c r="P112" s="75"/>
    </row>
    <row r="113" spans="3:16" ht="13.9" customHeight="1" thickBot="1" x14ac:dyDescent="0.25">
      <c r="C113" s="19" t="s">
        <v>5</v>
      </c>
      <c r="D113" s="20"/>
      <c r="E113" s="329">
        <f>5*D113</f>
        <v>0</v>
      </c>
      <c r="F113" s="12"/>
      <c r="N113" s="76"/>
      <c r="O113" s="76"/>
      <c r="P113" s="76"/>
    </row>
    <row r="114" spans="3:16" ht="13.9" customHeight="1" thickBot="1" x14ac:dyDescent="0.25">
      <c r="C114" s="21"/>
      <c r="D114" s="22"/>
      <c r="E114" s="23"/>
      <c r="F114" s="12"/>
      <c r="G114" s="442" t="s">
        <v>28</v>
      </c>
      <c r="H114" s="446" t="s">
        <v>29</v>
      </c>
      <c r="I114" s="444"/>
      <c r="J114" s="444" t="s">
        <v>15</v>
      </c>
      <c r="K114" s="445"/>
      <c r="L114" s="24" t="s">
        <v>39</v>
      </c>
      <c r="N114" s="337" t="s">
        <v>55</v>
      </c>
      <c r="O114" s="2"/>
      <c r="P114" s="281"/>
    </row>
    <row r="115" spans="3:16" ht="13.9" customHeight="1" thickBot="1" x14ac:dyDescent="0.25">
      <c r="C115" s="47" t="s">
        <v>47</v>
      </c>
      <c r="D115" s="48" t="s">
        <v>1</v>
      </c>
      <c r="E115" s="49" t="s">
        <v>34</v>
      </c>
      <c r="F115" s="12"/>
      <c r="G115" s="443"/>
      <c r="H115" s="358">
        <f>SUM(H116:I119)</f>
        <v>0</v>
      </c>
      <c r="I115" s="359"/>
      <c r="J115" s="360">
        <f>SUM(J116:K118)</f>
        <v>0</v>
      </c>
      <c r="K115" s="361"/>
      <c r="L115" s="293">
        <f>SUM(L116:M118)</f>
        <v>0</v>
      </c>
      <c r="M115" s="64"/>
      <c r="N115" s="338">
        <f>SUM(N116:N119)</f>
        <v>0</v>
      </c>
      <c r="O115" s="2"/>
      <c r="P115" s="281"/>
    </row>
    <row r="116" spans="3:16" ht="13.9" customHeight="1" x14ac:dyDescent="0.2">
      <c r="C116" s="100" t="s">
        <v>44</v>
      </c>
      <c r="D116" s="77"/>
      <c r="E116" s="59"/>
      <c r="F116" s="12"/>
      <c r="G116" s="28" t="s">
        <v>19</v>
      </c>
      <c r="H116" s="439"/>
      <c r="I116" s="440"/>
      <c r="J116" s="440"/>
      <c r="K116" s="441"/>
      <c r="L116" s="333">
        <f>H116+J116</f>
        <v>0</v>
      </c>
      <c r="N116" s="75"/>
      <c r="O116" s="2"/>
      <c r="P116" s="101"/>
    </row>
    <row r="117" spans="3:16" ht="13.9" customHeight="1" x14ac:dyDescent="0.2">
      <c r="C117" s="102" t="s">
        <v>48</v>
      </c>
      <c r="D117" s="16"/>
      <c r="E117" s="282">
        <f>D117*4.99</f>
        <v>0</v>
      </c>
      <c r="F117" s="12"/>
      <c r="G117" s="28" t="s">
        <v>25</v>
      </c>
      <c r="H117" s="431"/>
      <c r="I117" s="432"/>
      <c r="J117" s="432"/>
      <c r="K117" s="433"/>
      <c r="L117" s="334">
        <f>H117+J117</f>
        <v>0</v>
      </c>
      <c r="N117" s="75"/>
      <c r="O117" s="2"/>
      <c r="P117" s="96"/>
    </row>
    <row r="118" spans="3:16" ht="13.9" customHeight="1" x14ac:dyDescent="0.2">
      <c r="C118" s="102" t="s">
        <v>114</v>
      </c>
      <c r="D118" s="16"/>
      <c r="E118" s="51"/>
      <c r="F118" s="12"/>
      <c r="G118" s="28" t="s">
        <v>26</v>
      </c>
      <c r="H118" s="431"/>
      <c r="I118" s="432"/>
      <c r="J118" s="432"/>
      <c r="K118" s="433"/>
      <c r="L118" s="334">
        <f>H118+J118</f>
        <v>0</v>
      </c>
      <c r="N118" s="75"/>
      <c r="O118" s="2"/>
      <c r="P118" s="121"/>
    </row>
    <row r="119" spans="3:16" ht="13.9" customHeight="1" thickBot="1" x14ac:dyDescent="0.25">
      <c r="C119" s="103" t="s">
        <v>56</v>
      </c>
      <c r="D119" s="78"/>
      <c r="E119" s="79"/>
      <c r="G119" s="87" t="s">
        <v>27</v>
      </c>
      <c r="H119" s="376">
        <f>E122+E127+E131</f>
        <v>0</v>
      </c>
      <c r="I119" s="377"/>
      <c r="J119" s="377"/>
      <c r="K119" s="438"/>
      <c r="L119" s="332">
        <f>H119</f>
        <v>0</v>
      </c>
      <c r="N119" s="76"/>
      <c r="O119" s="2"/>
    </row>
    <row r="120" spans="3:16" ht="13.9" customHeight="1" thickBot="1" x14ac:dyDescent="0.25">
      <c r="C120" s="2"/>
      <c r="G120" s="36"/>
      <c r="H120" s="58"/>
      <c r="I120" s="58"/>
      <c r="J120" s="58"/>
      <c r="K120" s="58"/>
      <c r="L120" s="58"/>
      <c r="N120" s="2"/>
      <c r="O120" s="2"/>
    </row>
    <row r="121" spans="3:16" ht="13.9" customHeight="1" thickBot="1" x14ac:dyDescent="0.25">
      <c r="C121" s="105" t="s">
        <v>107</v>
      </c>
      <c r="D121" s="26" t="s">
        <v>1</v>
      </c>
      <c r="E121" s="305">
        <f>E122+E123+E124</f>
        <v>0</v>
      </c>
      <c r="G121" s="349" t="s">
        <v>49</v>
      </c>
      <c r="H121" s="350"/>
      <c r="I121" s="350"/>
      <c r="J121" s="350"/>
      <c r="K121" s="350"/>
      <c r="L121" s="353">
        <f>SUM(G124:L124)</f>
        <v>0</v>
      </c>
      <c r="N121" s="105" t="s">
        <v>109</v>
      </c>
      <c r="O121" s="26" t="s">
        <v>1</v>
      </c>
      <c r="P121" s="305">
        <f>P122+P123+P124</f>
        <v>0</v>
      </c>
    </row>
    <row r="122" spans="3:16" ht="13.9" customHeight="1" thickBot="1" x14ac:dyDescent="0.25">
      <c r="C122" s="106" t="s">
        <v>6</v>
      </c>
      <c r="D122" s="16"/>
      <c r="E122" s="27"/>
      <c r="G122" s="351"/>
      <c r="H122" s="352"/>
      <c r="I122" s="352"/>
      <c r="J122" s="352"/>
      <c r="K122" s="352"/>
      <c r="L122" s="354"/>
      <c r="N122" s="106" t="s">
        <v>6</v>
      </c>
      <c r="O122" s="16"/>
      <c r="P122" s="27"/>
    </row>
    <row r="123" spans="3:16" ht="13.9" customHeight="1" x14ac:dyDescent="0.2">
      <c r="C123" s="108" t="s">
        <v>7</v>
      </c>
      <c r="D123" s="16"/>
      <c r="E123" s="27"/>
      <c r="F123" s="12"/>
      <c r="G123" s="311" t="s">
        <v>36</v>
      </c>
      <c r="H123" s="370" t="s">
        <v>37</v>
      </c>
      <c r="I123" s="370"/>
      <c r="J123" s="370" t="s">
        <v>38</v>
      </c>
      <c r="K123" s="370"/>
      <c r="L123" s="312" t="s">
        <v>40</v>
      </c>
      <c r="N123" s="108" t="s">
        <v>7</v>
      </c>
      <c r="O123" s="16"/>
      <c r="P123" s="27"/>
    </row>
    <row r="124" spans="3:16" ht="13.9" customHeight="1" thickBot="1" x14ac:dyDescent="0.25">
      <c r="C124" s="110" t="s">
        <v>8</v>
      </c>
      <c r="D124" s="34"/>
      <c r="E124" s="39"/>
      <c r="F124" s="12"/>
      <c r="G124" s="85"/>
      <c r="H124" s="371"/>
      <c r="I124" s="371"/>
      <c r="J124" s="371"/>
      <c r="K124" s="371"/>
      <c r="L124" s="86"/>
      <c r="N124" s="110" t="s">
        <v>8</v>
      </c>
      <c r="O124" s="16"/>
      <c r="P124" s="27"/>
    </row>
    <row r="125" spans="3:16" ht="13.9" customHeight="1" thickBot="1" x14ac:dyDescent="0.25">
      <c r="C125" s="88"/>
      <c r="N125" s="88"/>
      <c r="O125" s="63"/>
      <c r="P125" s="63"/>
    </row>
    <row r="126" spans="3:16" ht="13.9" customHeight="1" thickBot="1" x14ac:dyDescent="0.25">
      <c r="C126" s="105" t="s">
        <v>108</v>
      </c>
      <c r="D126" s="26" t="s">
        <v>1</v>
      </c>
      <c r="E126" s="305">
        <f>E127+E128+E129</f>
        <v>0</v>
      </c>
      <c r="G126" s="349" t="s">
        <v>50</v>
      </c>
      <c r="H126" s="350"/>
      <c r="I126" s="350"/>
      <c r="J126" s="350"/>
      <c r="K126" s="350"/>
      <c r="L126" s="353">
        <f>SUM(G130:L130)</f>
        <v>0</v>
      </c>
      <c r="N126" s="111" t="s">
        <v>109</v>
      </c>
      <c r="O126" s="26" t="s">
        <v>1</v>
      </c>
      <c r="P126" s="305">
        <f>P127+P128</f>
        <v>0</v>
      </c>
    </row>
    <row r="127" spans="3:16" ht="13.9" customHeight="1" thickBot="1" x14ac:dyDescent="0.25">
      <c r="C127" s="108" t="s">
        <v>54</v>
      </c>
      <c r="D127" s="37"/>
      <c r="E127" s="38"/>
      <c r="F127" s="12"/>
      <c r="G127" s="351"/>
      <c r="H127" s="352"/>
      <c r="I127" s="352"/>
      <c r="J127" s="352"/>
      <c r="K127" s="352"/>
      <c r="L127" s="354"/>
      <c r="N127" s="29" t="s">
        <v>54</v>
      </c>
      <c r="O127" s="37"/>
      <c r="P127" s="38"/>
    </row>
    <row r="128" spans="3:16" ht="13.9" customHeight="1" x14ac:dyDescent="0.2">
      <c r="C128" s="108" t="s">
        <v>9</v>
      </c>
      <c r="D128" s="60"/>
      <c r="E128" s="30"/>
      <c r="G128" s="316">
        <v>10</v>
      </c>
      <c r="H128" s="317">
        <v>20</v>
      </c>
      <c r="I128" s="317"/>
      <c r="J128" s="317"/>
      <c r="K128" s="317">
        <v>50</v>
      </c>
      <c r="L128" s="318">
        <v>100</v>
      </c>
      <c r="N128" s="29" t="s">
        <v>9</v>
      </c>
      <c r="O128" s="61"/>
      <c r="P128" s="62"/>
    </row>
    <row r="129" spans="3:16" ht="13.9" customHeight="1" thickBot="1" x14ac:dyDescent="0.25">
      <c r="C129" s="110" t="s">
        <v>10</v>
      </c>
      <c r="D129" s="31"/>
      <c r="E129" s="35"/>
      <c r="G129" s="83"/>
      <c r="H129" s="357"/>
      <c r="I129" s="357"/>
      <c r="J129" s="357"/>
      <c r="K129" s="357"/>
      <c r="L129" s="84"/>
      <c r="N129" s="33" t="s">
        <v>10</v>
      </c>
      <c r="O129" s="31"/>
      <c r="P129" s="32"/>
    </row>
    <row r="130" spans="3:16" ht="13.9" customHeight="1" thickBot="1" x14ac:dyDescent="0.25">
      <c r="C130" s="99"/>
      <c r="G130" s="335">
        <f>G128*G129</f>
        <v>0</v>
      </c>
      <c r="H130" s="365">
        <f t="shared" ref="H130" si="16">H128*H129</f>
        <v>0</v>
      </c>
      <c r="I130" s="365"/>
      <c r="J130" s="365">
        <f>K128*J129</f>
        <v>0</v>
      </c>
      <c r="K130" s="365"/>
      <c r="L130" s="336">
        <f t="shared" ref="L130" si="17">L128*L129</f>
        <v>0</v>
      </c>
      <c r="N130" s="88"/>
      <c r="O130" s="2"/>
    </row>
    <row r="131" spans="3:16" ht="13.9" customHeight="1" thickBot="1" x14ac:dyDescent="0.25">
      <c r="C131" s="112" t="s">
        <v>113</v>
      </c>
      <c r="D131" s="40" t="s">
        <v>1</v>
      </c>
      <c r="E131" s="314">
        <f>SUM(E132:E135)</f>
        <v>0</v>
      </c>
      <c r="F131" s="12"/>
      <c r="N131" s="112" t="s">
        <v>110</v>
      </c>
      <c r="O131" s="40" t="s">
        <v>1</v>
      </c>
      <c r="P131" s="314">
        <f>SUM(P132:P135)</f>
        <v>0</v>
      </c>
    </row>
    <row r="132" spans="3:16" ht="13.9" customHeight="1" thickBot="1" x14ac:dyDescent="0.25">
      <c r="C132" s="113" t="s">
        <v>11</v>
      </c>
      <c r="D132" s="41"/>
      <c r="E132" s="42"/>
      <c r="F132" s="12"/>
      <c r="H132" s="449" t="s">
        <v>23</v>
      </c>
      <c r="I132" s="450"/>
      <c r="J132" s="450"/>
      <c r="K132" s="451"/>
      <c r="N132" s="113" t="s">
        <v>30</v>
      </c>
      <c r="O132" s="41"/>
      <c r="P132" s="42"/>
    </row>
    <row r="133" spans="3:16" ht="13.9" customHeight="1" x14ac:dyDescent="0.2">
      <c r="C133" s="114" t="s">
        <v>57</v>
      </c>
      <c r="D133" s="43"/>
      <c r="E133" s="44"/>
      <c r="F133" s="12"/>
      <c r="H133" s="387">
        <f>E108+E116+E117+E118+P118</f>
        <v>1152.74</v>
      </c>
      <c r="I133" s="388"/>
      <c r="J133" s="388"/>
      <c r="K133" s="389"/>
      <c r="N133" s="114" t="s">
        <v>31</v>
      </c>
      <c r="O133" s="43"/>
      <c r="P133" s="44"/>
    </row>
    <row r="134" spans="3:16" ht="13.9" customHeight="1" thickBot="1" x14ac:dyDescent="0.25">
      <c r="C134" s="114" t="s">
        <v>12</v>
      </c>
      <c r="D134" s="43"/>
      <c r="E134" s="44"/>
      <c r="F134" s="12"/>
      <c r="H134" s="390"/>
      <c r="I134" s="391"/>
      <c r="J134" s="391"/>
      <c r="K134" s="392"/>
      <c r="N134" s="114" t="s">
        <v>32</v>
      </c>
      <c r="O134" s="43"/>
      <c r="P134" s="44"/>
    </row>
    <row r="135" spans="3:16" ht="13.9" customHeight="1" thickBot="1" x14ac:dyDescent="0.25">
      <c r="C135" s="115" t="s">
        <v>13</v>
      </c>
      <c r="D135" s="45"/>
      <c r="E135" s="46"/>
      <c r="N135" s="115" t="s">
        <v>33</v>
      </c>
      <c r="O135" s="45"/>
      <c r="P135" s="46"/>
    </row>
    <row r="137" spans="3:16" ht="13.9" customHeight="1" thickBot="1" x14ac:dyDescent="0.25"/>
    <row r="138" spans="3:16" ht="13.9" customHeight="1" thickBot="1" x14ac:dyDescent="0.25">
      <c r="G138" s="82"/>
      <c r="H138" s="465">
        <f>H104+1</f>
        <v>45309</v>
      </c>
      <c r="I138" s="466"/>
      <c r="J138" s="466"/>
      <c r="K138" s="466"/>
      <c r="L138" s="81"/>
    </row>
    <row r="139" spans="3:16" ht="13.9" customHeight="1" x14ac:dyDescent="0.2">
      <c r="C139" s="468" t="s">
        <v>41</v>
      </c>
      <c r="D139" s="469"/>
      <c r="E139" s="469"/>
      <c r="F139" s="472" t="e">
        <f>$K$2</f>
        <v>#VALUE!</v>
      </c>
      <c r="G139" s="71"/>
      <c r="H139" s="467"/>
      <c r="I139" s="467"/>
      <c r="J139" s="467"/>
      <c r="K139" s="467"/>
      <c r="L139" s="71"/>
      <c r="M139" s="73"/>
      <c r="N139" s="461" t="s">
        <v>58</v>
      </c>
      <c r="O139" s="461"/>
      <c r="P139" s="462"/>
    </row>
    <row r="140" spans="3:16" ht="13.9" customHeight="1" thickBot="1" x14ac:dyDescent="0.25">
      <c r="C140" s="470"/>
      <c r="D140" s="471"/>
      <c r="E140" s="471"/>
      <c r="F140" s="473"/>
      <c r="G140" s="72"/>
      <c r="H140" s="467"/>
      <c r="I140" s="467"/>
      <c r="J140" s="467"/>
      <c r="K140" s="467"/>
      <c r="L140" s="72"/>
      <c r="M140" s="74"/>
      <c r="N140" s="463"/>
      <c r="O140" s="463"/>
      <c r="P140" s="464"/>
    </row>
    <row r="141" spans="3:16" ht="13.9" customHeight="1" thickBot="1" x14ac:dyDescent="0.25">
      <c r="E141" s="4"/>
      <c r="G141" s="5"/>
      <c r="H141" s="378" t="s">
        <v>45</v>
      </c>
      <c r="I141" s="379"/>
      <c r="J141" s="379"/>
      <c r="K141" s="6"/>
      <c r="L141" s="5"/>
      <c r="N141" s="7"/>
      <c r="O141" s="7"/>
      <c r="P141" s="7"/>
    </row>
    <row r="142" spans="3:16" ht="13.9" customHeight="1" thickBot="1" x14ac:dyDescent="0.25">
      <c r="C142" s="279" t="s">
        <v>0</v>
      </c>
      <c r="D142" s="280" t="s">
        <v>1</v>
      </c>
      <c r="E142" s="328">
        <f>SUM(E143:E147)</f>
        <v>1357.5500000000002</v>
      </c>
      <c r="F142" s="88"/>
      <c r="G142" s="89"/>
      <c r="H142" s="380" t="s">
        <v>43</v>
      </c>
      <c r="I142" s="381"/>
      <c r="J142" s="381"/>
      <c r="K142" s="90" t="str">
        <f>IFERROR(H167/K141,"")</f>
        <v/>
      </c>
      <c r="L142" s="88"/>
      <c r="M142" s="88"/>
      <c r="N142" s="337" t="s">
        <v>16</v>
      </c>
      <c r="O142" s="337" t="s">
        <v>17</v>
      </c>
      <c r="P142" s="337" t="s">
        <v>18</v>
      </c>
    </row>
    <row r="143" spans="3:16" ht="13.9" customHeight="1" thickBot="1" x14ac:dyDescent="0.25">
      <c r="C143" s="10" t="s">
        <v>2</v>
      </c>
      <c r="D143" s="278">
        <f>K141-D144-D145-D146</f>
        <v>-107</v>
      </c>
      <c r="E143" s="11"/>
      <c r="F143" s="12"/>
      <c r="G143" s="13"/>
      <c r="H143" s="14"/>
      <c r="I143" s="8"/>
      <c r="J143" s="8"/>
      <c r="K143" s="14"/>
      <c r="L143" s="14"/>
      <c r="N143" s="338">
        <f>SUM(N144:N147)</f>
        <v>15.14</v>
      </c>
      <c r="O143" s="338">
        <f>SUM(O144:O147)</f>
        <v>4.93</v>
      </c>
      <c r="P143" s="338">
        <f>SUM(P144:P147)</f>
        <v>16.63</v>
      </c>
    </row>
    <row r="144" spans="3:16" ht="13.9" customHeight="1" thickBot="1" x14ac:dyDescent="0.25">
      <c r="C144" s="15" t="s">
        <v>3</v>
      </c>
      <c r="D144" s="101">
        <f>COUNTIF(G158:L158,"&gt;0")</f>
        <v>0</v>
      </c>
      <c r="E144" s="95">
        <f>SUM(G158:L158)</f>
        <v>0</v>
      </c>
      <c r="F144" s="12"/>
      <c r="G144" s="254" t="s">
        <v>20</v>
      </c>
      <c r="H144" s="330">
        <f>SUM(H150:I153)</f>
        <v>0</v>
      </c>
      <c r="I144" s="18"/>
      <c r="J144" s="18"/>
      <c r="K144" s="254" t="s">
        <v>21</v>
      </c>
      <c r="L144" s="330">
        <f>SUM(J150:J153)</f>
        <v>0</v>
      </c>
      <c r="N144" s="75">
        <v>15.14</v>
      </c>
      <c r="O144" s="75">
        <v>4.93</v>
      </c>
      <c r="P144" s="75">
        <v>16.63</v>
      </c>
    </row>
    <row r="145" spans="3:16" ht="13.9" customHeight="1" thickBot="1" x14ac:dyDescent="0.25">
      <c r="C145" s="15" t="s">
        <v>4</v>
      </c>
      <c r="D145" s="16">
        <f>95+9</f>
        <v>104</v>
      </c>
      <c r="E145" s="17">
        <f>1032.43+288.42</f>
        <v>1320.8500000000001</v>
      </c>
      <c r="F145" s="12"/>
      <c r="G145" s="13"/>
      <c r="H145" s="14"/>
      <c r="I145" s="8"/>
      <c r="J145" s="8"/>
      <c r="K145" s="14"/>
      <c r="L145" s="14"/>
      <c r="N145" s="75" t="s">
        <v>118</v>
      </c>
      <c r="O145" s="75"/>
      <c r="P145" s="75"/>
    </row>
    <row r="146" spans="3:16" ht="13.9" customHeight="1" thickBot="1" x14ac:dyDescent="0.25">
      <c r="C146" s="15" t="s">
        <v>14</v>
      </c>
      <c r="D146" s="101">
        <f>COUNTIF(N144:P147,"&gt;0")+COUNTIF(N150:N153,"&gt;0")</f>
        <v>3</v>
      </c>
      <c r="E146" s="95">
        <f>SUM(N144:P147)+SUM(N150:N153)</f>
        <v>36.700000000000003</v>
      </c>
      <c r="F146" s="12"/>
      <c r="G146" s="259" t="s">
        <v>68</v>
      </c>
      <c r="H146" s="132">
        <f>SUM(H150:I153)+SUM(J150:K153)</f>
        <v>0</v>
      </c>
      <c r="I146" s="18"/>
      <c r="J146" s="18"/>
      <c r="K146" s="260" t="s">
        <v>51</v>
      </c>
      <c r="L146" s="331">
        <f>H146-H167</f>
        <v>-1357.5500000000002</v>
      </c>
      <c r="N146" s="75"/>
      <c r="O146" s="75"/>
      <c r="P146" s="75"/>
    </row>
    <row r="147" spans="3:16" ht="13.9" customHeight="1" thickBot="1" x14ac:dyDescent="0.25">
      <c r="C147" s="19" t="s">
        <v>5</v>
      </c>
      <c r="D147" s="20"/>
      <c r="E147" s="329">
        <f>5*D147</f>
        <v>0</v>
      </c>
      <c r="F147" s="12"/>
      <c r="N147" s="76"/>
      <c r="O147" s="76"/>
      <c r="P147" s="76"/>
    </row>
    <row r="148" spans="3:16" ht="13.9" customHeight="1" thickBot="1" x14ac:dyDescent="0.25">
      <c r="C148" s="21"/>
      <c r="D148" s="22"/>
      <c r="E148" s="23"/>
      <c r="F148" s="12"/>
      <c r="G148" s="442" t="s">
        <v>28</v>
      </c>
      <c r="H148" s="446" t="s">
        <v>29</v>
      </c>
      <c r="I148" s="444"/>
      <c r="J148" s="444" t="s">
        <v>15</v>
      </c>
      <c r="K148" s="445"/>
      <c r="L148" s="24" t="s">
        <v>39</v>
      </c>
      <c r="N148" s="337" t="s">
        <v>55</v>
      </c>
      <c r="O148" s="2"/>
      <c r="P148" s="281"/>
    </row>
    <row r="149" spans="3:16" ht="13.9" customHeight="1" thickBot="1" x14ac:dyDescent="0.25">
      <c r="C149" s="47" t="s">
        <v>47</v>
      </c>
      <c r="D149" s="48" t="s">
        <v>1</v>
      </c>
      <c r="E149" s="49" t="s">
        <v>34</v>
      </c>
      <c r="F149" s="12"/>
      <c r="G149" s="443"/>
      <c r="H149" s="358">
        <f>SUM(H150:I153)</f>
        <v>0</v>
      </c>
      <c r="I149" s="359"/>
      <c r="J149" s="360">
        <f>SUM(J150:K152)</f>
        <v>0</v>
      </c>
      <c r="K149" s="361"/>
      <c r="L149" s="293">
        <f>SUM(L150:M152)</f>
        <v>0</v>
      </c>
      <c r="M149" s="64"/>
      <c r="N149" s="338">
        <f>SUM(N150:N153)</f>
        <v>0</v>
      </c>
      <c r="O149" s="2"/>
      <c r="P149" s="281"/>
    </row>
    <row r="150" spans="3:16" ht="13.9" customHeight="1" x14ac:dyDescent="0.2">
      <c r="C150" s="100" t="s">
        <v>44</v>
      </c>
      <c r="D150" s="77"/>
      <c r="E150" s="59"/>
      <c r="F150" s="12"/>
      <c r="G150" s="28" t="s">
        <v>19</v>
      </c>
      <c r="H150" s="439"/>
      <c r="I150" s="440"/>
      <c r="J150" s="440"/>
      <c r="K150" s="441"/>
      <c r="L150" s="333">
        <f>H150+J150</f>
        <v>0</v>
      </c>
      <c r="N150" s="75"/>
      <c r="O150" s="2"/>
      <c r="P150" s="101"/>
    </row>
    <row r="151" spans="3:16" ht="13.9" customHeight="1" x14ac:dyDescent="0.2">
      <c r="C151" s="102" t="s">
        <v>48</v>
      </c>
      <c r="D151" s="16"/>
      <c r="E151" s="282">
        <f>D151*4.99</f>
        <v>0</v>
      </c>
      <c r="F151" s="12"/>
      <c r="G151" s="28" t="s">
        <v>25</v>
      </c>
      <c r="H151" s="431"/>
      <c r="I151" s="432"/>
      <c r="J151" s="432"/>
      <c r="K151" s="433"/>
      <c r="L151" s="334">
        <f>H151+J151</f>
        <v>0</v>
      </c>
      <c r="N151" s="75"/>
      <c r="O151" s="2"/>
      <c r="P151" s="96"/>
    </row>
    <row r="152" spans="3:16" ht="13.9" customHeight="1" x14ac:dyDescent="0.2">
      <c r="C152" s="102" t="s">
        <v>114</v>
      </c>
      <c r="D152" s="16"/>
      <c r="E152" s="51"/>
      <c r="F152" s="12"/>
      <c r="G152" s="28" t="s">
        <v>26</v>
      </c>
      <c r="H152" s="431"/>
      <c r="I152" s="432"/>
      <c r="J152" s="432"/>
      <c r="K152" s="433"/>
      <c r="L152" s="334">
        <f>H152+J152</f>
        <v>0</v>
      </c>
      <c r="N152" s="75"/>
      <c r="O152" s="2"/>
      <c r="P152" s="121"/>
    </row>
    <row r="153" spans="3:16" ht="13.9" customHeight="1" thickBot="1" x14ac:dyDescent="0.25">
      <c r="C153" s="103" t="s">
        <v>56</v>
      </c>
      <c r="D153" s="78"/>
      <c r="E153" s="79"/>
      <c r="G153" s="87" t="s">
        <v>27</v>
      </c>
      <c r="H153" s="376">
        <f>E156+E161+E165</f>
        <v>0</v>
      </c>
      <c r="I153" s="377"/>
      <c r="J153" s="377"/>
      <c r="K153" s="438"/>
      <c r="L153" s="332">
        <f>H153</f>
        <v>0</v>
      </c>
      <c r="N153" s="76"/>
      <c r="O153" s="2"/>
    </row>
    <row r="154" spans="3:16" ht="13.9" customHeight="1" thickBot="1" x14ac:dyDescent="0.25">
      <c r="C154" s="2"/>
      <c r="G154" s="36"/>
      <c r="H154" s="58"/>
      <c r="I154" s="58"/>
      <c r="J154" s="58"/>
      <c r="K154" s="58"/>
      <c r="L154" s="58"/>
      <c r="N154" s="2"/>
      <c r="O154" s="2"/>
    </row>
    <row r="155" spans="3:16" ht="13.9" customHeight="1" thickBot="1" x14ac:dyDescent="0.25">
      <c r="C155" s="105" t="s">
        <v>107</v>
      </c>
      <c r="D155" s="26" t="s">
        <v>1</v>
      </c>
      <c r="E155" s="305">
        <f>E156+E157+E158</f>
        <v>0</v>
      </c>
      <c r="G155" s="349" t="s">
        <v>49</v>
      </c>
      <c r="H155" s="350"/>
      <c r="I155" s="350"/>
      <c r="J155" s="350"/>
      <c r="K155" s="350"/>
      <c r="L155" s="353">
        <f>SUM(G158:L158)</f>
        <v>0</v>
      </c>
      <c r="N155" s="105" t="s">
        <v>109</v>
      </c>
      <c r="O155" s="26" t="s">
        <v>1</v>
      </c>
      <c r="P155" s="305">
        <f>P156+P157+P158</f>
        <v>0</v>
      </c>
    </row>
    <row r="156" spans="3:16" ht="13.9" customHeight="1" thickBot="1" x14ac:dyDescent="0.25">
      <c r="C156" s="106" t="s">
        <v>6</v>
      </c>
      <c r="D156" s="16"/>
      <c r="E156" s="27"/>
      <c r="G156" s="351"/>
      <c r="H156" s="352"/>
      <c r="I156" s="352"/>
      <c r="J156" s="352"/>
      <c r="K156" s="352"/>
      <c r="L156" s="354"/>
      <c r="N156" s="106" t="s">
        <v>6</v>
      </c>
      <c r="O156" s="16"/>
      <c r="P156" s="27"/>
    </row>
    <row r="157" spans="3:16" ht="13.9" customHeight="1" x14ac:dyDescent="0.2">
      <c r="C157" s="108" t="s">
        <v>7</v>
      </c>
      <c r="D157" s="16"/>
      <c r="E157" s="27"/>
      <c r="F157" s="12"/>
      <c r="G157" s="311" t="s">
        <v>36</v>
      </c>
      <c r="H157" s="370" t="s">
        <v>37</v>
      </c>
      <c r="I157" s="370"/>
      <c r="J157" s="370" t="s">
        <v>38</v>
      </c>
      <c r="K157" s="370"/>
      <c r="L157" s="312" t="s">
        <v>40</v>
      </c>
      <c r="N157" s="108" t="s">
        <v>7</v>
      </c>
      <c r="O157" s="16"/>
      <c r="P157" s="27"/>
    </row>
    <row r="158" spans="3:16" ht="13.9" customHeight="1" thickBot="1" x14ac:dyDescent="0.25">
      <c r="C158" s="110" t="s">
        <v>8</v>
      </c>
      <c r="D158" s="34"/>
      <c r="E158" s="39"/>
      <c r="F158" s="12"/>
      <c r="G158" s="85"/>
      <c r="H158" s="371"/>
      <c r="I158" s="371"/>
      <c r="J158" s="371"/>
      <c r="K158" s="371"/>
      <c r="L158" s="86"/>
      <c r="N158" s="110" t="s">
        <v>8</v>
      </c>
      <c r="O158" s="16"/>
      <c r="P158" s="27"/>
    </row>
    <row r="159" spans="3:16" ht="13.9" customHeight="1" thickBot="1" x14ac:dyDescent="0.25">
      <c r="C159" s="88"/>
      <c r="N159" s="88"/>
      <c r="O159" s="63"/>
      <c r="P159" s="63"/>
    </row>
    <row r="160" spans="3:16" ht="13.9" customHeight="1" thickBot="1" x14ac:dyDescent="0.25">
      <c r="C160" s="105" t="s">
        <v>108</v>
      </c>
      <c r="D160" s="26" t="s">
        <v>1</v>
      </c>
      <c r="E160" s="305">
        <f>E161+E162+E163</f>
        <v>0</v>
      </c>
      <c r="G160" s="349" t="s">
        <v>50</v>
      </c>
      <c r="H160" s="350"/>
      <c r="I160" s="350"/>
      <c r="J160" s="350"/>
      <c r="K160" s="350"/>
      <c r="L160" s="353">
        <f>SUM(G164:L164)</f>
        <v>0</v>
      </c>
      <c r="N160" s="111" t="s">
        <v>109</v>
      </c>
      <c r="O160" s="26" t="s">
        <v>1</v>
      </c>
      <c r="P160" s="305">
        <f>P161+P162</f>
        <v>0</v>
      </c>
    </row>
    <row r="161" spans="3:16" ht="13.9" customHeight="1" thickBot="1" x14ac:dyDescent="0.25">
      <c r="C161" s="108" t="s">
        <v>54</v>
      </c>
      <c r="D161" s="37"/>
      <c r="E161" s="38"/>
      <c r="F161" s="12"/>
      <c r="G161" s="351"/>
      <c r="H161" s="352"/>
      <c r="I161" s="352"/>
      <c r="J161" s="352"/>
      <c r="K161" s="352"/>
      <c r="L161" s="354"/>
      <c r="N161" s="29" t="s">
        <v>54</v>
      </c>
      <c r="O161" s="37"/>
      <c r="P161" s="38"/>
    </row>
    <row r="162" spans="3:16" ht="13.9" customHeight="1" x14ac:dyDescent="0.2">
      <c r="C162" s="108" t="s">
        <v>9</v>
      </c>
      <c r="D162" s="60"/>
      <c r="E162" s="30"/>
      <c r="G162" s="316">
        <v>10</v>
      </c>
      <c r="H162" s="317">
        <v>20</v>
      </c>
      <c r="I162" s="317"/>
      <c r="J162" s="317"/>
      <c r="K162" s="317">
        <v>50</v>
      </c>
      <c r="L162" s="318">
        <v>100</v>
      </c>
      <c r="N162" s="29" t="s">
        <v>9</v>
      </c>
      <c r="O162" s="61"/>
      <c r="P162" s="62"/>
    </row>
    <row r="163" spans="3:16" ht="13.9" customHeight="1" thickBot="1" x14ac:dyDescent="0.25">
      <c r="C163" s="110" t="s">
        <v>10</v>
      </c>
      <c r="D163" s="31"/>
      <c r="E163" s="35"/>
      <c r="G163" s="83"/>
      <c r="H163" s="357"/>
      <c r="I163" s="357"/>
      <c r="J163" s="357"/>
      <c r="K163" s="357"/>
      <c r="L163" s="84"/>
      <c r="N163" s="33" t="s">
        <v>10</v>
      </c>
      <c r="O163" s="31"/>
      <c r="P163" s="32"/>
    </row>
    <row r="164" spans="3:16" ht="13.9" customHeight="1" thickBot="1" x14ac:dyDescent="0.25">
      <c r="C164" s="99"/>
      <c r="G164" s="335">
        <f>G162*G163</f>
        <v>0</v>
      </c>
      <c r="H164" s="365">
        <f t="shared" ref="H164" si="18">H162*H163</f>
        <v>0</v>
      </c>
      <c r="I164" s="365"/>
      <c r="J164" s="365">
        <f>K162*J163</f>
        <v>0</v>
      </c>
      <c r="K164" s="365"/>
      <c r="L164" s="336">
        <f t="shared" ref="L164" si="19">L162*L163</f>
        <v>0</v>
      </c>
      <c r="N164" s="88"/>
      <c r="O164" s="2"/>
    </row>
    <row r="165" spans="3:16" ht="13.9" customHeight="1" thickBot="1" x14ac:dyDescent="0.25">
      <c r="C165" s="112" t="s">
        <v>113</v>
      </c>
      <c r="D165" s="40" t="s">
        <v>1</v>
      </c>
      <c r="E165" s="314">
        <f>SUM(E166:E169)</f>
        <v>0</v>
      </c>
      <c r="F165" s="12"/>
      <c r="N165" s="112" t="s">
        <v>110</v>
      </c>
      <c r="O165" s="40" t="s">
        <v>1</v>
      </c>
      <c r="P165" s="314">
        <f>SUM(P166:P169)</f>
        <v>0</v>
      </c>
    </row>
    <row r="166" spans="3:16" ht="13.9" customHeight="1" thickBot="1" x14ac:dyDescent="0.25">
      <c r="C166" s="113" t="s">
        <v>11</v>
      </c>
      <c r="D166" s="41"/>
      <c r="E166" s="42"/>
      <c r="F166" s="12"/>
      <c r="H166" s="449" t="s">
        <v>23</v>
      </c>
      <c r="I166" s="450"/>
      <c r="J166" s="450"/>
      <c r="K166" s="451"/>
      <c r="N166" s="113" t="s">
        <v>30</v>
      </c>
      <c r="O166" s="41"/>
      <c r="P166" s="42"/>
    </row>
    <row r="167" spans="3:16" ht="13.9" customHeight="1" x14ac:dyDescent="0.2">
      <c r="C167" s="114" t="s">
        <v>57</v>
      </c>
      <c r="D167" s="43"/>
      <c r="E167" s="44"/>
      <c r="F167" s="12"/>
      <c r="H167" s="387">
        <f>E142+E150+E151+E152+P152</f>
        <v>1357.5500000000002</v>
      </c>
      <c r="I167" s="388"/>
      <c r="J167" s="388"/>
      <c r="K167" s="389"/>
      <c r="N167" s="114" t="s">
        <v>31</v>
      </c>
      <c r="O167" s="43"/>
      <c r="P167" s="44"/>
    </row>
    <row r="168" spans="3:16" ht="13.9" customHeight="1" thickBot="1" x14ac:dyDescent="0.25">
      <c r="C168" s="114" t="s">
        <v>12</v>
      </c>
      <c r="D168" s="43"/>
      <c r="E168" s="44"/>
      <c r="F168" s="12"/>
      <c r="H168" s="390"/>
      <c r="I168" s="391"/>
      <c r="J168" s="391"/>
      <c r="K168" s="392"/>
      <c r="N168" s="114" t="s">
        <v>32</v>
      </c>
      <c r="O168" s="43"/>
      <c r="P168" s="44"/>
    </row>
    <row r="169" spans="3:16" ht="13.9" customHeight="1" thickBot="1" x14ac:dyDescent="0.25">
      <c r="C169" s="115" t="s">
        <v>13</v>
      </c>
      <c r="D169" s="45"/>
      <c r="E169" s="46"/>
      <c r="N169" s="115" t="s">
        <v>33</v>
      </c>
      <c r="O169" s="45"/>
      <c r="P169" s="46"/>
    </row>
    <row r="171" spans="3:16" ht="13.9" customHeight="1" thickBot="1" x14ac:dyDescent="0.25"/>
    <row r="172" spans="3:16" ht="13.9" customHeight="1" thickBot="1" x14ac:dyDescent="0.25">
      <c r="G172" s="82"/>
      <c r="H172" s="465">
        <f>H138+1</f>
        <v>45310</v>
      </c>
      <c r="I172" s="466"/>
      <c r="J172" s="466"/>
      <c r="K172" s="466"/>
      <c r="L172" s="81"/>
    </row>
    <row r="173" spans="3:16" ht="13.9" customHeight="1" x14ac:dyDescent="0.2">
      <c r="C173" s="468" t="s">
        <v>41</v>
      </c>
      <c r="D173" s="469"/>
      <c r="E173" s="469"/>
      <c r="F173" s="472" t="e">
        <f>$K$2</f>
        <v>#VALUE!</v>
      </c>
      <c r="G173" s="71"/>
      <c r="H173" s="467"/>
      <c r="I173" s="467"/>
      <c r="J173" s="467"/>
      <c r="K173" s="467"/>
      <c r="L173" s="71"/>
      <c r="M173" s="73"/>
      <c r="N173" s="461" t="s">
        <v>58</v>
      </c>
      <c r="O173" s="461"/>
      <c r="P173" s="462"/>
    </row>
    <row r="174" spans="3:16" ht="13.9" customHeight="1" thickBot="1" x14ac:dyDescent="0.25">
      <c r="C174" s="470"/>
      <c r="D174" s="471"/>
      <c r="E174" s="471"/>
      <c r="F174" s="473"/>
      <c r="G174" s="72"/>
      <c r="H174" s="467"/>
      <c r="I174" s="467"/>
      <c r="J174" s="467"/>
      <c r="K174" s="467"/>
      <c r="L174" s="72"/>
      <c r="M174" s="74"/>
      <c r="N174" s="463"/>
      <c r="O174" s="463"/>
      <c r="P174" s="464"/>
    </row>
    <row r="175" spans="3:16" ht="13.9" customHeight="1" thickBot="1" x14ac:dyDescent="0.25">
      <c r="E175" s="4"/>
      <c r="G175" s="5"/>
      <c r="H175" s="378" t="s">
        <v>45</v>
      </c>
      <c r="I175" s="379"/>
      <c r="J175" s="379"/>
      <c r="K175" s="6"/>
      <c r="L175" s="5"/>
      <c r="N175" s="7"/>
      <c r="O175" s="7"/>
      <c r="P175" s="7"/>
    </row>
    <row r="176" spans="3:16" ht="13.9" customHeight="1" thickBot="1" x14ac:dyDescent="0.25">
      <c r="C176" s="279" t="s">
        <v>0</v>
      </c>
      <c r="D176" s="280" t="s">
        <v>1</v>
      </c>
      <c r="E176" s="328">
        <f>SUM(E177:E181)</f>
        <v>1373.05</v>
      </c>
      <c r="F176" s="88"/>
      <c r="G176" s="89"/>
      <c r="H176" s="380" t="s">
        <v>43</v>
      </c>
      <c r="I176" s="381"/>
      <c r="J176" s="381"/>
      <c r="K176" s="90" t="str">
        <f>IFERROR(H201/K175,"")</f>
        <v/>
      </c>
      <c r="L176" s="88"/>
      <c r="M176" s="88"/>
      <c r="N176" s="337" t="s">
        <v>16</v>
      </c>
      <c r="O176" s="337" t="s">
        <v>17</v>
      </c>
      <c r="P176" s="337" t="s">
        <v>18</v>
      </c>
    </row>
    <row r="177" spans="3:16" ht="13.9" customHeight="1" thickBot="1" x14ac:dyDescent="0.25">
      <c r="C177" s="10" t="s">
        <v>2</v>
      </c>
      <c r="D177" s="278">
        <f>K175-D178-D179-D180</f>
        <v>-128</v>
      </c>
      <c r="E177" s="11"/>
      <c r="F177" s="12"/>
      <c r="G177" s="13"/>
      <c r="H177" s="14"/>
      <c r="I177" s="8"/>
      <c r="J177" s="8"/>
      <c r="K177" s="14"/>
      <c r="L177" s="14"/>
      <c r="N177" s="338">
        <f>SUM(N178:N181)</f>
        <v>0</v>
      </c>
      <c r="O177" s="338">
        <f>SUM(O178:O181)</f>
        <v>33.99</v>
      </c>
      <c r="P177" s="338">
        <f>SUM(P178:P181)</f>
        <v>0</v>
      </c>
    </row>
    <row r="178" spans="3:16" ht="13.9" customHeight="1" thickBot="1" x14ac:dyDescent="0.25">
      <c r="C178" s="15" t="s">
        <v>3</v>
      </c>
      <c r="D178" s="101">
        <f>COUNTIF(G192:L192,"&gt;0")</f>
        <v>0</v>
      </c>
      <c r="E178" s="95">
        <f>SUM(G192:L192)</f>
        <v>0</v>
      </c>
      <c r="F178" s="12"/>
      <c r="G178" s="254" t="s">
        <v>20</v>
      </c>
      <c r="H178" s="330">
        <f>SUM(H184:I187)</f>
        <v>0</v>
      </c>
      <c r="I178" s="18"/>
      <c r="J178" s="18"/>
      <c r="K178" s="254" t="s">
        <v>21</v>
      </c>
      <c r="L178" s="330">
        <f>SUM(J184:J187)</f>
        <v>0</v>
      </c>
      <c r="N178" s="75"/>
      <c r="O178" s="75">
        <v>33.99</v>
      </c>
      <c r="P178" s="75"/>
    </row>
    <row r="179" spans="3:16" ht="13.9" customHeight="1" thickBot="1" x14ac:dyDescent="0.25">
      <c r="C179" s="15" t="s">
        <v>4</v>
      </c>
      <c r="D179" s="16">
        <f>117+10</f>
        <v>127</v>
      </c>
      <c r="E179" s="17">
        <f>1074.42+264.64</f>
        <v>1339.06</v>
      </c>
      <c r="F179" s="12"/>
      <c r="G179" s="13"/>
      <c r="H179" s="14"/>
      <c r="I179" s="8"/>
      <c r="J179" s="8"/>
      <c r="K179" s="14"/>
      <c r="L179" s="14"/>
      <c r="N179" s="75"/>
      <c r="O179" s="75" t="s">
        <v>118</v>
      </c>
      <c r="P179" s="75"/>
    </row>
    <row r="180" spans="3:16" ht="13.9" customHeight="1" thickBot="1" x14ac:dyDescent="0.25">
      <c r="C180" s="15" t="s">
        <v>14</v>
      </c>
      <c r="D180" s="101">
        <f>COUNTIF(N178:P181,"&gt;0")+COUNTIF(N184:N187,"&gt;0")</f>
        <v>1</v>
      </c>
      <c r="E180" s="95">
        <f>SUM(N178:P181)+SUM(N184:N187)</f>
        <v>33.99</v>
      </c>
      <c r="F180" s="12"/>
      <c r="G180" s="259" t="s">
        <v>68</v>
      </c>
      <c r="H180" s="132">
        <f>SUM(H184:I187)+SUM(J184:K187)</f>
        <v>0</v>
      </c>
      <c r="I180" s="18"/>
      <c r="J180" s="18"/>
      <c r="K180" s="260" t="s">
        <v>51</v>
      </c>
      <c r="L180" s="331">
        <f>H180-H201</f>
        <v>-1373.05</v>
      </c>
      <c r="N180" s="75"/>
      <c r="O180" s="75" t="s">
        <v>119</v>
      </c>
      <c r="P180" s="75"/>
    </row>
    <row r="181" spans="3:16" ht="13.9" customHeight="1" thickBot="1" x14ac:dyDescent="0.25">
      <c r="C181" s="19" t="s">
        <v>5</v>
      </c>
      <c r="D181" s="20"/>
      <c r="E181" s="329">
        <f>5*D181</f>
        <v>0</v>
      </c>
      <c r="F181" s="12"/>
      <c r="N181" s="76"/>
      <c r="O181" s="76" t="s">
        <v>120</v>
      </c>
      <c r="P181" s="76"/>
    </row>
    <row r="182" spans="3:16" ht="13.9" customHeight="1" thickBot="1" x14ac:dyDescent="0.25">
      <c r="C182" s="21"/>
      <c r="D182" s="22"/>
      <c r="E182" s="23"/>
      <c r="F182" s="12"/>
      <c r="G182" s="442" t="s">
        <v>28</v>
      </c>
      <c r="H182" s="446" t="s">
        <v>29</v>
      </c>
      <c r="I182" s="444"/>
      <c r="J182" s="444" t="s">
        <v>15</v>
      </c>
      <c r="K182" s="445"/>
      <c r="L182" s="24" t="s">
        <v>39</v>
      </c>
      <c r="N182" s="337" t="s">
        <v>55</v>
      </c>
      <c r="O182" s="2"/>
      <c r="P182" s="281"/>
    </row>
    <row r="183" spans="3:16" ht="13.9" customHeight="1" thickBot="1" x14ac:dyDescent="0.25">
      <c r="C183" s="47" t="s">
        <v>47</v>
      </c>
      <c r="D183" s="48" t="s">
        <v>1</v>
      </c>
      <c r="E183" s="49" t="s">
        <v>34</v>
      </c>
      <c r="F183" s="12"/>
      <c r="G183" s="443"/>
      <c r="H183" s="358">
        <f>SUM(H184:I187)</f>
        <v>0</v>
      </c>
      <c r="I183" s="359"/>
      <c r="J183" s="360">
        <f>SUM(J184:K186)</f>
        <v>0</v>
      </c>
      <c r="K183" s="361"/>
      <c r="L183" s="293">
        <f>SUM(L184:M186)</f>
        <v>0</v>
      </c>
      <c r="M183" s="64"/>
      <c r="N183" s="338">
        <f>SUM(N184:N187)</f>
        <v>0</v>
      </c>
      <c r="O183" s="2"/>
      <c r="P183" s="281"/>
    </row>
    <row r="184" spans="3:16" ht="13.9" customHeight="1" x14ac:dyDescent="0.2">
      <c r="C184" s="100" t="s">
        <v>44</v>
      </c>
      <c r="D184" s="77"/>
      <c r="E184" s="59"/>
      <c r="F184" s="12"/>
      <c r="G184" s="28" t="s">
        <v>19</v>
      </c>
      <c r="H184" s="439"/>
      <c r="I184" s="440"/>
      <c r="J184" s="440"/>
      <c r="K184" s="441"/>
      <c r="L184" s="333">
        <f>H184+J184</f>
        <v>0</v>
      </c>
      <c r="N184" s="75"/>
      <c r="O184" s="2"/>
      <c r="P184" s="101"/>
    </row>
    <row r="185" spans="3:16" ht="13.9" customHeight="1" x14ac:dyDescent="0.2">
      <c r="C185" s="102" t="s">
        <v>48</v>
      </c>
      <c r="D185" s="16"/>
      <c r="E185" s="282">
        <f>D185*4.99</f>
        <v>0</v>
      </c>
      <c r="F185" s="12"/>
      <c r="G185" s="28" t="s">
        <v>25</v>
      </c>
      <c r="H185" s="431"/>
      <c r="I185" s="432"/>
      <c r="J185" s="432"/>
      <c r="K185" s="433"/>
      <c r="L185" s="334">
        <f>H185+J185</f>
        <v>0</v>
      </c>
      <c r="N185" s="75"/>
      <c r="O185" s="2"/>
      <c r="P185" s="96"/>
    </row>
    <row r="186" spans="3:16" ht="13.9" customHeight="1" x14ac:dyDescent="0.2">
      <c r="C186" s="102" t="s">
        <v>114</v>
      </c>
      <c r="D186" s="16"/>
      <c r="E186" s="51"/>
      <c r="F186" s="12"/>
      <c r="G186" s="28" t="s">
        <v>26</v>
      </c>
      <c r="H186" s="431"/>
      <c r="I186" s="432"/>
      <c r="J186" s="432"/>
      <c r="K186" s="433"/>
      <c r="L186" s="334">
        <f>H186+J186</f>
        <v>0</v>
      </c>
      <c r="N186" s="75"/>
      <c r="O186" s="2"/>
      <c r="P186" s="121"/>
    </row>
    <row r="187" spans="3:16" ht="13.9" customHeight="1" thickBot="1" x14ac:dyDescent="0.25">
      <c r="C187" s="103" t="s">
        <v>56</v>
      </c>
      <c r="D187" s="78"/>
      <c r="E187" s="79"/>
      <c r="G187" s="87" t="s">
        <v>27</v>
      </c>
      <c r="H187" s="376">
        <f>E190+E195+E199</f>
        <v>0</v>
      </c>
      <c r="I187" s="377"/>
      <c r="J187" s="377"/>
      <c r="K187" s="438"/>
      <c r="L187" s="332">
        <f>H187</f>
        <v>0</v>
      </c>
      <c r="N187" s="76"/>
      <c r="O187" s="2"/>
    </row>
    <row r="188" spans="3:16" ht="13.9" customHeight="1" thickBot="1" x14ac:dyDescent="0.25">
      <c r="C188" s="2"/>
      <c r="G188" s="36"/>
      <c r="H188" s="58"/>
      <c r="I188" s="58"/>
      <c r="J188" s="58"/>
      <c r="K188" s="58"/>
      <c r="L188" s="58"/>
      <c r="N188" s="2"/>
      <c r="O188" s="2"/>
    </row>
    <row r="189" spans="3:16" ht="13.9" customHeight="1" thickBot="1" x14ac:dyDescent="0.25">
      <c r="C189" s="105" t="s">
        <v>107</v>
      </c>
      <c r="D189" s="26" t="s">
        <v>1</v>
      </c>
      <c r="E189" s="305">
        <f>E190+E191+E192</f>
        <v>0</v>
      </c>
      <c r="G189" s="349" t="s">
        <v>49</v>
      </c>
      <c r="H189" s="350"/>
      <c r="I189" s="350"/>
      <c r="J189" s="350"/>
      <c r="K189" s="350"/>
      <c r="L189" s="353">
        <f>SUM(G192:L192)</f>
        <v>0</v>
      </c>
      <c r="N189" s="105" t="s">
        <v>109</v>
      </c>
      <c r="O189" s="26" t="s">
        <v>1</v>
      </c>
      <c r="P189" s="305">
        <f>P190+P191+P192</f>
        <v>0</v>
      </c>
    </row>
    <row r="190" spans="3:16" ht="13.9" customHeight="1" thickBot="1" x14ac:dyDescent="0.25">
      <c r="C190" s="106" t="s">
        <v>6</v>
      </c>
      <c r="D190" s="16"/>
      <c r="E190" s="27"/>
      <c r="G190" s="351"/>
      <c r="H190" s="352"/>
      <c r="I190" s="352"/>
      <c r="J190" s="352"/>
      <c r="K190" s="352"/>
      <c r="L190" s="354"/>
      <c r="N190" s="106" t="s">
        <v>6</v>
      </c>
      <c r="O190" s="16"/>
      <c r="P190" s="27"/>
    </row>
    <row r="191" spans="3:16" ht="13.9" customHeight="1" x14ac:dyDescent="0.2">
      <c r="C191" s="108" t="s">
        <v>7</v>
      </c>
      <c r="D191" s="16"/>
      <c r="E191" s="27"/>
      <c r="F191" s="12"/>
      <c r="G191" s="311" t="s">
        <v>36</v>
      </c>
      <c r="H191" s="370" t="s">
        <v>37</v>
      </c>
      <c r="I191" s="370"/>
      <c r="J191" s="370" t="s">
        <v>38</v>
      </c>
      <c r="K191" s="370"/>
      <c r="L191" s="312" t="s">
        <v>40</v>
      </c>
      <c r="N191" s="108" t="s">
        <v>7</v>
      </c>
      <c r="O191" s="16"/>
      <c r="P191" s="27"/>
    </row>
    <row r="192" spans="3:16" ht="13.9" customHeight="1" thickBot="1" x14ac:dyDescent="0.25">
      <c r="C192" s="110" t="s">
        <v>8</v>
      </c>
      <c r="D192" s="34"/>
      <c r="E192" s="39"/>
      <c r="F192" s="12"/>
      <c r="G192" s="85"/>
      <c r="H192" s="371"/>
      <c r="I192" s="371"/>
      <c r="J192" s="371"/>
      <c r="K192" s="371"/>
      <c r="L192" s="86"/>
      <c r="N192" s="110" t="s">
        <v>8</v>
      </c>
      <c r="O192" s="16"/>
      <c r="P192" s="27"/>
    </row>
    <row r="193" spans="3:16" ht="13.9" customHeight="1" thickBot="1" x14ac:dyDescent="0.25">
      <c r="C193" s="88"/>
      <c r="N193" s="88"/>
      <c r="O193" s="63"/>
      <c r="P193" s="63"/>
    </row>
    <row r="194" spans="3:16" ht="13.9" customHeight="1" thickBot="1" x14ac:dyDescent="0.25">
      <c r="C194" s="105" t="s">
        <v>108</v>
      </c>
      <c r="D194" s="26" t="s">
        <v>1</v>
      </c>
      <c r="E194" s="305">
        <f>E195+E196+E197</f>
        <v>0</v>
      </c>
      <c r="G194" s="349" t="s">
        <v>50</v>
      </c>
      <c r="H194" s="350"/>
      <c r="I194" s="350"/>
      <c r="J194" s="350"/>
      <c r="K194" s="350"/>
      <c r="L194" s="353">
        <f>SUM(G198:L198)</f>
        <v>0</v>
      </c>
      <c r="N194" s="111" t="s">
        <v>109</v>
      </c>
      <c r="O194" s="26" t="s">
        <v>1</v>
      </c>
      <c r="P194" s="305">
        <f>P195+P196</f>
        <v>0</v>
      </c>
    </row>
    <row r="195" spans="3:16" ht="13.9" customHeight="1" thickBot="1" x14ac:dyDescent="0.25">
      <c r="C195" s="108" t="s">
        <v>54</v>
      </c>
      <c r="D195" s="37"/>
      <c r="E195" s="38"/>
      <c r="F195" s="12"/>
      <c r="G195" s="351"/>
      <c r="H195" s="352"/>
      <c r="I195" s="352"/>
      <c r="J195" s="352"/>
      <c r="K195" s="352"/>
      <c r="L195" s="354"/>
      <c r="N195" s="29" t="s">
        <v>54</v>
      </c>
      <c r="O195" s="37"/>
      <c r="P195" s="38"/>
    </row>
    <row r="196" spans="3:16" ht="13.9" customHeight="1" x14ac:dyDescent="0.2">
      <c r="C196" s="108" t="s">
        <v>9</v>
      </c>
      <c r="D196" s="60"/>
      <c r="E196" s="30"/>
      <c r="G196" s="316">
        <v>10</v>
      </c>
      <c r="H196" s="317">
        <v>20</v>
      </c>
      <c r="I196" s="317"/>
      <c r="J196" s="317"/>
      <c r="K196" s="317">
        <v>50</v>
      </c>
      <c r="L196" s="318">
        <v>100</v>
      </c>
      <c r="N196" s="29" t="s">
        <v>9</v>
      </c>
      <c r="O196" s="61"/>
      <c r="P196" s="62"/>
    </row>
    <row r="197" spans="3:16" ht="13.9" customHeight="1" thickBot="1" x14ac:dyDescent="0.25">
      <c r="C197" s="110" t="s">
        <v>10</v>
      </c>
      <c r="D197" s="31"/>
      <c r="E197" s="35"/>
      <c r="G197" s="83"/>
      <c r="H197" s="357"/>
      <c r="I197" s="357"/>
      <c r="J197" s="357"/>
      <c r="K197" s="357"/>
      <c r="L197" s="84"/>
      <c r="N197" s="33" t="s">
        <v>10</v>
      </c>
      <c r="O197" s="31"/>
      <c r="P197" s="32"/>
    </row>
    <row r="198" spans="3:16" ht="13.9" customHeight="1" thickBot="1" x14ac:dyDescent="0.25">
      <c r="C198" s="99"/>
      <c r="G198" s="335">
        <f>G196*G197</f>
        <v>0</v>
      </c>
      <c r="H198" s="365">
        <f t="shared" ref="H198" si="20">H196*H197</f>
        <v>0</v>
      </c>
      <c r="I198" s="365"/>
      <c r="J198" s="365">
        <f>K196*J197</f>
        <v>0</v>
      </c>
      <c r="K198" s="365"/>
      <c r="L198" s="336">
        <f t="shared" ref="L198" si="21">L196*L197</f>
        <v>0</v>
      </c>
      <c r="N198" s="88"/>
      <c r="O198" s="2"/>
    </row>
    <row r="199" spans="3:16" ht="13.9" customHeight="1" thickBot="1" x14ac:dyDescent="0.25">
      <c r="C199" s="112" t="s">
        <v>113</v>
      </c>
      <c r="D199" s="40" t="s">
        <v>1</v>
      </c>
      <c r="E199" s="314">
        <f>SUM(E200:E203)</f>
        <v>0</v>
      </c>
      <c r="F199" s="12"/>
      <c r="N199" s="112" t="s">
        <v>110</v>
      </c>
      <c r="O199" s="40" t="s">
        <v>1</v>
      </c>
      <c r="P199" s="314">
        <f>SUM(P200:P203)</f>
        <v>0</v>
      </c>
    </row>
    <row r="200" spans="3:16" ht="13.9" customHeight="1" thickBot="1" x14ac:dyDescent="0.25">
      <c r="C200" s="113" t="s">
        <v>11</v>
      </c>
      <c r="D200" s="41"/>
      <c r="E200" s="42"/>
      <c r="F200" s="12"/>
      <c r="H200" s="449" t="s">
        <v>23</v>
      </c>
      <c r="I200" s="450"/>
      <c r="J200" s="450"/>
      <c r="K200" s="451"/>
      <c r="N200" s="113" t="s">
        <v>30</v>
      </c>
      <c r="O200" s="41"/>
      <c r="P200" s="42"/>
    </row>
    <row r="201" spans="3:16" ht="13.9" customHeight="1" x14ac:dyDescent="0.2">
      <c r="C201" s="114" t="s">
        <v>57</v>
      </c>
      <c r="D201" s="43"/>
      <c r="E201" s="44"/>
      <c r="F201" s="12"/>
      <c r="H201" s="387">
        <f>E176+E184+E185+E186+P186</f>
        <v>1373.05</v>
      </c>
      <c r="I201" s="388"/>
      <c r="J201" s="388"/>
      <c r="K201" s="389"/>
      <c r="N201" s="114" t="s">
        <v>31</v>
      </c>
      <c r="O201" s="43"/>
      <c r="P201" s="44"/>
    </row>
    <row r="202" spans="3:16" ht="13.9" customHeight="1" thickBot="1" x14ac:dyDescent="0.25">
      <c r="C202" s="114" t="s">
        <v>12</v>
      </c>
      <c r="D202" s="43"/>
      <c r="E202" s="44"/>
      <c r="F202" s="12"/>
      <c r="H202" s="390"/>
      <c r="I202" s="391"/>
      <c r="J202" s="391"/>
      <c r="K202" s="392"/>
      <c r="N202" s="114" t="s">
        <v>32</v>
      </c>
      <c r="O202" s="43"/>
      <c r="P202" s="44"/>
    </row>
    <row r="203" spans="3:16" ht="13.9" customHeight="1" thickBot="1" x14ac:dyDescent="0.25">
      <c r="C203" s="115" t="s">
        <v>13</v>
      </c>
      <c r="D203" s="45"/>
      <c r="E203" s="46"/>
      <c r="N203" s="115" t="s">
        <v>33</v>
      </c>
      <c r="O203" s="45"/>
      <c r="P203" s="46"/>
    </row>
    <row r="205" spans="3:16" ht="13.9" customHeight="1" thickBot="1" x14ac:dyDescent="0.25"/>
    <row r="206" spans="3:16" ht="13.9" customHeight="1" thickBot="1" x14ac:dyDescent="0.25">
      <c r="G206" s="82"/>
      <c r="H206" s="465">
        <f>H172+1</f>
        <v>45311</v>
      </c>
      <c r="I206" s="466"/>
      <c r="J206" s="466"/>
      <c r="K206" s="466"/>
      <c r="L206" s="81"/>
    </row>
    <row r="207" spans="3:16" ht="13.9" customHeight="1" x14ac:dyDescent="0.2">
      <c r="C207" s="468" t="s">
        <v>41</v>
      </c>
      <c r="D207" s="469"/>
      <c r="E207" s="469"/>
      <c r="F207" s="472" t="e">
        <f>$K$2</f>
        <v>#VALUE!</v>
      </c>
      <c r="G207" s="71"/>
      <c r="H207" s="467"/>
      <c r="I207" s="467"/>
      <c r="J207" s="467"/>
      <c r="K207" s="467"/>
      <c r="L207" s="71"/>
      <c r="M207" s="73"/>
      <c r="N207" s="461" t="s">
        <v>58</v>
      </c>
      <c r="O207" s="461"/>
      <c r="P207" s="462"/>
    </row>
    <row r="208" spans="3:16" ht="13.9" customHeight="1" thickBot="1" x14ac:dyDescent="0.25">
      <c r="C208" s="470"/>
      <c r="D208" s="471"/>
      <c r="E208" s="471"/>
      <c r="F208" s="473"/>
      <c r="G208" s="72"/>
      <c r="H208" s="467"/>
      <c r="I208" s="467"/>
      <c r="J208" s="467"/>
      <c r="K208" s="467"/>
      <c r="L208" s="72"/>
      <c r="M208" s="74"/>
      <c r="N208" s="463"/>
      <c r="O208" s="463"/>
      <c r="P208" s="464"/>
    </row>
    <row r="209" spans="3:16" ht="13.9" customHeight="1" thickBot="1" x14ac:dyDescent="0.25">
      <c r="E209" s="4"/>
      <c r="G209" s="5"/>
      <c r="H209" s="378" t="s">
        <v>45</v>
      </c>
      <c r="I209" s="379"/>
      <c r="J209" s="379"/>
      <c r="K209" s="6"/>
      <c r="L209" s="5"/>
      <c r="N209" s="7"/>
      <c r="O209" s="7"/>
      <c r="P209" s="7"/>
    </row>
    <row r="210" spans="3:16" ht="13.9" customHeight="1" thickBot="1" x14ac:dyDescent="0.25">
      <c r="C210" s="279" t="s">
        <v>0</v>
      </c>
      <c r="D210" s="280" t="s">
        <v>1</v>
      </c>
      <c r="E210" s="328">
        <f>SUM(E211:E215)</f>
        <v>1612.42</v>
      </c>
      <c r="F210" s="88"/>
      <c r="G210" s="89"/>
      <c r="H210" s="380" t="s">
        <v>43</v>
      </c>
      <c r="I210" s="381"/>
      <c r="J210" s="381"/>
      <c r="K210" s="90" t="str">
        <f>IFERROR(H235/K209,"")</f>
        <v/>
      </c>
      <c r="L210" s="88"/>
      <c r="M210" s="88"/>
      <c r="N210" s="337" t="s">
        <v>16</v>
      </c>
      <c r="O210" s="337" t="s">
        <v>17</v>
      </c>
      <c r="P210" s="337" t="s">
        <v>18</v>
      </c>
    </row>
    <row r="211" spans="3:16" ht="13.9" customHeight="1" thickBot="1" x14ac:dyDescent="0.25">
      <c r="C211" s="10" t="s">
        <v>2</v>
      </c>
      <c r="D211" s="278">
        <f>K209-D212-D213-D214</f>
        <v>-133</v>
      </c>
      <c r="E211" s="11"/>
      <c r="F211" s="12"/>
      <c r="G211" s="13"/>
      <c r="H211" s="14"/>
      <c r="I211" s="8"/>
      <c r="J211" s="8"/>
      <c r="K211" s="14"/>
      <c r="L211" s="14"/>
      <c r="N211" s="338">
        <f>SUM(N212:N215)</f>
        <v>3.93</v>
      </c>
      <c r="O211" s="338">
        <f>SUM(O212:O215)</f>
        <v>7.03</v>
      </c>
      <c r="P211" s="338">
        <f>SUM(P212:P215)</f>
        <v>0</v>
      </c>
    </row>
    <row r="212" spans="3:16" ht="13.9" customHeight="1" thickBot="1" x14ac:dyDescent="0.25">
      <c r="C212" s="15" t="s">
        <v>3</v>
      </c>
      <c r="D212" s="101">
        <f>COUNTIF(G226:L226,"&gt;0")</f>
        <v>0</v>
      </c>
      <c r="E212" s="95">
        <f>SUM(G226:L226)</f>
        <v>0</v>
      </c>
      <c r="F212" s="12"/>
      <c r="G212" s="254" t="s">
        <v>20</v>
      </c>
      <c r="H212" s="330">
        <f>SUM(H218:I221)</f>
        <v>0</v>
      </c>
      <c r="I212" s="18"/>
      <c r="J212" s="18"/>
      <c r="K212" s="254" t="s">
        <v>21</v>
      </c>
      <c r="L212" s="330">
        <f>SUM(J218:J221)</f>
        <v>0</v>
      </c>
      <c r="N212" s="75">
        <v>3.93</v>
      </c>
      <c r="O212" s="75">
        <v>7.03</v>
      </c>
      <c r="P212" s="75"/>
    </row>
    <row r="213" spans="3:16" ht="13.9" customHeight="1" thickBot="1" x14ac:dyDescent="0.25">
      <c r="C213" s="15" t="s">
        <v>4</v>
      </c>
      <c r="D213" s="16">
        <f>120+11</f>
        <v>131</v>
      </c>
      <c r="E213" s="17">
        <f>1353.76+247.7</f>
        <v>1601.46</v>
      </c>
      <c r="F213" s="12"/>
      <c r="G213" s="13"/>
      <c r="H213" s="14"/>
      <c r="I213" s="8"/>
      <c r="J213" s="8"/>
      <c r="K213" s="14"/>
      <c r="L213" s="14"/>
      <c r="N213" s="75"/>
      <c r="O213" s="75" t="s">
        <v>118</v>
      </c>
      <c r="P213" s="75"/>
    </row>
    <row r="214" spans="3:16" ht="13.9" customHeight="1" thickBot="1" x14ac:dyDescent="0.25">
      <c r="C214" s="15" t="s">
        <v>14</v>
      </c>
      <c r="D214" s="101">
        <f>COUNTIF(N212:P215,"&gt;0")+COUNTIF(N218:N221,"&gt;0")</f>
        <v>2</v>
      </c>
      <c r="E214" s="95">
        <f>SUM(N212:P215)+SUM(N218:N221)</f>
        <v>10.96</v>
      </c>
      <c r="F214" s="12"/>
      <c r="G214" s="259" t="s">
        <v>68</v>
      </c>
      <c r="H214" s="132">
        <f>SUM(H218:I221)+SUM(J218:K221)</f>
        <v>0</v>
      </c>
      <c r="I214" s="18"/>
      <c r="J214" s="18"/>
      <c r="K214" s="260" t="s">
        <v>51</v>
      </c>
      <c r="L214" s="331">
        <f>H214-H235</f>
        <v>-1612.42</v>
      </c>
      <c r="N214" s="75"/>
      <c r="O214" s="75"/>
      <c r="P214" s="75"/>
    </row>
    <row r="215" spans="3:16" ht="13.9" customHeight="1" thickBot="1" x14ac:dyDescent="0.25">
      <c r="C215" s="19" t="s">
        <v>5</v>
      </c>
      <c r="D215" s="20"/>
      <c r="E215" s="329">
        <f>5*D215</f>
        <v>0</v>
      </c>
      <c r="F215" s="12"/>
      <c r="N215" s="76"/>
      <c r="O215" s="76"/>
      <c r="P215" s="76"/>
    </row>
    <row r="216" spans="3:16" ht="13.9" customHeight="1" thickBot="1" x14ac:dyDescent="0.25">
      <c r="C216" s="21"/>
      <c r="D216" s="22"/>
      <c r="E216" s="23"/>
      <c r="F216" s="12"/>
      <c r="G216" s="442" t="s">
        <v>28</v>
      </c>
      <c r="H216" s="446" t="s">
        <v>29</v>
      </c>
      <c r="I216" s="444"/>
      <c r="J216" s="444" t="s">
        <v>15</v>
      </c>
      <c r="K216" s="445"/>
      <c r="L216" s="24" t="s">
        <v>39</v>
      </c>
      <c r="N216" s="337" t="s">
        <v>55</v>
      </c>
      <c r="O216" s="2"/>
      <c r="P216" s="281"/>
    </row>
    <row r="217" spans="3:16" ht="13.9" customHeight="1" thickBot="1" x14ac:dyDescent="0.25">
      <c r="C217" s="47" t="s">
        <v>47</v>
      </c>
      <c r="D217" s="48" t="s">
        <v>1</v>
      </c>
      <c r="E217" s="49" t="s">
        <v>34</v>
      </c>
      <c r="F217" s="12"/>
      <c r="G217" s="443"/>
      <c r="H217" s="358">
        <f>SUM(H218:I221)</f>
        <v>0</v>
      </c>
      <c r="I217" s="359"/>
      <c r="J217" s="360">
        <f>SUM(J218:K220)</f>
        <v>0</v>
      </c>
      <c r="K217" s="361"/>
      <c r="L217" s="293">
        <f>SUM(L218:M220)</f>
        <v>0</v>
      </c>
      <c r="M217" s="64"/>
      <c r="N217" s="338">
        <f>SUM(N218:N221)</f>
        <v>0</v>
      </c>
      <c r="O217" s="2"/>
      <c r="P217" s="281"/>
    </row>
    <row r="218" spans="3:16" ht="13.9" customHeight="1" x14ac:dyDescent="0.2">
      <c r="C218" s="100" t="s">
        <v>44</v>
      </c>
      <c r="D218" s="77"/>
      <c r="E218" s="59"/>
      <c r="F218" s="12"/>
      <c r="G218" s="28" t="s">
        <v>19</v>
      </c>
      <c r="H218" s="439"/>
      <c r="I218" s="440"/>
      <c r="J218" s="440"/>
      <c r="K218" s="441"/>
      <c r="L218" s="333">
        <f>H218+J218</f>
        <v>0</v>
      </c>
      <c r="N218" s="75"/>
      <c r="O218" s="2"/>
      <c r="P218" s="101"/>
    </row>
    <row r="219" spans="3:16" ht="13.9" customHeight="1" x14ac:dyDescent="0.2">
      <c r="C219" s="102" t="s">
        <v>48</v>
      </c>
      <c r="D219" s="16"/>
      <c r="E219" s="282">
        <f>D219*4.99</f>
        <v>0</v>
      </c>
      <c r="F219" s="12"/>
      <c r="G219" s="28" t="s">
        <v>25</v>
      </c>
      <c r="H219" s="431"/>
      <c r="I219" s="432"/>
      <c r="J219" s="432"/>
      <c r="K219" s="433"/>
      <c r="L219" s="334">
        <f>H219+J219</f>
        <v>0</v>
      </c>
      <c r="N219" s="75"/>
      <c r="O219" s="2"/>
      <c r="P219" s="96"/>
    </row>
    <row r="220" spans="3:16" ht="13.9" customHeight="1" x14ac:dyDescent="0.2">
      <c r="C220" s="102" t="s">
        <v>114</v>
      </c>
      <c r="D220" s="16"/>
      <c r="E220" s="51"/>
      <c r="F220" s="12"/>
      <c r="G220" s="28" t="s">
        <v>26</v>
      </c>
      <c r="H220" s="431"/>
      <c r="I220" s="432"/>
      <c r="J220" s="432"/>
      <c r="K220" s="433"/>
      <c r="L220" s="334">
        <f>H220+J220</f>
        <v>0</v>
      </c>
      <c r="N220" s="75"/>
      <c r="O220" s="2"/>
      <c r="P220" s="121"/>
    </row>
    <row r="221" spans="3:16" ht="13.9" customHeight="1" thickBot="1" x14ac:dyDescent="0.25">
      <c r="C221" s="103" t="s">
        <v>56</v>
      </c>
      <c r="D221" s="78"/>
      <c r="E221" s="79"/>
      <c r="G221" s="87" t="s">
        <v>27</v>
      </c>
      <c r="H221" s="376">
        <f>E224+E229+E233</f>
        <v>0</v>
      </c>
      <c r="I221" s="377"/>
      <c r="J221" s="377"/>
      <c r="K221" s="438"/>
      <c r="L221" s="332">
        <f>H221</f>
        <v>0</v>
      </c>
      <c r="N221" s="76"/>
      <c r="O221" s="2"/>
    </row>
    <row r="222" spans="3:16" ht="13.9" customHeight="1" thickBot="1" x14ac:dyDescent="0.25">
      <c r="C222" s="2"/>
      <c r="G222" s="36"/>
      <c r="H222" s="58"/>
      <c r="I222" s="58"/>
      <c r="J222" s="58"/>
      <c r="K222" s="58"/>
      <c r="L222" s="58"/>
      <c r="N222" s="2"/>
      <c r="O222" s="2"/>
    </row>
    <row r="223" spans="3:16" ht="13.9" customHeight="1" thickBot="1" x14ac:dyDescent="0.25">
      <c r="C223" s="105" t="s">
        <v>107</v>
      </c>
      <c r="D223" s="26" t="s">
        <v>1</v>
      </c>
      <c r="E223" s="305">
        <f>E224+E225+E226</f>
        <v>0</v>
      </c>
      <c r="G223" s="349" t="s">
        <v>49</v>
      </c>
      <c r="H223" s="350"/>
      <c r="I223" s="350"/>
      <c r="J223" s="350"/>
      <c r="K223" s="350"/>
      <c r="L223" s="353">
        <f>SUM(G226:L226)</f>
        <v>0</v>
      </c>
      <c r="N223" s="105" t="s">
        <v>109</v>
      </c>
      <c r="O223" s="26" t="s">
        <v>1</v>
      </c>
      <c r="P223" s="305">
        <f>P224+P225+P226</f>
        <v>0</v>
      </c>
    </row>
    <row r="224" spans="3:16" ht="13.9" customHeight="1" thickBot="1" x14ac:dyDescent="0.25">
      <c r="C224" s="106" t="s">
        <v>6</v>
      </c>
      <c r="D224" s="16"/>
      <c r="E224" s="27"/>
      <c r="G224" s="351"/>
      <c r="H224" s="352"/>
      <c r="I224" s="352"/>
      <c r="J224" s="352"/>
      <c r="K224" s="352"/>
      <c r="L224" s="354"/>
      <c r="N224" s="106" t="s">
        <v>6</v>
      </c>
      <c r="O224" s="16"/>
      <c r="P224" s="27"/>
    </row>
    <row r="225" spans="3:16" ht="13.9" customHeight="1" x14ac:dyDescent="0.2">
      <c r="C225" s="108" t="s">
        <v>7</v>
      </c>
      <c r="D225" s="16"/>
      <c r="E225" s="27"/>
      <c r="F225" s="12"/>
      <c r="G225" s="311" t="s">
        <v>36</v>
      </c>
      <c r="H225" s="370" t="s">
        <v>37</v>
      </c>
      <c r="I225" s="370"/>
      <c r="J225" s="370" t="s">
        <v>38</v>
      </c>
      <c r="K225" s="370"/>
      <c r="L225" s="312" t="s">
        <v>40</v>
      </c>
      <c r="N225" s="108" t="s">
        <v>7</v>
      </c>
      <c r="O225" s="16"/>
      <c r="P225" s="27"/>
    </row>
    <row r="226" spans="3:16" ht="13.9" customHeight="1" thickBot="1" x14ac:dyDescent="0.25">
      <c r="C226" s="110" t="s">
        <v>8</v>
      </c>
      <c r="D226" s="34"/>
      <c r="E226" s="39"/>
      <c r="F226" s="12"/>
      <c r="G226" s="85"/>
      <c r="H226" s="371"/>
      <c r="I226" s="371"/>
      <c r="J226" s="371"/>
      <c r="K226" s="371"/>
      <c r="L226" s="86"/>
      <c r="N226" s="110" t="s">
        <v>8</v>
      </c>
      <c r="O226" s="16"/>
      <c r="P226" s="27"/>
    </row>
    <row r="227" spans="3:16" ht="13.9" customHeight="1" thickBot="1" x14ac:dyDescent="0.25">
      <c r="C227" s="88"/>
      <c r="N227" s="88"/>
      <c r="O227" s="63"/>
      <c r="P227" s="63"/>
    </row>
    <row r="228" spans="3:16" ht="13.9" customHeight="1" thickBot="1" x14ac:dyDescent="0.25">
      <c r="C228" s="105" t="s">
        <v>108</v>
      </c>
      <c r="D228" s="26" t="s">
        <v>1</v>
      </c>
      <c r="E228" s="305">
        <f>E229+E230+E231</f>
        <v>0</v>
      </c>
      <c r="G228" s="349" t="s">
        <v>50</v>
      </c>
      <c r="H228" s="350"/>
      <c r="I228" s="350"/>
      <c r="J228" s="350"/>
      <c r="K228" s="350"/>
      <c r="L228" s="353">
        <f>SUM(G232:L232)</f>
        <v>0</v>
      </c>
      <c r="N228" s="111" t="s">
        <v>109</v>
      </c>
      <c r="O228" s="26" t="s">
        <v>1</v>
      </c>
      <c r="P228" s="305">
        <f>P229+P230</f>
        <v>0</v>
      </c>
    </row>
    <row r="229" spans="3:16" ht="13.9" customHeight="1" thickBot="1" x14ac:dyDescent="0.25">
      <c r="C229" s="108" t="s">
        <v>54</v>
      </c>
      <c r="D229" s="37"/>
      <c r="E229" s="38"/>
      <c r="F229" s="12"/>
      <c r="G229" s="351"/>
      <c r="H229" s="352"/>
      <c r="I229" s="352"/>
      <c r="J229" s="352"/>
      <c r="K229" s="352"/>
      <c r="L229" s="354"/>
      <c r="N229" s="29" t="s">
        <v>54</v>
      </c>
      <c r="O229" s="37"/>
      <c r="P229" s="38"/>
    </row>
    <row r="230" spans="3:16" ht="13.9" customHeight="1" x14ac:dyDescent="0.2">
      <c r="C230" s="108" t="s">
        <v>9</v>
      </c>
      <c r="D230" s="60"/>
      <c r="E230" s="30"/>
      <c r="G230" s="316">
        <v>10</v>
      </c>
      <c r="H230" s="317">
        <v>20</v>
      </c>
      <c r="I230" s="317"/>
      <c r="J230" s="317"/>
      <c r="K230" s="317">
        <v>50</v>
      </c>
      <c r="L230" s="318">
        <v>100</v>
      </c>
      <c r="N230" s="29" t="s">
        <v>9</v>
      </c>
      <c r="O230" s="61"/>
      <c r="P230" s="62"/>
    </row>
    <row r="231" spans="3:16" ht="13.9" customHeight="1" thickBot="1" x14ac:dyDescent="0.25">
      <c r="C231" s="110" t="s">
        <v>10</v>
      </c>
      <c r="D231" s="31"/>
      <c r="E231" s="35"/>
      <c r="G231" s="83"/>
      <c r="H231" s="357"/>
      <c r="I231" s="357"/>
      <c r="J231" s="357"/>
      <c r="K231" s="357"/>
      <c r="L231" s="84"/>
      <c r="N231" s="33" t="s">
        <v>10</v>
      </c>
      <c r="O231" s="31"/>
      <c r="P231" s="32"/>
    </row>
    <row r="232" spans="3:16" ht="13.9" customHeight="1" thickBot="1" x14ac:dyDescent="0.25">
      <c r="C232" s="99"/>
      <c r="G232" s="335">
        <f>G230*G231</f>
        <v>0</v>
      </c>
      <c r="H232" s="365">
        <f t="shared" ref="H232" si="22">H230*H231</f>
        <v>0</v>
      </c>
      <c r="I232" s="365"/>
      <c r="J232" s="365">
        <f>K230*J231</f>
        <v>0</v>
      </c>
      <c r="K232" s="365"/>
      <c r="L232" s="336">
        <f t="shared" ref="L232" si="23">L230*L231</f>
        <v>0</v>
      </c>
      <c r="N232" s="88"/>
      <c r="O232" s="2"/>
    </row>
    <row r="233" spans="3:16" ht="13.9" customHeight="1" thickBot="1" x14ac:dyDescent="0.25">
      <c r="C233" s="112" t="s">
        <v>113</v>
      </c>
      <c r="D233" s="40" t="s">
        <v>1</v>
      </c>
      <c r="E233" s="314">
        <f>SUM(E234:E237)</f>
        <v>0</v>
      </c>
      <c r="F233" s="12"/>
      <c r="N233" s="112" t="s">
        <v>110</v>
      </c>
      <c r="O233" s="40" t="s">
        <v>1</v>
      </c>
      <c r="P233" s="314">
        <f>SUM(P234:P237)</f>
        <v>0</v>
      </c>
    </row>
    <row r="234" spans="3:16" ht="13.9" customHeight="1" thickBot="1" x14ac:dyDescent="0.25">
      <c r="C234" s="113" t="s">
        <v>11</v>
      </c>
      <c r="D234" s="41"/>
      <c r="E234" s="42"/>
      <c r="F234" s="12"/>
      <c r="H234" s="449" t="s">
        <v>23</v>
      </c>
      <c r="I234" s="450"/>
      <c r="J234" s="450"/>
      <c r="K234" s="451"/>
      <c r="N234" s="113" t="s">
        <v>30</v>
      </c>
      <c r="O234" s="41"/>
      <c r="P234" s="42"/>
    </row>
    <row r="235" spans="3:16" ht="13.9" customHeight="1" x14ac:dyDescent="0.2">
      <c r="C235" s="114" t="s">
        <v>57</v>
      </c>
      <c r="D235" s="43"/>
      <c r="E235" s="44"/>
      <c r="F235" s="12"/>
      <c r="H235" s="387">
        <f>E210+E218+E219+E220+P220</f>
        <v>1612.42</v>
      </c>
      <c r="I235" s="388"/>
      <c r="J235" s="388"/>
      <c r="K235" s="389"/>
      <c r="N235" s="114" t="s">
        <v>31</v>
      </c>
      <c r="O235" s="43"/>
      <c r="P235" s="44"/>
    </row>
    <row r="236" spans="3:16" ht="13.9" customHeight="1" thickBot="1" x14ac:dyDescent="0.25">
      <c r="C236" s="114" t="s">
        <v>12</v>
      </c>
      <c r="D236" s="43"/>
      <c r="E236" s="44"/>
      <c r="F236" s="12"/>
      <c r="H236" s="390"/>
      <c r="I236" s="391"/>
      <c r="J236" s="391"/>
      <c r="K236" s="392"/>
      <c r="N236" s="114" t="s">
        <v>32</v>
      </c>
      <c r="O236" s="43"/>
      <c r="P236" s="44"/>
    </row>
    <row r="237" spans="3:16" ht="13.9" customHeight="1" thickBot="1" x14ac:dyDescent="0.25">
      <c r="C237" s="115" t="s">
        <v>13</v>
      </c>
      <c r="D237" s="45"/>
      <c r="E237" s="46"/>
      <c r="N237" s="115" t="s">
        <v>33</v>
      </c>
      <c r="O237" s="45"/>
      <c r="P237" s="46"/>
    </row>
    <row r="239" spans="3:16" ht="13.9" customHeight="1" thickBot="1" x14ac:dyDescent="0.25"/>
    <row r="240" spans="3:16" ht="13.9" customHeight="1" thickBot="1" x14ac:dyDescent="0.25">
      <c r="G240" s="82"/>
      <c r="H240" s="465">
        <f>H206+1</f>
        <v>45312</v>
      </c>
      <c r="I240" s="466"/>
      <c r="J240" s="466"/>
      <c r="K240" s="466"/>
      <c r="L240" s="81"/>
    </row>
    <row r="241" spans="3:16" ht="13.9" customHeight="1" x14ac:dyDescent="0.2">
      <c r="C241" s="468" t="s">
        <v>41</v>
      </c>
      <c r="D241" s="469"/>
      <c r="E241" s="469"/>
      <c r="F241" s="472" t="e">
        <f>$K$2</f>
        <v>#VALUE!</v>
      </c>
      <c r="G241" s="71"/>
      <c r="H241" s="467"/>
      <c r="I241" s="467"/>
      <c r="J241" s="467"/>
      <c r="K241" s="467"/>
      <c r="L241" s="71"/>
      <c r="M241" s="73"/>
      <c r="N241" s="461" t="s">
        <v>58</v>
      </c>
      <c r="O241" s="461"/>
      <c r="P241" s="462"/>
    </row>
    <row r="242" spans="3:16" ht="13.9" customHeight="1" thickBot="1" x14ac:dyDescent="0.25">
      <c r="C242" s="470"/>
      <c r="D242" s="471"/>
      <c r="E242" s="471"/>
      <c r="F242" s="473"/>
      <c r="G242" s="72"/>
      <c r="H242" s="467"/>
      <c r="I242" s="467"/>
      <c r="J242" s="467"/>
      <c r="K242" s="467"/>
      <c r="L242" s="72"/>
      <c r="M242" s="74"/>
      <c r="N242" s="463"/>
      <c r="O242" s="463"/>
      <c r="P242" s="464"/>
    </row>
    <row r="243" spans="3:16" ht="13.9" customHeight="1" thickBot="1" x14ac:dyDescent="0.25">
      <c r="E243" s="4"/>
      <c r="G243" s="5"/>
      <c r="H243" s="378" t="s">
        <v>45</v>
      </c>
      <c r="I243" s="379"/>
      <c r="J243" s="379"/>
      <c r="K243" s="6"/>
      <c r="L243" s="5"/>
      <c r="N243" s="7"/>
      <c r="O243" s="7"/>
      <c r="P243" s="7"/>
    </row>
    <row r="244" spans="3:16" ht="13.9" customHeight="1" thickBot="1" x14ac:dyDescent="0.25">
      <c r="C244" s="279" t="s">
        <v>0</v>
      </c>
      <c r="D244" s="280" t="s">
        <v>1</v>
      </c>
      <c r="E244" s="328">
        <f>SUM(E245:E249)</f>
        <v>538.71</v>
      </c>
      <c r="F244" s="88"/>
      <c r="G244" s="89"/>
      <c r="H244" s="380" t="s">
        <v>43</v>
      </c>
      <c r="I244" s="381"/>
      <c r="J244" s="381"/>
      <c r="K244" s="90" t="str">
        <f>IFERROR(H269/K243,"")</f>
        <v/>
      </c>
      <c r="L244" s="88"/>
      <c r="M244" s="88"/>
      <c r="N244" s="337" t="s">
        <v>16</v>
      </c>
      <c r="O244" s="337" t="s">
        <v>17</v>
      </c>
      <c r="P244" s="337" t="s">
        <v>18</v>
      </c>
    </row>
    <row r="245" spans="3:16" ht="13.9" customHeight="1" thickBot="1" x14ac:dyDescent="0.25">
      <c r="C245" s="10" t="s">
        <v>2</v>
      </c>
      <c r="D245" s="278">
        <f>K243-D246-D247-D248</f>
        <v>-38</v>
      </c>
      <c r="E245" s="11"/>
      <c r="F245" s="12"/>
      <c r="G245" s="13"/>
      <c r="H245" s="14"/>
      <c r="I245" s="8"/>
      <c r="J245" s="8"/>
      <c r="K245" s="14"/>
      <c r="L245" s="14"/>
      <c r="N245" s="338">
        <f>SUM(N246:N249)</f>
        <v>0</v>
      </c>
      <c r="O245" s="338">
        <f>SUM(O246:O249)</f>
        <v>0</v>
      </c>
      <c r="P245" s="338">
        <f>SUM(P246:P249)</f>
        <v>0</v>
      </c>
    </row>
    <row r="246" spans="3:16" ht="13.9" customHeight="1" thickBot="1" x14ac:dyDescent="0.25">
      <c r="C246" s="15" t="s">
        <v>3</v>
      </c>
      <c r="D246" s="101">
        <f>COUNTIF(G260:L260,"&gt;0")</f>
        <v>0</v>
      </c>
      <c r="E246" s="95">
        <f>SUM(G260:L260)</f>
        <v>0</v>
      </c>
      <c r="F246" s="12"/>
      <c r="G246" s="254" t="s">
        <v>20</v>
      </c>
      <c r="H246" s="330">
        <f>SUM(H252:I255)</f>
        <v>0</v>
      </c>
      <c r="I246" s="18"/>
      <c r="J246" s="18"/>
      <c r="K246" s="254" t="s">
        <v>21</v>
      </c>
      <c r="L246" s="330">
        <f>SUM(J252:J255)</f>
        <v>0</v>
      </c>
      <c r="N246" s="75"/>
      <c r="O246" s="75"/>
      <c r="P246" s="75"/>
    </row>
    <row r="247" spans="3:16" ht="13.9" customHeight="1" thickBot="1" x14ac:dyDescent="0.25">
      <c r="C247" s="15" t="s">
        <v>4</v>
      </c>
      <c r="D247" s="16">
        <f>37+1</f>
        <v>38</v>
      </c>
      <c r="E247" s="17">
        <f>506.94+31.77</f>
        <v>538.71</v>
      </c>
      <c r="F247" s="12"/>
      <c r="G247" s="13"/>
      <c r="H247" s="14"/>
      <c r="I247" s="8"/>
      <c r="J247" s="8"/>
      <c r="K247" s="14"/>
      <c r="L247" s="14"/>
      <c r="N247" s="75"/>
      <c r="O247" s="75"/>
      <c r="P247" s="75"/>
    </row>
    <row r="248" spans="3:16" ht="13.9" customHeight="1" thickBot="1" x14ac:dyDescent="0.25">
      <c r="C248" s="15" t="s">
        <v>14</v>
      </c>
      <c r="D248" s="101">
        <f>COUNTIF(N246:P249,"&gt;0")+COUNTIF(N252:N255,"&gt;0")</f>
        <v>0</v>
      </c>
      <c r="E248" s="95">
        <f>SUM(N246:P249)+SUM(N252:N255)</f>
        <v>0</v>
      </c>
      <c r="F248" s="12"/>
      <c r="G248" s="259" t="s">
        <v>68</v>
      </c>
      <c r="H248" s="132">
        <f>SUM(H252:I255)+SUM(J252:K255)</f>
        <v>0</v>
      </c>
      <c r="I248" s="18"/>
      <c r="J248" s="18"/>
      <c r="K248" s="260" t="s">
        <v>51</v>
      </c>
      <c r="L248" s="331">
        <f>H248-H269</f>
        <v>-538.71</v>
      </c>
      <c r="N248" s="75"/>
      <c r="O248" s="75"/>
      <c r="P248" s="75"/>
    </row>
    <row r="249" spans="3:16" ht="13.9" customHeight="1" thickBot="1" x14ac:dyDescent="0.25">
      <c r="C249" s="19" t="s">
        <v>5</v>
      </c>
      <c r="D249" s="20"/>
      <c r="E249" s="329">
        <f>5*D249</f>
        <v>0</v>
      </c>
      <c r="F249" s="12"/>
      <c r="N249" s="76"/>
      <c r="O249" s="76"/>
      <c r="P249" s="76"/>
    </row>
    <row r="250" spans="3:16" ht="13.9" customHeight="1" thickBot="1" x14ac:dyDescent="0.25">
      <c r="C250" s="21"/>
      <c r="D250" s="22"/>
      <c r="E250" s="23"/>
      <c r="F250" s="12"/>
      <c r="G250" s="442" t="s">
        <v>28</v>
      </c>
      <c r="H250" s="446" t="s">
        <v>29</v>
      </c>
      <c r="I250" s="444"/>
      <c r="J250" s="444" t="s">
        <v>15</v>
      </c>
      <c r="K250" s="445"/>
      <c r="L250" s="24" t="s">
        <v>39</v>
      </c>
      <c r="N250" s="337" t="s">
        <v>55</v>
      </c>
      <c r="O250" s="2"/>
      <c r="P250" s="281"/>
    </row>
    <row r="251" spans="3:16" ht="13.9" customHeight="1" thickBot="1" x14ac:dyDescent="0.25">
      <c r="C251" s="47" t="s">
        <v>47</v>
      </c>
      <c r="D251" s="48" t="s">
        <v>1</v>
      </c>
      <c r="E251" s="49" t="s">
        <v>34</v>
      </c>
      <c r="F251" s="12"/>
      <c r="G251" s="443"/>
      <c r="H251" s="358">
        <f>SUM(H252:I255)</f>
        <v>0</v>
      </c>
      <c r="I251" s="359"/>
      <c r="J251" s="360">
        <f>SUM(J252:K254)</f>
        <v>0</v>
      </c>
      <c r="K251" s="361"/>
      <c r="L251" s="293">
        <f>SUM(L252:M254)</f>
        <v>0</v>
      </c>
      <c r="M251" s="64"/>
      <c r="N251" s="338">
        <f>SUM(N252:N255)</f>
        <v>0</v>
      </c>
      <c r="O251" s="2"/>
      <c r="P251" s="281"/>
    </row>
    <row r="252" spans="3:16" ht="13.9" customHeight="1" x14ac:dyDescent="0.2">
      <c r="C252" s="100" t="s">
        <v>44</v>
      </c>
      <c r="D252" s="77"/>
      <c r="E252" s="59"/>
      <c r="F252" s="12"/>
      <c r="G252" s="28" t="s">
        <v>19</v>
      </c>
      <c r="H252" s="439"/>
      <c r="I252" s="440"/>
      <c r="J252" s="440"/>
      <c r="K252" s="441"/>
      <c r="L252" s="333">
        <f>H252+J252</f>
        <v>0</v>
      </c>
      <c r="N252" s="75"/>
      <c r="O252" s="2"/>
      <c r="P252" s="101"/>
    </row>
    <row r="253" spans="3:16" ht="13.9" customHeight="1" x14ac:dyDescent="0.2">
      <c r="C253" s="102" t="s">
        <v>48</v>
      </c>
      <c r="D253" s="16"/>
      <c r="E253" s="282">
        <f>D253*4.99</f>
        <v>0</v>
      </c>
      <c r="F253" s="12"/>
      <c r="G253" s="28" t="s">
        <v>25</v>
      </c>
      <c r="H253" s="431"/>
      <c r="I253" s="432"/>
      <c r="J253" s="432"/>
      <c r="K253" s="433"/>
      <c r="L253" s="334">
        <f>H253+J253</f>
        <v>0</v>
      </c>
      <c r="N253" s="75"/>
      <c r="O253" s="2"/>
      <c r="P253" s="96"/>
    </row>
    <row r="254" spans="3:16" ht="13.9" customHeight="1" x14ac:dyDescent="0.2">
      <c r="C254" s="102" t="s">
        <v>114</v>
      </c>
      <c r="D254" s="16"/>
      <c r="E254" s="51"/>
      <c r="F254" s="12"/>
      <c r="G254" s="28" t="s">
        <v>26</v>
      </c>
      <c r="H254" s="431"/>
      <c r="I254" s="432"/>
      <c r="J254" s="432"/>
      <c r="K254" s="433"/>
      <c r="L254" s="334">
        <f>H254+J254</f>
        <v>0</v>
      </c>
      <c r="N254" s="75"/>
      <c r="O254" s="2"/>
      <c r="P254" s="121"/>
    </row>
    <row r="255" spans="3:16" ht="13.9" customHeight="1" thickBot="1" x14ac:dyDescent="0.25">
      <c r="C255" s="103" t="s">
        <v>56</v>
      </c>
      <c r="D255" s="78"/>
      <c r="E255" s="79"/>
      <c r="G255" s="87" t="s">
        <v>27</v>
      </c>
      <c r="H255" s="376">
        <f>E258+E263+E267</f>
        <v>0</v>
      </c>
      <c r="I255" s="377"/>
      <c r="J255" s="377"/>
      <c r="K255" s="438"/>
      <c r="L255" s="332">
        <f>H255</f>
        <v>0</v>
      </c>
      <c r="N255" s="76"/>
      <c r="O255" s="2"/>
    </row>
    <row r="256" spans="3:16" ht="13.9" customHeight="1" thickBot="1" x14ac:dyDescent="0.25">
      <c r="C256" s="2"/>
      <c r="G256" s="36"/>
      <c r="H256" s="58"/>
      <c r="I256" s="58"/>
      <c r="J256" s="58"/>
      <c r="K256" s="58"/>
      <c r="L256" s="58"/>
      <c r="N256" s="2"/>
      <c r="O256" s="2"/>
    </row>
    <row r="257" spans="3:16" ht="13.9" customHeight="1" thickBot="1" x14ac:dyDescent="0.25">
      <c r="C257" s="105" t="s">
        <v>107</v>
      </c>
      <c r="D257" s="26" t="s">
        <v>1</v>
      </c>
      <c r="E257" s="305">
        <f>E258+E259+E260</f>
        <v>0</v>
      </c>
      <c r="G257" s="349" t="s">
        <v>49</v>
      </c>
      <c r="H257" s="350"/>
      <c r="I257" s="350"/>
      <c r="J257" s="350"/>
      <c r="K257" s="350"/>
      <c r="L257" s="353">
        <f>SUM(G260:L260)</f>
        <v>0</v>
      </c>
      <c r="N257" s="105" t="s">
        <v>109</v>
      </c>
      <c r="O257" s="26" t="s">
        <v>1</v>
      </c>
      <c r="P257" s="305">
        <f>P258+P259+P260</f>
        <v>0</v>
      </c>
    </row>
    <row r="258" spans="3:16" ht="13.9" customHeight="1" thickBot="1" x14ac:dyDescent="0.25">
      <c r="C258" s="106" t="s">
        <v>6</v>
      </c>
      <c r="D258" s="16"/>
      <c r="E258" s="27"/>
      <c r="G258" s="351"/>
      <c r="H258" s="352"/>
      <c r="I258" s="352"/>
      <c r="J258" s="352"/>
      <c r="K258" s="352"/>
      <c r="L258" s="354"/>
      <c r="N258" s="106" t="s">
        <v>6</v>
      </c>
      <c r="O258" s="16"/>
      <c r="P258" s="27"/>
    </row>
    <row r="259" spans="3:16" ht="13.9" customHeight="1" x14ac:dyDescent="0.2">
      <c r="C259" s="108" t="s">
        <v>7</v>
      </c>
      <c r="D259" s="16"/>
      <c r="E259" s="27"/>
      <c r="F259" s="12"/>
      <c r="G259" s="311" t="s">
        <v>36</v>
      </c>
      <c r="H259" s="370" t="s">
        <v>37</v>
      </c>
      <c r="I259" s="370"/>
      <c r="J259" s="370" t="s">
        <v>38</v>
      </c>
      <c r="K259" s="370"/>
      <c r="L259" s="312" t="s">
        <v>40</v>
      </c>
      <c r="N259" s="108" t="s">
        <v>7</v>
      </c>
      <c r="O259" s="16"/>
      <c r="P259" s="27"/>
    </row>
    <row r="260" spans="3:16" ht="13.9" customHeight="1" thickBot="1" x14ac:dyDescent="0.25">
      <c r="C260" s="110" t="s">
        <v>8</v>
      </c>
      <c r="D260" s="34"/>
      <c r="E260" s="39"/>
      <c r="F260" s="12"/>
      <c r="G260" s="85"/>
      <c r="H260" s="371"/>
      <c r="I260" s="371"/>
      <c r="J260" s="371"/>
      <c r="K260" s="371"/>
      <c r="L260" s="86"/>
      <c r="N260" s="110" t="s">
        <v>8</v>
      </c>
      <c r="O260" s="16"/>
      <c r="P260" s="27"/>
    </row>
    <row r="261" spans="3:16" ht="13.9" customHeight="1" thickBot="1" x14ac:dyDescent="0.25">
      <c r="C261" s="88"/>
      <c r="N261" s="88"/>
      <c r="O261" s="63"/>
      <c r="P261" s="63"/>
    </row>
    <row r="262" spans="3:16" ht="13.9" customHeight="1" thickBot="1" x14ac:dyDescent="0.25">
      <c r="C262" s="105" t="s">
        <v>108</v>
      </c>
      <c r="D262" s="26" t="s">
        <v>1</v>
      </c>
      <c r="E262" s="305">
        <f>E263+E264+E265</f>
        <v>0</v>
      </c>
      <c r="G262" s="349" t="s">
        <v>50</v>
      </c>
      <c r="H262" s="350"/>
      <c r="I262" s="350"/>
      <c r="J262" s="350"/>
      <c r="K262" s="350"/>
      <c r="L262" s="353">
        <f>SUM(G266:L266)</f>
        <v>0</v>
      </c>
      <c r="N262" s="111" t="s">
        <v>109</v>
      </c>
      <c r="O262" s="26" t="s">
        <v>1</v>
      </c>
      <c r="P262" s="305">
        <f>P263+P264</f>
        <v>0</v>
      </c>
    </row>
    <row r="263" spans="3:16" ht="13.9" customHeight="1" thickBot="1" x14ac:dyDescent="0.25">
      <c r="C263" s="108" t="s">
        <v>54</v>
      </c>
      <c r="D263" s="37"/>
      <c r="E263" s="38"/>
      <c r="F263" s="12"/>
      <c r="G263" s="351"/>
      <c r="H263" s="352"/>
      <c r="I263" s="352"/>
      <c r="J263" s="352"/>
      <c r="K263" s="352"/>
      <c r="L263" s="354"/>
      <c r="N263" s="29" t="s">
        <v>54</v>
      </c>
      <c r="O263" s="37"/>
      <c r="P263" s="38"/>
    </row>
    <row r="264" spans="3:16" ht="13.9" customHeight="1" x14ac:dyDescent="0.2">
      <c r="C264" s="108" t="s">
        <v>9</v>
      </c>
      <c r="D264" s="60"/>
      <c r="E264" s="30"/>
      <c r="G264" s="316">
        <v>10</v>
      </c>
      <c r="H264" s="317">
        <v>20</v>
      </c>
      <c r="I264" s="317"/>
      <c r="J264" s="317"/>
      <c r="K264" s="317">
        <v>50</v>
      </c>
      <c r="L264" s="318">
        <v>100</v>
      </c>
      <c r="N264" s="29" t="s">
        <v>9</v>
      </c>
      <c r="O264" s="61"/>
      <c r="P264" s="62"/>
    </row>
    <row r="265" spans="3:16" ht="13.9" customHeight="1" thickBot="1" x14ac:dyDescent="0.25">
      <c r="C265" s="110" t="s">
        <v>10</v>
      </c>
      <c r="D265" s="31"/>
      <c r="E265" s="35"/>
      <c r="G265" s="83"/>
      <c r="H265" s="357"/>
      <c r="I265" s="357"/>
      <c r="J265" s="357"/>
      <c r="K265" s="357"/>
      <c r="L265" s="84"/>
      <c r="N265" s="33" t="s">
        <v>10</v>
      </c>
      <c r="O265" s="31"/>
      <c r="P265" s="32"/>
    </row>
    <row r="266" spans="3:16" ht="13.9" customHeight="1" thickBot="1" x14ac:dyDescent="0.25">
      <c r="C266" s="99"/>
      <c r="G266" s="335">
        <f>G264*G265</f>
        <v>0</v>
      </c>
      <c r="H266" s="365">
        <f t="shared" ref="H266" si="24">H264*H265</f>
        <v>0</v>
      </c>
      <c r="I266" s="365"/>
      <c r="J266" s="365">
        <f>K264*J265</f>
        <v>0</v>
      </c>
      <c r="K266" s="365"/>
      <c r="L266" s="336">
        <f t="shared" ref="L266" si="25">L264*L265</f>
        <v>0</v>
      </c>
      <c r="N266" s="88"/>
      <c r="O266" s="2"/>
    </row>
    <row r="267" spans="3:16" ht="13.9" customHeight="1" thickBot="1" x14ac:dyDescent="0.25">
      <c r="C267" s="112" t="s">
        <v>113</v>
      </c>
      <c r="D267" s="40" t="s">
        <v>1</v>
      </c>
      <c r="E267" s="314">
        <f>SUM(E268:E271)</f>
        <v>0</v>
      </c>
      <c r="F267" s="12"/>
      <c r="N267" s="112" t="s">
        <v>110</v>
      </c>
      <c r="O267" s="40" t="s">
        <v>1</v>
      </c>
      <c r="P267" s="314">
        <f>SUM(P268:P271)</f>
        <v>0</v>
      </c>
    </row>
    <row r="268" spans="3:16" ht="13.9" customHeight="1" thickBot="1" x14ac:dyDescent="0.25">
      <c r="C268" s="113" t="s">
        <v>11</v>
      </c>
      <c r="D268" s="41"/>
      <c r="E268" s="42"/>
      <c r="F268" s="12"/>
      <c r="H268" s="449" t="s">
        <v>23</v>
      </c>
      <c r="I268" s="450"/>
      <c r="J268" s="450"/>
      <c r="K268" s="451"/>
      <c r="N268" s="113" t="s">
        <v>30</v>
      </c>
      <c r="O268" s="41"/>
      <c r="P268" s="42"/>
    </row>
    <row r="269" spans="3:16" ht="13.9" customHeight="1" x14ac:dyDescent="0.2">
      <c r="C269" s="114" t="s">
        <v>57</v>
      </c>
      <c r="D269" s="43"/>
      <c r="E269" s="44"/>
      <c r="F269" s="12"/>
      <c r="H269" s="387">
        <f>E244+E252+E253+E254+P254</f>
        <v>538.71</v>
      </c>
      <c r="I269" s="388"/>
      <c r="J269" s="388"/>
      <c r="K269" s="389"/>
      <c r="N269" s="114" t="s">
        <v>31</v>
      </c>
      <c r="O269" s="43"/>
      <c r="P269" s="44"/>
    </row>
    <row r="270" spans="3:16" ht="13.9" customHeight="1" thickBot="1" x14ac:dyDescent="0.25">
      <c r="C270" s="114" t="s">
        <v>12</v>
      </c>
      <c r="D270" s="43"/>
      <c r="E270" s="44"/>
      <c r="F270" s="12"/>
      <c r="H270" s="390"/>
      <c r="I270" s="391"/>
      <c r="J270" s="391"/>
      <c r="K270" s="392"/>
      <c r="N270" s="114" t="s">
        <v>32</v>
      </c>
      <c r="O270" s="43"/>
      <c r="P270" s="44"/>
    </row>
    <row r="271" spans="3:16" ht="13.9" customHeight="1" thickBot="1" x14ac:dyDescent="0.25">
      <c r="C271" s="115" t="s">
        <v>13</v>
      </c>
      <c r="D271" s="45"/>
      <c r="E271" s="46"/>
      <c r="N271" s="115" t="s">
        <v>33</v>
      </c>
      <c r="O271" s="45"/>
      <c r="P271" s="46"/>
    </row>
  </sheetData>
  <mergeCells count="272">
    <mergeCell ref="H2:J4"/>
    <mergeCell ref="K2:K4"/>
    <mergeCell ref="C3:F4"/>
    <mergeCell ref="M3:P4"/>
    <mergeCell ref="H5:J5"/>
    <mergeCell ref="H6:J6"/>
    <mergeCell ref="N6:N7"/>
    <mergeCell ref="O6:O7"/>
    <mergeCell ref="P6:P7"/>
    <mergeCell ref="H14:I14"/>
    <mergeCell ref="J14:K14"/>
    <mergeCell ref="H15:I15"/>
    <mergeCell ref="J15:K15"/>
    <mergeCell ref="H16:I16"/>
    <mergeCell ref="J16:K16"/>
    <mergeCell ref="N10:N11"/>
    <mergeCell ref="G12:G13"/>
    <mergeCell ref="H12:I12"/>
    <mergeCell ref="J12:K12"/>
    <mergeCell ref="H13:I13"/>
    <mergeCell ref="J13:K13"/>
    <mergeCell ref="G24:K25"/>
    <mergeCell ref="L24:L25"/>
    <mergeCell ref="G26:I26"/>
    <mergeCell ref="J26:L26"/>
    <mergeCell ref="G27:I27"/>
    <mergeCell ref="J27:L27"/>
    <mergeCell ref="H17:I17"/>
    <mergeCell ref="J17:K17"/>
    <mergeCell ref="G19:H19"/>
    <mergeCell ref="K19:L19"/>
    <mergeCell ref="G20:H21"/>
    <mergeCell ref="K20:L21"/>
    <mergeCell ref="H33:I33"/>
    <mergeCell ref="J33:K33"/>
    <mergeCell ref="H36:K38"/>
    <mergeCell ref="C37:E38"/>
    <mergeCell ref="F37:F38"/>
    <mergeCell ref="N37:P38"/>
    <mergeCell ref="G29:K30"/>
    <mergeCell ref="L29:L30"/>
    <mergeCell ref="H31:I31"/>
    <mergeCell ref="J31:K31"/>
    <mergeCell ref="H32:I32"/>
    <mergeCell ref="J32:K32"/>
    <mergeCell ref="H48:I48"/>
    <mergeCell ref="J48:K48"/>
    <mergeCell ref="H49:I49"/>
    <mergeCell ref="J49:K49"/>
    <mergeCell ref="H50:I50"/>
    <mergeCell ref="J50:K50"/>
    <mergeCell ref="H39:J39"/>
    <mergeCell ref="H40:J40"/>
    <mergeCell ref="G46:G47"/>
    <mergeCell ref="H46:I46"/>
    <mergeCell ref="J46:K46"/>
    <mergeCell ref="H47:I47"/>
    <mergeCell ref="J47:K47"/>
    <mergeCell ref="C71:E72"/>
    <mergeCell ref="F71:F72"/>
    <mergeCell ref="H56:I56"/>
    <mergeCell ref="J56:K56"/>
    <mergeCell ref="G58:K59"/>
    <mergeCell ref="L58:L59"/>
    <mergeCell ref="H61:I61"/>
    <mergeCell ref="J61:K61"/>
    <mergeCell ref="H51:I51"/>
    <mergeCell ref="J51:K51"/>
    <mergeCell ref="G53:K54"/>
    <mergeCell ref="L53:L54"/>
    <mergeCell ref="H55:I55"/>
    <mergeCell ref="J55:K55"/>
    <mergeCell ref="G80:G81"/>
    <mergeCell ref="H80:I80"/>
    <mergeCell ref="J80:K80"/>
    <mergeCell ref="H81:I81"/>
    <mergeCell ref="J81:K81"/>
    <mergeCell ref="H62:I62"/>
    <mergeCell ref="J62:K62"/>
    <mergeCell ref="H64:K64"/>
    <mergeCell ref="H65:K66"/>
    <mergeCell ref="H70:K72"/>
    <mergeCell ref="H82:I82"/>
    <mergeCell ref="J82:K82"/>
    <mergeCell ref="H83:I83"/>
    <mergeCell ref="J83:K83"/>
    <mergeCell ref="H84:I84"/>
    <mergeCell ref="J84:K84"/>
    <mergeCell ref="N71:P72"/>
    <mergeCell ref="H73:J73"/>
    <mergeCell ref="H74:J74"/>
    <mergeCell ref="C105:E106"/>
    <mergeCell ref="F105:F106"/>
    <mergeCell ref="H90:I90"/>
    <mergeCell ref="J90:K90"/>
    <mergeCell ref="G92:K93"/>
    <mergeCell ref="L92:L93"/>
    <mergeCell ref="H95:I95"/>
    <mergeCell ref="J95:K95"/>
    <mergeCell ref="H85:I85"/>
    <mergeCell ref="J85:K85"/>
    <mergeCell ref="G87:K88"/>
    <mergeCell ref="L87:L88"/>
    <mergeCell ref="H89:I89"/>
    <mergeCell ref="J89:K89"/>
    <mergeCell ref="G114:G115"/>
    <mergeCell ref="H114:I114"/>
    <mergeCell ref="J114:K114"/>
    <mergeCell ref="H115:I115"/>
    <mergeCell ref="J115:K115"/>
    <mergeCell ref="H96:I96"/>
    <mergeCell ref="J96:K96"/>
    <mergeCell ref="H98:K98"/>
    <mergeCell ref="H99:K100"/>
    <mergeCell ref="H104:K106"/>
    <mergeCell ref="H116:I116"/>
    <mergeCell ref="J116:K116"/>
    <mergeCell ref="H117:I117"/>
    <mergeCell ref="J117:K117"/>
    <mergeCell ref="H118:I118"/>
    <mergeCell ref="J118:K118"/>
    <mergeCell ref="N105:P106"/>
    <mergeCell ref="H107:J107"/>
    <mergeCell ref="H108:J108"/>
    <mergeCell ref="C139:E140"/>
    <mergeCell ref="F139:F140"/>
    <mergeCell ref="H124:I124"/>
    <mergeCell ref="J124:K124"/>
    <mergeCell ref="G126:K127"/>
    <mergeCell ref="L126:L127"/>
    <mergeCell ref="H129:I129"/>
    <mergeCell ref="J129:K129"/>
    <mergeCell ref="H119:I119"/>
    <mergeCell ref="J119:K119"/>
    <mergeCell ref="G121:K122"/>
    <mergeCell ref="L121:L122"/>
    <mergeCell ref="H123:I123"/>
    <mergeCell ref="J123:K123"/>
    <mergeCell ref="G148:G149"/>
    <mergeCell ref="H148:I148"/>
    <mergeCell ref="J148:K148"/>
    <mergeCell ref="H149:I149"/>
    <mergeCell ref="J149:K149"/>
    <mergeCell ref="H130:I130"/>
    <mergeCell ref="J130:K130"/>
    <mergeCell ref="H132:K132"/>
    <mergeCell ref="H133:K134"/>
    <mergeCell ref="H138:K140"/>
    <mergeCell ref="H150:I150"/>
    <mergeCell ref="J150:K150"/>
    <mergeCell ref="H151:I151"/>
    <mergeCell ref="J151:K151"/>
    <mergeCell ref="H152:I152"/>
    <mergeCell ref="J152:K152"/>
    <mergeCell ref="N139:P140"/>
    <mergeCell ref="H141:J141"/>
    <mergeCell ref="H142:J142"/>
    <mergeCell ref="C173:E174"/>
    <mergeCell ref="F173:F174"/>
    <mergeCell ref="H158:I158"/>
    <mergeCell ref="J158:K158"/>
    <mergeCell ref="G160:K161"/>
    <mergeCell ref="L160:L161"/>
    <mergeCell ref="H163:I163"/>
    <mergeCell ref="J163:K163"/>
    <mergeCell ref="H153:I153"/>
    <mergeCell ref="J153:K153"/>
    <mergeCell ref="G155:K156"/>
    <mergeCell ref="L155:L156"/>
    <mergeCell ref="H157:I157"/>
    <mergeCell ref="J157:K157"/>
    <mergeCell ref="G182:G183"/>
    <mergeCell ref="H182:I182"/>
    <mergeCell ref="J182:K182"/>
    <mergeCell ref="H183:I183"/>
    <mergeCell ref="J183:K183"/>
    <mergeCell ref="H164:I164"/>
    <mergeCell ref="J164:K164"/>
    <mergeCell ref="H166:K166"/>
    <mergeCell ref="H167:K168"/>
    <mergeCell ref="H172:K174"/>
    <mergeCell ref="H184:I184"/>
    <mergeCell ref="J184:K184"/>
    <mergeCell ref="H185:I185"/>
    <mergeCell ref="J185:K185"/>
    <mergeCell ref="H186:I186"/>
    <mergeCell ref="J186:K186"/>
    <mergeCell ref="N173:P174"/>
    <mergeCell ref="H175:J175"/>
    <mergeCell ref="H176:J176"/>
    <mergeCell ref="C207:E208"/>
    <mergeCell ref="F207:F208"/>
    <mergeCell ref="H192:I192"/>
    <mergeCell ref="J192:K192"/>
    <mergeCell ref="G194:K195"/>
    <mergeCell ref="L194:L195"/>
    <mergeCell ref="H197:I197"/>
    <mergeCell ref="J197:K197"/>
    <mergeCell ref="H187:I187"/>
    <mergeCell ref="J187:K187"/>
    <mergeCell ref="G189:K190"/>
    <mergeCell ref="L189:L190"/>
    <mergeCell ref="H191:I191"/>
    <mergeCell ref="J191:K191"/>
    <mergeCell ref="G216:G217"/>
    <mergeCell ref="H216:I216"/>
    <mergeCell ref="J216:K216"/>
    <mergeCell ref="H217:I217"/>
    <mergeCell ref="J217:K217"/>
    <mergeCell ref="H198:I198"/>
    <mergeCell ref="J198:K198"/>
    <mergeCell ref="H200:K200"/>
    <mergeCell ref="H201:K202"/>
    <mergeCell ref="H206:K208"/>
    <mergeCell ref="H218:I218"/>
    <mergeCell ref="J218:K218"/>
    <mergeCell ref="H219:I219"/>
    <mergeCell ref="J219:K219"/>
    <mergeCell ref="H220:I220"/>
    <mergeCell ref="J220:K220"/>
    <mergeCell ref="N207:P208"/>
    <mergeCell ref="H209:J209"/>
    <mergeCell ref="H210:J210"/>
    <mergeCell ref="C241:E242"/>
    <mergeCell ref="F241:F242"/>
    <mergeCell ref="H226:I226"/>
    <mergeCell ref="J226:K226"/>
    <mergeCell ref="G228:K229"/>
    <mergeCell ref="L228:L229"/>
    <mergeCell ref="H231:I231"/>
    <mergeCell ref="J231:K231"/>
    <mergeCell ref="H221:I221"/>
    <mergeCell ref="J221:K221"/>
    <mergeCell ref="G223:K224"/>
    <mergeCell ref="L223:L224"/>
    <mergeCell ref="H225:I225"/>
    <mergeCell ref="J225:K225"/>
    <mergeCell ref="N241:P242"/>
    <mergeCell ref="H243:J243"/>
    <mergeCell ref="H244:J244"/>
    <mergeCell ref="G250:G251"/>
    <mergeCell ref="H250:I250"/>
    <mergeCell ref="J250:K250"/>
    <mergeCell ref="H251:I251"/>
    <mergeCell ref="J251:K251"/>
    <mergeCell ref="H232:I232"/>
    <mergeCell ref="J232:K232"/>
    <mergeCell ref="H234:K234"/>
    <mergeCell ref="H235:K236"/>
    <mergeCell ref="H240:K242"/>
    <mergeCell ref="H255:I255"/>
    <mergeCell ref="J255:K255"/>
    <mergeCell ref="G257:K258"/>
    <mergeCell ref="L257:L258"/>
    <mergeCell ref="H259:I259"/>
    <mergeCell ref="J259:K259"/>
    <mergeCell ref="H252:I252"/>
    <mergeCell ref="J252:K252"/>
    <mergeCell ref="H253:I253"/>
    <mergeCell ref="J253:K253"/>
    <mergeCell ref="H254:I254"/>
    <mergeCell ref="J254:K254"/>
    <mergeCell ref="H266:I266"/>
    <mergeCell ref="J266:K266"/>
    <mergeCell ref="H268:K268"/>
    <mergeCell ref="H269:K270"/>
    <mergeCell ref="H260:I260"/>
    <mergeCell ref="J260:K260"/>
    <mergeCell ref="G262:K263"/>
    <mergeCell ref="L262:L263"/>
    <mergeCell ref="H265:I265"/>
    <mergeCell ref="J265:K265"/>
  </mergeCells>
  <conditionalFormatting sqref="D7:E11">
    <cfRule type="cellIs" dxfId="406" priority="143" operator="equal">
      <formula>0</formula>
    </cfRule>
  </conditionalFormatting>
  <conditionalFormatting sqref="D14:E17 D20:E22 D25:E27 D30:E33">
    <cfRule type="cellIs" dxfId="405" priority="75" operator="equal">
      <formula>0</formula>
    </cfRule>
  </conditionalFormatting>
  <conditionalFormatting sqref="D41:E45">
    <cfRule type="cellIs" dxfId="404" priority="65" operator="equal">
      <formula>0</formula>
    </cfRule>
  </conditionalFormatting>
  <conditionalFormatting sqref="D48:E51">
    <cfRule type="cellIs" dxfId="403" priority="61" operator="equal">
      <formula>0</formula>
    </cfRule>
  </conditionalFormatting>
  <conditionalFormatting sqref="D75:E79">
    <cfRule type="cellIs" dxfId="402" priority="55" operator="equal">
      <formula>0</formula>
    </cfRule>
  </conditionalFormatting>
  <conditionalFormatting sqref="D82:E85">
    <cfRule type="cellIs" dxfId="401" priority="51" operator="equal">
      <formula>0</formula>
    </cfRule>
  </conditionalFormatting>
  <conditionalFormatting sqref="D109:E113">
    <cfRule type="cellIs" dxfId="400" priority="45" operator="equal">
      <formula>0</formula>
    </cfRule>
  </conditionalFormatting>
  <conditionalFormatting sqref="D116:E119">
    <cfRule type="cellIs" dxfId="399" priority="41" operator="equal">
      <formula>0</formula>
    </cfRule>
  </conditionalFormatting>
  <conditionalFormatting sqref="D143:E147">
    <cfRule type="cellIs" dxfId="398" priority="35" operator="equal">
      <formula>0</formula>
    </cfRule>
  </conditionalFormatting>
  <conditionalFormatting sqref="D150:E153">
    <cfRule type="cellIs" dxfId="397" priority="31" operator="equal">
      <formula>0</formula>
    </cfRule>
  </conditionalFormatting>
  <conditionalFormatting sqref="D177:E181">
    <cfRule type="cellIs" dxfId="396" priority="25" operator="equal">
      <formula>0</formula>
    </cfRule>
  </conditionalFormatting>
  <conditionalFormatting sqref="D184:E187">
    <cfRule type="cellIs" dxfId="395" priority="21" operator="equal">
      <formula>0</formula>
    </cfRule>
  </conditionalFormatting>
  <conditionalFormatting sqref="D211:E215">
    <cfRule type="cellIs" dxfId="394" priority="15" operator="equal">
      <formula>0</formula>
    </cfRule>
  </conditionalFormatting>
  <conditionalFormatting sqref="D218:E221">
    <cfRule type="cellIs" dxfId="393" priority="11" operator="equal">
      <formula>0</formula>
    </cfRule>
  </conditionalFormatting>
  <conditionalFormatting sqref="D245:E249">
    <cfRule type="cellIs" dxfId="392" priority="5" operator="equal">
      <formula>0</formula>
    </cfRule>
  </conditionalFormatting>
  <conditionalFormatting sqref="D252:E255">
    <cfRule type="cellIs" dxfId="391" priority="1" operator="equal">
      <formula>0</formula>
    </cfRule>
  </conditionalFormatting>
  <conditionalFormatting sqref="G62:L62">
    <cfRule type="cellIs" dxfId="390" priority="67" operator="equal">
      <formula>0</formula>
    </cfRule>
  </conditionalFormatting>
  <conditionalFormatting sqref="G96:L96">
    <cfRule type="cellIs" dxfId="389" priority="57" operator="equal">
      <formula>0</formula>
    </cfRule>
  </conditionalFormatting>
  <conditionalFormatting sqref="G130:L130">
    <cfRule type="cellIs" dxfId="388" priority="47" operator="equal">
      <formula>0</formula>
    </cfRule>
  </conditionalFormatting>
  <conditionalFormatting sqref="G164:L164">
    <cfRule type="cellIs" dxfId="387" priority="37" operator="equal">
      <formula>0</formula>
    </cfRule>
  </conditionalFormatting>
  <conditionalFormatting sqref="G198:L198">
    <cfRule type="cellIs" dxfId="386" priority="27" operator="equal">
      <formula>0</formula>
    </cfRule>
  </conditionalFormatting>
  <conditionalFormatting sqref="G232:L232">
    <cfRule type="cellIs" dxfId="385" priority="17" operator="equal">
      <formula>0</formula>
    </cfRule>
  </conditionalFormatting>
  <conditionalFormatting sqref="G266:L266">
    <cfRule type="cellIs" dxfId="384" priority="7" operator="equal">
      <formula>0</formula>
    </cfRule>
  </conditionalFormatting>
  <conditionalFormatting sqref="H51:I51">
    <cfRule type="cellIs" dxfId="383" priority="66" operator="equal">
      <formula>0</formula>
    </cfRule>
  </conditionalFormatting>
  <conditionalFormatting sqref="H85:I85">
    <cfRule type="cellIs" dxfId="382" priority="56" operator="equal">
      <formula>0</formula>
    </cfRule>
  </conditionalFormatting>
  <conditionalFormatting sqref="H119:I119">
    <cfRule type="cellIs" dxfId="381" priority="46" operator="equal">
      <formula>0</formula>
    </cfRule>
  </conditionalFormatting>
  <conditionalFormatting sqref="H153:I153">
    <cfRule type="cellIs" dxfId="380" priority="36" operator="equal">
      <formula>0</formula>
    </cfRule>
  </conditionalFormatting>
  <conditionalFormatting sqref="H187:I187">
    <cfRule type="cellIs" dxfId="379" priority="26" operator="equal">
      <formula>0</formula>
    </cfRule>
  </conditionalFormatting>
  <conditionalFormatting sqref="H221:I221">
    <cfRule type="cellIs" dxfId="378" priority="16" operator="equal">
      <formula>0</formula>
    </cfRule>
  </conditionalFormatting>
  <conditionalFormatting sqref="H255:I255">
    <cfRule type="cellIs" dxfId="377" priority="6" operator="equal">
      <formula>0</formula>
    </cfRule>
  </conditionalFormatting>
  <conditionalFormatting sqref="K5">
    <cfRule type="cellIs" dxfId="376" priority="213" operator="equal">
      <formula>0</formula>
    </cfRule>
  </conditionalFormatting>
  <conditionalFormatting sqref="K40">
    <cfRule type="cellIs" dxfId="375" priority="69" operator="equal">
      <formula>0</formula>
    </cfRule>
  </conditionalFormatting>
  <conditionalFormatting sqref="K74">
    <cfRule type="cellIs" dxfId="374" priority="59" operator="equal">
      <formula>0</formula>
    </cfRule>
  </conditionalFormatting>
  <conditionalFormatting sqref="K108">
    <cfRule type="cellIs" dxfId="373" priority="49" operator="equal">
      <formula>0</formula>
    </cfRule>
  </conditionalFormatting>
  <conditionalFormatting sqref="K142">
    <cfRule type="cellIs" dxfId="372" priority="39" operator="equal">
      <formula>0</formula>
    </cfRule>
  </conditionalFormatting>
  <conditionalFormatting sqref="K176">
    <cfRule type="cellIs" dxfId="371" priority="29" operator="equal">
      <formula>0</formula>
    </cfRule>
  </conditionalFormatting>
  <conditionalFormatting sqref="K210">
    <cfRule type="cellIs" dxfId="370" priority="19" operator="equal">
      <formula>0</formula>
    </cfRule>
  </conditionalFormatting>
  <conditionalFormatting sqref="K244">
    <cfRule type="cellIs" dxfId="369" priority="9" operator="equal">
      <formula>0</formula>
    </cfRule>
  </conditionalFormatting>
  <conditionalFormatting sqref="L10">
    <cfRule type="cellIs" dxfId="368" priority="140" operator="lessThan">
      <formula>0</formula>
    </cfRule>
    <cfRule type="cellIs" dxfId="367" priority="139" operator="greaterThan">
      <formula>0</formula>
    </cfRule>
  </conditionalFormatting>
  <conditionalFormatting sqref="L44">
    <cfRule type="cellIs" dxfId="366" priority="63" operator="greaterThan">
      <formula>0</formula>
    </cfRule>
    <cfRule type="cellIs" dxfId="365" priority="64" operator="lessThan">
      <formula>0</formula>
    </cfRule>
  </conditionalFormatting>
  <conditionalFormatting sqref="L78">
    <cfRule type="cellIs" dxfId="364" priority="53" operator="greaterThan">
      <formula>0</formula>
    </cfRule>
    <cfRule type="cellIs" dxfId="363" priority="54" operator="lessThan">
      <formula>0</formula>
    </cfRule>
  </conditionalFormatting>
  <conditionalFormatting sqref="L112">
    <cfRule type="cellIs" dxfId="362" priority="43" operator="greaterThan">
      <formula>0</formula>
    </cfRule>
    <cfRule type="cellIs" dxfId="361" priority="44" operator="lessThan">
      <formula>0</formula>
    </cfRule>
  </conditionalFormatting>
  <conditionalFormatting sqref="L146">
    <cfRule type="cellIs" dxfId="360" priority="33" operator="greaterThan">
      <formula>0</formula>
    </cfRule>
    <cfRule type="cellIs" dxfId="359" priority="34" operator="lessThan">
      <formula>0</formula>
    </cfRule>
  </conditionalFormatting>
  <conditionalFormatting sqref="L180">
    <cfRule type="cellIs" dxfId="358" priority="24" operator="lessThan">
      <formula>0</formula>
    </cfRule>
    <cfRule type="cellIs" dxfId="357" priority="23" operator="greaterThan">
      <formula>0</formula>
    </cfRule>
  </conditionalFormatting>
  <conditionalFormatting sqref="L214">
    <cfRule type="cellIs" dxfId="356" priority="14" operator="lessThan">
      <formula>0</formula>
    </cfRule>
    <cfRule type="cellIs" dxfId="355" priority="13" operator="greaterThan">
      <formula>0</formula>
    </cfRule>
  </conditionalFormatting>
  <conditionalFormatting sqref="L248">
    <cfRule type="cellIs" dxfId="354" priority="4" operator="lessThan">
      <formula>0</formula>
    </cfRule>
    <cfRule type="cellIs" dxfId="353" priority="3" operator="greaterThan">
      <formula>0</formula>
    </cfRule>
  </conditionalFormatting>
  <conditionalFormatting sqref="N12:N13 H14:K16 G27:L27 G32:L32">
    <cfRule type="cellIs" dxfId="352" priority="78" operator="equal">
      <formula>0</formula>
    </cfRule>
  </conditionalFormatting>
  <conditionalFormatting sqref="N8:P9">
    <cfRule type="cellIs" dxfId="351" priority="256" operator="equal">
      <formula>0</formula>
    </cfRule>
  </conditionalFormatting>
  <conditionalFormatting sqref="O16:P16 O20:P22 O25:P27 O30:P33">
    <cfRule type="cellIs" dxfId="350" priority="76" operator="equal">
      <formula>0</formula>
    </cfRule>
  </conditionalFormatting>
  <conditionalFormatting sqref="P12:P13">
    <cfRule type="cellIs" dxfId="349" priority="74" operator="equal">
      <formula>0</formula>
    </cfRule>
  </conditionalFormatting>
  <conditionalFormatting sqref="P19 P24">
    <cfRule type="expression" dxfId="348" priority="77">
      <formula>$P19&lt;&gt;$E19</formula>
    </cfRule>
  </conditionalFormatting>
  <conditionalFormatting sqref="P48:P49">
    <cfRule type="cellIs" dxfId="347" priority="62" operator="equal">
      <formula>0</formula>
    </cfRule>
  </conditionalFormatting>
  <conditionalFormatting sqref="P53 P58 P63">
    <cfRule type="expression" dxfId="346" priority="70">
      <formula>$P53&lt;&gt;$E53</formula>
    </cfRule>
  </conditionalFormatting>
  <conditionalFormatting sqref="P57">
    <cfRule type="cellIs" dxfId="345" priority="68" operator="equal">
      <formula>0</formula>
    </cfRule>
  </conditionalFormatting>
  <conditionalFormatting sqref="P82:P83">
    <cfRule type="cellIs" dxfId="344" priority="52" operator="equal">
      <formula>0</formula>
    </cfRule>
  </conditionalFormatting>
  <conditionalFormatting sqref="P87 P92 P97">
    <cfRule type="expression" dxfId="343" priority="60">
      <formula>$P87&lt;&gt;$E87</formula>
    </cfRule>
  </conditionalFormatting>
  <conditionalFormatting sqref="P91">
    <cfRule type="cellIs" dxfId="342" priority="58" operator="equal">
      <formula>0</formula>
    </cfRule>
  </conditionalFormatting>
  <conditionalFormatting sqref="P116:P117">
    <cfRule type="cellIs" dxfId="341" priority="42" operator="equal">
      <formula>0</formula>
    </cfRule>
  </conditionalFormatting>
  <conditionalFormatting sqref="P121 P126 P131">
    <cfRule type="expression" dxfId="340" priority="50">
      <formula>$P121&lt;&gt;$E121</formula>
    </cfRule>
  </conditionalFormatting>
  <conditionalFormatting sqref="P125">
    <cfRule type="cellIs" dxfId="339" priority="48" operator="equal">
      <formula>0</formula>
    </cfRule>
  </conditionalFormatting>
  <conditionalFormatting sqref="P150:P151">
    <cfRule type="cellIs" dxfId="338" priority="32" operator="equal">
      <formula>0</formula>
    </cfRule>
  </conditionalFormatting>
  <conditionalFormatting sqref="P155 P160 P165">
    <cfRule type="expression" dxfId="337" priority="40">
      <formula>$P155&lt;&gt;$E155</formula>
    </cfRule>
  </conditionalFormatting>
  <conditionalFormatting sqref="P159">
    <cfRule type="cellIs" dxfId="336" priority="38" operator="equal">
      <formula>0</formula>
    </cfRule>
  </conditionalFormatting>
  <conditionalFormatting sqref="P184:P185">
    <cfRule type="cellIs" dxfId="335" priority="22" operator="equal">
      <formula>0</formula>
    </cfRule>
  </conditionalFormatting>
  <conditionalFormatting sqref="P189 P194 P199">
    <cfRule type="expression" dxfId="334" priority="30">
      <formula>$P189&lt;&gt;$E189</formula>
    </cfRule>
  </conditionalFormatting>
  <conditionalFormatting sqref="P193">
    <cfRule type="cellIs" dxfId="333" priority="28" operator="equal">
      <formula>0</formula>
    </cfRule>
  </conditionalFormatting>
  <conditionalFormatting sqref="P218:P219">
    <cfRule type="cellIs" dxfId="332" priority="12" operator="equal">
      <formula>0</formula>
    </cfRule>
  </conditionalFormatting>
  <conditionalFormatting sqref="P223 P228 P233">
    <cfRule type="expression" dxfId="331" priority="20">
      <formula>$P223&lt;&gt;$E223</formula>
    </cfRule>
  </conditionalFormatting>
  <conditionalFormatting sqref="P227">
    <cfRule type="cellIs" dxfId="330" priority="18" operator="equal">
      <formula>0</formula>
    </cfRule>
  </conditionalFormatting>
  <conditionalFormatting sqref="P252:P253">
    <cfRule type="cellIs" dxfId="329" priority="2" operator="equal">
      <formula>0</formula>
    </cfRule>
  </conditionalFormatting>
  <conditionalFormatting sqref="P257 P262 P267">
    <cfRule type="expression" dxfId="328" priority="10">
      <formula>$P257&lt;&gt;$E257</formula>
    </cfRule>
  </conditionalFormatting>
  <conditionalFormatting sqref="P261">
    <cfRule type="cellIs" dxfId="327" priority="8" operator="equal">
      <formula>0</formula>
    </cfRule>
  </conditionalFormatting>
  <conditionalFormatting sqref="Q64:S66">
    <cfRule type="cellIs" dxfId="326" priority="267" operator="equal">
      <formula>0</formula>
    </cfRule>
  </conditionalFormatting>
  <conditionalFormatting sqref="R19">
    <cfRule type="expression" dxfId="325" priority="71">
      <formula>$P19&lt;&gt;$E19</formula>
    </cfRule>
  </conditionalFormatting>
  <conditionalFormatting sqref="R24">
    <cfRule type="expression" dxfId="324" priority="72">
      <formula>$P24&lt;&gt;$E24</formula>
    </cfRule>
  </conditionalFormatting>
  <conditionalFormatting sqref="R29">
    <cfRule type="expression" dxfId="323" priority="73">
      <formula>$P29&lt;&gt;$E29</formula>
    </cfRule>
  </conditionalFormatting>
  <conditionalFormatting sqref="R58:S61">
    <cfRule type="cellIs" dxfId="322" priority="266" operator="equal">
      <formula>0</formula>
    </cfRule>
  </conditionalFormatting>
  <conditionalFormatting sqref="S48:S51 S54:S55">
    <cfRule type="cellIs" dxfId="321" priority="268" operator="equal">
      <formula>0</formula>
    </cfRule>
  </conditionalFormatting>
  <pageMargins left="2.0833333333333333E-3" right="0.7" top="0.75" bottom="0.75" header="0.3" footer="0.3"/>
  <pageSetup paperSize="9" scale="1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FBAC8-7EA1-49DB-80D0-4A7773676B0C}">
  <sheetPr codeName="Feuil4"/>
  <dimension ref="C1:U271"/>
  <sheetViews>
    <sheetView showWhiteSpace="0" view="pageLayout" zoomScaleNormal="100" workbookViewId="0">
      <selection activeCell="K2" sqref="K2:K4"/>
    </sheetView>
  </sheetViews>
  <sheetFormatPr baseColWidth="10" defaultColWidth="13.7109375" defaultRowHeight="13.9" customHeight="1" x14ac:dyDescent="0.2"/>
  <cols>
    <col min="1" max="1" width="25.7109375" style="2" customWidth="1"/>
    <col min="2" max="2" width="1.7109375" style="2" customWidth="1"/>
    <col min="3" max="3" width="19.42578125" style="1" customWidth="1"/>
    <col min="4" max="4" width="16.7109375" style="2" customWidth="1"/>
    <col min="5" max="5" width="18.28515625" style="2" customWidth="1"/>
    <col min="6" max="6" width="5.7109375" style="2" customWidth="1"/>
    <col min="7" max="8" width="15.7109375" style="2" customWidth="1"/>
    <col min="9" max="10" width="0.85546875" style="2" customWidth="1"/>
    <col min="11" max="12" width="15.7109375" style="2" customWidth="1"/>
    <col min="13" max="13" width="5.7109375" style="2" customWidth="1"/>
    <col min="14" max="15" width="18.28515625" style="1" customWidth="1"/>
    <col min="16" max="16" width="18.42578125" style="2" customWidth="1"/>
    <col min="17" max="17" width="1.7109375" style="2" customWidth="1"/>
    <col min="18" max="18" width="13.85546875" style="2" customWidth="1"/>
    <col min="19" max="19" width="5.5703125" style="2" customWidth="1"/>
    <col min="20" max="20" width="1.7109375" style="2" customWidth="1"/>
    <col min="21" max="21" width="2.7109375" style="2" customWidth="1"/>
    <col min="22" max="16384" width="13.7109375" style="2"/>
  </cols>
  <sheetData>
    <row r="1" spans="3:19" ht="13.9" customHeight="1" thickBot="1" x14ac:dyDescent="0.25"/>
    <row r="2" spans="3:19" ht="13.9" customHeight="1" thickBot="1" x14ac:dyDescent="0.25">
      <c r="C2" s="99"/>
      <c r="D2" s="88"/>
      <c r="E2" s="88"/>
      <c r="F2" s="88"/>
      <c r="G2" s="264"/>
      <c r="H2" s="459" t="s">
        <v>59</v>
      </c>
      <c r="I2" s="459"/>
      <c r="J2" s="459"/>
      <c r="K2" s="459" t="e">
        <f>'S1 - 2024'!K2+3</f>
        <v>#VALUE!</v>
      </c>
      <c r="L2" s="265"/>
      <c r="M2" s="88"/>
      <c r="N2" s="99"/>
      <c r="O2" s="99"/>
      <c r="P2" s="88"/>
      <c r="Q2" s="88"/>
      <c r="R2" s="88"/>
    </row>
    <row r="3" spans="3:19" ht="13.9" customHeight="1" x14ac:dyDescent="0.2">
      <c r="C3" s="474">
        <f>'S1 - 2024'!C3+21</f>
        <v>45313</v>
      </c>
      <c r="D3" s="475"/>
      <c r="E3" s="475"/>
      <c r="F3" s="475"/>
      <c r="G3" s="266"/>
      <c r="H3" s="460"/>
      <c r="I3" s="460"/>
      <c r="J3" s="460"/>
      <c r="K3" s="460"/>
      <c r="L3" s="266"/>
      <c r="M3" s="478">
        <f>C3+6</f>
        <v>45319</v>
      </c>
      <c r="N3" s="478"/>
      <c r="O3" s="478"/>
      <c r="P3" s="479"/>
      <c r="Q3" s="285"/>
      <c r="R3" s="285"/>
      <c r="S3" s="3"/>
    </row>
    <row r="4" spans="3:19" ht="13.9" customHeight="1" thickBot="1" x14ac:dyDescent="0.25">
      <c r="C4" s="476"/>
      <c r="D4" s="477"/>
      <c r="E4" s="477"/>
      <c r="F4" s="477"/>
      <c r="G4" s="267"/>
      <c r="H4" s="460"/>
      <c r="I4" s="460"/>
      <c r="J4" s="460"/>
      <c r="K4" s="460"/>
      <c r="L4" s="267"/>
      <c r="M4" s="480"/>
      <c r="N4" s="480"/>
      <c r="O4" s="480"/>
      <c r="P4" s="481"/>
      <c r="Q4" s="285"/>
      <c r="R4" s="285"/>
      <c r="S4" s="3"/>
    </row>
    <row r="5" spans="3:19" ht="13.9" customHeight="1" thickBot="1" x14ac:dyDescent="0.25">
      <c r="C5" s="99"/>
      <c r="D5" s="88"/>
      <c r="E5" s="250"/>
      <c r="F5" s="88"/>
      <c r="G5" s="251"/>
      <c r="H5" s="403" t="s">
        <v>45</v>
      </c>
      <c r="I5" s="404"/>
      <c r="J5" s="404"/>
      <c r="K5" s="252">
        <f>K39+K73+K107+K141+K175+K209+K243</f>
        <v>211</v>
      </c>
      <c r="L5" s="251"/>
      <c r="M5" s="88"/>
      <c r="N5" s="253"/>
      <c r="O5" s="253"/>
      <c r="P5" s="253"/>
      <c r="Q5" s="253"/>
      <c r="R5" s="253"/>
      <c r="S5" s="7"/>
    </row>
    <row r="6" spans="3:19" ht="13.9" customHeight="1" thickBot="1" x14ac:dyDescent="0.25">
      <c r="C6" s="235" t="s">
        <v>111</v>
      </c>
      <c r="D6" s="237" t="s">
        <v>1</v>
      </c>
      <c r="E6" s="236">
        <f>E7+E8+E9+E10+E11</f>
        <v>7293.2300000000005</v>
      </c>
      <c r="F6" s="88"/>
      <c r="G6" s="89"/>
      <c r="H6" s="380" t="s">
        <v>43</v>
      </c>
      <c r="I6" s="381"/>
      <c r="J6" s="381"/>
      <c r="K6" s="90">
        <f>IFERROR(G20/K5,"")</f>
        <v>34.56507109004739</v>
      </c>
      <c r="L6" s="88"/>
      <c r="M6" s="88"/>
      <c r="N6" s="368" t="s">
        <v>16</v>
      </c>
      <c r="O6" s="368" t="s">
        <v>17</v>
      </c>
      <c r="P6" s="368" t="s">
        <v>55</v>
      </c>
      <c r="Q6" s="88"/>
      <c r="R6" s="104"/>
      <c r="S6" s="36"/>
    </row>
    <row r="7" spans="3:19" ht="13.9" customHeight="1" thickBot="1" x14ac:dyDescent="0.25">
      <c r="C7" s="239" t="s">
        <v>2</v>
      </c>
      <c r="D7" s="101">
        <f>D41+D75+D109+D143+D177+D211+D245</f>
        <v>-262</v>
      </c>
      <c r="E7" s="234">
        <f>E41+E75+E109+E143+E177+E211+E245</f>
        <v>564.49</v>
      </c>
      <c r="F7" s="91"/>
      <c r="G7" s="92"/>
      <c r="H7" s="93"/>
      <c r="I7" s="94"/>
      <c r="J7" s="94"/>
      <c r="K7" s="93"/>
      <c r="L7" s="93"/>
      <c r="M7" s="88"/>
      <c r="N7" s="369"/>
      <c r="O7" s="369"/>
      <c r="P7" s="369"/>
      <c r="Q7" s="88"/>
      <c r="R7" s="286"/>
      <c r="S7" s="67"/>
    </row>
    <row r="8" spans="3:19" ht="13.9" customHeight="1" thickBot="1" x14ac:dyDescent="0.25">
      <c r="C8" s="240" t="s">
        <v>3</v>
      </c>
      <c r="D8" s="101">
        <f t="shared" ref="D8:E11" si="0">D42+D76+D110+D144+D178+D212+D246</f>
        <v>0</v>
      </c>
      <c r="E8" s="234">
        <f>E42+E76+E110+E144+E178+E212+E246</f>
        <v>0</v>
      </c>
      <c r="F8" s="91"/>
      <c r="G8" s="254" t="s">
        <v>20</v>
      </c>
      <c r="H8" s="255">
        <f>H42+H76+H110+H144+H178+H212+H246</f>
        <v>1746.16</v>
      </c>
      <c r="I8" s="256"/>
      <c r="J8" s="256"/>
      <c r="K8" s="254" t="s">
        <v>21</v>
      </c>
      <c r="L8" s="255">
        <f>L42+L76+L110+L144+L178+L212+L246</f>
        <v>151.57</v>
      </c>
      <c r="M8" s="88"/>
      <c r="N8" s="257">
        <f>COUNTIF(N42:N45,"&gt;0")+COUNTIF(N76:N79,"&gt;0")+COUNTIF(N110:N113,"&gt;0")+COUNTIF(N144:N147,"&gt;0")+COUNTIF(N178:N181,"&gt;0")+COUNTIF(N212:N215,"&gt;0")+COUNTIF(N246:N249,"&gt;0")</f>
        <v>3</v>
      </c>
      <c r="O8" s="257">
        <f t="shared" ref="O8:P8" si="1">COUNTIF(O42:O45,"&gt;0")+COUNTIF(O76:O79,"&gt;0")+COUNTIF(O110:O113,"&gt;0")+COUNTIF(O144:O147,"&gt;0")+COUNTIF(O178:O181,"&gt;0")+COUNTIF(O212:O215,"&gt;0")+COUNTIF(O246:O249,"&gt;0")</f>
        <v>4</v>
      </c>
      <c r="P8" s="257">
        <f t="shared" si="1"/>
        <v>3</v>
      </c>
      <c r="Q8" s="88"/>
      <c r="R8" s="286"/>
      <c r="S8" s="67"/>
    </row>
    <row r="9" spans="3:19" ht="13.9" customHeight="1" thickBot="1" x14ac:dyDescent="0.25">
      <c r="C9" s="240" t="s">
        <v>4</v>
      </c>
      <c r="D9" s="101">
        <f t="shared" si="0"/>
        <v>462</v>
      </c>
      <c r="E9" s="234">
        <f t="shared" si="0"/>
        <v>6545.9500000000007</v>
      </c>
      <c r="F9" s="91"/>
      <c r="G9" s="92"/>
      <c r="H9" s="93"/>
      <c r="I9" s="94"/>
      <c r="J9" s="94"/>
      <c r="K9" s="93"/>
      <c r="L9" s="93"/>
      <c r="M9" s="88"/>
      <c r="N9" s="258">
        <f>N41+N75+N109+N143+N177+N211+N245</f>
        <v>57.74</v>
      </c>
      <c r="O9" s="258">
        <f>O41+O75+O109+O143+O177+O211+O245</f>
        <v>46.42</v>
      </c>
      <c r="P9" s="258">
        <f>P41+P75+P109+P143+P177+P211+P245</f>
        <v>68.64</v>
      </c>
      <c r="Q9" s="88"/>
      <c r="R9" s="286"/>
      <c r="S9" s="67"/>
    </row>
    <row r="10" spans="3:19" ht="13.9" customHeight="1" thickBot="1" x14ac:dyDescent="0.25">
      <c r="C10" s="240" t="s">
        <v>14</v>
      </c>
      <c r="D10" s="101">
        <f t="shared" si="0"/>
        <v>11</v>
      </c>
      <c r="E10" s="234">
        <f t="shared" si="0"/>
        <v>177.79000000000002</v>
      </c>
      <c r="F10" s="91"/>
      <c r="G10" s="259" t="s">
        <v>68</v>
      </c>
      <c r="H10" s="132">
        <f>H44+H78+H112+H146+H180+H214+H248</f>
        <v>1897.73</v>
      </c>
      <c r="I10" s="256"/>
      <c r="J10" s="256"/>
      <c r="K10" s="260" t="s">
        <v>51</v>
      </c>
      <c r="L10" s="261">
        <f>H10-G20</f>
        <v>-5395.5</v>
      </c>
      <c r="M10" s="88"/>
      <c r="N10" s="368" t="s">
        <v>18</v>
      </c>
      <c r="O10" s="262"/>
      <c r="P10" s="281"/>
      <c r="Q10" s="96"/>
      <c r="R10" s="286"/>
      <c r="S10" s="67"/>
    </row>
    <row r="11" spans="3:19" ht="13.9" customHeight="1" thickBot="1" x14ac:dyDescent="0.25">
      <c r="C11" s="241" t="s">
        <v>5</v>
      </c>
      <c r="D11" s="238">
        <f t="shared" si="0"/>
        <v>1</v>
      </c>
      <c r="E11" s="263">
        <f>E45+E79+E113+E147+E181+E215+E249</f>
        <v>5</v>
      </c>
      <c r="F11" s="91"/>
      <c r="G11" s="88"/>
      <c r="H11" s="88"/>
      <c r="I11" s="88"/>
      <c r="J11" s="88"/>
      <c r="K11" s="88"/>
      <c r="L11" s="88"/>
      <c r="M11" s="88"/>
      <c r="N11" s="369"/>
      <c r="O11" s="96"/>
      <c r="P11" s="281"/>
      <c r="Q11" s="96"/>
      <c r="R11" s="286"/>
      <c r="S11" s="67"/>
    </row>
    <row r="12" spans="3:19" ht="13.9" customHeight="1" thickBot="1" x14ac:dyDescent="0.25">
      <c r="C12" s="97"/>
      <c r="D12" s="287"/>
      <c r="E12" s="98"/>
      <c r="F12" s="91"/>
      <c r="G12" s="425" t="s">
        <v>28</v>
      </c>
      <c r="H12" s="366" t="s">
        <v>29</v>
      </c>
      <c r="I12" s="367"/>
      <c r="J12" s="366" t="s">
        <v>15</v>
      </c>
      <c r="K12" s="367"/>
      <c r="L12" s="288" t="s">
        <v>39</v>
      </c>
      <c r="M12" s="88"/>
      <c r="N12" s="257">
        <f>COUNTIF(N48:N51,"&gt;0")+COUNTIF(N82:N85,"&gt;0")+COUNTIF(N116:N119,"&gt;0")+COUNTIF(N150:N153,"&gt;0")+COUNTIF(N184:N187,"&gt;0")+COUNTIF(N218:N221,"&gt;0")+COUNTIF(N252:N255,"&gt;0")</f>
        <v>1</v>
      </c>
      <c r="O12" s="99"/>
      <c r="P12" s="101"/>
      <c r="Q12" s="289"/>
      <c r="R12" s="289"/>
      <c r="S12" s="25"/>
    </row>
    <row r="13" spans="3:19" ht="13.9" customHeight="1" thickBot="1" x14ac:dyDescent="0.25">
      <c r="C13" s="290" t="s">
        <v>112</v>
      </c>
      <c r="D13" s="291" t="s">
        <v>1</v>
      </c>
      <c r="E13" s="292" t="s">
        <v>34</v>
      </c>
      <c r="F13" s="91"/>
      <c r="G13" s="426"/>
      <c r="H13" s="429">
        <f>SUM(H14:I17)</f>
        <v>1746.16</v>
      </c>
      <c r="I13" s="430"/>
      <c r="J13" s="429">
        <f>SUM(J14:K17)</f>
        <v>151.57</v>
      </c>
      <c r="K13" s="430"/>
      <c r="L13" s="293">
        <f>SUM(L15:M17)</f>
        <v>1325.3300000000002</v>
      </c>
      <c r="M13" s="88"/>
      <c r="N13" s="258">
        <f>N47+N81+N115+N149+N183+N217+N251</f>
        <v>4.99</v>
      </c>
      <c r="O13" s="99"/>
      <c r="P13" s="96"/>
      <c r="Q13" s="88"/>
      <c r="R13" s="294"/>
      <c r="S13" s="68"/>
    </row>
    <row r="14" spans="3:19" ht="13.9" customHeight="1" x14ac:dyDescent="0.2">
      <c r="C14" s="100" t="s">
        <v>44</v>
      </c>
      <c r="D14" s="101">
        <f>D48+D82+D116+D150+D184+D218+D252</f>
        <v>0</v>
      </c>
      <c r="E14" s="295">
        <f>E48+E82+E116+E150+E184+E218+E252</f>
        <v>0</v>
      </c>
      <c r="F14" s="91"/>
      <c r="G14" s="296" t="s">
        <v>19</v>
      </c>
      <c r="H14" s="427">
        <f>H48+H82+H116+H150+H184+H218+H252</f>
        <v>477.03</v>
      </c>
      <c r="I14" s="428"/>
      <c r="J14" s="427">
        <f>J48+J82+J116+J150+J184+J218+J252</f>
        <v>95.37</v>
      </c>
      <c r="K14" s="428"/>
      <c r="L14" s="297">
        <f>H14+J14</f>
        <v>572.4</v>
      </c>
      <c r="M14" s="88"/>
      <c r="N14" s="99"/>
      <c r="O14" s="99"/>
      <c r="P14" s="88"/>
      <c r="Q14" s="88"/>
      <c r="R14" s="101"/>
      <c r="S14" s="67"/>
    </row>
    <row r="15" spans="3:19" ht="13.9" customHeight="1" x14ac:dyDescent="0.2">
      <c r="C15" s="102" t="s">
        <v>48</v>
      </c>
      <c r="D15" s="101">
        <f t="shared" ref="D15:E17" si="2">D49+D83+D117+D151+D185+D219+D253</f>
        <v>0</v>
      </c>
      <c r="E15" s="282">
        <f t="shared" si="2"/>
        <v>0</v>
      </c>
      <c r="F15" s="91"/>
      <c r="G15" s="296" t="s">
        <v>25</v>
      </c>
      <c r="H15" s="382">
        <f t="shared" ref="H15:H17" si="3">H49+H83+H117+H151+H185+H219+H253</f>
        <v>24.07</v>
      </c>
      <c r="I15" s="383"/>
      <c r="J15" s="382">
        <f t="shared" ref="J15:J16" si="4">J49+J83+J117+J151+J185+J219+J253</f>
        <v>2.38</v>
      </c>
      <c r="K15" s="383"/>
      <c r="L15" s="298">
        <f>H15+J15</f>
        <v>26.45</v>
      </c>
      <c r="M15" s="88"/>
      <c r="N15" s="188"/>
      <c r="O15" s="104"/>
      <c r="P15" s="121"/>
      <c r="Q15" s="88"/>
      <c r="R15" s="101"/>
      <c r="S15" s="67"/>
    </row>
    <row r="16" spans="3:19" ht="13.9" customHeight="1" x14ac:dyDescent="0.2">
      <c r="C16" s="102" t="s">
        <v>114</v>
      </c>
      <c r="D16" s="101">
        <f t="shared" si="2"/>
        <v>0</v>
      </c>
      <c r="E16" s="282">
        <f t="shared" si="2"/>
        <v>0</v>
      </c>
      <c r="F16" s="91"/>
      <c r="G16" s="296" t="s">
        <v>26</v>
      </c>
      <c r="H16" s="382">
        <f t="shared" si="3"/>
        <v>979.38</v>
      </c>
      <c r="I16" s="383"/>
      <c r="J16" s="382">
        <f t="shared" si="4"/>
        <v>53.82</v>
      </c>
      <c r="K16" s="383"/>
      <c r="L16" s="298">
        <f>H16+J16</f>
        <v>1033.2</v>
      </c>
      <c r="M16" s="88"/>
      <c r="N16" s="188"/>
      <c r="O16" s="101"/>
      <c r="P16" s="96"/>
      <c r="Q16" s="88"/>
      <c r="R16" s="101"/>
      <c r="S16" s="67"/>
    </row>
    <row r="17" spans="3:21" ht="13.9" customHeight="1" thickBot="1" x14ac:dyDescent="0.25">
      <c r="C17" s="103" t="s">
        <v>56</v>
      </c>
      <c r="D17" s="299">
        <f t="shared" si="2"/>
        <v>0</v>
      </c>
      <c r="E17" s="300">
        <f t="shared" si="2"/>
        <v>0</v>
      </c>
      <c r="F17" s="88"/>
      <c r="G17" s="301" t="s">
        <v>27</v>
      </c>
      <c r="H17" s="384">
        <f t="shared" si="3"/>
        <v>265.68</v>
      </c>
      <c r="I17" s="385"/>
      <c r="J17" s="386"/>
      <c r="K17" s="386"/>
      <c r="L17" s="302">
        <f>H17+J17</f>
        <v>265.68</v>
      </c>
      <c r="M17" s="88"/>
      <c r="N17" s="99"/>
      <c r="O17" s="99"/>
      <c r="P17" s="88"/>
      <c r="Q17" s="88"/>
      <c r="R17" s="101"/>
      <c r="S17" s="67"/>
    </row>
    <row r="18" spans="3:21" ht="13.9" customHeight="1" thickBot="1" x14ac:dyDescent="0.25">
      <c r="C18" s="99"/>
      <c r="D18" s="88"/>
      <c r="E18" s="88"/>
      <c r="F18" s="88"/>
      <c r="G18" s="104"/>
      <c r="H18" s="303"/>
      <c r="I18" s="303"/>
      <c r="J18" s="303"/>
      <c r="K18" s="303"/>
      <c r="L18" s="303"/>
      <c r="M18" s="88"/>
      <c r="N18" s="99"/>
      <c r="O18" s="99"/>
      <c r="P18" s="88"/>
      <c r="Q18" s="88"/>
      <c r="R18" s="101"/>
      <c r="S18" s="67"/>
    </row>
    <row r="19" spans="3:21" ht="13.9" customHeight="1" thickBot="1" x14ac:dyDescent="0.25">
      <c r="C19" s="105" t="s">
        <v>107</v>
      </c>
      <c r="D19" s="304" t="s">
        <v>1</v>
      </c>
      <c r="E19" s="305">
        <f>E20+E21+E22</f>
        <v>0</v>
      </c>
      <c r="F19" s="88"/>
      <c r="G19" s="447" t="s">
        <v>23</v>
      </c>
      <c r="H19" s="448"/>
      <c r="I19" s="306"/>
      <c r="J19" s="307"/>
      <c r="K19" s="415" t="s">
        <v>24</v>
      </c>
      <c r="L19" s="416"/>
      <c r="M19" s="88"/>
      <c r="N19" s="105" t="s">
        <v>109</v>
      </c>
      <c r="O19" s="304" t="s">
        <v>1</v>
      </c>
      <c r="P19" s="305">
        <f>P20+P21+P22</f>
        <v>0</v>
      </c>
      <c r="Q19" s="88"/>
      <c r="R19" s="305">
        <f>E19-P19</f>
        <v>0</v>
      </c>
      <c r="S19" s="68"/>
    </row>
    <row r="20" spans="3:21" ht="13.9" customHeight="1" x14ac:dyDescent="0.2">
      <c r="C20" s="106" t="s">
        <v>6</v>
      </c>
      <c r="D20" s="101">
        <f>D54+D88+D122+D156+D190+D224+D258</f>
        <v>0</v>
      </c>
      <c r="E20" s="308">
        <f>E54+E88+E122+E156+E190+E224+E258</f>
        <v>0</v>
      </c>
      <c r="F20" s="88"/>
      <c r="G20" s="417">
        <f>H65+H99+H133+H167+H201+H235+H269</f>
        <v>7293.23</v>
      </c>
      <c r="H20" s="418"/>
      <c r="I20" s="107"/>
      <c r="J20" s="107"/>
      <c r="K20" s="421">
        <f>G20-P20-P25-SUM(P30:P33)-E45</f>
        <v>6382.7699999999995</v>
      </c>
      <c r="L20" s="422"/>
      <c r="M20" s="88"/>
      <c r="N20" s="106" t="s">
        <v>6</v>
      </c>
      <c r="O20" s="101">
        <f>O54+O88+O122+O156+O190+O224+O258</f>
        <v>0</v>
      </c>
      <c r="P20" s="308">
        <f>P54+P88+P122+P156+P190+P224+P258</f>
        <v>0</v>
      </c>
      <c r="Q20" s="88"/>
      <c r="R20" s="101"/>
      <c r="S20" s="25"/>
    </row>
    <row r="21" spans="3:21" ht="13.9" customHeight="1" thickBot="1" x14ac:dyDescent="0.25">
      <c r="C21" s="108" t="s">
        <v>7</v>
      </c>
      <c r="D21" s="101">
        <f t="shared" ref="D21:E22" si="5">D55+D89+D123+D157+D191+D225+D259</f>
        <v>0</v>
      </c>
      <c r="E21" s="308">
        <f t="shared" si="5"/>
        <v>0</v>
      </c>
      <c r="F21" s="91"/>
      <c r="G21" s="419"/>
      <c r="H21" s="420"/>
      <c r="I21" s="109"/>
      <c r="J21" s="109"/>
      <c r="K21" s="423"/>
      <c r="L21" s="424"/>
      <c r="M21" s="88"/>
      <c r="N21" s="108" t="s">
        <v>7</v>
      </c>
      <c r="O21" s="101">
        <f t="shared" ref="O21:P22" si="6">O55+O89+O123+O157+O191+O225+O259</f>
        <v>0</v>
      </c>
      <c r="P21" s="308">
        <f t="shared" si="6"/>
        <v>0</v>
      </c>
      <c r="Q21" s="88"/>
      <c r="R21" s="101"/>
      <c r="S21" s="25"/>
    </row>
    <row r="22" spans="3:21" ht="13.9" customHeight="1" thickBot="1" x14ac:dyDescent="0.25">
      <c r="C22" s="110" t="s">
        <v>8</v>
      </c>
      <c r="D22" s="309">
        <f t="shared" si="5"/>
        <v>0</v>
      </c>
      <c r="E22" s="310">
        <f t="shared" si="5"/>
        <v>0</v>
      </c>
      <c r="F22" s="91"/>
      <c r="G22" s="88"/>
      <c r="H22" s="88"/>
      <c r="I22" s="109"/>
      <c r="J22" s="109"/>
      <c r="K22" s="91"/>
      <c r="L22" s="88"/>
      <c r="M22" s="88"/>
      <c r="N22" s="110" t="s">
        <v>8</v>
      </c>
      <c r="O22" s="309">
        <f t="shared" si="6"/>
        <v>0</v>
      </c>
      <c r="P22" s="310">
        <f t="shared" si="6"/>
        <v>0</v>
      </c>
      <c r="Q22" s="88"/>
      <c r="R22" s="88"/>
    </row>
    <row r="23" spans="3:21" ht="13.9" customHeight="1" thickBot="1" x14ac:dyDescent="0.25"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104"/>
      <c r="S23" s="36"/>
    </row>
    <row r="24" spans="3:21" ht="13.9" customHeight="1" thickBot="1" x14ac:dyDescent="0.25">
      <c r="C24" s="105" t="s">
        <v>108</v>
      </c>
      <c r="D24" s="304" t="s">
        <v>1</v>
      </c>
      <c r="E24" s="305">
        <f>E25+E26</f>
        <v>0</v>
      </c>
      <c r="F24" s="88"/>
      <c r="G24" s="372" t="s">
        <v>46</v>
      </c>
      <c r="H24" s="373"/>
      <c r="I24" s="373"/>
      <c r="J24" s="373"/>
      <c r="K24" s="373"/>
      <c r="L24" s="353">
        <f>J27</f>
        <v>0</v>
      </c>
      <c r="M24" s="88"/>
      <c r="N24" s="111" t="s">
        <v>109</v>
      </c>
      <c r="O24" s="304" t="s">
        <v>1</v>
      </c>
      <c r="P24" s="305">
        <f>P25+P26+P27</f>
        <v>0</v>
      </c>
      <c r="Q24" s="88"/>
      <c r="R24" s="305">
        <f>E24-P24</f>
        <v>0</v>
      </c>
      <c r="S24" s="69"/>
    </row>
    <row r="25" spans="3:21" ht="13.9" customHeight="1" thickBot="1" x14ac:dyDescent="0.25">
      <c r="C25" s="108" t="s">
        <v>54</v>
      </c>
      <c r="D25" s="101">
        <f>D59+D93+D127+D161+D195+D229+D263</f>
        <v>0</v>
      </c>
      <c r="E25" s="308">
        <f>E59+E93+E127+E161+E195+E229+E263</f>
        <v>0</v>
      </c>
      <c r="F25" s="91"/>
      <c r="G25" s="374"/>
      <c r="H25" s="375"/>
      <c r="I25" s="375"/>
      <c r="J25" s="375"/>
      <c r="K25" s="375"/>
      <c r="L25" s="354"/>
      <c r="M25" s="88"/>
      <c r="N25" s="108" t="s">
        <v>54</v>
      </c>
      <c r="O25" s="101">
        <f>O59+O93+O127+O161+O195+O229+O263</f>
        <v>0</v>
      </c>
      <c r="P25" s="308">
        <f>P59+P93+P127+P161+P195+P229+P263</f>
        <v>0</v>
      </c>
      <c r="Q25" s="88"/>
      <c r="R25" s="192"/>
      <c r="S25" s="69"/>
    </row>
    <row r="26" spans="3:21" ht="13.9" customHeight="1" x14ac:dyDescent="0.2">
      <c r="C26" s="108" t="s">
        <v>9</v>
      </c>
      <c r="D26" s="101">
        <f t="shared" ref="D26:E27" si="7">D60+D94+D128+D162+D196+D230+D264</f>
        <v>0</v>
      </c>
      <c r="E26" s="308">
        <f t="shared" si="7"/>
        <v>0</v>
      </c>
      <c r="F26" s="88"/>
      <c r="G26" s="453" t="s">
        <v>52</v>
      </c>
      <c r="H26" s="370"/>
      <c r="I26" s="370"/>
      <c r="J26" s="370" t="s">
        <v>53</v>
      </c>
      <c r="K26" s="370"/>
      <c r="L26" s="452"/>
      <c r="M26" s="88"/>
      <c r="N26" s="108" t="s">
        <v>9</v>
      </c>
      <c r="O26" s="101">
        <f t="shared" ref="O26:P27" si="8">O60+O94+O128+O162+O196+O230+O264</f>
        <v>0</v>
      </c>
      <c r="P26" s="308">
        <f t="shared" si="8"/>
        <v>0</v>
      </c>
      <c r="Q26" s="88"/>
      <c r="R26" s="192"/>
      <c r="S26" s="69"/>
    </row>
    <row r="27" spans="3:21" ht="13.9" customHeight="1" thickBot="1" x14ac:dyDescent="0.25">
      <c r="C27" s="110" t="s">
        <v>10</v>
      </c>
      <c r="D27" s="309">
        <f t="shared" si="7"/>
        <v>0</v>
      </c>
      <c r="E27" s="310">
        <f t="shared" si="7"/>
        <v>0</v>
      </c>
      <c r="F27" s="88"/>
      <c r="G27" s="454">
        <f>COUNTIF(G56:L56,"&gt;0")+COUNTIF(G90:L90,"&gt;0")+COUNTIF(G124:L124,"&gt;0")+COUNTIF(G158:L158,"&gt;0")++COUNTIF(G192:L192,"&gt;0")+COUNTIF(G226:L226,"&gt;0")+COUNTIF(G260:L260,"&gt;0")</f>
        <v>0</v>
      </c>
      <c r="H27" s="455"/>
      <c r="I27" s="455"/>
      <c r="J27" s="456">
        <f>SUM(G56:L56)+SUM(G90:L90)+SUM(G124:L124)+SUM(G158:L158)+SUM(G192:L192)+SUM(G226:L226)+SUM(G260:L260)</f>
        <v>0</v>
      </c>
      <c r="K27" s="456"/>
      <c r="L27" s="457"/>
      <c r="M27" s="88"/>
      <c r="N27" s="110" t="s">
        <v>10</v>
      </c>
      <c r="O27" s="309">
        <f t="shared" si="8"/>
        <v>0</v>
      </c>
      <c r="P27" s="310">
        <f t="shared" si="8"/>
        <v>0</v>
      </c>
      <c r="Q27" s="88"/>
      <c r="R27" s="192"/>
      <c r="S27" s="69"/>
    </row>
    <row r="28" spans="3:21" ht="13.9" customHeight="1" thickBot="1" x14ac:dyDescent="0.25">
      <c r="C28" s="99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94"/>
      <c r="R28" s="94"/>
      <c r="S28" s="8"/>
    </row>
    <row r="29" spans="3:21" ht="13.9" customHeight="1" thickBot="1" x14ac:dyDescent="0.25">
      <c r="C29" s="112" t="s">
        <v>113</v>
      </c>
      <c r="D29" s="313" t="s">
        <v>1</v>
      </c>
      <c r="E29" s="314">
        <f>E30+E31+E32+E33</f>
        <v>265.68</v>
      </c>
      <c r="F29" s="91"/>
      <c r="G29" s="372" t="s">
        <v>35</v>
      </c>
      <c r="H29" s="373"/>
      <c r="I29" s="373"/>
      <c r="J29" s="373"/>
      <c r="K29" s="373"/>
      <c r="L29" s="353">
        <f>SUM(G33:L33)</f>
        <v>0</v>
      </c>
      <c r="M29" s="88"/>
      <c r="N29" s="112" t="s">
        <v>110</v>
      </c>
      <c r="O29" s="313" t="s">
        <v>1</v>
      </c>
      <c r="P29" s="314">
        <f>P30+P31+P32+P33</f>
        <v>910.46</v>
      </c>
      <c r="Q29" s="88"/>
      <c r="R29" s="314">
        <f>E29-P29</f>
        <v>-644.78</v>
      </c>
      <c r="U29" s="50"/>
    </row>
    <row r="30" spans="3:21" ht="13.9" customHeight="1" thickBot="1" x14ac:dyDescent="0.25">
      <c r="C30" s="113" t="s">
        <v>11</v>
      </c>
      <c r="D30" s="101">
        <f>D64+D98+D132+D166+D200+D234+D268</f>
        <v>0</v>
      </c>
      <c r="E30" s="315">
        <f>E64+E98+E132+E166+E200+E234+E268</f>
        <v>52.9</v>
      </c>
      <c r="F30" s="91"/>
      <c r="G30" s="374"/>
      <c r="H30" s="375"/>
      <c r="I30" s="375"/>
      <c r="J30" s="375"/>
      <c r="K30" s="375"/>
      <c r="L30" s="354"/>
      <c r="M30" s="88"/>
      <c r="N30" s="113" t="s">
        <v>30</v>
      </c>
      <c r="O30" s="101">
        <f>O64+O98+O132+O166+O200+O234+O268</f>
        <v>0</v>
      </c>
      <c r="P30" s="315">
        <f>P64+P98+P132+P166+P200+P234+P268</f>
        <v>431.18000000000006</v>
      </c>
      <c r="Q30" s="88"/>
      <c r="R30" s="88"/>
    </row>
    <row r="31" spans="3:21" ht="13.9" customHeight="1" x14ac:dyDescent="0.2">
      <c r="C31" s="114" t="s">
        <v>57</v>
      </c>
      <c r="D31" s="101">
        <f t="shared" ref="D31:D33" si="9">D65+D99+D133+D167+D201+D235+D269</f>
        <v>0</v>
      </c>
      <c r="E31" s="315">
        <f>E65+E99+E133+E167+E201+E235+E269</f>
        <v>212.78</v>
      </c>
      <c r="F31" s="91"/>
      <c r="G31" s="316">
        <v>10</v>
      </c>
      <c r="H31" s="413">
        <v>20</v>
      </c>
      <c r="I31" s="413"/>
      <c r="J31" s="413">
        <v>50</v>
      </c>
      <c r="K31" s="413"/>
      <c r="L31" s="318">
        <v>100</v>
      </c>
      <c r="M31" s="88"/>
      <c r="N31" s="114" t="s">
        <v>31</v>
      </c>
      <c r="O31" s="101">
        <f t="shared" ref="O31:O33" si="10">O65+O99+O133+O167+O201+O235+O269</f>
        <v>0</v>
      </c>
      <c r="P31" s="315">
        <f>P65+P99+P133+P167+P201+P235+P269</f>
        <v>479.28000000000003</v>
      </c>
      <c r="Q31" s="88"/>
      <c r="R31" s="88"/>
    </row>
    <row r="32" spans="3:21" ht="13.9" customHeight="1" x14ac:dyDescent="0.2">
      <c r="C32" s="114" t="s">
        <v>12</v>
      </c>
      <c r="D32" s="101">
        <f t="shared" si="9"/>
        <v>0</v>
      </c>
      <c r="E32" s="315">
        <f>E66+E100+E134+E168+E202+E236+E270</f>
        <v>0</v>
      </c>
      <c r="F32" s="91"/>
      <c r="G32" s="319"/>
      <c r="H32" s="414">
        <f>H61+H95+H129+H163+H197+H231+H265</f>
        <v>0</v>
      </c>
      <c r="I32" s="414"/>
      <c r="J32" s="414">
        <f>J61+J95+J129+J163+J197+J231+J265</f>
        <v>0</v>
      </c>
      <c r="K32" s="414"/>
      <c r="L32" s="320">
        <f>L61+L95+L129+L163+L197+L231+L265</f>
        <v>0</v>
      </c>
      <c r="M32" s="321"/>
      <c r="N32" s="114" t="s">
        <v>32</v>
      </c>
      <c r="O32" s="101">
        <f t="shared" si="10"/>
        <v>0</v>
      </c>
      <c r="P32" s="315">
        <f>P66+P100+P134+P168+P202+P236+P270</f>
        <v>0</v>
      </c>
      <c r="Q32" s="88"/>
      <c r="R32" s="88"/>
    </row>
    <row r="33" spans="3:19" ht="13.9" customHeight="1" thickBot="1" x14ac:dyDescent="0.25">
      <c r="C33" s="115" t="s">
        <v>13</v>
      </c>
      <c r="D33" s="322">
        <f t="shared" si="9"/>
        <v>0</v>
      </c>
      <c r="E33" s="323">
        <f>E67+E101+E135+E169+E203+E237+E271</f>
        <v>0</v>
      </c>
      <c r="F33" s="88"/>
      <c r="G33" s="324">
        <f>G31*G32</f>
        <v>0</v>
      </c>
      <c r="H33" s="458">
        <f t="shared" ref="H33" si="11">H31*H32</f>
        <v>0</v>
      </c>
      <c r="I33" s="458"/>
      <c r="J33" s="458">
        <f>J31*J32</f>
        <v>0</v>
      </c>
      <c r="K33" s="458"/>
      <c r="L33" s="325">
        <f>L61+L95+L129+L163+L197+L231+L265</f>
        <v>0</v>
      </c>
      <c r="M33" s="94"/>
      <c r="N33" s="115" t="s">
        <v>33</v>
      </c>
      <c r="O33" s="322">
        <f t="shared" si="10"/>
        <v>0</v>
      </c>
      <c r="P33" s="323">
        <f>P67+P101+P135+P169+P203+P237+P271</f>
        <v>0</v>
      </c>
      <c r="Q33" s="326"/>
      <c r="R33" s="326"/>
      <c r="S33" s="53"/>
    </row>
    <row r="34" spans="3:19" ht="13.9" customHeight="1" x14ac:dyDescent="0.2">
      <c r="M34" s="8"/>
      <c r="N34" s="55"/>
      <c r="O34" s="55"/>
    </row>
    <row r="35" spans="3:19" ht="13.9" customHeight="1" thickBot="1" x14ac:dyDescent="0.25"/>
    <row r="36" spans="3:19" ht="13.9" customHeight="1" thickBot="1" x14ac:dyDescent="0.25">
      <c r="G36" s="82"/>
      <c r="H36" s="465">
        <f>C3</f>
        <v>45313</v>
      </c>
      <c r="I36" s="466"/>
      <c r="J36" s="466"/>
      <c r="K36" s="466"/>
      <c r="L36" s="81"/>
    </row>
    <row r="37" spans="3:19" ht="13.9" customHeight="1" x14ac:dyDescent="0.2">
      <c r="C37" s="468" t="s">
        <v>41</v>
      </c>
      <c r="D37" s="469"/>
      <c r="E37" s="469"/>
      <c r="F37" s="472" t="e">
        <f>$K$2</f>
        <v>#VALUE!</v>
      </c>
      <c r="G37" s="71"/>
      <c r="H37" s="467"/>
      <c r="I37" s="467"/>
      <c r="J37" s="467"/>
      <c r="K37" s="467"/>
      <c r="L37" s="71"/>
      <c r="M37" s="73"/>
      <c r="N37" s="482" t="s">
        <v>42</v>
      </c>
      <c r="O37" s="482"/>
      <c r="P37" s="483"/>
      <c r="Q37" s="80"/>
      <c r="R37" s="56"/>
      <c r="S37" s="57"/>
    </row>
    <row r="38" spans="3:19" ht="13.9" customHeight="1" thickBot="1" x14ac:dyDescent="0.25">
      <c r="C38" s="470"/>
      <c r="D38" s="471"/>
      <c r="E38" s="471"/>
      <c r="F38" s="473"/>
      <c r="G38" s="72"/>
      <c r="H38" s="467"/>
      <c r="I38" s="467"/>
      <c r="J38" s="467"/>
      <c r="K38" s="467"/>
      <c r="L38" s="72"/>
      <c r="M38" s="74"/>
      <c r="N38" s="484"/>
      <c r="O38" s="484"/>
      <c r="P38" s="485"/>
      <c r="Q38" s="80"/>
      <c r="R38" s="56"/>
      <c r="S38" s="57"/>
    </row>
    <row r="39" spans="3:19" ht="13.9" customHeight="1" thickBot="1" x14ac:dyDescent="0.25">
      <c r="E39" s="4"/>
      <c r="G39" s="5"/>
      <c r="H39" s="378" t="s">
        <v>45</v>
      </c>
      <c r="I39" s="379"/>
      <c r="J39" s="379"/>
      <c r="K39" s="6"/>
      <c r="L39" s="5"/>
      <c r="N39" s="7"/>
      <c r="O39" s="7"/>
      <c r="P39" s="7"/>
      <c r="Q39" s="7"/>
      <c r="R39" s="7"/>
      <c r="S39" s="7"/>
    </row>
    <row r="40" spans="3:19" ht="13.9" customHeight="1" thickBot="1" x14ac:dyDescent="0.25">
      <c r="C40" s="279" t="s">
        <v>0</v>
      </c>
      <c r="D40" s="280" t="s">
        <v>1</v>
      </c>
      <c r="E40" s="328">
        <f>SUM(E41:E45)</f>
        <v>0</v>
      </c>
      <c r="F40" s="88"/>
      <c r="G40" s="89"/>
      <c r="H40" s="380" t="s">
        <v>43</v>
      </c>
      <c r="I40" s="381"/>
      <c r="J40" s="381"/>
      <c r="K40" s="90" t="str">
        <f>IFERROR(H65/K39,"")</f>
        <v/>
      </c>
      <c r="L40" s="88"/>
      <c r="M40" s="88"/>
      <c r="N40" s="337" t="s">
        <v>16</v>
      </c>
      <c r="O40" s="337" t="s">
        <v>17</v>
      </c>
      <c r="P40" s="337" t="s">
        <v>18</v>
      </c>
      <c r="R40" s="36"/>
      <c r="S40" s="36"/>
    </row>
    <row r="41" spans="3:19" ht="13.9" customHeight="1" thickBot="1" x14ac:dyDescent="0.25">
      <c r="C41" s="10" t="s">
        <v>2</v>
      </c>
      <c r="D41" s="278">
        <f>K39-D42-D43-D44</f>
        <v>0</v>
      </c>
      <c r="E41" s="11"/>
      <c r="F41" s="12"/>
      <c r="G41" s="13"/>
      <c r="H41" s="14"/>
      <c r="I41" s="8"/>
      <c r="J41" s="8"/>
      <c r="K41" s="14"/>
      <c r="L41" s="14"/>
      <c r="N41" s="338">
        <f>SUM(N42:N45)</f>
        <v>0</v>
      </c>
      <c r="O41" s="338">
        <f>SUM(O42:O45)</f>
        <v>0</v>
      </c>
      <c r="P41" s="338">
        <f>SUM(P42:P45)</f>
        <v>0</v>
      </c>
      <c r="R41" s="67"/>
      <c r="S41" s="67"/>
    </row>
    <row r="42" spans="3:19" ht="13.9" customHeight="1" thickBot="1" x14ac:dyDescent="0.25">
      <c r="C42" s="15" t="s">
        <v>3</v>
      </c>
      <c r="D42" s="101">
        <f>COUNTIF(G56:L56,"&gt;0")</f>
        <v>0</v>
      </c>
      <c r="E42" s="95">
        <f>SUM(G56:L56)</f>
        <v>0</v>
      </c>
      <c r="F42" s="12"/>
      <c r="G42" s="254" t="s">
        <v>20</v>
      </c>
      <c r="H42" s="330">
        <f>SUM(H48:I51)</f>
        <v>0</v>
      </c>
      <c r="I42" s="18"/>
      <c r="J42" s="18"/>
      <c r="K42" s="254" t="s">
        <v>21</v>
      </c>
      <c r="L42" s="330">
        <f>SUM(J48:J51)</f>
        <v>0</v>
      </c>
      <c r="N42" s="75"/>
      <c r="O42" s="75"/>
      <c r="P42" s="75"/>
      <c r="R42" s="67"/>
      <c r="S42" s="67"/>
    </row>
    <row r="43" spans="3:19" ht="13.9" customHeight="1" thickBot="1" x14ac:dyDescent="0.25">
      <c r="C43" s="15" t="s">
        <v>4</v>
      </c>
      <c r="D43" s="16"/>
      <c r="E43" s="17"/>
      <c r="F43" s="12"/>
      <c r="G43" s="13"/>
      <c r="H43" s="14"/>
      <c r="I43" s="8"/>
      <c r="J43" s="8"/>
      <c r="K43" s="14"/>
      <c r="L43" s="14"/>
      <c r="N43" s="75"/>
      <c r="O43" s="75"/>
      <c r="P43" s="75"/>
      <c r="R43" s="67"/>
      <c r="S43" s="67"/>
    </row>
    <row r="44" spans="3:19" ht="13.9" customHeight="1" thickBot="1" x14ac:dyDescent="0.25">
      <c r="C44" s="15" t="s">
        <v>14</v>
      </c>
      <c r="D44" s="101">
        <f>COUNTIF(N42:P45,"&gt;0")+COUNTIF(N48:N51,"&gt;0")</f>
        <v>0</v>
      </c>
      <c r="E44" s="95">
        <f>SUM(N42:P45)+SUM(N48:N51)</f>
        <v>0</v>
      </c>
      <c r="F44" s="12"/>
      <c r="G44" s="259" t="s">
        <v>68</v>
      </c>
      <c r="H44" s="132">
        <f>SUM(H48:I51)+SUM(J48:K51)</f>
        <v>0</v>
      </c>
      <c r="I44" s="18"/>
      <c r="J44" s="18"/>
      <c r="K44" s="260" t="s">
        <v>51</v>
      </c>
      <c r="L44" s="331">
        <f>H44-H65</f>
        <v>0</v>
      </c>
      <c r="N44" s="75"/>
      <c r="O44" s="75"/>
      <c r="P44" s="75"/>
      <c r="R44" s="67"/>
      <c r="S44" s="67"/>
    </row>
    <row r="45" spans="3:19" ht="13.9" customHeight="1" thickBot="1" x14ac:dyDescent="0.25">
      <c r="C45" s="19" t="s">
        <v>5</v>
      </c>
      <c r="D45" s="20"/>
      <c r="E45" s="329">
        <f>5*D45</f>
        <v>0</v>
      </c>
      <c r="F45" s="12"/>
      <c r="N45" s="76"/>
      <c r="O45" s="76"/>
      <c r="P45" s="76"/>
      <c r="R45" s="67"/>
      <c r="S45" s="67"/>
    </row>
    <row r="46" spans="3:19" ht="13.9" customHeight="1" thickBot="1" x14ac:dyDescent="0.25">
      <c r="C46" s="21"/>
      <c r="D46" s="22"/>
      <c r="E46" s="23"/>
      <c r="F46" s="12"/>
      <c r="G46" s="442" t="s">
        <v>28</v>
      </c>
      <c r="H46" s="446" t="s">
        <v>29</v>
      </c>
      <c r="I46" s="444"/>
      <c r="J46" s="444" t="s">
        <v>15</v>
      </c>
      <c r="K46" s="445"/>
      <c r="L46" s="24" t="s">
        <v>39</v>
      </c>
      <c r="N46" s="337" t="s">
        <v>55</v>
      </c>
      <c r="O46" s="2"/>
      <c r="P46" s="281"/>
      <c r="Q46" s="25"/>
      <c r="R46" s="25"/>
      <c r="S46" s="25"/>
    </row>
    <row r="47" spans="3:19" ht="13.9" customHeight="1" thickBot="1" x14ac:dyDescent="0.25">
      <c r="C47" s="47" t="s">
        <v>47</v>
      </c>
      <c r="D47" s="48" t="s">
        <v>1</v>
      </c>
      <c r="E47" s="49" t="s">
        <v>34</v>
      </c>
      <c r="F47" s="12"/>
      <c r="G47" s="443"/>
      <c r="H47" s="358">
        <f>SUM(H48:I51)</f>
        <v>0</v>
      </c>
      <c r="I47" s="359"/>
      <c r="J47" s="360">
        <f>SUM(J48:K50)</f>
        <v>0</v>
      </c>
      <c r="K47" s="361"/>
      <c r="L47" s="293">
        <f>SUM(L48:M50)</f>
        <v>0</v>
      </c>
      <c r="M47" s="64"/>
      <c r="N47" s="338">
        <f>SUM(N48:N51)</f>
        <v>0</v>
      </c>
      <c r="O47" s="2"/>
      <c r="P47" s="281"/>
      <c r="R47" s="65"/>
      <c r="S47" s="66"/>
    </row>
    <row r="48" spans="3:19" ht="13.9" customHeight="1" x14ac:dyDescent="0.2">
      <c r="C48" s="100" t="s">
        <v>44</v>
      </c>
      <c r="D48" s="77"/>
      <c r="E48" s="59"/>
      <c r="F48" s="12"/>
      <c r="G48" s="28" t="s">
        <v>19</v>
      </c>
      <c r="H48" s="439"/>
      <c r="I48" s="440"/>
      <c r="J48" s="440"/>
      <c r="K48" s="441"/>
      <c r="L48" s="333">
        <f>H48+J48</f>
        <v>0</v>
      </c>
      <c r="N48" s="75"/>
      <c r="O48" s="2"/>
      <c r="P48" s="101"/>
      <c r="R48" s="16"/>
      <c r="S48" s="67"/>
    </row>
    <row r="49" spans="3:19" ht="13.9" customHeight="1" x14ac:dyDescent="0.2">
      <c r="C49" s="102" t="s">
        <v>48</v>
      </c>
      <c r="D49" s="16"/>
      <c r="E49" s="282">
        <f>D49*4.99</f>
        <v>0</v>
      </c>
      <c r="F49" s="12"/>
      <c r="G49" s="28" t="s">
        <v>25</v>
      </c>
      <c r="H49" s="431"/>
      <c r="I49" s="432"/>
      <c r="J49" s="432"/>
      <c r="K49" s="433"/>
      <c r="L49" s="334">
        <f>H49+J49</f>
        <v>0</v>
      </c>
      <c r="N49" s="75"/>
      <c r="O49" s="2"/>
      <c r="P49" s="96"/>
      <c r="R49" s="16"/>
      <c r="S49" s="67"/>
    </row>
    <row r="50" spans="3:19" ht="13.9" customHeight="1" x14ac:dyDescent="0.2">
      <c r="C50" s="102" t="s">
        <v>114</v>
      </c>
      <c r="D50" s="16"/>
      <c r="E50" s="51"/>
      <c r="F50" s="12"/>
      <c r="G50" s="28" t="s">
        <v>26</v>
      </c>
      <c r="H50" s="431"/>
      <c r="I50" s="432"/>
      <c r="J50" s="432"/>
      <c r="K50" s="433"/>
      <c r="L50" s="334">
        <f>H50+J50</f>
        <v>0</v>
      </c>
      <c r="N50" s="75"/>
      <c r="O50" s="2"/>
      <c r="P50" s="121"/>
      <c r="R50" s="16"/>
      <c r="S50" s="67"/>
    </row>
    <row r="51" spans="3:19" ht="13.9" customHeight="1" thickBot="1" x14ac:dyDescent="0.25">
      <c r="C51" s="103" t="s">
        <v>56</v>
      </c>
      <c r="D51" s="78"/>
      <c r="E51" s="79"/>
      <c r="G51" s="87" t="s">
        <v>27</v>
      </c>
      <c r="H51" s="376">
        <f>E54+E59+E63</f>
        <v>0</v>
      </c>
      <c r="I51" s="377"/>
      <c r="J51" s="377"/>
      <c r="K51" s="438"/>
      <c r="L51" s="332">
        <f>H51</f>
        <v>0</v>
      </c>
      <c r="N51" s="76"/>
      <c r="O51" s="2"/>
      <c r="R51" s="16"/>
      <c r="S51" s="67"/>
    </row>
    <row r="52" spans="3:19" ht="13.9" customHeight="1" thickBot="1" x14ac:dyDescent="0.25">
      <c r="C52" s="2"/>
      <c r="G52" s="36"/>
      <c r="H52" s="58"/>
      <c r="I52" s="58"/>
      <c r="J52" s="58"/>
      <c r="K52" s="58"/>
      <c r="L52" s="58"/>
      <c r="N52" s="2"/>
      <c r="O52" s="2"/>
      <c r="R52" s="16"/>
      <c r="S52" s="67"/>
    </row>
    <row r="53" spans="3:19" ht="13.9" customHeight="1" thickBot="1" x14ac:dyDescent="0.25">
      <c r="C53" s="105" t="s">
        <v>107</v>
      </c>
      <c r="D53" s="26" t="s">
        <v>1</v>
      </c>
      <c r="E53" s="305">
        <f>E54+E55+E56</f>
        <v>0</v>
      </c>
      <c r="G53" s="349" t="s">
        <v>49</v>
      </c>
      <c r="H53" s="350"/>
      <c r="I53" s="350"/>
      <c r="J53" s="350"/>
      <c r="K53" s="350"/>
      <c r="L53" s="353">
        <f>SUM(G56:L56)</f>
        <v>0</v>
      </c>
      <c r="N53" s="105" t="s">
        <v>109</v>
      </c>
      <c r="O53" s="26" t="s">
        <v>1</v>
      </c>
      <c r="P53" s="305">
        <f>P54+P55+P56</f>
        <v>0</v>
      </c>
      <c r="R53" s="65"/>
      <c r="S53" s="66"/>
    </row>
    <row r="54" spans="3:19" ht="13.9" customHeight="1" thickBot="1" x14ac:dyDescent="0.25">
      <c r="C54" s="106" t="s">
        <v>6</v>
      </c>
      <c r="D54" s="16"/>
      <c r="E54" s="27"/>
      <c r="G54" s="351"/>
      <c r="H54" s="352"/>
      <c r="I54" s="352"/>
      <c r="J54" s="352"/>
      <c r="K54" s="352"/>
      <c r="L54" s="354"/>
      <c r="N54" s="106" t="s">
        <v>6</v>
      </c>
      <c r="O54" s="16"/>
      <c r="P54" s="27"/>
      <c r="R54" s="16"/>
      <c r="S54" s="25"/>
    </row>
    <row r="55" spans="3:19" ht="13.9" customHeight="1" x14ac:dyDescent="0.2">
      <c r="C55" s="108" t="s">
        <v>7</v>
      </c>
      <c r="D55" s="16"/>
      <c r="E55" s="27"/>
      <c r="F55" s="12"/>
      <c r="G55" s="311" t="s">
        <v>36</v>
      </c>
      <c r="H55" s="370" t="s">
        <v>37</v>
      </c>
      <c r="I55" s="370"/>
      <c r="J55" s="370" t="s">
        <v>38</v>
      </c>
      <c r="K55" s="370"/>
      <c r="L55" s="312" t="s">
        <v>40</v>
      </c>
      <c r="N55" s="108" t="s">
        <v>7</v>
      </c>
      <c r="O55" s="16"/>
      <c r="P55" s="27"/>
      <c r="R55" s="16"/>
      <c r="S55" s="25"/>
    </row>
    <row r="56" spans="3:19" ht="13.9" customHeight="1" thickBot="1" x14ac:dyDescent="0.25">
      <c r="C56" s="110" t="s">
        <v>8</v>
      </c>
      <c r="D56" s="34"/>
      <c r="E56" s="39"/>
      <c r="F56" s="12"/>
      <c r="G56" s="85"/>
      <c r="H56" s="371"/>
      <c r="I56" s="371"/>
      <c r="J56" s="371"/>
      <c r="K56" s="371"/>
      <c r="L56" s="86"/>
      <c r="N56" s="110" t="s">
        <v>8</v>
      </c>
      <c r="O56" s="16"/>
      <c r="P56" s="27"/>
    </row>
    <row r="57" spans="3:19" ht="13.9" customHeight="1" thickBot="1" x14ac:dyDescent="0.25">
      <c r="C57" s="88"/>
      <c r="N57" s="88"/>
      <c r="O57" s="63"/>
      <c r="P57" s="63"/>
      <c r="R57" s="36"/>
      <c r="S57" s="36"/>
    </row>
    <row r="58" spans="3:19" ht="13.9" customHeight="1" thickBot="1" x14ac:dyDescent="0.25">
      <c r="C58" s="105" t="s">
        <v>108</v>
      </c>
      <c r="D58" s="26" t="s">
        <v>1</v>
      </c>
      <c r="E58" s="305">
        <f>E59+E60+E61</f>
        <v>0</v>
      </c>
      <c r="G58" s="349" t="s">
        <v>50</v>
      </c>
      <c r="H58" s="350"/>
      <c r="I58" s="350"/>
      <c r="J58" s="350"/>
      <c r="K58" s="350"/>
      <c r="L58" s="353">
        <f>SUM(G62:L62)</f>
        <v>0</v>
      </c>
      <c r="N58" s="111" t="s">
        <v>109</v>
      </c>
      <c r="O58" s="26" t="s">
        <v>1</v>
      </c>
      <c r="P58" s="305">
        <f>P59+P60</f>
        <v>0</v>
      </c>
      <c r="R58" s="67"/>
      <c r="S58" s="67"/>
    </row>
    <row r="59" spans="3:19" ht="13.9" customHeight="1" thickBot="1" x14ac:dyDescent="0.25">
      <c r="C59" s="108" t="s">
        <v>54</v>
      </c>
      <c r="D59" s="37"/>
      <c r="E59" s="38"/>
      <c r="F59" s="12"/>
      <c r="G59" s="351"/>
      <c r="H59" s="352"/>
      <c r="I59" s="352"/>
      <c r="J59" s="352"/>
      <c r="K59" s="352"/>
      <c r="L59" s="354"/>
      <c r="N59" s="29" t="s">
        <v>54</v>
      </c>
      <c r="O59" s="37"/>
      <c r="P59" s="38"/>
      <c r="R59" s="67"/>
      <c r="S59" s="67"/>
    </row>
    <row r="60" spans="3:19" ht="13.9" customHeight="1" x14ac:dyDescent="0.2">
      <c r="C60" s="108" t="s">
        <v>9</v>
      </c>
      <c r="D60" s="60"/>
      <c r="E60" s="30"/>
      <c r="G60" s="316">
        <v>10</v>
      </c>
      <c r="H60" s="317">
        <v>20</v>
      </c>
      <c r="I60" s="317"/>
      <c r="J60" s="317"/>
      <c r="K60" s="317">
        <v>50</v>
      </c>
      <c r="L60" s="318">
        <v>100</v>
      </c>
      <c r="N60" s="29" t="s">
        <v>9</v>
      </c>
      <c r="O60" s="61"/>
      <c r="P60" s="62"/>
      <c r="R60" s="67"/>
      <c r="S60" s="67"/>
    </row>
    <row r="61" spans="3:19" ht="13.9" customHeight="1" thickBot="1" x14ac:dyDescent="0.25">
      <c r="C61" s="110" t="s">
        <v>10</v>
      </c>
      <c r="D61" s="31"/>
      <c r="E61" s="35"/>
      <c r="G61" s="83"/>
      <c r="H61" s="357"/>
      <c r="I61" s="357"/>
      <c r="J61" s="357"/>
      <c r="K61" s="357"/>
      <c r="L61" s="84"/>
      <c r="N61" s="33" t="s">
        <v>10</v>
      </c>
      <c r="O61" s="31"/>
      <c r="P61" s="32"/>
      <c r="R61" s="67"/>
      <c r="S61" s="67"/>
    </row>
    <row r="62" spans="3:19" ht="13.9" customHeight="1" thickBot="1" x14ac:dyDescent="0.25">
      <c r="C62" s="99"/>
      <c r="G62" s="335">
        <f>G60*G61</f>
        <v>0</v>
      </c>
      <c r="H62" s="365">
        <f t="shared" ref="H62" si="12">H60*H61</f>
        <v>0</v>
      </c>
      <c r="I62" s="365"/>
      <c r="J62" s="365">
        <f>K60*J61</f>
        <v>0</v>
      </c>
      <c r="K62" s="365"/>
      <c r="L62" s="336">
        <f t="shared" ref="L62" si="13">L60*L61</f>
        <v>0</v>
      </c>
      <c r="N62" s="88"/>
      <c r="O62" s="2"/>
      <c r="Q62" s="8"/>
      <c r="R62" s="8"/>
      <c r="S62" s="8"/>
    </row>
    <row r="63" spans="3:19" ht="13.9" customHeight="1" thickBot="1" x14ac:dyDescent="0.25">
      <c r="C63" s="112" t="s">
        <v>113</v>
      </c>
      <c r="D63" s="40" t="s">
        <v>1</v>
      </c>
      <c r="E63" s="314">
        <f>SUM(E64:E67)</f>
        <v>0</v>
      </c>
      <c r="F63" s="12"/>
      <c r="N63" s="112" t="s">
        <v>110</v>
      </c>
      <c r="O63" s="40" t="s">
        <v>1</v>
      </c>
      <c r="P63" s="314">
        <f>SUM(P64:P67)</f>
        <v>0</v>
      </c>
      <c r="Q63" s="36"/>
      <c r="R63" s="36"/>
      <c r="S63" s="36"/>
    </row>
    <row r="64" spans="3:19" ht="13.9" customHeight="1" thickBot="1" x14ac:dyDescent="0.25">
      <c r="C64" s="113" t="s">
        <v>11</v>
      </c>
      <c r="D64" s="41"/>
      <c r="E64" s="42"/>
      <c r="F64" s="12"/>
      <c r="H64" s="449" t="s">
        <v>23</v>
      </c>
      <c r="I64" s="450"/>
      <c r="J64" s="450"/>
      <c r="K64" s="451"/>
      <c r="N64" s="113" t="s">
        <v>30</v>
      </c>
      <c r="O64" s="41"/>
      <c r="P64" s="42"/>
      <c r="Q64" s="52"/>
      <c r="R64" s="52"/>
      <c r="S64" s="52"/>
    </row>
    <row r="65" spans="3:19" ht="13.9" customHeight="1" x14ac:dyDescent="0.2">
      <c r="C65" s="114" t="s">
        <v>57</v>
      </c>
      <c r="D65" s="43"/>
      <c r="E65" s="44"/>
      <c r="F65" s="12"/>
      <c r="H65" s="387">
        <f>E40+E48+E49+E50+P50</f>
        <v>0</v>
      </c>
      <c r="I65" s="388"/>
      <c r="J65" s="388"/>
      <c r="K65" s="389"/>
      <c r="N65" s="114" t="s">
        <v>31</v>
      </c>
      <c r="O65" s="43"/>
      <c r="P65" s="44"/>
      <c r="Q65" s="52"/>
      <c r="R65" s="52"/>
      <c r="S65" s="52"/>
    </row>
    <row r="66" spans="3:19" ht="13.9" customHeight="1" thickBot="1" x14ac:dyDescent="0.25">
      <c r="C66" s="114" t="s">
        <v>12</v>
      </c>
      <c r="D66" s="43"/>
      <c r="E66" s="44"/>
      <c r="F66" s="12"/>
      <c r="H66" s="390"/>
      <c r="I66" s="391"/>
      <c r="J66" s="391"/>
      <c r="K66" s="392"/>
      <c r="N66" s="114" t="s">
        <v>32</v>
      </c>
      <c r="O66" s="43"/>
      <c r="P66" s="44"/>
      <c r="Q66" s="52"/>
      <c r="R66" s="52"/>
      <c r="S66" s="52"/>
    </row>
    <row r="67" spans="3:19" ht="13.9" customHeight="1" thickBot="1" x14ac:dyDescent="0.25">
      <c r="C67" s="115" t="s">
        <v>13</v>
      </c>
      <c r="D67" s="45"/>
      <c r="E67" s="46"/>
      <c r="N67" s="115" t="s">
        <v>33</v>
      </c>
      <c r="O67" s="45"/>
      <c r="P67" s="46"/>
    </row>
    <row r="69" spans="3:19" ht="13.9" customHeight="1" thickBot="1" x14ac:dyDescent="0.25">
      <c r="G69" s="70"/>
      <c r="N69" s="2"/>
      <c r="O69" s="2"/>
    </row>
    <row r="70" spans="3:19" ht="13.9" customHeight="1" thickBot="1" x14ac:dyDescent="0.25">
      <c r="G70" s="82"/>
      <c r="H70" s="465">
        <f>H36+1</f>
        <v>45314</v>
      </c>
      <c r="I70" s="466"/>
      <c r="J70" s="466"/>
      <c r="K70" s="466"/>
      <c r="L70" s="81"/>
    </row>
    <row r="71" spans="3:19" ht="13.9" customHeight="1" x14ac:dyDescent="0.2">
      <c r="C71" s="468" t="s">
        <v>41</v>
      </c>
      <c r="D71" s="469"/>
      <c r="E71" s="469"/>
      <c r="F71" s="472" t="e">
        <f>$K$2</f>
        <v>#VALUE!</v>
      </c>
      <c r="G71" s="71"/>
      <c r="H71" s="467"/>
      <c r="I71" s="467"/>
      <c r="J71" s="467"/>
      <c r="K71" s="467"/>
      <c r="L71" s="71"/>
      <c r="M71" s="73"/>
      <c r="N71" s="461" t="s">
        <v>58</v>
      </c>
      <c r="O71" s="461"/>
      <c r="P71" s="462"/>
    </row>
    <row r="72" spans="3:19" ht="13.9" customHeight="1" thickBot="1" x14ac:dyDescent="0.25">
      <c r="C72" s="470"/>
      <c r="D72" s="471"/>
      <c r="E72" s="471"/>
      <c r="F72" s="473"/>
      <c r="G72" s="72"/>
      <c r="H72" s="467"/>
      <c r="I72" s="467"/>
      <c r="J72" s="467"/>
      <c r="K72" s="467"/>
      <c r="L72" s="72"/>
      <c r="M72" s="74"/>
      <c r="N72" s="463"/>
      <c r="O72" s="463"/>
      <c r="P72" s="464"/>
    </row>
    <row r="73" spans="3:19" ht="13.9" customHeight="1" thickBot="1" x14ac:dyDescent="0.25">
      <c r="E73" s="4"/>
      <c r="G73" s="5"/>
      <c r="H73" s="378" t="s">
        <v>45</v>
      </c>
      <c r="I73" s="379"/>
      <c r="J73" s="379"/>
      <c r="K73" s="6">
        <v>211</v>
      </c>
      <c r="L73" s="5"/>
      <c r="N73" s="7"/>
      <c r="O73" s="7"/>
      <c r="P73" s="7"/>
    </row>
    <row r="74" spans="3:19" ht="13.9" customHeight="1" thickBot="1" x14ac:dyDescent="0.25">
      <c r="C74" s="279" t="s">
        <v>0</v>
      </c>
      <c r="D74" s="280" t="s">
        <v>1</v>
      </c>
      <c r="E74" s="328">
        <f>SUM(E75:E79)</f>
        <v>1897.73</v>
      </c>
      <c r="F74" s="88"/>
      <c r="G74" s="89"/>
      <c r="H74" s="380" t="s">
        <v>43</v>
      </c>
      <c r="I74" s="381"/>
      <c r="J74" s="381"/>
      <c r="K74" s="90">
        <f>IFERROR(H99/K73,"")</f>
        <v>8.9939810426540276</v>
      </c>
      <c r="L74" s="88"/>
      <c r="M74" s="88"/>
      <c r="N74" s="337" t="s">
        <v>16</v>
      </c>
      <c r="O74" s="337" t="s">
        <v>17</v>
      </c>
      <c r="P74" s="337" t="s">
        <v>18</v>
      </c>
    </row>
    <row r="75" spans="3:19" ht="13.9" customHeight="1" thickBot="1" x14ac:dyDescent="0.25">
      <c r="C75" s="10" t="s">
        <v>2</v>
      </c>
      <c r="D75" s="278">
        <f>K73-D76-D77-D78</f>
        <v>93</v>
      </c>
      <c r="E75" s="11">
        <v>564.49</v>
      </c>
      <c r="F75" s="12"/>
      <c r="G75" s="13"/>
      <c r="H75" s="14"/>
      <c r="I75" s="8"/>
      <c r="J75" s="8"/>
      <c r="K75" s="14"/>
      <c r="L75" s="14"/>
      <c r="N75" s="338">
        <f>SUM(N76:N79)</f>
        <v>5.05</v>
      </c>
      <c r="O75" s="338">
        <f>SUM(O76:O79)</f>
        <v>18.36</v>
      </c>
      <c r="P75" s="338">
        <f>SUM(P76:P79)</f>
        <v>8.89</v>
      </c>
    </row>
    <row r="76" spans="3:19" ht="13.9" customHeight="1" thickBot="1" x14ac:dyDescent="0.25">
      <c r="C76" s="15" t="s">
        <v>3</v>
      </c>
      <c r="D76" s="101">
        <f>COUNTIF(G90:L90,"&gt;0")</f>
        <v>0</v>
      </c>
      <c r="E76" s="95">
        <f>SUM(G90:L90)</f>
        <v>0</v>
      </c>
      <c r="F76" s="12"/>
      <c r="G76" s="254" t="s">
        <v>20</v>
      </c>
      <c r="H76" s="330">
        <f>SUM(H82:I85)</f>
        <v>1746.16</v>
      </c>
      <c r="I76" s="18"/>
      <c r="J76" s="18"/>
      <c r="K76" s="254" t="s">
        <v>21</v>
      </c>
      <c r="L76" s="330">
        <f>SUM(J82:J85)</f>
        <v>151.57</v>
      </c>
      <c r="N76" s="75">
        <v>5.05</v>
      </c>
      <c r="O76" s="75">
        <v>18.36</v>
      </c>
      <c r="P76" s="75">
        <v>8.89</v>
      </c>
    </row>
    <row r="77" spans="3:19" ht="13.9" customHeight="1" thickBot="1" x14ac:dyDescent="0.25">
      <c r="C77" s="15" t="s">
        <v>4</v>
      </c>
      <c r="D77" s="16">
        <f>105+9</f>
        <v>114</v>
      </c>
      <c r="E77" s="17">
        <f>994.46+296.49</f>
        <v>1290.95</v>
      </c>
      <c r="F77" s="12"/>
      <c r="G77" s="13"/>
      <c r="H77" s="14"/>
      <c r="I77" s="8"/>
      <c r="J77" s="8"/>
      <c r="K77" s="14"/>
      <c r="L77" s="14"/>
      <c r="N77" s="75"/>
      <c r="O77" s="75" t="s">
        <v>118</v>
      </c>
      <c r="P77" s="75"/>
    </row>
    <row r="78" spans="3:19" ht="13.9" customHeight="1" thickBot="1" x14ac:dyDescent="0.25">
      <c r="C78" s="15" t="s">
        <v>14</v>
      </c>
      <c r="D78" s="101">
        <f>COUNTIF(N76:P79,"&gt;0")+COUNTIF(N82:N85,"&gt;0")</f>
        <v>4</v>
      </c>
      <c r="E78" s="95">
        <f>SUM(N76:P79)+SUM(N82:N85)</f>
        <v>37.29</v>
      </c>
      <c r="F78" s="12"/>
      <c r="G78" s="259" t="s">
        <v>68</v>
      </c>
      <c r="H78" s="132">
        <f>SUM(H82:I85)+SUM(J82:K85)</f>
        <v>1897.73</v>
      </c>
      <c r="I78" s="18"/>
      <c r="J78" s="18"/>
      <c r="K78" s="260" t="s">
        <v>51</v>
      </c>
      <c r="L78" s="331">
        <f>H78-H99</f>
        <v>0</v>
      </c>
      <c r="N78" s="75"/>
      <c r="O78" s="75"/>
      <c r="P78" s="75"/>
    </row>
    <row r="79" spans="3:19" ht="13.9" customHeight="1" thickBot="1" x14ac:dyDescent="0.25">
      <c r="C79" s="19" t="s">
        <v>5</v>
      </c>
      <c r="D79" s="20">
        <v>1</v>
      </c>
      <c r="E79" s="329">
        <f>5*D79</f>
        <v>5</v>
      </c>
      <c r="F79" s="12"/>
      <c r="N79" s="76"/>
      <c r="O79" s="76"/>
      <c r="P79" s="76"/>
    </row>
    <row r="80" spans="3:19" ht="13.9" customHeight="1" thickBot="1" x14ac:dyDescent="0.25">
      <c r="C80" s="21"/>
      <c r="D80" s="22"/>
      <c r="E80" s="23"/>
      <c r="F80" s="12"/>
      <c r="G80" s="442" t="s">
        <v>28</v>
      </c>
      <c r="H80" s="446" t="s">
        <v>29</v>
      </c>
      <c r="I80" s="444"/>
      <c r="J80" s="444" t="s">
        <v>15</v>
      </c>
      <c r="K80" s="445"/>
      <c r="L80" s="24" t="s">
        <v>39</v>
      </c>
      <c r="N80" s="337" t="s">
        <v>55</v>
      </c>
      <c r="O80" s="2"/>
      <c r="P80" s="281"/>
    </row>
    <row r="81" spans="3:18" ht="13.9" customHeight="1" thickBot="1" x14ac:dyDescent="0.25">
      <c r="C81" s="47" t="s">
        <v>47</v>
      </c>
      <c r="D81" s="48" t="s">
        <v>1</v>
      </c>
      <c r="E81" s="49" t="s">
        <v>34</v>
      </c>
      <c r="F81" s="12"/>
      <c r="G81" s="443"/>
      <c r="H81" s="358">
        <f>SUM(H82:I85)</f>
        <v>1746.16</v>
      </c>
      <c r="I81" s="359"/>
      <c r="J81" s="360">
        <f>SUM(J82:K84)</f>
        <v>151.57</v>
      </c>
      <c r="K81" s="361"/>
      <c r="L81" s="293">
        <f>SUM(L82:M84)</f>
        <v>1632.0500000000002</v>
      </c>
      <c r="M81" s="64"/>
      <c r="N81" s="338">
        <f>SUM(N82:N85)</f>
        <v>4.99</v>
      </c>
      <c r="O81" s="2"/>
      <c r="P81" s="281"/>
    </row>
    <row r="82" spans="3:18" ht="13.9" customHeight="1" x14ac:dyDescent="0.2">
      <c r="C82" s="100" t="s">
        <v>44</v>
      </c>
      <c r="D82" s="77"/>
      <c r="E82" s="59"/>
      <c r="F82" s="12"/>
      <c r="G82" s="28" t="s">
        <v>19</v>
      </c>
      <c r="H82" s="439">
        <v>477.03</v>
      </c>
      <c r="I82" s="440"/>
      <c r="J82" s="440">
        <v>95.37</v>
      </c>
      <c r="K82" s="441"/>
      <c r="L82" s="333">
        <f>H82+J82</f>
        <v>572.4</v>
      </c>
      <c r="N82" s="75">
        <v>4.99</v>
      </c>
      <c r="O82" s="2"/>
      <c r="P82" s="101"/>
    </row>
    <row r="83" spans="3:18" ht="13.9" customHeight="1" x14ac:dyDescent="0.2">
      <c r="C83" s="102" t="s">
        <v>48</v>
      </c>
      <c r="D83" s="16"/>
      <c r="E83" s="282">
        <f>D83*4.99</f>
        <v>0</v>
      </c>
      <c r="F83" s="12"/>
      <c r="G83" s="28" t="s">
        <v>25</v>
      </c>
      <c r="H83" s="431">
        <v>24.07</v>
      </c>
      <c r="I83" s="432"/>
      <c r="J83" s="432">
        <v>2.38</v>
      </c>
      <c r="K83" s="433"/>
      <c r="L83" s="334">
        <f>H83+J83</f>
        <v>26.45</v>
      </c>
      <c r="N83" s="75"/>
      <c r="O83" s="2"/>
      <c r="P83" s="96"/>
    </row>
    <row r="84" spans="3:18" ht="13.9" customHeight="1" x14ac:dyDescent="0.2">
      <c r="C84" s="102" t="s">
        <v>114</v>
      </c>
      <c r="D84" s="16"/>
      <c r="E84" s="51"/>
      <c r="F84" s="12"/>
      <c r="G84" s="28" t="s">
        <v>26</v>
      </c>
      <c r="H84" s="431">
        <v>979.38</v>
      </c>
      <c r="I84" s="432"/>
      <c r="J84" s="432">
        <v>53.82</v>
      </c>
      <c r="K84" s="433"/>
      <c r="L84" s="334">
        <f>H84+J84</f>
        <v>1033.2</v>
      </c>
      <c r="N84" s="75"/>
      <c r="O84" s="2"/>
      <c r="P84" s="121"/>
    </row>
    <row r="85" spans="3:18" ht="13.9" customHeight="1" thickBot="1" x14ac:dyDescent="0.25">
      <c r="C85" s="103" t="s">
        <v>56</v>
      </c>
      <c r="D85" s="78"/>
      <c r="E85" s="79"/>
      <c r="G85" s="87" t="s">
        <v>27</v>
      </c>
      <c r="H85" s="376">
        <f>E88+E93+E97</f>
        <v>265.68</v>
      </c>
      <c r="I85" s="377"/>
      <c r="J85" s="377"/>
      <c r="K85" s="438"/>
      <c r="L85" s="332">
        <f>H85</f>
        <v>265.68</v>
      </c>
      <c r="N85" s="76"/>
      <c r="O85" s="2"/>
    </row>
    <row r="86" spans="3:18" ht="13.9" customHeight="1" thickBot="1" x14ac:dyDescent="0.25">
      <c r="C86" s="2"/>
      <c r="G86" s="36"/>
      <c r="H86" s="58"/>
      <c r="I86" s="58"/>
      <c r="J86" s="58"/>
      <c r="K86" s="58"/>
      <c r="L86" s="58"/>
      <c r="N86" s="2"/>
      <c r="O86" s="2"/>
      <c r="R86" s="136"/>
    </row>
    <row r="87" spans="3:18" ht="13.9" customHeight="1" thickBot="1" x14ac:dyDescent="0.25">
      <c r="C87" s="105" t="s">
        <v>107</v>
      </c>
      <c r="D87" s="26" t="s">
        <v>1</v>
      </c>
      <c r="E87" s="305">
        <f>E88+E89+E90</f>
        <v>0</v>
      </c>
      <c r="G87" s="349" t="s">
        <v>49</v>
      </c>
      <c r="H87" s="350"/>
      <c r="I87" s="350"/>
      <c r="J87" s="350"/>
      <c r="K87" s="350"/>
      <c r="L87" s="353">
        <f>SUM(G90:L90)</f>
        <v>0</v>
      </c>
      <c r="N87" s="105" t="s">
        <v>109</v>
      </c>
      <c r="O87" s="26" t="s">
        <v>1</v>
      </c>
      <c r="P87" s="305">
        <f>P88+P89+P90</f>
        <v>0</v>
      </c>
      <c r="R87" s="136"/>
    </row>
    <row r="88" spans="3:18" ht="13.9" customHeight="1" thickBot="1" x14ac:dyDescent="0.25">
      <c r="C88" s="106" t="s">
        <v>6</v>
      </c>
      <c r="D88" s="16"/>
      <c r="E88" s="27"/>
      <c r="G88" s="351"/>
      <c r="H88" s="352"/>
      <c r="I88" s="352"/>
      <c r="J88" s="352"/>
      <c r="K88" s="352"/>
      <c r="L88" s="354"/>
      <c r="N88" s="106" t="s">
        <v>6</v>
      </c>
      <c r="O88" s="16"/>
      <c r="P88" s="27"/>
      <c r="R88" s="136"/>
    </row>
    <row r="89" spans="3:18" ht="13.9" customHeight="1" x14ac:dyDescent="0.2">
      <c r="C89" s="108" t="s">
        <v>7</v>
      </c>
      <c r="D89" s="16"/>
      <c r="E89" s="27"/>
      <c r="F89" s="12"/>
      <c r="G89" s="311" t="s">
        <v>36</v>
      </c>
      <c r="H89" s="370" t="s">
        <v>37</v>
      </c>
      <c r="I89" s="370"/>
      <c r="J89" s="370" t="s">
        <v>38</v>
      </c>
      <c r="K89" s="370"/>
      <c r="L89" s="312" t="s">
        <v>40</v>
      </c>
      <c r="N89" s="108" t="s">
        <v>7</v>
      </c>
      <c r="O89" s="16"/>
      <c r="P89" s="27"/>
      <c r="R89" s="283"/>
    </row>
    <row r="90" spans="3:18" ht="13.9" customHeight="1" thickBot="1" x14ac:dyDescent="0.25">
      <c r="C90" s="110" t="s">
        <v>8</v>
      </c>
      <c r="D90" s="34"/>
      <c r="E90" s="39"/>
      <c r="F90" s="12"/>
      <c r="G90" s="85"/>
      <c r="H90" s="371"/>
      <c r="I90" s="371"/>
      <c r="J90" s="371"/>
      <c r="K90" s="371"/>
      <c r="L90" s="86"/>
      <c r="N90" s="110" t="s">
        <v>8</v>
      </c>
      <c r="O90" s="16"/>
      <c r="P90" s="27"/>
      <c r="R90" s="283"/>
    </row>
    <row r="91" spans="3:18" ht="13.9" customHeight="1" thickBot="1" x14ac:dyDescent="0.25">
      <c r="C91" s="88"/>
      <c r="N91" s="88"/>
      <c r="O91" s="63"/>
      <c r="P91" s="63"/>
      <c r="R91" s="284"/>
    </row>
    <row r="92" spans="3:18" ht="13.9" customHeight="1" thickBot="1" x14ac:dyDescent="0.25">
      <c r="C92" s="105" t="s">
        <v>108</v>
      </c>
      <c r="D92" s="26" t="s">
        <v>1</v>
      </c>
      <c r="E92" s="305">
        <f>E93+E94+E95</f>
        <v>0</v>
      </c>
      <c r="G92" s="349" t="s">
        <v>50</v>
      </c>
      <c r="H92" s="350"/>
      <c r="I92" s="350"/>
      <c r="J92" s="350"/>
      <c r="K92" s="350"/>
      <c r="L92" s="353">
        <f>SUM(G96:L96)</f>
        <v>0</v>
      </c>
      <c r="N92" s="111" t="s">
        <v>109</v>
      </c>
      <c r="O92" s="26" t="s">
        <v>1</v>
      </c>
      <c r="P92" s="305">
        <f>P93+P94</f>
        <v>0</v>
      </c>
      <c r="R92" s="284"/>
    </row>
    <row r="93" spans="3:18" ht="13.9" customHeight="1" thickBot="1" x14ac:dyDescent="0.25">
      <c r="C93" s="108" t="s">
        <v>54</v>
      </c>
      <c r="D93" s="37"/>
      <c r="E93" s="38"/>
      <c r="F93" s="12"/>
      <c r="G93" s="351"/>
      <c r="H93" s="352"/>
      <c r="I93" s="352"/>
      <c r="J93" s="352"/>
      <c r="K93" s="352"/>
      <c r="L93" s="354"/>
      <c r="N93" s="29" t="s">
        <v>54</v>
      </c>
      <c r="O93" s="37"/>
      <c r="P93" s="38"/>
      <c r="R93" s="284"/>
    </row>
    <row r="94" spans="3:18" ht="13.9" customHeight="1" x14ac:dyDescent="0.2">
      <c r="C94" s="108" t="s">
        <v>9</v>
      </c>
      <c r="D94" s="60"/>
      <c r="E94" s="30"/>
      <c r="G94" s="316">
        <v>10</v>
      </c>
      <c r="H94" s="317">
        <v>20</v>
      </c>
      <c r="I94" s="317"/>
      <c r="J94" s="317"/>
      <c r="K94" s="317">
        <v>50</v>
      </c>
      <c r="L94" s="318">
        <v>100</v>
      </c>
      <c r="N94" s="29" t="s">
        <v>9</v>
      </c>
      <c r="O94" s="61"/>
      <c r="P94" s="62"/>
      <c r="R94" s="283"/>
    </row>
    <row r="95" spans="3:18" ht="13.9" customHeight="1" thickBot="1" x14ac:dyDescent="0.25">
      <c r="C95" s="110" t="s">
        <v>10</v>
      </c>
      <c r="D95" s="31"/>
      <c r="E95" s="35"/>
      <c r="G95" s="83"/>
      <c r="H95" s="357"/>
      <c r="I95" s="357"/>
      <c r="J95" s="357"/>
      <c r="K95" s="357"/>
      <c r="L95" s="84"/>
      <c r="N95" s="33" t="s">
        <v>10</v>
      </c>
      <c r="O95" s="31"/>
      <c r="P95" s="32"/>
      <c r="R95" s="283"/>
    </row>
    <row r="96" spans="3:18" ht="13.9" customHeight="1" thickBot="1" x14ac:dyDescent="0.25">
      <c r="C96" s="99"/>
      <c r="G96" s="335">
        <f>G94*G95</f>
        <v>0</v>
      </c>
      <c r="H96" s="365">
        <f t="shared" ref="H96" si="14">H94*H95</f>
        <v>0</v>
      </c>
      <c r="I96" s="365"/>
      <c r="J96" s="365">
        <f>K94*J95</f>
        <v>0</v>
      </c>
      <c r="K96" s="365"/>
      <c r="L96" s="336">
        <f t="shared" ref="L96" si="15">L94*L95</f>
        <v>0</v>
      </c>
      <c r="N96" s="88"/>
      <c r="O96" s="2"/>
      <c r="R96" s="284"/>
    </row>
    <row r="97" spans="3:18" ht="13.9" customHeight="1" thickBot="1" x14ac:dyDescent="0.25">
      <c r="C97" s="112" t="s">
        <v>113</v>
      </c>
      <c r="D97" s="40" t="s">
        <v>1</v>
      </c>
      <c r="E97" s="314">
        <f>SUM(E98:E101)</f>
        <v>265.68</v>
      </c>
      <c r="F97" s="12"/>
      <c r="N97" s="112" t="s">
        <v>110</v>
      </c>
      <c r="O97" s="40" t="s">
        <v>1</v>
      </c>
      <c r="P97" s="314">
        <f>SUM(P98:P101)</f>
        <v>285.46000000000004</v>
      </c>
      <c r="R97" s="284"/>
    </row>
    <row r="98" spans="3:18" ht="13.9" customHeight="1" thickBot="1" x14ac:dyDescent="0.25">
      <c r="C98" s="113" t="s">
        <v>11</v>
      </c>
      <c r="D98" s="41"/>
      <c r="E98" s="42">
        <v>52.9</v>
      </c>
      <c r="F98" s="12"/>
      <c r="H98" s="449" t="s">
        <v>23</v>
      </c>
      <c r="I98" s="450"/>
      <c r="J98" s="450"/>
      <c r="K98" s="451"/>
      <c r="N98" s="113" t="s">
        <v>30</v>
      </c>
      <c r="O98" s="41"/>
      <c r="P98" s="42">
        <v>137.12</v>
      </c>
      <c r="R98" s="284"/>
    </row>
    <row r="99" spans="3:18" ht="13.9" customHeight="1" x14ac:dyDescent="0.2">
      <c r="C99" s="114" t="s">
        <v>57</v>
      </c>
      <c r="D99" s="43"/>
      <c r="E99" s="44">
        <v>212.78</v>
      </c>
      <c r="F99" s="12"/>
      <c r="H99" s="387">
        <f>E74+E82+E83+E84+P84</f>
        <v>1897.73</v>
      </c>
      <c r="I99" s="388"/>
      <c r="J99" s="388"/>
      <c r="K99" s="389"/>
      <c r="N99" s="114" t="s">
        <v>31</v>
      </c>
      <c r="O99" s="43"/>
      <c r="P99" s="44">
        <v>148.34</v>
      </c>
    </row>
    <row r="100" spans="3:18" ht="13.9" customHeight="1" thickBot="1" x14ac:dyDescent="0.25">
      <c r="C100" s="114" t="s">
        <v>12</v>
      </c>
      <c r="D100" s="43"/>
      <c r="E100" s="44"/>
      <c r="F100" s="12"/>
      <c r="H100" s="390"/>
      <c r="I100" s="391"/>
      <c r="J100" s="391"/>
      <c r="K100" s="392"/>
      <c r="N100" s="114" t="s">
        <v>32</v>
      </c>
      <c r="O100" s="43"/>
      <c r="P100" s="44"/>
    </row>
    <row r="101" spans="3:18" ht="13.9" customHeight="1" thickBot="1" x14ac:dyDescent="0.25">
      <c r="C101" s="115" t="s">
        <v>13</v>
      </c>
      <c r="D101" s="45"/>
      <c r="E101" s="46"/>
      <c r="N101" s="115" t="s">
        <v>33</v>
      </c>
      <c r="O101" s="45"/>
      <c r="P101" s="46"/>
    </row>
    <row r="103" spans="3:18" ht="13.9" customHeight="1" thickBot="1" x14ac:dyDescent="0.25"/>
    <row r="104" spans="3:18" ht="13.9" customHeight="1" thickBot="1" x14ac:dyDescent="0.25">
      <c r="G104" s="82"/>
      <c r="H104" s="465">
        <f>H70+1</f>
        <v>45315</v>
      </c>
      <c r="I104" s="466"/>
      <c r="J104" s="466"/>
      <c r="K104" s="466"/>
      <c r="L104" s="81"/>
    </row>
    <row r="105" spans="3:18" ht="13.9" customHeight="1" x14ac:dyDescent="0.2">
      <c r="C105" s="468" t="s">
        <v>41</v>
      </c>
      <c r="D105" s="469"/>
      <c r="E105" s="469"/>
      <c r="F105" s="472" t="e">
        <f>$K$2</f>
        <v>#VALUE!</v>
      </c>
      <c r="G105" s="71"/>
      <c r="H105" s="467"/>
      <c r="I105" s="467"/>
      <c r="J105" s="467"/>
      <c r="K105" s="467"/>
      <c r="L105" s="71"/>
      <c r="M105" s="73"/>
      <c r="N105" s="461" t="s">
        <v>58</v>
      </c>
      <c r="O105" s="461"/>
      <c r="P105" s="462"/>
    </row>
    <row r="106" spans="3:18" ht="13.9" customHeight="1" thickBot="1" x14ac:dyDescent="0.25">
      <c r="C106" s="470"/>
      <c r="D106" s="471"/>
      <c r="E106" s="471"/>
      <c r="F106" s="473"/>
      <c r="G106" s="72"/>
      <c r="H106" s="467"/>
      <c r="I106" s="467"/>
      <c r="J106" s="467"/>
      <c r="K106" s="467"/>
      <c r="L106" s="72"/>
      <c r="M106" s="74"/>
      <c r="N106" s="463"/>
      <c r="O106" s="463"/>
      <c r="P106" s="464"/>
    </row>
    <row r="107" spans="3:18" ht="13.9" customHeight="1" thickBot="1" x14ac:dyDescent="0.25">
      <c r="E107" s="4"/>
      <c r="G107" s="5"/>
      <c r="H107" s="378" t="s">
        <v>45</v>
      </c>
      <c r="I107" s="379"/>
      <c r="J107" s="379"/>
      <c r="K107" s="6"/>
      <c r="L107" s="5"/>
      <c r="N107" s="7"/>
      <c r="O107" s="7"/>
      <c r="P107" s="7"/>
    </row>
    <row r="108" spans="3:18" ht="13.9" customHeight="1" thickBot="1" x14ac:dyDescent="0.25">
      <c r="C108" s="279" t="s">
        <v>0</v>
      </c>
      <c r="D108" s="280" t="s">
        <v>1</v>
      </c>
      <c r="E108" s="328">
        <f>SUM(E109:E113)</f>
        <v>1449.7099999999998</v>
      </c>
      <c r="F108" s="88"/>
      <c r="G108" s="89"/>
      <c r="H108" s="380" t="s">
        <v>43</v>
      </c>
      <c r="I108" s="381"/>
      <c r="J108" s="381"/>
      <c r="K108" s="90" t="str">
        <f>IFERROR(H133/K107,"")</f>
        <v/>
      </c>
      <c r="L108" s="88"/>
      <c r="M108" s="88"/>
      <c r="N108" s="337" t="s">
        <v>16</v>
      </c>
      <c r="O108" s="337" t="s">
        <v>17</v>
      </c>
      <c r="P108" s="337" t="s">
        <v>18</v>
      </c>
    </row>
    <row r="109" spans="3:18" ht="13.9" customHeight="1" thickBot="1" x14ac:dyDescent="0.25">
      <c r="C109" s="10" t="s">
        <v>2</v>
      </c>
      <c r="D109" s="278">
        <f>K107-D110-D111-D112</f>
        <v>-26</v>
      </c>
      <c r="E109" s="11"/>
      <c r="F109" s="12"/>
      <c r="G109" s="13"/>
      <c r="H109" s="14"/>
      <c r="I109" s="8"/>
      <c r="J109" s="8"/>
      <c r="K109" s="14"/>
      <c r="L109" s="14"/>
      <c r="N109" s="338">
        <f>SUM(N110:N113)</f>
        <v>0</v>
      </c>
      <c r="O109" s="338">
        <f>SUM(O110:O113)</f>
        <v>3.36</v>
      </c>
      <c r="P109" s="338">
        <f>SUM(P110:P113)</f>
        <v>0</v>
      </c>
    </row>
    <row r="110" spans="3:18" ht="13.9" customHeight="1" thickBot="1" x14ac:dyDescent="0.25">
      <c r="C110" s="15" t="s">
        <v>3</v>
      </c>
      <c r="D110" s="101">
        <f>COUNTIF(G124:L124,"&gt;0")</f>
        <v>0</v>
      </c>
      <c r="E110" s="95">
        <f>SUM(G124:L124)</f>
        <v>0</v>
      </c>
      <c r="F110" s="12"/>
      <c r="G110" s="254" t="s">
        <v>20</v>
      </c>
      <c r="H110" s="330">
        <f>SUM(H116:I119)</f>
        <v>0</v>
      </c>
      <c r="I110" s="18"/>
      <c r="J110" s="18"/>
      <c r="K110" s="254" t="s">
        <v>21</v>
      </c>
      <c r="L110" s="330">
        <f>SUM(J116:J119)</f>
        <v>0</v>
      </c>
      <c r="N110" s="75"/>
      <c r="O110" s="75">
        <v>3.36</v>
      </c>
      <c r="P110" s="75"/>
    </row>
    <row r="111" spans="3:18" ht="13.9" customHeight="1" thickBot="1" x14ac:dyDescent="0.25">
      <c r="C111" s="15" t="s">
        <v>4</v>
      </c>
      <c r="D111" s="16">
        <f>14+11</f>
        <v>25</v>
      </c>
      <c r="E111" s="17">
        <f>1219.46+226.89</f>
        <v>1446.35</v>
      </c>
      <c r="F111" s="12"/>
      <c r="G111" s="13"/>
      <c r="H111" s="14"/>
      <c r="I111" s="8"/>
      <c r="J111" s="8"/>
      <c r="K111" s="14"/>
      <c r="L111" s="14"/>
      <c r="N111" s="75"/>
      <c r="O111" s="75"/>
      <c r="P111" s="75"/>
    </row>
    <row r="112" spans="3:18" ht="13.9" customHeight="1" thickBot="1" x14ac:dyDescent="0.25">
      <c r="C112" s="15" t="s">
        <v>14</v>
      </c>
      <c r="D112" s="101">
        <f>COUNTIF(N110:P113,"&gt;0")+COUNTIF(N116:N119,"&gt;0")</f>
        <v>1</v>
      </c>
      <c r="E112" s="95">
        <f>SUM(N110:P113)+SUM(N116:N119)</f>
        <v>3.36</v>
      </c>
      <c r="F112" s="12"/>
      <c r="G112" s="259" t="s">
        <v>68</v>
      </c>
      <c r="H112" s="132">
        <f>SUM(H116:I119)+SUM(J116:K119)</f>
        <v>0</v>
      </c>
      <c r="I112" s="18"/>
      <c r="J112" s="18"/>
      <c r="K112" s="260" t="s">
        <v>51</v>
      </c>
      <c r="L112" s="331">
        <f>H112-H133</f>
        <v>-1449.7099999999998</v>
      </c>
      <c r="N112" s="75"/>
      <c r="O112" s="75"/>
      <c r="P112" s="75"/>
    </row>
    <row r="113" spans="3:18" ht="13.9" customHeight="1" thickBot="1" x14ac:dyDescent="0.25">
      <c r="C113" s="19" t="s">
        <v>5</v>
      </c>
      <c r="D113" s="20"/>
      <c r="E113" s="329">
        <f>5*D113</f>
        <v>0</v>
      </c>
      <c r="F113" s="12"/>
      <c r="N113" s="76"/>
      <c r="O113" s="76"/>
      <c r="P113" s="76"/>
    </row>
    <row r="114" spans="3:18" ht="13.9" customHeight="1" thickBot="1" x14ac:dyDescent="0.25">
      <c r="C114" s="21"/>
      <c r="D114" s="22"/>
      <c r="E114" s="23"/>
      <c r="F114" s="12"/>
      <c r="G114" s="442" t="s">
        <v>28</v>
      </c>
      <c r="H114" s="446" t="s">
        <v>29</v>
      </c>
      <c r="I114" s="444"/>
      <c r="J114" s="444" t="s">
        <v>15</v>
      </c>
      <c r="K114" s="445"/>
      <c r="L114" s="24" t="s">
        <v>39</v>
      </c>
      <c r="N114" s="337" t="s">
        <v>55</v>
      </c>
      <c r="O114" s="2"/>
      <c r="P114" s="281"/>
    </row>
    <row r="115" spans="3:18" ht="13.9" customHeight="1" thickBot="1" x14ac:dyDescent="0.25">
      <c r="C115" s="47" t="s">
        <v>47</v>
      </c>
      <c r="D115" s="48" t="s">
        <v>1</v>
      </c>
      <c r="E115" s="49" t="s">
        <v>34</v>
      </c>
      <c r="F115" s="12"/>
      <c r="G115" s="443"/>
      <c r="H115" s="358">
        <f>SUM(H116:I119)</f>
        <v>0</v>
      </c>
      <c r="I115" s="359"/>
      <c r="J115" s="360">
        <f>SUM(J116:K118)</f>
        <v>0</v>
      </c>
      <c r="K115" s="361"/>
      <c r="L115" s="293">
        <f>SUM(L116:M118)</f>
        <v>0</v>
      </c>
      <c r="M115" s="64"/>
      <c r="N115" s="338">
        <f>SUM(N116:N119)</f>
        <v>0</v>
      </c>
      <c r="O115" s="2"/>
      <c r="P115" s="281"/>
    </row>
    <row r="116" spans="3:18" ht="13.9" customHeight="1" x14ac:dyDescent="0.2">
      <c r="C116" s="100" t="s">
        <v>44</v>
      </c>
      <c r="D116" s="77"/>
      <c r="E116" s="59"/>
      <c r="F116" s="12"/>
      <c r="G116" s="28" t="s">
        <v>19</v>
      </c>
      <c r="H116" s="439"/>
      <c r="I116" s="440"/>
      <c r="J116" s="440"/>
      <c r="K116" s="441"/>
      <c r="L116" s="333">
        <f>H116+J116</f>
        <v>0</v>
      </c>
      <c r="N116" s="75"/>
      <c r="O116" s="2"/>
      <c r="P116" s="101"/>
    </row>
    <row r="117" spans="3:18" ht="13.9" customHeight="1" x14ac:dyDescent="0.2">
      <c r="C117" s="102" t="s">
        <v>48</v>
      </c>
      <c r="D117" s="16"/>
      <c r="E117" s="282">
        <f>D117*4.99</f>
        <v>0</v>
      </c>
      <c r="F117" s="12"/>
      <c r="G117" s="28" t="s">
        <v>25</v>
      </c>
      <c r="H117" s="431"/>
      <c r="I117" s="432"/>
      <c r="J117" s="432"/>
      <c r="K117" s="433"/>
      <c r="L117" s="334">
        <f>H117+J117</f>
        <v>0</v>
      </c>
      <c r="N117" s="75"/>
      <c r="O117" s="2"/>
      <c r="P117" s="96"/>
    </row>
    <row r="118" spans="3:18" ht="13.9" customHeight="1" x14ac:dyDescent="0.2">
      <c r="C118" s="102" t="s">
        <v>114</v>
      </c>
      <c r="D118" s="16"/>
      <c r="E118" s="51"/>
      <c r="F118" s="12"/>
      <c r="G118" s="28" t="s">
        <v>26</v>
      </c>
      <c r="H118" s="431"/>
      <c r="I118" s="432"/>
      <c r="J118" s="432"/>
      <c r="K118" s="433"/>
      <c r="L118" s="334">
        <f>H118+J118</f>
        <v>0</v>
      </c>
      <c r="N118" s="75"/>
      <c r="O118" s="2"/>
      <c r="P118" s="121"/>
    </row>
    <row r="119" spans="3:18" ht="13.9" customHeight="1" thickBot="1" x14ac:dyDescent="0.25">
      <c r="C119" s="103" t="s">
        <v>56</v>
      </c>
      <c r="D119" s="78"/>
      <c r="E119" s="79"/>
      <c r="G119" s="87" t="s">
        <v>27</v>
      </c>
      <c r="H119" s="376">
        <f>E122+E127+E131</f>
        <v>0</v>
      </c>
      <c r="I119" s="377"/>
      <c r="J119" s="377"/>
      <c r="K119" s="438"/>
      <c r="L119" s="332">
        <f>H119</f>
        <v>0</v>
      </c>
      <c r="N119" s="76"/>
      <c r="O119" s="2"/>
    </row>
    <row r="120" spans="3:18" ht="13.9" customHeight="1" thickBot="1" x14ac:dyDescent="0.25">
      <c r="C120" s="2"/>
      <c r="G120" s="36"/>
      <c r="H120" s="58"/>
      <c r="I120" s="58"/>
      <c r="J120" s="58"/>
      <c r="K120" s="58"/>
      <c r="L120" s="58"/>
      <c r="N120" s="2"/>
      <c r="O120" s="2"/>
    </row>
    <row r="121" spans="3:18" ht="13.9" customHeight="1" thickBot="1" x14ac:dyDescent="0.25">
      <c r="C121" s="105" t="s">
        <v>107</v>
      </c>
      <c r="D121" s="26" t="s">
        <v>1</v>
      </c>
      <c r="E121" s="305">
        <f>E122+E123+E124</f>
        <v>0</v>
      </c>
      <c r="G121" s="349" t="s">
        <v>49</v>
      </c>
      <c r="H121" s="350"/>
      <c r="I121" s="350"/>
      <c r="J121" s="350"/>
      <c r="K121" s="350"/>
      <c r="L121" s="353">
        <f>SUM(G124:L124)</f>
        <v>0</v>
      </c>
      <c r="N121" s="105" t="s">
        <v>109</v>
      </c>
      <c r="O121" s="26" t="s">
        <v>1</v>
      </c>
      <c r="P121" s="305">
        <f>P122+P123+P124</f>
        <v>0</v>
      </c>
      <c r="R121" s="12"/>
    </row>
    <row r="122" spans="3:18" ht="13.9" customHeight="1" thickBot="1" x14ac:dyDescent="0.25">
      <c r="C122" s="106" t="s">
        <v>6</v>
      </c>
      <c r="D122" s="16"/>
      <c r="E122" s="27"/>
      <c r="G122" s="351"/>
      <c r="H122" s="352"/>
      <c r="I122" s="352"/>
      <c r="J122" s="352"/>
      <c r="K122" s="352"/>
      <c r="L122" s="354"/>
      <c r="N122" s="106" t="s">
        <v>6</v>
      </c>
      <c r="O122" s="16"/>
      <c r="P122" s="27"/>
    </row>
    <row r="123" spans="3:18" ht="13.9" customHeight="1" x14ac:dyDescent="0.2">
      <c r="C123" s="108" t="s">
        <v>7</v>
      </c>
      <c r="D123" s="16"/>
      <c r="E123" s="27"/>
      <c r="F123" s="12"/>
      <c r="G123" s="311" t="s">
        <v>36</v>
      </c>
      <c r="H123" s="370" t="s">
        <v>37</v>
      </c>
      <c r="I123" s="370"/>
      <c r="J123" s="370" t="s">
        <v>38</v>
      </c>
      <c r="K123" s="370"/>
      <c r="L123" s="312" t="s">
        <v>40</v>
      </c>
      <c r="N123" s="108" t="s">
        <v>7</v>
      </c>
      <c r="O123" s="16"/>
      <c r="P123" s="27"/>
    </row>
    <row r="124" spans="3:18" ht="13.9" customHeight="1" thickBot="1" x14ac:dyDescent="0.25">
      <c r="C124" s="110" t="s">
        <v>8</v>
      </c>
      <c r="D124" s="34"/>
      <c r="E124" s="39"/>
      <c r="F124" s="12"/>
      <c r="G124" s="85"/>
      <c r="H124" s="371"/>
      <c r="I124" s="371"/>
      <c r="J124" s="371"/>
      <c r="K124" s="371"/>
      <c r="L124" s="86"/>
      <c r="N124" s="110" t="s">
        <v>8</v>
      </c>
      <c r="O124" s="16"/>
      <c r="P124" s="27"/>
    </row>
    <row r="125" spans="3:18" ht="13.9" customHeight="1" thickBot="1" x14ac:dyDescent="0.25">
      <c r="C125" s="88"/>
      <c r="N125" s="88"/>
      <c r="O125" s="63"/>
      <c r="P125" s="63"/>
    </row>
    <row r="126" spans="3:18" ht="13.9" customHeight="1" thickBot="1" x14ac:dyDescent="0.25">
      <c r="C126" s="105" t="s">
        <v>108</v>
      </c>
      <c r="D126" s="26" t="s">
        <v>1</v>
      </c>
      <c r="E126" s="305">
        <f>E127+E128+E129</f>
        <v>0</v>
      </c>
      <c r="G126" s="349" t="s">
        <v>50</v>
      </c>
      <c r="H126" s="350"/>
      <c r="I126" s="350"/>
      <c r="J126" s="350"/>
      <c r="K126" s="350"/>
      <c r="L126" s="353">
        <f>SUM(G130:L130)</f>
        <v>0</v>
      </c>
      <c r="N126" s="111" t="s">
        <v>109</v>
      </c>
      <c r="O126" s="26" t="s">
        <v>1</v>
      </c>
      <c r="P126" s="305">
        <f>P127+P128</f>
        <v>0</v>
      </c>
      <c r="R126" s="12"/>
    </row>
    <row r="127" spans="3:18" ht="13.9" customHeight="1" thickBot="1" x14ac:dyDescent="0.25">
      <c r="C127" s="108" t="s">
        <v>54</v>
      </c>
      <c r="D127" s="37"/>
      <c r="E127" s="38"/>
      <c r="F127" s="12"/>
      <c r="G127" s="351"/>
      <c r="H127" s="352"/>
      <c r="I127" s="352"/>
      <c r="J127" s="352"/>
      <c r="K127" s="352"/>
      <c r="L127" s="354"/>
      <c r="N127" s="29" t="s">
        <v>54</v>
      </c>
      <c r="O127" s="37"/>
      <c r="P127" s="38"/>
    </row>
    <row r="128" spans="3:18" ht="13.9" customHeight="1" x14ac:dyDescent="0.2">
      <c r="C128" s="108" t="s">
        <v>9</v>
      </c>
      <c r="D128" s="60"/>
      <c r="E128" s="30"/>
      <c r="G128" s="316">
        <v>10</v>
      </c>
      <c r="H128" s="317">
        <v>20</v>
      </c>
      <c r="I128" s="317"/>
      <c r="J128" s="317"/>
      <c r="K128" s="317">
        <v>50</v>
      </c>
      <c r="L128" s="318">
        <v>100</v>
      </c>
      <c r="N128" s="29" t="s">
        <v>9</v>
      </c>
      <c r="O128" s="61"/>
      <c r="P128" s="62"/>
    </row>
    <row r="129" spans="3:18" ht="13.9" customHeight="1" thickBot="1" x14ac:dyDescent="0.25">
      <c r="C129" s="110" t="s">
        <v>10</v>
      </c>
      <c r="D129" s="31"/>
      <c r="E129" s="35"/>
      <c r="G129" s="83"/>
      <c r="H129" s="357"/>
      <c r="I129" s="357"/>
      <c r="J129" s="357"/>
      <c r="K129" s="357"/>
      <c r="L129" s="84"/>
      <c r="N129" s="33" t="s">
        <v>10</v>
      </c>
      <c r="O129" s="31"/>
      <c r="P129" s="32"/>
    </row>
    <row r="130" spans="3:18" ht="13.9" customHeight="1" thickBot="1" x14ac:dyDescent="0.25">
      <c r="C130" s="99"/>
      <c r="G130" s="335">
        <f>G128*G129</f>
        <v>0</v>
      </c>
      <c r="H130" s="365">
        <f t="shared" ref="H130" si="16">H128*H129</f>
        <v>0</v>
      </c>
      <c r="I130" s="365"/>
      <c r="J130" s="365">
        <f>K128*J129</f>
        <v>0</v>
      </c>
      <c r="K130" s="365"/>
      <c r="L130" s="336">
        <f t="shared" ref="L130" si="17">L128*L129</f>
        <v>0</v>
      </c>
      <c r="N130" s="88"/>
      <c r="O130" s="2"/>
    </row>
    <row r="131" spans="3:18" ht="13.9" customHeight="1" thickBot="1" x14ac:dyDescent="0.25">
      <c r="C131" s="112" t="s">
        <v>113</v>
      </c>
      <c r="D131" s="40" t="s">
        <v>1</v>
      </c>
      <c r="E131" s="314">
        <f>SUM(E132:E135)</f>
        <v>0</v>
      </c>
      <c r="F131" s="12"/>
      <c r="N131" s="112" t="s">
        <v>110</v>
      </c>
      <c r="O131" s="40" t="s">
        <v>1</v>
      </c>
      <c r="P131" s="314">
        <f>SUM(P132:P135)</f>
        <v>179.81</v>
      </c>
      <c r="R131" s="12"/>
    </row>
    <row r="132" spans="3:18" ht="13.9" customHeight="1" thickBot="1" x14ac:dyDescent="0.25">
      <c r="C132" s="113" t="s">
        <v>11</v>
      </c>
      <c r="D132" s="41"/>
      <c r="E132" s="42"/>
      <c r="F132" s="12"/>
      <c r="H132" s="449" t="s">
        <v>23</v>
      </c>
      <c r="I132" s="450"/>
      <c r="J132" s="450"/>
      <c r="K132" s="451"/>
      <c r="N132" s="113" t="s">
        <v>30</v>
      </c>
      <c r="O132" s="41"/>
      <c r="P132" s="42">
        <v>73.61</v>
      </c>
    </row>
    <row r="133" spans="3:18" ht="13.9" customHeight="1" x14ac:dyDescent="0.2">
      <c r="C133" s="114" t="s">
        <v>57</v>
      </c>
      <c r="D133" s="43"/>
      <c r="E133" s="44"/>
      <c r="F133" s="12"/>
      <c r="H133" s="387">
        <f>E108+E116+E117+E118+P118</f>
        <v>1449.7099999999998</v>
      </c>
      <c r="I133" s="388"/>
      <c r="J133" s="388"/>
      <c r="K133" s="389"/>
      <c r="N133" s="114" t="s">
        <v>31</v>
      </c>
      <c r="O133" s="43"/>
      <c r="P133" s="44">
        <v>106.2</v>
      </c>
    </row>
    <row r="134" spans="3:18" ht="13.9" customHeight="1" thickBot="1" x14ac:dyDescent="0.25">
      <c r="C134" s="114" t="s">
        <v>12</v>
      </c>
      <c r="D134" s="43"/>
      <c r="E134" s="44"/>
      <c r="F134" s="12"/>
      <c r="H134" s="390"/>
      <c r="I134" s="391"/>
      <c r="J134" s="391"/>
      <c r="K134" s="392"/>
      <c r="N134" s="114" t="s">
        <v>32</v>
      </c>
      <c r="O134" s="43"/>
      <c r="P134" s="44"/>
    </row>
    <row r="135" spans="3:18" ht="13.9" customHeight="1" thickBot="1" x14ac:dyDescent="0.25">
      <c r="C135" s="115" t="s">
        <v>13</v>
      </c>
      <c r="D135" s="45"/>
      <c r="E135" s="46"/>
      <c r="N135" s="115" t="s">
        <v>33</v>
      </c>
      <c r="O135" s="45"/>
      <c r="P135" s="46"/>
    </row>
    <row r="137" spans="3:18" ht="13.9" customHeight="1" thickBot="1" x14ac:dyDescent="0.25"/>
    <row r="138" spans="3:18" ht="13.9" customHeight="1" thickBot="1" x14ac:dyDescent="0.25">
      <c r="G138" s="82"/>
      <c r="H138" s="465">
        <f>H104+1</f>
        <v>45316</v>
      </c>
      <c r="I138" s="466"/>
      <c r="J138" s="466"/>
      <c r="K138" s="466"/>
      <c r="L138" s="81"/>
    </row>
    <row r="139" spans="3:18" ht="13.9" customHeight="1" x14ac:dyDescent="0.2">
      <c r="C139" s="468" t="s">
        <v>41</v>
      </c>
      <c r="D139" s="469"/>
      <c r="E139" s="469"/>
      <c r="F139" s="472" t="e">
        <f>$K$2</f>
        <v>#VALUE!</v>
      </c>
      <c r="G139" s="71"/>
      <c r="H139" s="467"/>
      <c r="I139" s="467"/>
      <c r="J139" s="467"/>
      <c r="K139" s="467"/>
      <c r="L139" s="71"/>
      <c r="M139" s="73"/>
      <c r="N139" s="461" t="s">
        <v>58</v>
      </c>
      <c r="O139" s="461"/>
      <c r="P139" s="462"/>
    </row>
    <row r="140" spans="3:18" ht="13.9" customHeight="1" thickBot="1" x14ac:dyDescent="0.25">
      <c r="C140" s="470"/>
      <c r="D140" s="471"/>
      <c r="E140" s="471"/>
      <c r="F140" s="473"/>
      <c r="G140" s="72"/>
      <c r="H140" s="467"/>
      <c r="I140" s="467"/>
      <c r="J140" s="467"/>
      <c r="K140" s="467"/>
      <c r="L140" s="72"/>
      <c r="M140" s="74"/>
      <c r="N140" s="463"/>
      <c r="O140" s="463"/>
      <c r="P140" s="464"/>
    </row>
    <row r="141" spans="3:18" ht="13.9" customHeight="1" thickBot="1" x14ac:dyDescent="0.25">
      <c r="E141" s="4"/>
      <c r="G141" s="5"/>
      <c r="H141" s="378" t="s">
        <v>45</v>
      </c>
      <c r="I141" s="379"/>
      <c r="J141" s="379"/>
      <c r="K141" s="6"/>
      <c r="L141" s="5"/>
      <c r="N141" s="7"/>
      <c r="O141" s="7"/>
      <c r="P141" s="7"/>
    </row>
    <row r="142" spans="3:18" ht="13.9" customHeight="1" thickBot="1" x14ac:dyDescent="0.25">
      <c r="C142" s="279" t="s">
        <v>0</v>
      </c>
      <c r="D142" s="280" t="s">
        <v>1</v>
      </c>
      <c r="E142" s="328">
        <f>SUM(E143:E147)</f>
        <v>1091.78</v>
      </c>
      <c r="F142" s="88"/>
      <c r="G142" s="89"/>
      <c r="H142" s="380" t="s">
        <v>43</v>
      </c>
      <c r="I142" s="381"/>
      <c r="J142" s="381"/>
      <c r="K142" s="90" t="str">
        <f>IFERROR(H167/K141,"")</f>
        <v/>
      </c>
      <c r="L142" s="88"/>
      <c r="M142" s="88"/>
      <c r="N142" s="337" t="s">
        <v>16</v>
      </c>
      <c r="O142" s="337" t="s">
        <v>17</v>
      </c>
      <c r="P142" s="337" t="s">
        <v>18</v>
      </c>
    </row>
    <row r="143" spans="3:18" ht="13.9" customHeight="1" thickBot="1" x14ac:dyDescent="0.25">
      <c r="C143" s="10" t="s">
        <v>2</v>
      </c>
      <c r="D143" s="278">
        <f>K141-D144-D145-D146</f>
        <v>-92</v>
      </c>
      <c r="E143" s="11"/>
      <c r="F143" s="12"/>
      <c r="G143" s="13"/>
      <c r="H143" s="14"/>
      <c r="I143" s="8"/>
      <c r="J143" s="8"/>
      <c r="K143" s="14"/>
      <c r="L143" s="14"/>
      <c r="N143" s="338">
        <f>SUM(N144:N147)</f>
        <v>9.27</v>
      </c>
      <c r="O143" s="338">
        <f>SUM(O144:O147)</f>
        <v>0</v>
      </c>
      <c r="P143" s="338">
        <f>SUM(P144:P147)</f>
        <v>0</v>
      </c>
    </row>
    <row r="144" spans="3:18" ht="13.9" customHeight="1" thickBot="1" x14ac:dyDescent="0.25">
      <c r="C144" s="15" t="s">
        <v>3</v>
      </c>
      <c r="D144" s="101">
        <f>COUNTIF(G158:L158,"&gt;0")</f>
        <v>0</v>
      </c>
      <c r="E144" s="95">
        <f>SUM(G158:L158)</f>
        <v>0</v>
      </c>
      <c r="F144" s="12"/>
      <c r="G144" s="254" t="s">
        <v>20</v>
      </c>
      <c r="H144" s="330">
        <f>SUM(H150:I153)</f>
        <v>0</v>
      </c>
      <c r="I144" s="18"/>
      <c r="J144" s="18"/>
      <c r="K144" s="254" t="s">
        <v>21</v>
      </c>
      <c r="L144" s="330">
        <f>SUM(J150:J153)</f>
        <v>0</v>
      </c>
      <c r="N144" s="75">
        <v>9.27</v>
      </c>
      <c r="O144" s="75"/>
      <c r="P144" s="75"/>
    </row>
    <row r="145" spans="3:18" ht="13.9" customHeight="1" thickBot="1" x14ac:dyDescent="0.25">
      <c r="C145" s="15" t="s">
        <v>4</v>
      </c>
      <c r="D145" s="16">
        <f>80+11</f>
        <v>91</v>
      </c>
      <c r="E145" s="17">
        <f>851.4+231.11</f>
        <v>1082.51</v>
      </c>
      <c r="F145" s="12"/>
      <c r="G145" s="13"/>
      <c r="H145" s="14"/>
      <c r="I145" s="8"/>
      <c r="J145" s="8"/>
      <c r="K145" s="14"/>
      <c r="L145" s="14"/>
      <c r="N145" s="75"/>
      <c r="O145" s="75"/>
      <c r="P145" s="75"/>
    </row>
    <row r="146" spans="3:18" ht="13.9" customHeight="1" thickBot="1" x14ac:dyDescent="0.25">
      <c r="C146" s="15" t="s">
        <v>14</v>
      </c>
      <c r="D146" s="101">
        <f>COUNTIF(N144:P147,"&gt;0")+COUNTIF(N150:N153,"&gt;0")</f>
        <v>1</v>
      </c>
      <c r="E146" s="95">
        <f>SUM(N144:P147)+SUM(N150:N153)</f>
        <v>9.27</v>
      </c>
      <c r="F146" s="12"/>
      <c r="G146" s="259" t="s">
        <v>68</v>
      </c>
      <c r="H146" s="132">
        <f>SUM(H150:I153)+SUM(J150:K153)</f>
        <v>0</v>
      </c>
      <c r="I146" s="18"/>
      <c r="J146" s="18"/>
      <c r="K146" s="260" t="s">
        <v>51</v>
      </c>
      <c r="L146" s="331">
        <f>H146-H167</f>
        <v>-1091.78</v>
      </c>
      <c r="N146" s="75"/>
      <c r="O146" s="75"/>
      <c r="P146" s="75"/>
    </row>
    <row r="147" spans="3:18" ht="13.9" customHeight="1" thickBot="1" x14ac:dyDescent="0.25">
      <c r="C147" s="19" t="s">
        <v>5</v>
      </c>
      <c r="D147" s="20"/>
      <c r="E147" s="329">
        <f>5*D147</f>
        <v>0</v>
      </c>
      <c r="F147" s="12"/>
      <c r="N147" s="76"/>
      <c r="O147" s="76"/>
      <c r="P147" s="76"/>
    </row>
    <row r="148" spans="3:18" ht="13.9" customHeight="1" thickBot="1" x14ac:dyDescent="0.25">
      <c r="C148" s="21"/>
      <c r="D148" s="22"/>
      <c r="E148" s="23"/>
      <c r="F148" s="12"/>
      <c r="G148" s="442" t="s">
        <v>28</v>
      </c>
      <c r="H148" s="446" t="s">
        <v>29</v>
      </c>
      <c r="I148" s="444"/>
      <c r="J148" s="444" t="s">
        <v>15</v>
      </c>
      <c r="K148" s="445"/>
      <c r="L148" s="24" t="s">
        <v>39</v>
      </c>
      <c r="N148" s="337" t="s">
        <v>55</v>
      </c>
      <c r="O148" s="2"/>
      <c r="P148" s="281"/>
    </row>
    <row r="149" spans="3:18" ht="13.9" customHeight="1" thickBot="1" x14ac:dyDescent="0.25">
      <c r="C149" s="47" t="s">
        <v>47</v>
      </c>
      <c r="D149" s="48" t="s">
        <v>1</v>
      </c>
      <c r="E149" s="49" t="s">
        <v>34</v>
      </c>
      <c r="F149" s="12"/>
      <c r="G149" s="443"/>
      <c r="H149" s="358">
        <f>SUM(H150:I153)</f>
        <v>0</v>
      </c>
      <c r="I149" s="359"/>
      <c r="J149" s="360">
        <f>SUM(J150:K152)</f>
        <v>0</v>
      </c>
      <c r="K149" s="361"/>
      <c r="L149" s="293">
        <f>SUM(L150:M152)</f>
        <v>0</v>
      </c>
      <c r="M149" s="64"/>
      <c r="N149" s="338">
        <f>SUM(N150:N153)</f>
        <v>0</v>
      </c>
      <c r="O149" s="2"/>
      <c r="P149" s="281"/>
    </row>
    <row r="150" spans="3:18" ht="13.9" customHeight="1" x14ac:dyDescent="0.2">
      <c r="C150" s="100" t="s">
        <v>44</v>
      </c>
      <c r="D150" s="77"/>
      <c r="E150" s="59"/>
      <c r="F150" s="12"/>
      <c r="G150" s="28" t="s">
        <v>19</v>
      </c>
      <c r="H150" s="439"/>
      <c r="I150" s="440"/>
      <c r="J150" s="440"/>
      <c r="K150" s="441"/>
      <c r="L150" s="333">
        <f>H150+J150</f>
        <v>0</v>
      </c>
      <c r="N150" s="75"/>
      <c r="O150" s="2"/>
      <c r="P150" s="101"/>
    </row>
    <row r="151" spans="3:18" ht="13.9" customHeight="1" x14ac:dyDescent="0.2">
      <c r="C151" s="102" t="s">
        <v>48</v>
      </c>
      <c r="D151" s="16"/>
      <c r="E151" s="282">
        <f>D151*4.99</f>
        <v>0</v>
      </c>
      <c r="F151" s="12"/>
      <c r="G151" s="28" t="s">
        <v>25</v>
      </c>
      <c r="H151" s="431"/>
      <c r="I151" s="432"/>
      <c r="J151" s="432"/>
      <c r="K151" s="433"/>
      <c r="L151" s="334">
        <f>H151+J151</f>
        <v>0</v>
      </c>
      <c r="N151" s="75"/>
      <c r="O151" s="2"/>
      <c r="P151" s="96"/>
    </row>
    <row r="152" spans="3:18" ht="13.9" customHeight="1" x14ac:dyDescent="0.2">
      <c r="C152" s="102" t="s">
        <v>114</v>
      </c>
      <c r="D152" s="16"/>
      <c r="E152" s="51"/>
      <c r="F152" s="12"/>
      <c r="G152" s="28" t="s">
        <v>26</v>
      </c>
      <c r="H152" s="431"/>
      <c r="I152" s="432"/>
      <c r="J152" s="432"/>
      <c r="K152" s="433"/>
      <c r="L152" s="334">
        <f>H152+J152</f>
        <v>0</v>
      </c>
      <c r="N152" s="75"/>
      <c r="O152" s="2"/>
      <c r="P152" s="121"/>
    </row>
    <row r="153" spans="3:18" ht="13.9" customHeight="1" thickBot="1" x14ac:dyDescent="0.25">
      <c r="C153" s="103" t="s">
        <v>56</v>
      </c>
      <c r="D153" s="78"/>
      <c r="E153" s="79"/>
      <c r="G153" s="87" t="s">
        <v>27</v>
      </c>
      <c r="H153" s="376">
        <f>E156+E161+E165</f>
        <v>0</v>
      </c>
      <c r="I153" s="377"/>
      <c r="J153" s="377"/>
      <c r="K153" s="438"/>
      <c r="L153" s="332">
        <f>H153</f>
        <v>0</v>
      </c>
      <c r="N153" s="76"/>
      <c r="O153" s="2"/>
    </row>
    <row r="154" spans="3:18" ht="13.9" customHeight="1" thickBot="1" x14ac:dyDescent="0.25">
      <c r="C154" s="2"/>
      <c r="G154" s="36"/>
      <c r="H154" s="58"/>
      <c r="I154" s="58"/>
      <c r="J154" s="58"/>
      <c r="K154" s="58"/>
      <c r="L154" s="58"/>
      <c r="N154" s="2"/>
      <c r="O154" s="2"/>
    </row>
    <row r="155" spans="3:18" ht="13.9" customHeight="1" thickBot="1" x14ac:dyDescent="0.25">
      <c r="C155" s="105" t="s">
        <v>107</v>
      </c>
      <c r="D155" s="26" t="s">
        <v>1</v>
      </c>
      <c r="E155" s="305">
        <f>E156+E157+E158</f>
        <v>0</v>
      </c>
      <c r="G155" s="349" t="s">
        <v>49</v>
      </c>
      <c r="H155" s="350"/>
      <c r="I155" s="350"/>
      <c r="J155" s="350"/>
      <c r="K155" s="350"/>
      <c r="L155" s="353">
        <f>SUM(G158:L158)</f>
        <v>0</v>
      </c>
      <c r="N155" s="105" t="s">
        <v>109</v>
      </c>
      <c r="O155" s="26" t="s">
        <v>1</v>
      </c>
      <c r="P155" s="305">
        <f>P156+P157+P158</f>
        <v>0</v>
      </c>
      <c r="R155" s="12"/>
    </row>
    <row r="156" spans="3:18" ht="13.9" customHeight="1" thickBot="1" x14ac:dyDescent="0.25">
      <c r="C156" s="106" t="s">
        <v>6</v>
      </c>
      <c r="D156" s="16"/>
      <c r="E156" s="27"/>
      <c r="G156" s="351"/>
      <c r="H156" s="352"/>
      <c r="I156" s="352"/>
      <c r="J156" s="352"/>
      <c r="K156" s="352"/>
      <c r="L156" s="354"/>
      <c r="N156" s="106" t="s">
        <v>6</v>
      </c>
      <c r="O156" s="16"/>
      <c r="P156" s="27"/>
    </row>
    <row r="157" spans="3:18" ht="13.9" customHeight="1" x14ac:dyDescent="0.2">
      <c r="C157" s="108" t="s">
        <v>7</v>
      </c>
      <c r="D157" s="16"/>
      <c r="E157" s="27"/>
      <c r="F157" s="12"/>
      <c r="G157" s="311" t="s">
        <v>36</v>
      </c>
      <c r="H157" s="370" t="s">
        <v>37</v>
      </c>
      <c r="I157" s="370"/>
      <c r="J157" s="370" t="s">
        <v>38</v>
      </c>
      <c r="K157" s="370"/>
      <c r="L157" s="312" t="s">
        <v>40</v>
      </c>
      <c r="N157" s="108" t="s">
        <v>7</v>
      </c>
      <c r="O157" s="16"/>
      <c r="P157" s="27"/>
    </row>
    <row r="158" spans="3:18" ht="13.9" customHeight="1" thickBot="1" x14ac:dyDescent="0.25">
      <c r="C158" s="110" t="s">
        <v>8</v>
      </c>
      <c r="D158" s="34"/>
      <c r="E158" s="39"/>
      <c r="F158" s="12"/>
      <c r="G158" s="85"/>
      <c r="H158" s="371"/>
      <c r="I158" s="371"/>
      <c r="J158" s="371"/>
      <c r="K158" s="371"/>
      <c r="L158" s="86"/>
      <c r="N158" s="110" t="s">
        <v>8</v>
      </c>
      <c r="O158" s="16"/>
      <c r="P158" s="27"/>
    </row>
    <row r="159" spans="3:18" ht="13.9" customHeight="1" thickBot="1" x14ac:dyDescent="0.25">
      <c r="C159" s="88"/>
      <c r="N159" s="88"/>
      <c r="O159" s="63"/>
      <c r="P159" s="63"/>
    </row>
    <row r="160" spans="3:18" ht="13.9" customHeight="1" thickBot="1" x14ac:dyDescent="0.25">
      <c r="C160" s="105" t="s">
        <v>108</v>
      </c>
      <c r="D160" s="26" t="s">
        <v>1</v>
      </c>
      <c r="E160" s="305">
        <f>E161+E162+E163</f>
        <v>0</v>
      </c>
      <c r="G160" s="349" t="s">
        <v>50</v>
      </c>
      <c r="H160" s="350"/>
      <c r="I160" s="350"/>
      <c r="J160" s="350"/>
      <c r="K160" s="350"/>
      <c r="L160" s="353">
        <f>SUM(G164:L164)</f>
        <v>0</v>
      </c>
      <c r="N160" s="111" t="s">
        <v>109</v>
      </c>
      <c r="O160" s="26" t="s">
        <v>1</v>
      </c>
      <c r="P160" s="305">
        <f>P161+P162</f>
        <v>0</v>
      </c>
      <c r="R160" s="12"/>
    </row>
    <row r="161" spans="3:18" ht="13.9" customHeight="1" thickBot="1" x14ac:dyDescent="0.25">
      <c r="C161" s="108" t="s">
        <v>54</v>
      </c>
      <c r="D161" s="37"/>
      <c r="E161" s="38"/>
      <c r="F161" s="12"/>
      <c r="G161" s="351"/>
      <c r="H161" s="352"/>
      <c r="I161" s="352"/>
      <c r="J161" s="352"/>
      <c r="K161" s="352"/>
      <c r="L161" s="354"/>
      <c r="N161" s="29" t="s">
        <v>54</v>
      </c>
      <c r="O161" s="37"/>
      <c r="P161" s="38"/>
    </row>
    <row r="162" spans="3:18" ht="13.9" customHeight="1" x14ac:dyDescent="0.2">
      <c r="C162" s="108" t="s">
        <v>9</v>
      </c>
      <c r="D162" s="60"/>
      <c r="E162" s="30"/>
      <c r="G162" s="316">
        <v>10</v>
      </c>
      <c r="H162" s="317">
        <v>20</v>
      </c>
      <c r="I162" s="317"/>
      <c r="J162" s="317"/>
      <c r="K162" s="317">
        <v>50</v>
      </c>
      <c r="L162" s="318">
        <v>100</v>
      </c>
      <c r="N162" s="29" t="s">
        <v>9</v>
      </c>
      <c r="O162" s="61"/>
      <c r="P162" s="62"/>
    </row>
    <row r="163" spans="3:18" ht="13.9" customHeight="1" thickBot="1" x14ac:dyDescent="0.25">
      <c r="C163" s="110" t="s">
        <v>10</v>
      </c>
      <c r="D163" s="31"/>
      <c r="E163" s="35"/>
      <c r="G163" s="83"/>
      <c r="H163" s="357"/>
      <c r="I163" s="357"/>
      <c r="J163" s="357"/>
      <c r="K163" s="357"/>
      <c r="L163" s="84"/>
      <c r="N163" s="33" t="s">
        <v>10</v>
      </c>
      <c r="O163" s="31"/>
      <c r="P163" s="32"/>
    </row>
    <row r="164" spans="3:18" ht="13.9" customHeight="1" thickBot="1" x14ac:dyDescent="0.25">
      <c r="C164" s="99"/>
      <c r="G164" s="335">
        <f>G162*G163</f>
        <v>0</v>
      </c>
      <c r="H164" s="365">
        <f t="shared" ref="H164" si="18">H162*H163</f>
        <v>0</v>
      </c>
      <c r="I164" s="365"/>
      <c r="J164" s="365">
        <f>K162*J163</f>
        <v>0</v>
      </c>
      <c r="K164" s="365"/>
      <c r="L164" s="336">
        <f t="shared" ref="L164" si="19">L162*L163</f>
        <v>0</v>
      </c>
      <c r="N164" s="88"/>
      <c r="O164" s="2"/>
    </row>
    <row r="165" spans="3:18" ht="13.9" customHeight="1" thickBot="1" x14ac:dyDescent="0.25">
      <c r="C165" s="112" t="s">
        <v>113</v>
      </c>
      <c r="D165" s="40" t="s">
        <v>1</v>
      </c>
      <c r="E165" s="314">
        <f>SUM(E166:E169)</f>
        <v>0</v>
      </c>
      <c r="F165" s="12"/>
      <c r="N165" s="112" t="s">
        <v>110</v>
      </c>
      <c r="O165" s="40" t="s">
        <v>1</v>
      </c>
      <c r="P165" s="314">
        <f>SUM(P166:P169)</f>
        <v>174.01</v>
      </c>
      <c r="R165" s="12"/>
    </row>
    <row r="166" spans="3:18" ht="13.9" customHeight="1" thickBot="1" x14ac:dyDescent="0.25">
      <c r="C166" s="113" t="s">
        <v>11</v>
      </c>
      <c r="D166" s="41"/>
      <c r="E166" s="42"/>
      <c r="F166" s="12"/>
      <c r="H166" s="449" t="s">
        <v>23</v>
      </c>
      <c r="I166" s="450"/>
      <c r="J166" s="450"/>
      <c r="K166" s="451"/>
      <c r="N166" s="113" t="s">
        <v>30</v>
      </c>
      <c r="O166" s="41"/>
      <c r="P166" s="42">
        <v>60.09</v>
      </c>
    </row>
    <row r="167" spans="3:18" ht="13.9" customHeight="1" x14ac:dyDescent="0.2">
      <c r="C167" s="114" t="s">
        <v>57</v>
      </c>
      <c r="D167" s="43"/>
      <c r="E167" s="44"/>
      <c r="F167" s="12"/>
      <c r="H167" s="387">
        <f>E142+E150+E151+E152+P152</f>
        <v>1091.78</v>
      </c>
      <c r="I167" s="388"/>
      <c r="J167" s="388"/>
      <c r="K167" s="389"/>
      <c r="N167" s="114" t="s">
        <v>31</v>
      </c>
      <c r="O167" s="43"/>
      <c r="P167" s="44">
        <v>113.92</v>
      </c>
    </row>
    <row r="168" spans="3:18" ht="13.9" customHeight="1" thickBot="1" x14ac:dyDescent="0.25">
      <c r="C168" s="114" t="s">
        <v>12</v>
      </c>
      <c r="D168" s="43"/>
      <c r="E168" s="44"/>
      <c r="F168" s="12"/>
      <c r="H168" s="390"/>
      <c r="I168" s="391"/>
      <c r="J168" s="391"/>
      <c r="K168" s="392"/>
      <c r="N168" s="114" t="s">
        <v>32</v>
      </c>
      <c r="O168" s="43"/>
      <c r="P168" s="44"/>
    </row>
    <row r="169" spans="3:18" ht="13.9" customHeight="1" thickBot="1" x14ac:dyDescent="0.25">
      <c r="C169" s="115" t="s">
        <v>13</v>
      </c>
      <c r="D169" s="45"/>
      <c r="E169" s="46"/>
      <c r="N169" s="115" t="s">
        <v>33</v>
      </c>
      <c r="O169" s="45"/>
      <c r="P169" s="46"/>
    </row>
    <row r="171" spans="3:18" ht="13.9" customHeight="1" thickBot="1" x14ac:dyDescent="0.25"/>
    <row r="172" spans="3:18" ht="13.9" customHeight="1" thickBot="1" x14ac:dyDescent="0.25">
      <c r="G172" s="82"/>
      <c r="H172" s="465">
        <f>H138+1</f>
        <v>45317</v>
      </c>
      <c r="I172" s="466"/>
      <c r="J172" s="466"/>
      <c r="K172" s="466"/>
      <c r="L172" s="81"/>
    </row>
    <row r="173" spans="3:18" ht="13.9" customHeight="1" x14ac:dyDescent="0.2">
      <c r="C173" s="468" t="s">
        <v>41</v>
      </c>
      <c r="D173" s="469"/>
      <c r="E173" s="469"/>
      <c r="F173" s="472" t="e">
        <f>$K$2</f>
        <v>#VALUE!</v>
      </c>
      <c r="G173" s="71"/>
      <c r="H173" s="467"/>
      <c r="I173" s="467"/>
      <c r="J173" s="467"/>
      <c r="K173" s="467"/>
      <c r="L173" s="71"/>
      <c r="M173" s="73"/>
      <c r="N173" s="461" t="s">
        <v>58</v>
      </c>
      <c r="O173" s="461"/>
      <c r="P173" s="462"/>
    </row>
    <row r="174" spans="3:18" ht="13.9" customHeight="1" thickBot="1" x14ac:dyDescent="0.25">
      <c r="C174" s="470"/>
      <c r="D174" s="471"/>
      <c r="E174" s="471"/>
      <c r="F174" s="473"/>
      <c r="G174" s="72"/>
      <c r="H174" s="467"/>
      <c r="I174" s="467"/>
      <c r="J174" s="467"/>
      <c r="K174" s="467"/>
      <c r="L174" s="72"/>
      <c r="M174" s="74"/>
      <c r="N174" s="463"/>
      <c r="O174" s="463"/>
      <c r="P174" s="464"/>
    </row>
    <row r="175" spans="3:18" ht="13.9" customHeight="1" thickBot="1" x14ac:dyDescent="0.25">
      <c r="E175" s="4"/>
      <c r="G175" s="5"/>
      <c r="H175" s="378" t="s">
        <v>45</v>
      </c>
      <c r="I175" s="379"/>
      <c r="J175" s="379"/>
      <c r="K175" s="6"/>
      <c r="L175" s="5"/>
      <c r="N175" s="7"/>
      <c r="O175" s="7"/>
      <c r="P175" s="7"/>
    </row>
    <row r="176" spans="3:18" ht="13.9" customHeight="1" thickBot="1" x14ac:dyDescent="0.25">
      <c r="C176" s="279" t="s">
        <v>0</v>
      </c>
      <c r="D176" s="280" t="s">
        <v>1</v>
      </c>
      <c r="E176" s="328">
        <f>SUM(E177:E181)</f>
        <v>1336.76</v>
      </c>
      <c r="F176" s="88"/>
      <c r="G176" s="89"/>
      <c r="H176" s="380" t="s">
        <v>43</v>
      </c>
      <c r="I176" s="381"/>
      <c r="J176" s="381"/>
      <c r="K176" s="90" t="str">
        <f>IFERROR(H201/K175,"")</f>
        <v/>
      </c>
      <c r="L176" s="88"/>
      <c r="M176" s="88"/>
      <c r="N176" s="337" t="s">
        <v>16</v>
      </c>
      <c r="O176" s="337" t="s">
        <v>17</v>
      </c>
      <c r="P176" s="337" t="s">
        <v>18</v>
      </c>
    </row>
    <row r="177" spans="3:18" ht="13.9" customHeight="1" thickBot="1" x14ac:dyDescent="0.25">
      <c r="C177" s="10" t="s">
        <v>2</v>
      </c>
      <c r="D177" s="278">
        <f>K175-D178-D179-D180</f>
        <v>-117</v>
      </c>
      <c r="E177" s="11"/>
      <c r="F177" s="12"/>
      <c r="G177" s="13"/>
      <c r="H177" s="14"/>
      <c r="I177" s="8"/>
      <c r="J177" s="8"/>
      <c r="K177" s="14"/>
      <c r="L177" s="14"/>
      <c r="N177" s="338">
        <f>SUM(N178:N181)</f>
        <v>0</v>
      </c>
      <c r="O177" s="338">
        <f>SUM(O178:O181)</f>
        <v>20.56</v>
      </c>
      <c r="P177" s="338">
        <f>SUM(P178:P181)</f>
        <v>9.9700000000000006</v>
      </c>
    </row>
    <row r="178" spans="3:18" ht="13.9" customHeight="1" thickBot="1" x14ac:dyDescent="0.25">
      <c r="C178" s="15" t="s">
        <v>3</v>
      </c>
      <c r="D178" s="101">
        <f>COUNTIF(G192:L192,"&gt;0")</f>
        <v>0</v>
      </c>
      <c r="E178" s="95">
        <f>SUM(G192:L192)</f>
        <v>0</v>
      </c>
      <c r="F178" s="12"/>
      <c r="G178" s="254" t="s">
        <v>20</v>
      </c>
      <c r="H178" s="330">
        <f>SUM(H184:I187)</f>
        <v>0</v>
      </c>
      <c r="I178" s="18"/>
      <c r="J178" s="18"/>
      <c r="K178" s="254" t="s">
        <v>21</v>
      </c>
      <c r="L178" s="330">
        <f>SUM(J184:J187)</f>
        <v>0</v>
      </c>
      <c r="N178" s="75"/>
      <c r="O178" s="75">
        <v>20.56</v>
      </c>
      <c r="P178" s="75">
        <v>9.9700000000000006</v>
      </c>
    </row>
    <row r="179" spans="3:18" ht="13.9" customHeight="1" thickBot="1" x14ac:dyDescent="0.25">
      <c r="C179" s="15" t="s">
        <v>4</v>
      </c>
      <c r="D179" s="16">
        <f>97+18</f>
        <v>115</v>
      </c>
      <c r="E179" s="17">
        <f>883.97+422.26</f>
        <v>1306.23</v>
      </c>
      <c r="F179" s="12"/>
      <c r="G179" s="13"/>
      <c r="H179" s="14"/>
      <c r="I179" s="8"/>
      <c r="J179" s="8"/>
      <c r="K179" s="14"/>
      <c r="L179" s="14"/>
      <c r="N179" s="75"/>
      <c r="O179" s="75" t="s">
        <v>118</v>
      </c>
      <c r="P179" s="75"/>
    </row>
    <row r="180" spans="3:18" ht="13.9" customHeight="1" thickBot="1" x14ac:dyDescent="0.25">
      <c r="C180" s="15" t="s">
        <v>14</v>
      </c>
      <c r="D180" s="101">
        <f>COUNTIF(N178:P181,"&gt;0")+COUNTIF(N184:N187,"&gt;0")</f>
        <v>2</v>
      </c>
      <c r="E180" s="95">
        <f>SUM(N178:P181)+SUM(N184:N187)</f>
        <v>30.53</v>
      </c>
      <c r="F180" s="12"/>
      <c r="G180" s="259" t="s">
        <v>68</v>
      </c>
      <c r="H180" s="132">
        <f>SUM(H184:I187)+SUM(J184:K187)</f>
        <v>0</v>
      </c>
      <c r="I180" s="18"/>
      <c r="J180" s="18"/>
      <c r="K180" s="260" t="s">
        <v>51</v>
      </c>
      <c r="L180" s="331">
        <f>H180-H201</f>
        <v>-1336.76</v>
      </c>
      <c r="N180" s="75"/>
      <c r="O180" s="75" t="s">
        <v>119</v>
      </c>
      <c r="P180" s="75"/>
    </row>
    <row r="181" spans="3:18" ht="13.9" customHeight="1" thickBot="1" x14ac:dyDescent="0.25">
      <c r="C181" s="19" t="s">
        <v>5</v>
      </c>
      <c r="D181" s="20"/>
      <c r="E181" s="329">
        <f>5*D181</f>
        <v>0</v>
      </c>
      <c r="F181" s="12"/>
      <c r="N181" s="76"/>
      <c r="O181" s="76"/>
      <c r="P181" s="76"/>
    </row>
    <row r="182" spans="3:18" ht="13.9" customHeight="1" thickBot="1" x14ac:dyDescent="0.25">
      <c r="C182" s="21"/>
      <c r="D182" s="22"/>
      <c r="E182" s="23"/>
      <c r="F182" s="12"/>
      <c r="G182" s="442" t="s">
        <v>28</v>
      </c>
      <c r="H182" s="446" t="s">
        <v>29</v>
      </c>
      <c r="I182" s="444"/>
      <c r="J182" s="444" t="s">
        <v>15</v>
      </c>
      <c r="K182" s="445"/>
      <c r="L182" s="24" t="s">
        <v>39</v>
      </c>
      <c r="N182" s="337" t="s">
        <v>55</v>
      </c>
      <c r="O182" s="2"/>
      <c r="P182" s="281"/>
    </row>
    <row r="183" spans="3:18" ht="13.9" customHeight="1" thickBot="1" x14ac:dyDescent="0.25">
      <c r="C183" s="47" t="s">
        <v>47</v>
      </c>
      <c r="D183" s="48" t="s">
        <v>1</v>
      </c>
      <c r="E183" s="49" t="s">
        <v>34</v>
      </c>
      <c r="F183" s="12"/>
      <c r="G183" s="443"/>
      <c r="H183" s="358">
        <f>SUM(H184:I187)</f>
        <v>0</v>
      </c>
      <c r="I183" s="359"/>
      <c r="J183" s="360">
        <f>SUM(J184:K186)</f>
        <v>0</v>
      </c>
      <c r="K183" s="361"/>
      <c r="L183" s="293">
        <f>SUM(L184:M186)</f>
        <v>0</v>
      </c>
      <c r="M183" s="64"/>
      <c r="N183" s="338">
        <f>SUM(N184:N187)</f>
        <v>0</v>
      </c>
      <c r="O183" s="2"/>
      <c r="P183" s="281"/>
    </row>
    <row r="184" spans="3:18" ht="13.9" customHeight="1" x14ac:dyDescent="0.2">
      <c r="C184" s="100" t="s">
        <v>44</v>
      </c>
      <c r="D184" s="77"/>
      <c r="E184" s="59"/>
      <c r="F184" s="12"/>
      <c r="G184" s="28" t="s">
        <v>19</v>
      </c>
      <c r="H184" s="439"/>
      <c r="I184" s="440"/>
      <c r="J184" s="440"/>
      <c r="K184" s="441"/>
      <c r="L184" s="333">
        <f>H184+J184</f>
        <v>0</v>
      </c>
      <c r="N184" s="75"/>
      <c r="O184" s="2"/>
      <c r="P184" s="101"/>
    </row>
    <row r="185" spans="3:18" ht="13.9" customHeight="1" x14ac:dyDescent="0.2">
      <c r="C185" s="102" t="s">
        <v>48</v>
      </c>
      <c r="D185" s="16"/>
      <c r="E185" s="282">
        <f>D185*4.99</f>
        <v>0</v>
      </c>
      <c r="F185" s="12"/>
      <c r="G185" s="28" t="s">
        <v>25</v>
      </c>
      <c r="H185" s="431"/>
      <c r="I185" s="432"/>
      <c r="J185" s="432"/>
      <c r="K185" s="433"/>
      <c r="L185" s="334">
        <f>H185+J185</f>
        <v>0</v>
      </c>
      <c r="N185" s="75"/>
      <c r="O185" s="2"/>
      <c r="P185" s="96"/>
    </row>
    <row r="186" spans="3:18" ht="13.9" customHeight="1" x14ac:dyDescent="0.2">
      <c r="C186" s="102" t="s">
        <v>114</v>
      </c>
      <c r="D186" s="16"/>
      <c r="E186" s="51"/>
      <c r="F186" s="12"/>
      <c r="G186" s="28" t="s">
        <v>26</v>
      </c>
      <c r="H186" s="431"/>
      <c r="I186" s="432"/>
      <c r="J186" s="432"/>
      <c r="K186" s="433"/>
      <c r="L186" s="334">
        <f>H186+J186</f>
        <v>0</v>
      </c>
      <c r="N186" s="75"/>
      <c r="O186" s="2"/>
      <c r="P186" s="121"/>
    </row>
    <row r="187" spans="3:18" ht="13.9" customHeight="1" thickBot="1" x14ac:dyDescent="0.25">
      <c r="C187" s="103" t="s">
        <v>56</v>
      </c>
      <c r="D187" s="78"/>
      <c r="E187" s="79"/>
      <c r="G187" s="87" t="s">
        <v>27</v>
      </c>
      <c r="H187" s="376">
        <f>E190+E195+E199</f>
        <v>0</v>
      </c>
      <c r="I187" s="377"/>
      <c r="J187" s="377"/>
      <c r="K187" s="438"/>
      <c r="L187" s="332">
        <f>H187</f>
        <v>0</v>
      </c>
      <c r="N187" s="76"/>
      <c r="O187" s="2"/>
    </row>
    <row r="188" spans="3:18" ht="13.9" customHeight="1" thickBot="1" x14ac:dyDescent="0.25">
      <c r="C188" s="2"/>
      <c r="G188" s="36"/>
      <c r="H188" s="58"/>
      <c r="I188" s="58"/>
      <c r="J188" s="58"/>
      <c r="K188" s="58"/>
      <c r="L188" s="58"/>
      <c r="N188" s="2"/>
      <c r="O188" s="2"/>
    </row>
    <row r="189" spans="3:18" ht="13.9" customHeight="1" thickBot="1" x14ac:dyDescent="0.25">
      <c r="C189" s="105" t="s">
        <v>107</v>
      </c>
      <c r="D189" s="26" t="s">
        <v>1</v>
      </c>
      <c r="E189" s="305">
        <f>E190+E191+E192</f>
        <v>0</v>
      </c>
      <c r="G189" s="349" t="s">
        <v>49</v>
      </c>
      <c r="H189" s="350"/>
      <c r="I189" s="350"/>
      <c r="J189" s="350"/>
      <c r="K189" s="350"/>
      <c r="L189" s="353">
        <f>SUM(G192:L192)</f>
        <v>0</v>
      </c>
      <c r="N189" s="105" t="s">
        <v>109</v>
      </c>
      <c r="O189" s="26" t="s">
        <v>1</v>
      </c>
      <c r="P189" s="305">
        <f>P190+P191+P192</f>
        <v>0</v>
      </c>
      <c r="R189" s="12"/>
    </row>
    <row r="190" spans="3:18" ht="13.9" customHeight="1" thickBot="1" x14ac:dyDescent="0.25">
      <c r="C190" s="106" t="s">
        <v>6</v>
      </c>
      <c r="D190" s="16"/>
      <c r="E190" s="27"/>
      <c r="G190" s="351"/>
      <c r="H190" s="352"/>
      <c r="I190" s="352"/>
      <c r="J190" s="352"/>
      <c r="K190" s="352"/>
      <c r="L190" s="354"/>
      <c r="N190" s="106" t="s">
        <v>6</v>
      </c>
      <c r="O190" s="16"/>
      <c r="P190" s="27"/>
    </row>
    <row r="191" spans="3:18" ht="13.9" customHeight="1" x14ac:dyDescent="0.2">
      <c r="C191" s="108" t="s">
        <v>7</v>
      </c>
      <c r="D191" s="16"/>
      <c r="E191" s="27"/>
      <c r="F191" s="12"/>
      <c r="G191" s="311" t="s">
        <v>36</v>
      </c>
      <c r="H191" s="370" t="s">
        <v>37</v>
      </c>
      <c r="I191" s="370"/>
      <c r="J191" s="370" t="s">
        <v>38</v>
      </c>
      <c r="K191" s="370"/>
      <c r="L191" s="312" t="s">
        <v>40</v>
      </c>
      <c r="N191" s="108" t="s">
        <v>7</v>
      </c>
      <c r="O191" s="16"/>
      <c r="P191" s="27"/>
    </row>
    <row r="192" spans="3:18" ht="13.9" customHeight="1" thickBot="1" x14ac:dyDescent="0.25">
      <c r="C192" s="110" t="s">
        <v>8</v>
      </c>
      <c r="D192" s="34"/>
      <c r="E192" s="39"/>
      <c r="F192" s="12"/>
      <c r="G192" s="85"/>
      <c r="H192" s="371"/>
      <c r="I192" s="371"/>
      <c r="J192" s="371"/>
      <c r="K192" s="371"/>
      <c r="L192" s="86"/>
      <c r="N192" s="110" t="s">
        <v>8</v>
      </c>
      <c r="O192" s="16"/>
      <c r="P192" s="27"/>
    </row>
    <row r="193" spans="3:18" ht="13.9" customHeight="1" thickBot="1" x14ac:dyDescent="0.25">
      <c r="C193" s="88"/>
      <c r="N193" s="88"/>
      <c r="O193" s="63"/>
      <c r="P193" s="63"/>
    </row>
    <row r="194" spans="3:18" ht="13.9" customHeight="1" thickBot="1" x14ac:dyDescent="0.25">
      <c r="C194" s="105" t="s">
        <v>108</v>
      </c>
      <c r="D194" s="26" t="s">
        <v>1</v>
      </c>
      <c r="E194" s="305">
        <f>E195+E196+E197</f>
        <v>0</v>
      </c>
      <c r="G194" s="349" t="s">
        <v>50</v>
      </c>
      <c r="H194" s="350"/>
      <c r="I194" s="350"/>
      <c r="J194" s="350"/>
      <c r="K194" s="350"/>
      <c r="L194" s="353">
        <f>SUM(G198:L198)</f>
        <v>0</v>
      </c>
      <c r="N194" s="111" t="s">
        <v>109</v>
      </c>
      <c r="O194" s="26" t="s">
        <v>1</v>
      </c>
      <c r="P194" s="305">
        <f>P195+P196</f>
        <v>0</v>
      </c>
      <c r="R194" s="12"/>
    </row>
    <row r="195" spans="3:18" ht="13.9" customHeight="1" thickBot="1" x14ac:dyDescent="0.25">
      <c r="C195" s="108" t="s">
        <v>54</v>
      </c>
      <c r="D195" s="37"/>
      <c r="E195" s="38"/>
      <c r="F195" s="12"/>
      <c r="G195" s="351"/>
      <c r="H195" s="352"/>
      <c r="I195" s="352"/>
      <c r="J195" s="352"/>
      <c r="K195" s="352"/>
      <c r="L195" s="354"/>
      <c r="N195" s="29" t="s">
        <v>54</v>
      </c>
      <c r="O195" s="37"/>
      <c r="P195" s="38"/>
    </row>
    <row r="196" spans="3:18" ht="13.9" customHeight="1" x14ac:dyDescent="0.2">
      <c r="C196" s="108" t="s">
        <v>9</v>
      </c>
      <c r="D196" s="60"/>
      <c r="E196" s="30"/>
      <c r="G196" s="316">
        <v>10</v>
      </c>
      <c r="H196" s="317">
        <v>20</v>
      </c>
      <c r="I196" s="317"/>
      <c r="J196" s="317"/>
      <c r="K196" s="317">
        <v>50</v>
      </c>
      <c r="L196" s="318">
        <v>100</v>
      </c>
      <c r="N196" s="29" t="s">
        <v>9</v>
      </c>
      <c r="O196" s="61"/>
      <c r="P196" s="62"/>
    </row>
    <row r="197" spans="3:18" ht="13.9" customHeight="1" thickBot="1" x14ac:dyDescent="0.25">
      <c r="C197" s="110" t="s">
        <v>10</v>
      </c>
      <c r="D197" s="31"/>
      <c r="E197" s="35"/>
      <c r="G197" s="83"/>
      <c r="H197" s="357"/>
      <c r="I197" s="357"/>
      <c r="J197" s="357"/>
      <c r="K197" s="357"/>
      <c r="L197" s="84"/>
      <c r="N197" s="33" t="s">
        <v>10</v>
      </c>
      <c r="O197" s="31"/>
      <c r="P197" s="32"/>
    </row>
    <row r="198" spans="3:18" ht="13.9" customHeight="1" thickBot="1" x14ac:dyDescent="0.25">
      <c r="C198" s="99"/>
      <c r="G198" s="335">
        <f>G196*G197</f>
        <v>0</v>
      </c>
      <c r="H198" s="365">
        <f t="shared" ref="H198" si="20">H196*H197</f>
        <v>0</v>
      </c>
      <c r="I198" s="365"/>
      <c r="J198" s="365">
        <f>K196*J197</f>
        <v>0</v>
      </c>
      <c r="K198" s="365"/>
      <c r="L198" s="336">
        <f t="shared" ref="L198" si="21">L196*L197</f>
        <v>0</v>
      </c>
      <c r="N198" s="88"/>
      <c r="O198" s="2"/>
    </row>
    <row r="199" spans="3:18" ht="13.9" customHeight="1" thickBot="1" x14ac:dyDescent="0.25">
      <c r="C199" s="112" t="s">
        <v>113</v>
      </c>
      <c r="D199" s="40" t="s">
        <v>1</v>
      </c>
      <c r="E199" s="314">
        <f>SUM(E200:E203)</f>
        <v>0</v>
      </c>
      <c r="F199" s="12"/>
      <c r="N199" s="112" t="s">
        <v>110</v>
      </c>
      <c r="O199" s="40" t="s">
        <v>1</v>
      </c>
      <c r="P199" s="314">
        <f>SUM(P200:P203)</f>
        <v>107.47</v>
      </c>
      <c r="R199" s="12"/>
    </row>
    <row r="200" spans="3:18" ht="13.9" customHeight="1" thickBot="1" x14ac:dyDescent="0.25">
      <c r="C200" s="113" t="s">
        <v>11</v>
      </c>
      <c r="D200" s="41"/>
      <c r="E200" s="42"/>
      <c r="F200" s="12"/>
      <c r="H200" s="449" t="s">
        <v>23</v>
      </c>
      <c r="I200" s="450"/>
      <c r="J200" s="450"/>
      <c r="K200" s="451"/>
      <c r="N200" s="113" t="s">
        <v>30</v>
      </c>
      <c r="O200" s="41"/>
      <c r="P200" s="42">
        <v>57.59</v>
      </c>
    </row>
    <row r="201" spans="3:18" ht="13.9" customHeight="1" x14ac:dyDescent="0.2">
      <c r="C201" s="114" t="s">
        <v>57</v>
      </c>
      <c r="D201" s="43"/>
      <c r="E201" s="44"/>
      <c r="F201" s="12"/>
      <c r="H201" s="387">
        <f>E176+E184+E185+E186+P186</f>
        <v>1336.76</v>
      </c>
      <c r="I201" s="388"/>
      <c r="J201" s="388"/>
      <c r="K201" s="389"/>
      <c r="N201" s="114" t="s">
        <v>31</v>
      </c>
      <c r="O201" s="43"/>
      <c r="P201" s="44">
        <v>49.88</v>
      </c>
    </row>
    <row r="202" spans="3:18" ht="13.9" customHeight="1" thickBot="1" x14ac:dyDescent="0.25">
      <c r="C202" s="114" t="s">
        <v>12</v>
      </c>
      <c r="D202" s="43"/>
      <c r="E202" s="44"/>
      <c r="F202" s="12"/>
      <c r="H202" s="390"/>
      <c r="I202" s="391"/>
      <c r="J202" s="391"/>
      <c r="K202" s="392"/>
      <c r="N202" s="114" t="s">
        <v>32</v>
      </c>
      <c r="O202" s="43"/>
      <c r="P202" s="44"/>
    </row>
    <row r="203" spans="3:18" ht="13.9" customHeight="1" thickBot="1" x14ac:dyDescent="0.25">
      <c r="C203" s="115" t="s">
        <v>13</v>
      </c>
      <c r="D203" s="45"/>
      <c r="E203" s="46"/>
      <c r="N203" s="115" t="s">
        <v>33</v>
      </c>
      <c r="O203" s="45"/>
      <c r="P203" s="46"/>
    </row>
    <row r="205" spans="3:18" ht="13.9" customHeight="1" thickBot="1" x14ac:dyDescent="0.25"/>
    <row r="206" spans="3:18" ht="13.9" customHeight="1" thickBot="1" x14ac:dyDescent="0.25">
      <c r="G206" s="82"/>
      <c r="H206" s="465">
        <f>H172+1</f>
        <v>45318</v>
      </c>
      <c r="I206" s="466"/>
      <c r="J206" s="466"/>
      <c r="K206" s="466"/>
      <c r="L206" s="81"/>
    </row>
    <row r="207" spans="3:18" ht="13.9" customHeight="1" x14ac:dyDescent="0.2">
      <c r="C207" s="468" t="s">
        <v>41</v>
      </c>
      <c r="D207" s="469"/>
      <c r="E207" s="469"/>
      <c r="F207" s="472" t="e">
        <f>$K$2</f>
        <v>#VALUE!</v>
      </c>
      <c r="G207" s="71"/>
      <c r="H207" s="467"/>
      <c r="I207" s="467"/>
      <c r="J207" s="467"/>
      <c r="K207" s="467"/>
      <c r="L207" s="71"/>
      <c r="M207" s="73"/>
      <c r="N207" s="461" t="s">
        <v>58</v>
      </c>
      <c r="O207" s="461"/>
      <c r="P207" s="462"/>
    </row>
    <row r="208" spans="3:18" ht="13.9" customHeight="1" thickBot="1" x14ac:dyDescent="0.25">
      <c r="C208" s="470"/>
      <c r="D208" s="471"/>
      <c r="E208" s="471"/>
      <c r="F208" s="473"/>
      <c r="G208" s="72"/>
      <c r="H208" s="467"/>
      <c r="I208" s="467"/>
      <c r="J208" s="467"/>
      <c r="K208" s="467"/>
      <c r="L208" s="72"/>
      <c r="M208" s="74"/>
      <c r="N208" s="463"/>
      <c r="O208" s="463"/>
      <c r="P208" s="464"/>
    </row>
    <row r="209" spans="3:18" ht="13.9" customHeight="1" thickBot="1" x14ac:dyDescent="0.25">
      <c r="E209" s="4"/>
      <c r="G209" s="5"/>
      <c r="H209" s="378" t="s">
        <v>45</v>
      </c>
      <c r="I209" s="379"/>
      <c r="J209" s="379"/>
      <c r="K209" s="6"/>
      <c r="L209" s="5"/>
      <c r="N209" s="7"/>
      <c r="O209" s="7"/>
      <c r="P209" s="7"/>
    </row>
    <row r="210" spans="3:18" ht="13.9" customHeight="1" thickBot="1" x14ac:dyDescent="0.25">
      <c r="C210" s="279" t="s">
        <v>0</v>
      </c>
      <c r="D210" s="280" t="s">
        <v>1</v>
      </c>
      <c r="E210" s="328">
        <f>SUM(E211:E215)</f>
        <v>1517.25</v>
      </c>
      <c r="F210" s="88"/>
      <c r="G210" s="89"/>
      <c r="H210" s="380" t="s">
        <v>43</v>
      </c>
      <c r="I210" s="381"/>
      <c r="J210" s="381"/>
      <c r="K210" s="90" t="str">
        <f>IFERROR(H235/K209,"")</f>
        <v/>
      </c>
      <c r="L210" s="88"/>
      <c r="M210" s="88"/>
      <c r="N210" s="337" t="s">
        <v>16</v>
      </c>
      <c r="O210" s="337" t="s">
        <v>17</v>
      </c>
      <c r="P210" s="337" t="s">
        <v>18</v>
      </c>
    </row>
    <row r="211" spans="3:18" ht="13.9" customHeight="1" thickBot="1" x14ac:dyDescent="0.25">
      <c r="C211" s="10" t="s">
        <v>2</v>
      </c>
      <c r="D211" s="278">
        <f>K209-D212-D213-D214</f>
        <v>-120</v>
      </c>
      <c r="E211" s="11"/>
      <c r="F211" s="12"/>
      <c r="G211" s="13"/>
      <c r="H211" s="14"/>
      <c r="I211" s="8"/>
      <c r="J211" s="8"/>
      <c r="K211" s="14"/>
      <c r="L211" s="14"/>
      <c r="N211" s="338">
        <f>SUM(N212:N215)</f>
        <v>43.42</v>
      </c>
      <c r="O211" s="338">
        <f>SUM(O212:O215)</f>
        <v>4.1399999999999997</v>
      </c>
      <c r="P211" s="338">
        <f>SUM(P212:P215)</f>
        <v>49.78</v>
      </c>
    </row>
    <row r="212" spans="3:18" ht="13.9" customHeight="1" thickBot="1" x14ac:dyDescent="0.25">
      <c r="C212" s="15" t="s">
        <v>3</v>
      </c>
      <c r="D212" s="101">
        <f>COUNTIF(G226:L226,"&gt;0")</f>
        <v>0</v>
      </c>
      <c r="E212" s="95">
        <f>SUM(G226:L226)</f>
        <v>0</v>
      </c>
      <c r="F212" s="12"/>
      <c r="G212" s="254" t="s">
        <v>20</v>
      </c>
      <c r="H212" s="330">
        <f>SUM(H218:I221)</f>
        <v>0</v>
      </c>
      <c r="I212" s="18"/>
      <c r="J212" s="18"/>
      <c r="K212" s="254" t="s">
        <v>21</v>
      </c>
      <c r="L212" s="330">
        <f>SUM(J218:J221)</f>
        <v>0</v>
      </c>
      <c r="N212" s="75">
        <v>43.42</v>
      </c>
      <c r="O212" s="75">
        <v>4.1399999999999997</v>
      </c>
      <c r="P212" s="75">
        <v>49.78</v>
      </c>
    </row>
    <row r="213" spans="3:18" ht="13.9" customHeight="1" thickBot="1" x14ac:dyDescent="0.25">
      <c r="C213" s="15" t="s">
        <v>4</v>
      </c>
      <c r="D213" s="16">
        <f>104+13</f>
        <v>117</v>
      </c>
      <c r="E213" s="17">
        <f>1171.92+247.99</f>
        <v>1419.91</v>
      </c>
      <c r="F213" s="12"/>
      <c r="G213" s="13"/>
      <c r="H213" s="14"/>
      <c r="I213" s="8"/>
      <c r="J213" s="8"/>
      <c r="K213" s="14"/>
      <c r="L213" s="14"/>
      <c r="N213" s="75" t="s">
        <v>118</v>
      </c>
      <c r="O213" s="75"/>
      <c r="P213" s="75" t="s">
        <v>118</v>
      </c>
    </row>
    <row r="214" spans="3:18" ht="13.9" customHeight="1" thickBot="1" x14ac:dyDescent="0.25">
      <c r="C214" s="15" t="s">
        <v>14</v>
      </c>
      <c r="D214" s="101">
        <f>COUNTIF(N212:P215,"&gt;0")+COUNTIF(N218:N221,"&gt;0")</f>
        <v>3</v>
      </c>
      <c r="E214" s="95">
        <f>SUM(N212:P215)+SUM(N218:N221)</f>
        <v>97.34</v>
      </c>
      <c r="F214" s="12"/>
      <c r="G214" s="259" t="s">
        <v>68</v>
      </c>
      <c r="H214" s="132">
        <f>SUM(H218:I221)+SUM(J218:K221)</f>
        <v>0</v>
      </c>
      <c r="I214" s="18"/>
      <c r="J214" s="18"/>
      <c r="K214" s="260" t="s">
        <v>51</v>
      </c>
      <c r="L214" s="331">
        <f>H214-H235</f>
        <v>-1517.25</v>
      </c>
      <c r="N214" s="75" t="s">
        <v>119</v>
      </c>
      <c r="O214" s="75"/>
      <c r="P214" s="75" t="s">
        <v>119</v>
      </c>
    </row>
    <row r="215" spans="3:18" ht="13.9" customHeight="1" thickBot="1" x14ac:dyDescent="0.25">
      <c r="C215" s="19" t="s">
        <v>5</v>
      </c>
      <c r="D215" s="20"/>
      <c r="E215" s="329">
        <f>5*D215</f>
        <v>0</v>
      </c>
      <c r="F215" s="12"/>
      <c r="N215" s="76"/>
      <c r="O215" s="76"/>
      <c r="P215" s="76"/>
    </row>
    <row r="216" spans="3:18" ht="13.9" customHeight="1" thickBot="1" x14ac:dyDescent="0.25">
      <c r="C216" s="21"/>
      <c r="D216" s="22"/>
      <c r="E216" s="23"/>
      <c r="F216" s="12"/>
      <c r="G216" s="442" t="s">
        <v>28</v>
      </c>
      <c r="H216" s="446" t="s">
        <v>29</v>
      </c>
      <c r="I216" s="444"/>
      <c r="J216" s="444" t="s">
        <v>15</v>
      </c>
      <c r="K216" s="445"/>
      <c r="L216" s="24" t="s">
        <v>39</v>
      </c>
      <c r="N216" s="337" t="s">
        <v>55</v>
      </c>
      <c r="O216" s="2"/>
      <c r="P216" s="281"/>
    </row>
    <row r="217" spans="3:18" ht="13.9" customHeight="1" thickBot="1" x14ac:dyDescent="0.25">
      <c r="C217" s="47" t="s">
        <v>47</v>
      </c>
      <c r="D217" s="48" t="s">
        <v>1</v>
      </c>
      <c r="E217" s="49" t="s">
        <v>34</v>
      </c>
      <c r="F217" s="12"/>
      <c r="G217" s="443"/>
      <c r="H217" s="358">
        <f>SUM(H218:I221)</f>
        <v>0</v>
      </c>
      <c r="I217" s="359"/>
      <c r="J217" s="360">
        <f>SUM(J218:K220)</f>
        <v>0</v>
      </c>
      <c r="K217" s="361"/>
      <c r="L217" s="293">
        <f>SUM(L218:M220)</f>
        <v>0</v>
      </c>
      <c r="M217" s="64"/>
      <c r="N217" s="338">
        <f>SUM(N218:N221)</f>
        <v>0</v>
      </c>
      <c r="O217" s="2"/>
      <c r="P217" s="281"/>
    </row>
    <row r="218" spans="3:18" ht="13.9" customHeight="1" x14ac:dyDescent="0.2">
      <c r="C218" s="100" t="s">
        <v>44</v>
      </c>
      <c r="D218" s="77"/>
      <c r="E218" s="59"/>
      <c r="F218" s="12"/>
      <c r="G218" s="28" t="s">
        <v>19</v>
      </c>
      <c r="H218" s="439"/>
      <c r="I218" s="440"/>
      <c r="J218" s="440"/>
      <c r="K218" s="441"/>
      <c r="L218" s="333">
        <f>H218+J218</f>
        <v>0</v>
      </c>
      <c r="N218" s="75"/>
      <c r="O218" s="2"/>
      <c r="P218" s="101"/>
    </row>
    <row r="219" spans="3:18" ht="13.9" customHeight="1" x14ac:dyDescent="0.2">
      <c r="C219" s="102" t="s">
        <v>48</v>
      </c>
      <c r="D219" s="16"/>
      <c r="E219" s="282">
        <f>D219*4.99</f>
        <v>0</v>
      </c>
      <c r="F219" s="12"/>
      <c r="G219" s="28" t="s">
        <v>25</v>
      </c>
      <c r="H219" s="431"/>
      <c r="I219" s="432"/>
      <c r="J219" s="432"/>
      <c r="K219" s="433"/>
      <c r="L219" s="334">
        <f>H219+J219</f>
        <v>0</v>
      </c>
      <c r="N219" s="75"/>
      <c r="O219" s="2"/>
      <c r="P219" s="96"/>
    </row>
    <row r="220" spans="3:18" ht="13.9" customHeight="1" x14ac:dyDescent="0.2">
      <c r="C220" s="102" t="s">
        <v>114</v>
      </c>
      <c r="D220" s="16"/>
      <c r="E220" s="51"/>
      <c r="F220" s="12"/>
      <c r="G220" s="28" t="s">
        <v>26</v>
      </c>
      <c r="H220" s="431"/>
      <c r="I220" s="432"/>
      <c r="J220" s="432"/>
      <c r="K220" s="433"/>
      <c r="L220" s="334">
        <f>H220+J220</f>
        <v>0</v>
      </c>
      <c r="N220" s="75"/>
      <c r="O220" s="2"/>
      <c r="P220" s="121"/>
    </row>
    <row r="221" spans="3:18" ht="13.9" customHeight="1" thickBot="1" x14ac:dyDescent="0.25">
      <c r="C221" s="103" t="s">
        <v>56</v>
      </c>
      <c r="D221" s="78"/>
      <c r="E221" s="79"/>
      <c r="G221" s="87" t="s">
        <v>27</v>
      </c>
      <c r="H221" s="376">
        <f>E224+E229+E233</f>
        <v>0</v>
      </c>
      <c r="I221" s="377"/>
      <c r="J221" s="377"/>
      <c r="K221" s="438"/>
      <c r="L221" s="332">
        <f>H221</f>
        <v>0</v>
      </c>
      <c r="N221" s="76"/>
      <c r="O221" s="2"/>
    </row>
    <row r="222" spans="3:18" ht="13.9" customHeight="1" thickBot="1" x14ac:dyDescent="0.25">
      <c r="C222" s="2"/>
      <c r="G222" s="36"/>
      <c r="H222" s="58"/>
      <c r="I222" s="58"/>
      <c r="J222" s="58"/>
      <c r="K222" s="58"/>
      <c r="L222" s="58"/>
      <c r="N222" s="2"/>
      <c r="O222" s="2"/>
    </row>
    <row r="223" spans="3:18" ht="13.9" customHeight="1" thickBot="1" x14ac:dyDescent="0.25">
      <c r="C223" s="105" t="s">
        <v>107</v>
      </c>
      <c r="D223" s="26" t="s">
        <v>1</v>
      </c>
      <c r="E223" s="305">
        <f>E224+E225+E226</f>
        <v>0</v>
      </c>
      <c r="G223" s="349" t="s">
        <v>49</v>
      </c>
      <c r="H223" s="350"/>
      <c r="I223" s="350"/>
      <c r="J223" s="350"/>
      <c r="K223" s="350"/>
      <c r="L223" s="353">
        <f>SUM(G226:L226)</f>
        <v>0</v>
      </c>
      <c r="N223" s="105" t="s">
        <v>109</v>
      </c>
      <c r="O223" s="26" t="s">
        <v>1</v>
      </c>
      <c r="P223" s="305">
        <f>P224+P225+P226</f>
        <v>0</v>
      </c>
      <c r="R223" s="12"/>
    </row>
    <row r="224" spans="3:18" ht="13.9" customHeight="1" thickBot="1" x14ac:dyDescent="0.25">
      <c r="C224" s="106" t="s">
        <v>6</v>
      </c>
      <c r="D224" s="16"/>
      <c r="E224" s="27"/>
      <c r="G224" s="351"/>
      <c r="H224" s="352"/>
      <c r="I224" s="352"/>
      <c r="J224" s="352"/>
      <c r="K224" s="352"/>
      <c r="L224" s="354"/>
      <c r="N224" s="106" t="s">
        <v>6</v>
      </c>
      <c r="O224" s="16"/>
      <c r="P224" s="27"/>
    </row>
    <row r="225" spans="3:18" ht="13.9" customHeight="1" x14ac:dyDescent="0.2">
      <c r="C225" s="108" t="s">
        <v>7</v>
      </c>
      <c r="D225" s="16"/>
      <c r="E225" s="27"/>
      <c r="F225" s="12"/>
      <c r="G225" s="311" t="s">
        <v>36</v>
      </c>
      <c r="H225" s="370" t="s">
        <v>37</v>
      </c>
      <c r="I225" s="370"/>
      <c r="J225" s="370" t="s">
        <v>38</v>
      </c>
      <c r="K225" s="370"/>
      <c r="L225" s="312" t="s">
        <v>40</v>
      </c>
      <c r="N225" s="108" t="s">
        <v>7</v>
      </c>
      <c r="O225" s="16"/>
      <c r="P225" s="27"/>
    </row>
    <row r="226" spans="3:18" ht="13.9" customHeight="1" thickBot="1" x14ac:dyDescent="0.25">
      <c r="C226" s="110" t="s">
        <v>8</v>
      </c>
      <c r="D226" s="34"/>
      <c r="E226" s="39"/>
      <c r="F226" s="12"/>
      <c r="G226" s="85"/>
      <c r="H226" s="371"/>
      <c r="I226" s="371"/>
      <c r="J226" s="371"/>
      <c r="K226" s="371"/>
      <c r="L226" s="86"/>
      <c r="N226" s="110" t="s">
        <v>8</v>
      </c>
      <c r="O226" s="16"/>
      <c r="P226" s="27"/>
    </row>
    <row r="227" spans="3:18" ht="13.9" customHeight="1" thickBot="1" x14ac:dyDescent="0.25">
      <c r="C227" s="88"/>
      <c r="N227" s="88"/>
      <c r="O227" s="63"/>
      <c r="P227" s="63"/>
    </row>
    <row r="228" spans="3:18" ht="13.9" customHeight="1" thickBot="1" x14ac:dyDescent="0.25">
      <c r="C228" s="105" t="s">
        <v>108</v>
      </c>
      <c r="D228" s="26" t="s">
        <v>1</v>
      </c>
      <c r="E228" s="305">
        <f>E229+E230+E231</f>
        <v>0</v>
      </c>
      <c r="G228" s="349" t="s">
        <v>50</v>
      </c>
      <c r="H228" s="350"/>
      <c r="I228" s="350"/>
      <c r="J228" s="350"/>
      <c r="K228" s="350"/>
      <c r="L228" s="353">
        <f>SUM(G232:L232)</f>
        <v>0</v>
      </c>
      <c r="N228" s="111" t="s">
        <v>109</v>
      </c>
      <c r="O228" s="26" t="s">
        <v>1</v>
      </c>
      <c r="P228" s="305">
        <f>P229+P230</f>
        <v>0</v>
      </c>
      <c r="R228" s="12"/>
    </row>
    <row r="229" spans="3:18" ht="13.9" customHeight="1" thickBot="1" x14ac:dyDescent="0.25">
      <c r="C229" s="108" t="s">
        <v>54</v>
      </c>
      <c r="D229" s="37"/>
      <c r="E229" s="38"/>
      <c r="F229" s="12"/>
      <c r="G229" s="351"/>
      <c r="H229" s="352"/>
      <c r="I229" s="352"/>
      <c r="J229" s="352"/>
      <c r="K229" s="352"/>
      <c r="L229" s="354"/>
      <c r="N229" s="29" t="s">
        <v>54</v>
      </c>
      <c r="O229" s="37"/>
      <c r="P229" s="38"/>
    </row>
    <row r="230" spans="3:18" ht="13.9" customHeight="1" x14ac:dyDescent="0.2">
      <c r="C230" s="108" t="s">
        <v>9</v>
      </c>
      <c r="D230" s="60"/>
      <c r="E230" s="30"/>
      <c r="G230" s="316">
        <v>10</v>
      </c>
      <c r="H230" s="317">
        <v>20</v>
      </c>
      <c r="I230" s="317"/>
      <c r="J230" s="317"/>
      <c r="K230" s="317">
        <v>50</v>
      </c>
      <c r="L230" s="318">
        <v>100</v>
      </c>
      <c r="N230" s="29" t="s">
        <v>9</v>
      </c>
      <c r="O230" s="61"/>
      <c r="P230" s="62"/>
    </row>
    <row r="231" spans="3:18" ht="13.9" customHeight="1" thickBot="1" x14ac:dyDescent="0.25">
      <c r="C231" s="110" t="s">
        <v>10</v>
      </c>
      <c r="D231" s="31"/>
      <c r="E231" s="35"/>
      <c r="G231" s="83"/>
      <c r="H231" s="357"/>
      <c r="I231" s="357"/>
      <c r="J231" s="357"/>
      <c r="K231" s="357"/>
      <c r="L231" s="84"/>
      <c r="N231" s="33" t="s">
        <v>10</v>
      </c>
      <c r="O231" s="31"/>
      <c r="P231" s="32"/>
    </row>
    <row r="232" spans="3:18" ht="13.9" customHeight="1" thickBot="1" x14ac:dyDescent="0.25">
      <c r="C232" s="99"/>
      <c r="G232" s="335">
        <f>G230*G231</f>
        <v>0</v>
      </c>
      <c r="H232" s="365">
        <f t="shared" ref="H232" si="22">H230*H231</f>
        <v>0</v>
      </c>
      <c r="I232" s="365"/>
      <c r="J232" s="365">
        <f>K230*J231</f>
        <v>0</v>
      </c>
      <c r="K232" s="365"/>
      <c r="L232" s="336">
        <f t="shared" ref="L232" si="23">L230*L231</f>
        <v>0</v>
      </c>
      <c r="N232" s="88"/>
      <c r="O232" s="2"/>
    </row>
    <row r="233" spans="3:18" ht="13.9" customHeight="1" thickBot="1" x14ac:dyDescent="0.25">
      <c r="C233" s="112" t="s">
        <v>113</v>
      </c>
      <c r="D233" s="40" t="s">
        <v>1</v>
      </c>
      <c r="E233" s="314">
        <f>SUM(E234:E237)</f>
        <v>0</v>
      </c>
      <c r="F233" s="12"/>
      <c r="N233" s="112" t="s">
        <v>110</v>
      </c>
      <c r="O233" s="40" t="s">
        <v>1</v>
      </c>
      <c r="P233" s="314">
        <f>SUM(P234:P237)</f>
        <v>149.20999999999998</v>
      </c>
      <c r="R233" s="12"/>
    </row>
    <row r="234" spans="3:18" ht="13.9" customHeight="1" thickBot="1" x14ac:dyDescent="0.25">
      <c r="C234" s="113" t="s">
        <v>11</v>
      </c>
      <c r="D234" s="41"/>
      <c r="E234" s="42"/>
      <c r="F234" s="12"/>
      <c r="H234" s="449" t="s">
        <v>23</v>
      </c>
      <c r="I234" s="450"/>
      <c r="J234" s="450"/>
      <c r="K234" s="451"/>
      <c r="N234" s="113" t="s">
        <v>30</v>
      </c>
      <c r="O234" s="41"/>
      <c r="P234" s="42">
        <v>102.77</v>
      </c>
    </row>
    <row r="235" spans="3:18" ht="13.9" customHeight="1" x14ac:dyDescent="0.2">
      <c r="C235" s="114" t="s">
        <v>57</v>
      </c>
      <c r="D235" s="43"/>
      <c r="E235" s="44"/>
      <c r="F235" s="12"/>
      <c r="H235" s="387">
        <f>E210+E218+E219+E220+P220</f>
        <v>1517.25</v>
      </c>
      <c r="I235" s="388"/>
      <c r="J235" s="388"/>
      <c r="K235" s="389"/>
      <c r="N235" s="114" t="s">
        <v>31</v>
      </c>
      <c r="O235" s="43"/>
      <c r="P235" s="44">
        <v>46.44</v>
      </c>
    </row>
    <row r="236" spans="3:18" ht="13.9" customHeight="1" thickBot="1" x14ac:dyDescent="0.25">
      <c r="C236" s="114" t="s">
        <v>12</v>
      </c>
      <c r="D236" s="43"/>
      <c r="E236" s="44"/>
      <c r="F236" s="12"/>
      <c r="H236" s="390"/>
      <c r="I236" s="391"/>
      <c r="J236" s="391"/>
      <c r="K236" s="392"/>
      <c r="N236" s="114" t="s">
        <v>32</v>
      </c>
      <c r="O236" s="43"/>
      <c r="P236" s="44"/>
    </row>
    <row r="237" spans="3:18" ht="13.9" customHeight="1" thickBot="1" x14ac:dyDescent="0.25">
      <c r="C237" s="115" t="s">
        <v>13</v>
      </c>
      <c r="D237" s="45"/>
      <c r="E237" s="46"/>
      <c r="N237" s="115" t="s">
        <v>33</v>
      </c>
      <c r="O237" s="45"/>
      <c r="P237" s="46"/>
    </row>
    <row r="239" spans="3:18" ht="13.9" customHeight="1" thickBot="1" x14ac:dyDescent="0.25"/>
    <row r="240" spans="3:18" ht="13.9" customHeight="1" thickBot="1" x14ac:dyDescent="0.25">
      <c r="G240" s="82"/>
      <c r="H240" s="465">
        <f>H206+1</f>
        <v>45319</v>
      </c>
      <c r="I240" s="466"/>
      <c r="J240" s="466"/>
      <c r="K240" s="466"/>
      <c r="L240" s="81"/>
    </row>
    <row r="241" spans="3:16" ht="13.9" customHeight="1" x14ac:dyDescent="0.2">
      <c r="C241" s="468" t="s">
        <v>41</v>
      </c>
      <c r="D241" s="469"/>
      <c r="E241" s="469"/>
      <c r="F241" s="472" t="e">
        <f>$K$2</f>
        <v>#VALUE!</v>
      </c>
      <c r="G241" s="71"/>
      <c r="H241" s="467"/>
      <c r="I241" s="467"/>
      <c r="J241" s="467"/>
      <c r="K241" s="467"/>
      <c r="L241" s="71"/>
      <c r="M241" s="73"/>
      <c r="N241" s="461" t="s">
        <v>58</v>
      </c>
      <c r="O241" s="461"/>
      <c r="P241" s="462"/>
    </row>
    <row r="242" spans="3:16" ht="13.9" customHeight="1" thickBot="1" x14ac:dyDescent="0.25">
      <c r="C242" s="470"/>
      <c r="D242" s="471"/>
      <c r="E242" s="471"/>
      <c r="F242" s="473"/>
      <c r="G242" s="72"/>
      <c r="H242" s="467"/>
      <c r="I242" s="467"/>
      <c r="J242" s="467"/>
      <c r="K242" s="467"/>
      <c r="L242" s="72"/>
      <c r="M242" s="74"/>
      <c r="N242" s="463"/>
      <c r="O242" s="463"/>
      <c r="P242" s="464"/>
    </row>
    <row r="243" spans="3:16" ht="13.9" customHeight="1" thickBot="1" x14ac:dyDescent="0.25">
      <c r="E243" s="4"/>
      <c r="G243" s="5"/>
      <c r="H243" s="378" t="s">
        <v>45</v>
      </c>
      <c r="I243" s="379"/>
      <c r="J243" s="379"/>
      <c r="K243" s="6"/>
      <c r="L243" s="5"/>
      <c r="N243" s="7"/>
      <c r="O243" s="7"/>
      <c r="P243" s="7"/>
    </row>
    <row r="244" spans="3:16" ht="13.9" customHeight="1" thickBot="1" x14ac:dyDescent="0.25">
      <c r="C244" s="279" t="s">
        <v>0</v>
      </c>
      <c r="D244" s="280" t="s">
        <v>1</v>
      </c>
      <c r="E244" s="328">
        <f>SUM(E245:E249)</f>
        <v>0</v>
      </c>
      <c r="F244" s="88"/>
      <c r="G244" s="89"/>
      <c r="H244" s="380" t="s">
        <v>43</v>
      </c>
      <c r="I244" s="381"/>
      <c r="J244" s="381"/>
      <c r="K244" s="90" t="str">
        <f>IFERROR(H269/K243,"")</f>
        <v/>
      </c>
      <c r="L244" s="88"/>
      <c r="M244" s="88"/>
      <c r="N244" s="337" t="s">
        <v>16</v>
      </c>
      <c r="O244" s="337" t="s">
        <v>17</v>
      </c>
      <c r="P244" s="337" t="s">
        <v>18</v>
      </c>
    </row>
    <row r="245" spans="3:16" ht="13.9" customHeight="1" thickBot="1" x14ac:dyDescent="0.25">
      <c r="C245" s="10" t="s">
        <v>2</v>
      </c>
      <c r="D245" s="278">
        <f>K243-D246-D247-D248</f>
        <v>0</v>
      </c>
      <c r="E245" s="11"/>
      <c r="F245" s="12"/>
      <c r="G245" s="13"/>
      <c r="H245" s="14"/>
      <c r="I245" s="8"/>
      <c r="J245" s="8"/>
      <c r="K245" s="14"/>
      <c r="L245" s="14"/>
      <c r="N245" s="338">
        <f>SUM(N246:N249)</f>
        <v>0</v>
      </c>
      <c r="O245" s="338">
        <f>SUM(O246:O249)</f>
        <v>0</v>
      </c>
      <c r="P245" s="338">
        <f>SUM(P246:P249)</f>
        <v>0</v>
      </c>
    </row>
    <row r="246" spans="3:16" ht="13.9" customHeight="1" thickBot="1" x14ac:dyDescent="0.25">
      <c r="C246" s="15" t="s">
        <v>3</v>
      </c>
      <c r="D246" s="101">
        <f>COUNTIF(G260:L260,"&gt;0")</f>
        <v>0</v>
      </c>
      <c r="E246" s="95">
        <f>SUM(G260:L260)</f>
        <v>0</v>
      </c>
      <c r="F246" s="12"/>
      <c r="G246" s="254" t="s">
        <v>20</v>
      </c>
      <c r="H246" s="330">
        <f>SUM(H252:I255)</f>
        <v>0</v>
      </c>
      <c r="I246" s="18"/>
      <c r="J246" s="18"/>
      <c r="K246" s="254" t="s">
        <v>21</v>
      </c>
      <c r="L246" s="330">
        <f>SUM(J252:J255)</f>
        <v>0</v>
      </c>
      <c r="N246" s="75"/>
      <c r="O246" s="75"/>
      <c r="P246" s="75"/>
    </row>
    <row r="247" spans="3:16" ht="13.9" customHeight="1" thickBot="1" x14ac:dyDescent="0.25">
      <c r="C247" s="15" t="s">
        <v>4</v>
      </c>
      <c r="D247" s="16"/>
      <c r="E247" s="17"/>
      <c r="F247" s="12"/>
      <c r="G247" s="13"/>
      <c r="H247" s="14"/>
      <c r="I247" s="8"/>
      <c r="J247" s="8"/>
      <c r="K247" s="14"/>
      <c r="L247" s="14"/>
      <c r="N247" s="75"/>
      <c r="O247" s="75"/>
      <c r="P247" s="75"/>
    </row>
    <row r="248" spans="3:16" ht="13.9" customHeight="1" thickBot="1" x14ac:dyDescent="0.25">
      <c r="C248" s="15" t="s">
        <v>14</v>
      </c>
      <c r="D248" s="101">
        <f>COUNTIF(N246:P249,"&gt;0")+COUNTIF(N252:N255,"&gt;0")</f>
        <v>0</v>
      </c>
      <c r="E248" s="95">
        <f>SUM(N246:P249)+SUM(N252:N255)</f>
        <v>0</v>
      </c>
      <c r="F248" s="12"/>
      <c r="G248" s="259" t="s">
        <v>68</v>
      </c>
      <c r="H248" s="132">
        <f>SUM(H252:I255)+SUM(J252:K255)</f>
        <v>0</v>
      </c>
      <c r="I248" s="18"/>
      <c r="J248" s="18"/>
      <c r="K248" s="260" t="s">
        <v>51</v>
      </c>
      <c r="L248" s="331">
        <f>H248-H269</f>
        <v>0</v>
      </c>
      <c r="N248" s="75"/>
      <c r="O248" s="75"/>
      <c r="P248" s="75"/>
    </row>
    <row r="249" spans="3:16" ht="13.9" customHeight="1" thickBot="1" x14ac:dyDescent="0.25">
      <c r="C249" s="19" t="s">
        <v>5</v>
      </c>
      <c r="D249" s="20"/>
      <c r="E249" s="329">
        <f>5*D249</f>
        <v>0</v>
      </c>
      <c r="F249" s="12"/>
      <c r="N249" s="76"/>
      <c r="O249" s="76"/>
      <c r="P249" s="76"/>
    </row>
    <row r="250" spans="3:16" ht="13.9" customHeight="1" thickBot="1" x14ac:dyDescent="0.25">
      <c r="C250" s="21"/>
      <c r="D250" s="22"/>
      <c r="E250" s="23"/>
      <c r="F250" s="12"/>
      <c r="G250" s="442" t="s">
        <v>28</v>
      </c>
      <c r="H250" s="446" t="s">
        <v>29</v>
      </c>
      <c r="I250" s="444"/>
      <c r="J250" s="444" t="s">
        <v>15</v>
      </c>
      <c r="K250" s="445"/>
      <c r="L250" s="24" t="s">
        <v>39</v>
      </c>
      <c r="N250" s="337" t="s">
        <v>55</v>
      </c>
      <c r="O250" s="2"/>
      <c r="P250" s="281"/>
    </row>
    <row r="251" spans="3:16" ht="13.9" customHeight="1" thickBot="1" x14ac:dyDescent="0.25">
      <c r="C251" s="47" t="s">
        <v>47</v>
      </c>
      <c r="D251" s="48" t="s">
        <v>1</v>
      </c>
      <c r="E251" s="49" t="s">
        <v>34</v>
      </c>
      <c r="F251" s="12"/>
      <c r="G251" s="443"/>
      <c r="H251" s="358">
        <f>SUM(H252:I255)</f>
        <v>0</v>
      </c>
      <c r="I251" s="359"/>
      <c r="J251" s="360">
        <f>SUM(J252:K254)</f>
        <v>0</v>
      </c>
      <c r="K251" s="361"/>
      <c r="L251" s="293">
        <f>SUM(L252:M254)</f>
        <v>0</v>
      </c>
      <c r="M251" s="64"/>
      <c r="N251" s="338">
        <f>SUM(N252:N255)</f>
        <v>0</v>
      </c>
      <c r="O251" s="2"/>
      <c r="P251" s="281"/>
    </row>
    <row r="252" spans="3:16" ht="13.9" customHeight="1" x14ac:dyDescent="0.2">
      <c r="C252" s="100" t="s">
        <v>44</v>
      </c>
      <c r="D252" s="77"/>
      <c r="E252" s="59"/>
      <c r="F252" s="12"/>
      <c r="G252" s="28" t="s">
        <v>19</v>
      </c>
      <c r="H252" s="439"/>
      <c r="I252" s="440"/>
      <c r="J252" s="440"/>
      <c r="K252" s="441"/>
      <c r="L252" s="333">
        <f>H252+J252</f>
        <v>0</v>
      </c>
      <c r="N252" s="75"/>
      <c r="O252" s="2"/>
      <c r="P252" s="101"/>
    </row>
    <row r="253" spans="3:16" ht="13.9" customHeight="1" x14ac:dyDescent="0.2">
      <c r="C253" s="102" t="s">
        <v>48</v>
      </c>
      <c r="D253" s="16"/>
      <c r="E253" s="282">
        <f>D253*4.99</f>
        <v>0</v>
      </c>
      <c r="F253" s="12"/>
      <c r="G253" s="28" t="s">
        <v>25</v>
      </c>
      <c r="H253" s="431"/>
      <c r="I253" s="432"/>
      <c r="J253" s="432"/>
      <c r="K253" s="433"/>
      <c r="L253" s="334">
        <f>H253+J253</f>
        <v>0</v>
      </c>
      <c r="N253" s="75"/>
      <c r="O253" s="2"/>
      <c r="P253" s="96"/>
    </row>
    <row r="254" spans="3:16" ht="13.9" customHeight="1" x14ac:dyDescent="0.2">
      <c r="C254" s="102" t="s">
        <v>114</v>
      </c>
      <c r="D254" s="16"/>
      <c r="E254" s="51"/>
      <c r="F254" s="12"/>
      <c r="G254" s="28" t="s">
        <v>26</v>
      </c>
      <c r="H254" s="431"/>
      <c r="I254" s="432"/>
      <c r="J254" s="432"/>
      <c r="K254" s="433"/>
      <c r="L254" s="334">
        <f>H254+J254</f>
        <v>0</v>
      </c>
      <c r="N254" s="75"/>
      <c r="O254" s="2"/>
      <c r="P254" s="121"/>
    </row>
    <row r="255" spans="3:16" ht="13.9" customHeight="1" thickBot="1" x14ac:dyDescent="0.25">
      <c r="C255" s="103" t="s">
        <v>56</v>
      </c>
      <c r="D255" s="78"/>
      <c r="E255" s="79"/>
      <c r="G255" s="87" t="s">
        <v>27</v>
      </c>
      <c r="H255" s="376">
        <f>E258+E263+E267</f>
        <v>0</v>
      </c>
      <c r="I255" s="377"/>
      <c r="J255" s="377"/>
      <c r="K255" s="438"/>
      <c r="L255" s="332">
        <f>H255</f>
        <v>0</v>
      </c>
      <c r="N255" s="76"/>
      <c r="O255" s="2"/>
    </row>
    <row r="256" spans="3:16" ht="13.9" customHeight="1" thickBot="1" x14ac:dyDescent="0.25">
      <c r="C256" s="2"/>
      <c r="G256" s="36"/>
      <c r="H256" s="58"/>
      <c r="I256" s="58"/>
      <c r="J256" s="58"/>
      <c r="K256" s="58"/>
      <c r="L256" s="58"/>
      <c r="N256" s="2"/>
      <c r="O256" s="2"/>
    </row>
    <row r="257" spans="3:18" ht="13.9" customHeight="1" thickBot="1" x14ac:dyDescent="0.25">
      <c r="C257" s="105" t="s">
        <v>107</v>
      </c>
      <c r="D257" s="26" t="s">
        <v>1</v>
      </c>
      <c r="E257" s="305">
        <f>E258+E259+E260</f>
        <v>0</v>
      </c>
      <c r="G257" s="349" t="s">
        <v>49</v>
      </c>
      <c r="H257" s="350"/>
      <c r="I257" s="350"/>
      <c r="J257" s="350"/>
      <c r="K257" s="350"/>
      <c r="L257" s="353">
        <f>SUM(G260:L260)</f>
        <v>0</v>
      </c>
      <c r="N257" s="105" t="s">
        <v>109</v>
      </c>
      <c r="O257" s="26" t="s">
        <v>1</v>
      </c>
      <c r="P257" s="305">
        <f>P258+P259+P260</f>
        <v>0</v>
      </c>
      <c r="R257" s="12"/>
    </row>
    <row r="258" spans="3:18" ht="13.9" customHeight="1" thickBot="1" x14ac:dyDescent="0.25">
      <c r="C258" s="106" t="s">
        <v>6</v>
      </c>
      <c r="D258" s="16"/>
      <c r="E258" s="27"/>
      <c r="G258" s="351"/>
      <c r="H258" s="352"/>
      <c r="I258" s="352"/>
      <c r="J258" s="352"/>
      <c r="K258" s="352"/>
      <c r="L258" s="354"/>
      <c r="N258" s="106" t="s">
        <v>6</v>
      </c>
      <c r="O258" s="16"/>
      <c r="P258" s="27"/>
    </row>
    <row r="259" spans="3:18" ht="13.9" customHeight="1" x14ac:dyDescent="0.2">
      <c r="C259" s="108" t="s">
        <v>7</v>
      </c>
      <c r="D259" s="16"/>
      <c r="E259" s="27"/>
      <c r="F259" s="12"/>
      <c r="G259" s="311" t="s">
        <v>36</v>
      </c>
      <c r="H259" s="370" t="s">
        <v>37</v>
      </c>
      <c r="I259" s="370"/>
      <c r="J259" s="370" t="s">
        <v>38</v>
      </c>
      <c r="K259" s="370"/>
      <c r="L259" s="312" t="s">
        <v>40</v>
      </c>
      <c r="N259" s="108" t="s">
        <v>7</v>
      </c>
      <c r="O259" s="16"/>
      <c r="P259" s="27"/>
    </row>
    <row r="260" spans="3:18" ht="13.9" customHeight="1" thickBot="1" x14ac:dyDescent="0.25">
      <c r="C260" s="110" t="s">
        <v>8</v>
      </c>
      <c r="D260" s="34"/>
      <c r="E260" s="39"/>
      <c r="F260" s="12"/>
      <c r="G260" s="85"/>
      <c r="H260" s="371"/>
      <c r="I260" s="371"/>
      <c r="J260" s="371"/>
      <c r="K260" s="371"/>
      <c r="L260" s="86"/>
      <c r="N260" s="110" t="s">
        <v>8</v>
      </c>
      <c r="O260" s="16"/>
      <c r="P260" s="27"/>
    </row>
    <row r="261" spans="3:18" ht="13.9" customHeight="1" thickBot="1" x14ac:dyDescent="0.25">
      <c r="C261" s="88"/>
      <c r="N261" s="88"/>
      <c r="O261" s="63"/>
      <c r="P261" s="63"/>
    </row>
    <row r="262" spans="3:18" ht="13.9" customHeight="1" thickBot="1" x14ac:dyDescent="0.25">
      <c r="C262" s="105" t="s">
        <v>108</v>
      </c>
      <c r="D262" s="26" t="s">
        <v>1</v>
      </c>
      <c r="E262" s="305">
        <f>E263+E264+E265</f>
        <v>0</v>
      </c>
      <c r="G262" s="349" t="s">
        <v>50</v>
      </c>
      <c r="H262" s="350"/>
      <c r="I262" s="350"/>
      <c r="J262" s="350"/>
      <c r="K262" s="350"/>
      <c r="L262" s="353">
        <f>SUM(G266:L266)</f>
        <v>0</v>
      </c>
      <c r="N262" s="111" t="s">
        <v>109</v>
      </c>
      <c r="O262" s="26" t="s">
        <v>1</v>
      </c>
      <c r="P262" s="305">
        <f>P263+P264</f>
        <v>0</v>
      </c>
      <c r="R262" s="12"/>
    </row>
    <row r="263" spans="3:18" ht="13.9" customHeight="1" thickBot="1" x14ac:dyDescent="0.25">
      <c r="C263" s="108" t="s">
        <v>54</v>
      </c>
      <c r="D263" s="37"/>
      <c r="E263" s="38"/>
      <c r="F263" s="12"/>
      <c r="G263" s="351"/>
      <c r="H263" s="352"/>
      <c r="I263" s="352"/>
      <c r="J263" s="352"/>
      <c r="K263" s="352"/>
      <c r="L263" s="354"/>
      <c r="N263" s="29" t="s">
        <v>54</v>
      </c>
      <c r="O263" s="37"/>
      <c r="P263" s="38"/>
    </row>
    <row r="264" spans="3:18" ht="13.9" customHeight="1" x14ac:dyDescent="0.2">
      <c r="C264" s="108" t="s">
        <v>9</v>
      </c>
      <c r="D264" s="60"/>
      <c r="E264" s="30"/>
      <c r="G264" s="316">
        <v>10</v>
      </c>
      <c r="H264" s="317">
        <v>20</v>
      </c>
      <c r="I264" s="317"/>
      <c r="J264" s="317"/>
      <c r="K264" s="317">
        <v>50</v>
      </c>
      <c r="L264" s="318">
        <v>100</v>
      </c>
      <c r="N264" s="29" t="s">
        <v>9</v>
      </c>
      <c r="O264" s="61"/>
      <c r="P264" s="62"/>
    </row>
    <row r="265" spans="3:18" ht="13.9" customHeight="1" thickBot="1" x14ac:dyDescent="0.25">
      <c r="C265" s="110" t="s">
        <v>10</v>
      </c>
      <c r="D265" s="31"/>
      <c r="E265" s="35"/>
      <c r="G265" s="83"/>
      <c r="H265" s="357"/>
      <c r="I265" s="357"/>
      <c r="J265" s="357"/>
      <c r="K265" s="357"/>
      <c r="L265" s="84"/>
      <c r="N265" s="33" t="s">
        <v>10</v>
      </c>
      <c r="O265" s="31"/>
      <c r="P265" s="32"/>
    </row>
    <row r="266" spans="3:18" ht="13.9" customHeight="1" thickBot="1" x14ac:dyDescent="0.25">
      <c r="C266" s="99"/>
      <c r="G266" s="335">
        <f>G264*G265</f>
        <v>0</v>
      </c>
      <c r="H266" s="365">
        <f t="shared" ref="H266" si="24">H264*H265</f>
        <v>0</v>
      </c>
      <c r="I266" s="365"/>
      <c r="J266" s="365">
        <f>K264*J265</f>
        <v>0</v>
      </c>
      <c r="K266" s="365"/>
      <c r="L266" s="336">
        <f t="shared" ref="L266" si="25">L264*L265</f>
        <v>0</v>
      </c>
      <c r="N266" s="88"/>
      <c r="O266" s="2"/>
    </row>
    <row r="267" spans="3:18" ht="13.9" customHeight="1" thickBot="1" x14ac:dyDescent="0.25">
      <c r="C267" s="112" t="s">
        <v>113</v>
      </c>
      <c r="D267" s="40" t="s">
        <v>1</v>
      </c>
      <c r="E267" s="314">
        <f>SUM(E268:E271)</f>
        <v>0</v>
      </c>
      <c r="F267" s="12"/>
      <c r="N267" s="112" t="s">
        <v>110</v>
      </c>
      <c r="O267" s="40" t="s">
        <v>1</v>
      </c>
      <c r="P267" s="314">
        <f>SUM(P268:P271)</f>
        <v>14.5</v>
      </c>
      <c r="R267" s="12"/>
    </row>
    <row r="268" spans="3:18" ht="13.9" customHeight="1" thickBot="1" x14ac:dyDescent="0.25">
      <c r="C268" s="113" t="s">
        <v>11</v>
      </c>
      <c r="D268" s="41"/>
      <c r="E268" s="42"/>
      <c r="F268" s="12"/>
      <c r="H268" s="449" t="s">
        <v>23</v>
      </c>
      <c r="I268" s="450"/>
      <c r="J268" s="450"/>
      <c r="K268" s="451"/>
      <c r="N268" s="113" t="s">
        <v>30</v>
      </c>
      <c r="O268" s="41"/>
      <c r="P268" s="42"/>
    </row>
    <row r="269" spans="3:18" ht="13.9" customHeight="1" x14ac:dyDescent="0.2">
      <c r="C269" s="114" t="s">
        <v>57</v>
      </c>
      <c r="D269" s="43"/>
      <c r="E269" s="44"/>
      <c r="F269" s="12"/>
      <c r="H269" s="387">
        <f>E244+E252+E253+E254+P254</f>
        <v>0</v>
      </c>
      <c r="I269" s="388"/>
      <c r="J269" s="388"/>
      <c r="K269" s="389"/>
      <c r="N269" s="114" t="s">
        <v>31</v>
      </c>
      <c r="O269" s="43"/>
      <c r="P269" s="44">
        <v>14.5</v>
      </c>
    </row>
    <row r="270" spans="3:18" ht="13.9" customHeight="1" thickBot="1" x14ac:dyDescent="0.25">
      <c r="C270" s="114" t="s">
        <v>12</v>
      </c>
      <c r="D270" s="43"/>
      <c r="E270" s="44"/>
      <c r="F270" s="12"/>
      <c r="H270" s="390"/>
      <c r="I270" s="391"/>
      <c r="J270" s="391"/>
      <c r="K270" s="392"/>
      <c r="N270" s="114" t="s">
        <v>32</v>
      </c>
      <c r="O270" s="43"/>
      <c r="P270" s="44"/>
    </row>
    <row r="271" spans="3:18" ht="13.9" customHeight="1" thickBot="1" x14ac:dyDescent="0.25">
      <c r="C271" s="115" t="s">
        <v>13</v>
      </c>
      <c r="D271" s="45"/>
      <c r="E271" s="46"/>
      <c r="N271" s="115" t="s">
        <v>33</v>
      </c>
      <c r="O271" s="45"/>
      <c r="P271" s="46"/>
    </row>
  </sheetData>
  <mergeCells count="272">
    <mergeCell ref="H2:J4"/>
    <mergeCell ref="K2:K4"/>
    <mergeCell ref="C3:F4"/>
    <mergeCell ref="M3:P4"/>
    <mergeCell ref="H5:J5"/>
    <mergeCell ref="H6:J6"/>
    <mergeCell ref="N6:N7"/>
    <mergeCell ref="O6:O7"/>
    <mergeCell ref="P6:P7"/>
    <mergeCell ref="H14:I14"/>
    <mergeCell ref="J14:K14"/>
    <mergeCell ref="H15:I15"/>
    <mergeCell ref="J15:K15"/>
    <mergeCell ref="H16:I16"/>
    <mergeCell ref="J16:K16"/>
    <mergeCell ref="N10:N11"/>
    <mergeCell ref="G12:G13"/>
    <mergeCell ref="H12:I12"/>
    <mergeCell ref="J12:K12"/>
    <mergeCell ref="H13:I13"/>
    <mergeCell ref="J13:K13"/>
    <mergeCell ref="G24:K25"/>
    <mergeCell ref="L24:L25"/>
    <mergeCell ref="G26:I26"/>
    <mergeCell ref="J26:L26"/>
    <mergeCell ref="G27:I27"/>
    <mergeCell ref="J27:L27"/>
    <mergeCell ref="H17:I17"/>
    <mergeCell ref="J17:K17"/>
    <mergeCell ref="G19:H19"/>
    <mergeCell ref="K19:L19"/>
    <mergeCell ref="G20:H21"/>
    <mergeCell ref="K20:L21"/>
    <mergeCell ref="H33:I33"/>
    <mergeCell ref="J33:K33"/>
    <mergeCell ref="H36:K38"/>
    <mergeCell ref="C37:E38"/>
    <mergeCell ref="F37:F38"/>
    <mergeCell ref="N37:P38"/>
    <mergeCell ref="G29:K30"/>
    <mergeCell ref="L29:L30"/>
    <mergeCell ref="H31:I31"/>
    <mergeCell ref="J31:K31"/>
    <mergeCell ref="H32:I32"/>
    <mergeCell ref="J32:K32"/>
    <mergeCell ref="H48:I48"/>
    <mergeCell ref="J48:K48"/>
    <mergeCell ref="H49:I49"/>
    <mergeCell ref="J49:K49"/>
    <mergeCell ref="H50:I50"/>
    <mergeCell ref="J50:K50"/>
    <mergeCell ref="H39:J39"/>
    <mergeCell ref="H40:J40"/>
    <mergeCell ref="G46:G47"/>
    <mergeCell ref="H46:I46"/>
    <mergeCell ref="J46:K46"/>
    <mergeCell ref="H47:I47"/>
    <mergeCell ref="J47:K47"/>
    <mergeCell ref="C71:E72"/>
    <mergeCell ref="F71:F72"/>
    <mergeCell ref="H56:I56"/>
    <mergeCell ref="J56:K56"/>
    <mergeCell ref="G58:K59"/>
    <mergeCell ref="L58:L59"/>
    <mergeCell ref="H61:I61"/>
    <mergeCell ref="J61:K61"/>
    <mergeCell ref="H51:I51"/>
    <mergeCell ref="J51:K51"/>
    <mergeCell ref="G53:K54"/>
    <mergeCell ref="L53:L54"/>
    <mergeCell ref="H55:I55"/>
    <mergeCell ref="J55:K55"/>
    <mergeCell ref="G80:G81"/>
    <mergeCell ref="H80:I80"/>
    <mergeCell ref="J80:K80"/>
    <mergeCell ref="H81:I81"/>
    <mergeCell ref="J81:K81"/>
    <mergeCell ref="H62:I62"/>
    <mergeCell ref="J62:K62"/>
    <mergeCell ref="H64:K64"/>
    <mergeCell ref="H65:K66"/>
    <mergeCell ref="H70:K72"/>
    <mergeCell ref="H82:I82"/>
    <mergeCell ref="J82:K82"/>
    <mergeCell ref="H83:I83"/>
    <mergeCell ref="J83:K83"/>
    <mergeCell ref="H84:I84"/>
    <mergeCell ref="J84:K84"/>
    <mergeCell ref="N71:P72"/>
    <mergeCell ref="H73:J73"/>
    <mergeCell ref="H74:J74"/>
    <mergeCell ref="C105:E106"/>
    <mergeCell ref="F105:F106"/>
    <mergeCell ref="H90:I90"/>
    <mergeCell ref="J90:K90"/>
    <mergeCell ref="G92:K93"/>
    <mergeCell ref="L92:L93"/>
    <mergeCell ref="H95:I95"/>
    <mergeCell ref="J95:K95"/>
    <mergeCell ref="H85:I85"/>
    <mergeCell ref="J85:K85"/>
    <mergeCell ref="G87:K88"/>
    <mergeCell ref="L87:L88"/>
    <mergeCell ref="H89:I89"/>
    <mergeCell ref="J89:K89"/>
    <mergeCell ref="G114:G115"/>
    <mergeCell ref="H114:I114"/>
    <mergeCell ref="J114:K114"/>
    <mergeCell ref="H115:I115"/>
    <mergeCell ref="J115:K115"/>
    <mergeCell ref="H96:I96"/>
    <mergeCell ref="J96:K96"/>
    <mergeCell ref="H98:K98"/>
    <mergeCell ref="H99:K100"/>
    <mergeCell ref="H104:K106"/>
    <mergeCell ref="H116:I116"/>
    <mergeCell ref="J116:K116"/>
    <mergeCell ref="H117:I117"/>
    <mergeCell ref="J117:K117"/>
    <mergeCell ref="H118:I118"/>
    <mergeCell ref="J118:K118"/>
    <mergeCell ref="N105:P106"/>
    <mergeCell ref="H107:J107"/>
    <mergeCell ref="H108:J108"/>
    <mergeCell ref="C139:E140"/>
    <mergeCell ref="F139:F140"/>
    <mergeCell ref="H124:I124"/>
    <mergeCell ref="J124:K124"/>
    <mergeCell ref="G126:K127"/>
    <mergeCell ref="L126:L127"/>
    <mergeCell ref="H129:I129"/>
    <mergeCell ref="J129:K129"/>
    <mergeCell ref="H119:I119"/>
    <mergeCell ref="J119:K119"/>
    <mergeCell ref="G121:K122"/>
    <mergeCell ref="L121:L122"/>
    <mergeCell ref="H123:I123"/>
    <mergeCell ref="J123:K123"/>
    <mergeCell ref="G148:G149"/>
    <mergeCell ref="H148:I148"/>
    <mergeCell ref="J148:K148"/>
    <mergeCell ref="H149:I149"/>
    <mergeCell ref="J149:K149"/>
    <mergeCell ref="H130:I130"/>
    <mergeCell ref="J130:K130"/>
    <mergeCell ref="H132:K132"/>
    <mergeCell ref="H133:K134"/>
    <mergeCell ref="H138:K140"/>
    <mergeCell ref="H150:I150"/>
    <mergeCell ref="J150:K150"/>
    <mergeCell ref="H151:I151"/>
    <mergeCell ref="J151:K151"/>
    <mergeCell ref="H152:I152"/>
    <mergeCell ref="J152:K152"/>
    <mergeCell ref="N139:P140"/>
    <mergeCell ref="H141:J141"/>
    <mergeCell ref="H142:J142"/>
    <mergeCell ref="C173:E174"/>
    <mergeCell ref="F173:F174"/>
    <mergeCell ref="H158:I158"/>
    <mergeCell ref="J158:K158"/>
    <mergeCell ref="G160:K161"/>
    <mergeCell ref="L160:L161"/>
    <mergeCell ref="H163:I163"/>
    <mergeCell ref="J163:K163"/>
    <mergeCell ref="H153:I153"/>
    <mergeCell ref="J153:K153"/>
    <mergeCell ref="G155:K156"/>
    <mergeCell ref="L155:L156"/>
    <mergeCell ref="H157:I157"/>
    <mergeCell ref="J157:K157"/>
    <mergeCell ref="G182:G183"/>
    <mergeCell ref="H182:I182"/>
    <mergeCell ref="J182:K182"/>
    <mergeCell ref="H183:I183"/>
    <mergeCell ref="J183:K183"/>
    <mergeCell ref="H164:I164"/>
    <mergeCell ref="J164:K164"/>
    <mergeCell ref="H166:K166"/>
    <mergeCell ref="H167:K168"/>
    <mergeCell ref="H172:K174"/>
    <mergeCell ref="H184:I184"/>
    <mergeCell ref="J184:K184"/>
    <mergeCell ref="H185:I185"/>
    <mergeCell ref="J185:K185"/>
    <mergeCell ref="H186:I186"/>
    <mergeCell ref="J186:K186"/>
    <mergeCell ref="N173:P174"/>
    <mergeCell ref="H175:J175"/>
    <mergeCell ref="H176:J176"/>
    <mergeCell ref="C207:E208"/>
    <mergeCell ref="F207:F208"/>
    <mergeCell ref="H192:I192"/>
    <mergeCell ref="J192:K192"/>
    <mergeCell ref="G194:K195"/>
    <mergeCell ref="L194:L195"/>
    <mergeCell ref="H197:I197"/>
    <mergeCell ref="J197:K197"/>
    <mergeCell ref="H187:I187"/>
    <mergeCell ref="J187:K187"/>
    <mergeCell ref="G189:K190"/>
    <mergeCell ref="L189:L190"/>
    <mergeCell ref="H191:I191"/>
    <mergeCell ref="J191:K191"/>
    <mergeCell ref="G216:G217"/>
    <mergeCell ref="H216:I216"/>
    <mergeCell ref="J216:K216"/>
    <mergeCell ref="H217:I217"/>
    <mergeCell ref="J217:K217"/>
    <mergeCell ref="H198:I198"/>
    <mergeCell ref="J198:K198"/>
    <mergeCell ref="H200:K200"/>
    <mergeCell ref="H201:K202"/>
    <mergeCell ref="H206:K208"/>
    <mergeCell ref="H218:I218"/>
    <mergeCell ref="J218:K218"/>
    <mergeCell ref="H219:I219"/>
    <mergeCell ref="J219:K219"/>
    <mergeCell ref="H220:I220"/>
    <mergeCell ref="J220:K220"/>
    <mergeCell ref="N207:P208"/>
    <mergeCell ref="H209:J209"/>
    <mergeCell ref="H210:J210"/>
    <mergeCell ref="C241:E242"/>
    <mergeCell ref="F241:F242"/>
    <mergeCell ref="H226:I226"/>
    <mergeCell ref="J226:K226"/>
    <mergeCell ref="G228:K229"/>
    <mergeCell ref="L228:L229"/>
    <mergeCell ref="H231:I231"/>
    <mergeCell ref="J231:K231"/>
    <mergeCell ref="H221:I221"/>
    <mergeCell ref="J221:K221"/>
    <mergeCell ref="G223:K224"/>
    <mergeCell ref="L223:L224"/>
    <mergeCell ref="H225:I225"/>
    <mergeCell ref="J225:K225"/>
    <mergeCell ref="N241:P242"/>
    <mergeCell ref="H243:J243"/>
    <mergeCell ref="H244:J244"/>
    <mergeCell ref="G250:G251"/>
    <mergeCell ref="H250:I250"/>
    <mergeCell ref="J250:K250"/>
    <mergeCell ref="H251:I251"/>
    <mergeCell ref="J251:K251"/>
    <mergeCell ref="H232:I232"/>
    <mergeCell ref="J232:K232"/>
    <mergeCell ref="H234:K234"/>
    <mergeCell ref="H235:K236"/>
    <mergeCell ref="H240:K242"/>
    <mergeCell ref="H255:I255"/>
    <mergeCell ref="J255:K255"/>
    <mergeCell ref="G257:K258"/>
    <mergeCell ref="L257:L258"/>
    <mergeCell ref="H259:I259"/>
    <mergeCell ref="J259:K259"/>
    <mergeCell ref="H252:I252"/>
    <mergeCell ref="J252:K252"/>
    <mergeCell ref="H253:I253"/>
    <mergeCell ref="J253:K253"/>
    <mergeCell ref="H254:I254"/>
    <mergeCell ref="J254:K254"/>
    <mergeCell ref="H266:I266"/>
    <mergeCell ref="J266:K266"/>
    <mergeCell ref="H268:K268"/>
    <mergeCell ref="H269:K270"/>
    <mergeCell ref="H260:I260"/>
    <mergeCell ref="J260:K260"/>
    <mergeCell ref="G262:K263"/>
    <mergeCell ref="L262:L263"/>
    <mergeCell ref="H265:I265"/>
    <mergeCell ref="J265:K265"/>
  </mergeCells>
  <conditionalFormatting sqref="D7:E11">
    <cfRule type="cellIs" dxfId="320" priority="148" operator="equal">
      <formula>0</formula>
    </cfRule>
  </conditionalFormatting>
  <conditionalFormatting sqref="D14:E17 D20:E22 D25:E27 D30:E33">
    <cfRule type="cellIs" dxfId="319" priority="149" operator="equal">
      <formula>0</formula>
    </cfRule>
  </conditionalFormatting>
  <conditionalFormatting sqref="D41:E45">
    <cfRule type="cellIs" dxfId="318" priority="126" operator="equal">
      <formula>0</formula>
    </cfRule>
  </conditionalFormatting>
  <conditionalFormatting sqref="D48:E51">
    <cfRule type="cellIs" dxfId="317" priority="72" operator="equal">
      <formula>0</formula>
    </cfRule>
  </conditionalFormatting>
  <conditionalFormatting sqref="D75:E79">
    <cfRule type="cellIs" dxfId="316" priority="55" operator="equal">
      <formula>0</formula>
    </cfRule>
  </conditionalFormatting>
  <conditionalFormatting sqref="D82:E85">
    <cfRule type="cellIs" dxfId="315" priority="51" operator="equal">
      <formula>0</formula>
    </cfRule>
  </conditionalFormatting>
  <conditionalFormatting sqref="D109:E113">
    <cfRule type="cellIs" dxfId="314" priority="45" operator="equal">
      <formula>0</formula>
    </cfRule>
  </conditionalFormatting>
  <conditionalFormatting sqref="D116:E119">
    <cfRule type="cellIs" dxfId="313" priority="41" operator="equal">
      <formula>0</formula>
    </cfRule>
  </conditionalFormatting>
  <conditionalFormatting sqref="D143:E147">
    <cfRule type="cellIs" dxfId="312" priority="35" operator="equal">
      <formula>0</formula>
    </cfRule>
  </conditionalFormatting>
  <conditionalFormatting sqref="D150:E153">
    <cfRule type="cellIs" dxfId="311" priority="31" operator="equal">
      <formula>0</formula>
    </cfRule>
  </conditionalFormatting>
  <conditionalFormatting sqref="D177:E181">
    <cfRule type="cellIs" dxfId="310" priority="25" operator="equal">
      <formula>0</formula>
    </cfRule>
  </conditionalFormatting>
  <conditionalFormatting sqref="D184:E187">
    <cfRule type="cellIs" dxfId="309" priority="21" operator="equal">
      <formula>0</formula>
    </cfRule>
  </conditionalFormatting>
  <conditionalFormatting sqref="D211:E215">
    <cfRule type="cellIs" dxfId="308" priority="15" operator="equal">
      <formula>0</formula>
    </cfRule>
  </conditionalFormatting>
  <conditionalFormatting sqref="D218:E221">
    <cfRule type="cellIs" dxfId="307" priority="11" operator="equal">
      <formula>0</formula>
    </cfRule>
  </conditionalFormatting>
  <conditionalFormatting sqref="D245:E249">
    <cfRule type="cellIs" dxfId="306" priority="5" operator="equal">
      <formula>0</formula>
    </cfRule>
  </conditionalFormatting>
  <conditionalFormatting sqref="D252:E255">
    <cfRule type="cellIs" dxfId="305" priority="1" operator="equal">
      <formula>0</formula>
    </cfRule>
  </conditionalFormatting>
  <conditionalFormatting sqref="G62:L62">
    <cfRule type="cellIs" dxfId="304" priority="128" operator="equal">
      <formula>0</formula>
    </cfRule>
  </conditionalFormatting>
  <conditionalFormatting sqref="G96:L96">
    <cfRule type="cellIs" dxfId="303" priority="57" operator="equal">
      <formula>0</formula>
    </cfRule>
  </conditionalFormatting>
  <conditionalFormatting sqref="G130:L130">
    <cfRule type="cellIs" dxfId="302" priority="47" operator="equal">
      <formula>0</formula>
    </cfRule>
  </conditionalFormatting>
  <conditionalFormatting sqref="G164:L164">
    <cfRule type="cellIs" dxfId="301" priority="37" operator="equal">
      <formula>0</formula>
    </cfRule>
  </conditionalFormatting>
  <conditionalFormatting sqref="G198:L198">
    <cfRule type="cellIs" dxfId="300" priority="27" operator="equal">
      <formula>0</formula>
    </cfRule>
  </conditionalFormatting>
  <conditionalFormatting sqref="G232:L232">
    <cfRule type="cellIs" dxfId="299" priority="17" operator="equal">
      <formula>0</formula>
    </cfRule>
  </conditionalFormatting>
  <conditionalFormatting sqref="G266:L266">
    <cfRule type="cellIs" dxfId="298" priority="7" operator="equal">
      <formula>0</formula>
    </cfRule>
  </conditionalFormatting>
  <conditionalFormatting sqref="H51:I51">
    <cfRule type="cellIs" dxfId="297" priority="127" operator="equal">
      <formula>0</formula>
    </cfRule>
  </conditionalFormatting>
  <conditionalFormatting sqref="H85:I85">
    <cfRule type="cellIs" dxfId="296" priority="56" operator="equal">
      <formula>0</formula>
    </cfRule>
  </conditionalFormatting>
  <conditionalFormatting sqref="H119:I119">
    <cfRule type="cellIs" dxfId="295" priority="46" operator="equal">
      <formula>0</formula>
    </cfRule>
  </conditionalFormatting>
  <conditionalFormatting sqref="H153:I153">
    <cfRule type="cellIs" dxfId="294" priority="36" operator="equal">
      <formula>0</formula>
    </cfRule>
  </conditionalFormatting>
  <conditionalFormatting sqref="H187:I187">
    <cfRule type="cellIs" dxfId="293" priority="26" operator="equal">
      <formula>0</formula>
    </cfRule>
  </conditionalFormatting>
  <conditionalFormatting sqref="H221:I221">
    <cfRule type="cellIs" dxfId="292" priority="16" operator="equal">
      <formula>0</formula>
    </cfRule>
  </conditionalFormatting>
  <conditionalFormatting sqref="H255:I255">
    <cfRule type="cellIs" dxfId="291" priority="6" operator="equal">
      <formula>0</formula>
    </cfRule>
  </conditionalFormatting>
  <conditionalFormatting sqref="K5">
    <cfRule type="cellIs" dxfId="290" priority="228" operator="equal">
      <formula>0</formula>
    </cfRule>
  </conditionalFormatting>
  <conditionalFormatting sqref="K40">
    <cfRule type="cellIs" dxfId="289" priority="130" operator="equal">
      <formula>0</formula>
    </cfRule>
  </conditionalFormatting>
  <conditionalFormatting sqref="K74">
    <cfRule type="cellIs" dxfId="288" priority="59" operator="equal">
      <formula>0</formula>
    </cfRule>
  </conditionalFormatting>
  <conditionalFormatting sqref="K108">
    <cfRule type="cellIs" dxfId="287" priority="49" operator="equal">
      <formula>0</formula>
    </cfRule>
  </conditionalFormatting>
  <conditionalFormatting sqref="K142">
    <cfRule type="cellIs" dxfId="286" priority="39" operator="equal">
      <formula>0</formula>
    </cfRule>
  </conditionalFormatting>
  <conditionalFormatting sqref="K176">
    <cfRule type="cellIs" dxfId="285" priority="29" operator="equal">
      <formula>0</formula>
    </cfRule>
  </conditionalFormatting>
  <conditionalFormatting sqref="K210">
    <cfRule type="cellIs" dxfId="284" priority="19" operator="equal">
      <formula>0</formula>
    </cfRule>
  </conditionalFormatting>
  <conditionalFormatting sqref="K244">
    <cfRule type="cellIs" dxfId="283" priority="9" operator="equal">
      <formula>0</formula>
    </cfRule>
  </conditionalFormatting>
  <conditionalFormatting sqref="L10">
    <cfRule type="cellIs" dxfId="282" priority="147" operator="lessThan">
      <formula>0</formula>
    </cfRule>
    <cfRule type="cellIs" dxfId="281" priority="146" operator="greaterThan">
      <formula>0</formula>
    </cfRule>
  </conditionalFormatting>
  <conditionalFormatting sqref="L44">
    <cfRule type="cellIs" dxfId="280" priority="124" operator="greaterThan">
      <formula>0</formula>
    </cfRule>
    <cfRule type="cellIs" dxfId="279" priority="125" operator="lessThan">
      <formula>0</formula>
    </cfRule>
  </conditionalFormatting>
  <conditionalFormatting sqref="L78">
    <cfRule type="cellIs" dxfId="278" priority="54" operator="lessThan">
      <formula>0</formula>
    </cfRule>
    <cfRule type="cellIs" dxfId="277" priority="53" operator="greaterThan">
      <formula>0</formula>
    </cfRule>
  </conditionalFormatting>
  <conditionalFormatting sqref="L112">
    <cfRule type="cellIs" dxfId="276" priority="43" operator="greaterThan">
      <formula>0</formula>
    </cfRule>
    <cfRule type="cellIs" dxfId="275" priority="44" operator="lessThan">
      <formula>0</formula>
    </cfRule>
  </conditionalFormatting>
  <conditionalFormatting sqref="L146">
    <cfRule type="cellIs" dxfId="274" priority="34" operator="lessThan">
      <formula>0</formula>
    </cfRule>
    <cfRule type="cellIs" dxfId="273" priority="33" operator="greaterThan">
      <formula>0</formula>
    </cfRule>
  </conditionalFormatting>
  <conditionalFormatting sqref="L180">
    <cfRule type="cellIs" dxfId="272" priority="24" operator="lessThan">
      <formula>0</formula>
    </cfRule>
    <cfRule type="cellIs" dxfId="271" priority="23" operator="greaterThan">
      <formula>0</formula>
    </cfRule>
  </conditionalFormatting>
  <conditionalFormatting sqref="L214">
    <cfRule type="cellIs" dxfId="270" priority="14" operator="lessThan">
      <formula>0</formula>
    </cfRule>
    <cfRule type="cellIs" dxfId="269" priority="13" operator="greaterThan">
      <formula>0</formula>
    </cfRule>
  </conditionalFormatting>
  <conditionalFormatting sqref="L248">
    <cfRule type="cellIs" dxfId="268" priority="3" operator="greaterThan">
      <formula>0</formula>
    </cfRule>
    <cfRule type="cellIs" dxfId="267" priority="4" operator="lessThan">
      <formula>0</formula>
    </cfRule>
  </conditionalFormatting>
  <conditionalFormatting sqref="N8:P9 N12:N13 H14:K16 G27:L27 G32:L32">
    <cfRule type="cellIs" dxfId="266" priority="271" operator="equal">
      <formula>0</formula>
    </cfRule>
  </conditionalFormatting>
  <conditionalFormatting sqref="O16:P16 O20:P22 O25:P27 O30:P33">
    <cfRule type="cellIs" dxfId="265" priority="150" operator="equal">
      <formula>0</formula>
    </cfRule>
  </conditionalFormatting>
  <conditionalFormatting sqref="P12:P13">
    <cfRule type="cellIs" dxfId="264" priority="75" operator="equal">
      <formula>0</formula>
    </cfRule>
  </conditionalFormatting>
  <conditionalFormatting sqref="P19 P24">
    <cfRule type="expression" dxfId="263" priority="152">
      <formula>$P19&lt;&gt;$E19</formula>
    </cfRule>
  </conditionalFormatting>
  <conditionalFormatting sqref="P48:P49">
    <cfRule type="cellIs" dxfId="262" priority="74" operator="equal">
      <formula>0</formula>
    </cfRule>
  </conditionalFormatting>
  <conditionalFormatting sqref="P53 P58 P63 P87 P92 P97">
    <cfRule type="expression" dxfId="261" priority="131">
      <formula>$P53&lt;&gt;$E53</formula>
    </cfRule>
  </conditionalFormatting>
  <conditionalFormatting sqref="P57">
    <cfRule type="cellIs" dxfId="260" priority="129" operator="equal">
      <formula>0</formula>
    </cfRule>
  </conditionalFormatting>
  <conditionalFormatting sqref="P82:P83">
    <cfRule type="cellIs" dxfId="259" priority="52" operator="equal">
      <formula>0</formula>
    </cfRule>
  </conditionalFormatting>
  <conditionalFormatting sqref="P91">
    <cfRule type="cellIs" dxfId="258" priority="58" operator="equal">
      <formula>0</formula>
    </cfRule>
  </conditionalFormatting>
  <conditionalFormatting sqref="P116:P117">
    <cfRule type="cellIs" dxfId="257" priority="42" operator="equal">
      <formula>0</formula>
    </cfRule>
  </conditionalFormatting>
  <conditionalFormatting sqref="P121 P126 P131">
    <cfRule type="expression" dxfId="256" priority="50">
      <formula>$P121&lt;&gt;$E121</formula>
    </cfRule>
  </conditionalFormatting>
  <conditionalFormatting sqref="P125">
    <cfRule type="cellIs" dxfId="255" priority="48" operator="equal">
      <formula>0</formula>
    </cfRule>
  </conditionalFormatting>
  <conditionalFormatting sqref="P150:P151">
    <cfRule type="cellIs" dxfId="254" priority="32" operator="equal">
      <formula>0</formula>
    </cfRule>
  </conditionalFormatting>
  <conditionalFormatting sqref="P155 P160 P165">
    <cfRule type="expression" dxfId="253" priority="40">
      <formula>$P155&lt;&gt;$E155</formula>
    </cfRule>
  </conditionalFormatting>
  <conditionalFormatting sqref="P159">
    <cfRule type="cellIs" dxfId="252" priority="38" operator="equal">
      <formula>0</formula>
    </cfRule>
  </conditionalFormatting>
  <conditionalFormatting sqref="P184:P185">
    <cfRule type="cellIs" dxfId="251" priority="22" operator="equal">
      <formula>0</formula>
    </cfRule>
  </conditionalFormatting>
  <conditionalFormatting sqref="P189 P194 P199">
    <cfRule type="expression" dxfId="250" priority="30">
      <formula>$P189&lt;&gt;$E189</formula>
    </cfRule>
  </conditionalFormatting>
  <conditionalFormatting sqref="P193">
    <cfRule type="cellIs" dxfId="249" priority="28" operator="equal">
      <formula>0</formula>
    </cfRule>
  </conditionalFormatting>
  <conditionalFormatting sqref="P218:P219">
    <cfRule type="cellIs" dxfId="248" priority="12" operator="equal">
      <formula>0</formula>
    </cfRule>
  </conditionalFormatting>
  <conditionalFormatting sqref="P223 P228 P233">
    <cfRule type="expression" dxfId="247" priority="20">
      <formula>$P223&lt;&gt;$E223</formula>
    </cfRule>
  </conditionalFormatting>
  <conditionalFormatting sqref="P227">
    <cfRule type="cellIs" dxfId="246" priority="18" operator="equal">
      <formula>0</formula>
    </cfRule>
  </conditionalFormatting>
  <conditionalFormatting sqref="P252:P253">
    <cfRule type="cellIs" dxfId="245" priority="2" operator="equal">
      <formula>0</formula>
    </cfRule>
  </conditionalFormatting>
  <conditionalFormatting sqref="P257 P262 P267">
    <cfRule type="expression" dxfId="244" priority="10">
      <formula>$P257&lt;&gt;$E257</formula>
    </cfRule>
  </conditionalFormatting>
  <conditionalFormatting sqref="P261">
    <cfRule type="cellIs" dxfId="243" priority="8" operator="equal">
      <formula>0</formula>
    </cfRule>
  </conditionalFormatting>
  <conditionalFormatting sqref="Q64:S66">
    <cfRule type="cellIs" dxfId="242" priority="282" operator="equal">
      <formula>0</formula>
    </cfRule>
  </conditionalFormatting>
  <conditionalFormatting sqref="R19">
    <cfRule type="expression" dxfId="241" priority="60">
      <formula>$P19&lt;&gt;$E19</formula>
    </cfRule>
  </conditionalFormatting>
  <conditionalFormatting sqref="R24">
    <cfRule type="expression" dxfId="240" priority="61">
      <formula>$P24&lt;&gt;$E24</formula>
    </cfRule>
  </conditionalFormatting>
  <conditionalFormatting sqref="R29">
    <cfRule type="expression" dxfId="239" priority="62">
      <formula>$P29&lt;&gt;$E29</formula>
    </cfRule>
  </conditionalFormatting>
  <conditionalFormatting sqref="R58:S61">
    <cfRule type="cellIs" dxfId="238" priority="281" operator="equal">
      <formula>0</formula>
    </cfRule>
  </conditionalFormatting>
  <conditionalFormatting sqref="S48:S51 S54:S55">
    <cfRule type="cellIs" dxfId="237" priority="283" operator="equal">
      <formula>0</formula>
    </cfRule>
  </conditionalFormatting>
  <pageMargins left="2.0833333333333333E-3" right="0.7" top="0.75" bottom="0.75" header="0.3" footer="0.3"/>
  <pageSetup paperSize="9" scale="1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D5318-1966-4755-9987-7BA79F815C86}">
  <sheetPr codeName="Feuil5"/>
  <dimension ref="C1:U271"/>
  <sheetViews>
    <sheetView showWhiteSpace="0" view="pageLayout" topLeftCell="A93" zoomScaleNormal="100" workbookViewId="0">
      <selection activeCell="S117" sqref="S117"/>
    </sheetView>
  </sheetViews>
  <sheetFormatPr baseColWidth="10" defaultColWidth="13.7109375" defaultRowHeight="13.9" customHeight="1" x14ac:dyDescent="0.2"/>
  <cols>
    <col min="1" max="1" width="25.7109375" style="2" customWidth="1"/>
    <col min="2" max="2" width="1.7109375" style="2" customWidth="1"/>
    <col min="3" max="3" width="19.42578125" style="1" customWidth="1"/>
    <col min="4" max="4" width="16.7109375" style="2" customWidth="1"/>
    <col min="5" max="5" width="18.28515625" style="2" customWidth="1"/>
    <col min="6" max="6" width="5.7109375" style="2" customWidth="1"/>
    <col min="7" max="8" width="15.7109375" style="2" customWidth="1"/>
    <col min="9" max="10" width="0.85546875" style="2" customWidth="1"/>
    <col min="11" max="12" width="15.7109375" style="2" customWidth="1"/>
    <col min="13" max="13" width="5.7109375" style="2" customWidth="1"/>
    <col min="14" max="15" width="18.28515625" style="1" customWidth="1"/>
    <col min="16" max="16" width="18.42578125" style="2" customWidth="1"/>
    <col min="17" max="17" width="1.7109375" style="2" customWidth="1"/>
    <col min="18" max="18" width="13.85546875" style="2" customWidth="1"/>
    <col min="19" max="19" width="5.5703125" style="2" customWidth="1"/>
    <col min="20" max="20" width="1.7109375" style="2" customWidth="1"/>
    <col min="21" max="21" width="2.7109375" style="2" customWidth="1"/>
    <col min="22" max="16384" width="13.7109375" style="2"/>
  </cols>
  <sheetData>
    <row r="1" spans="3:19" ht="13.9" customHeight="1" thickBot="1" x14ac:dyDescent="0.25"/>
    <row r="2" spans="3:19" ht="13.9" customHeight="1" thickBot="1" x14ac:dyDescent="0.25">
      <c r="C2" s="99"/>
      <c r="D2" s="88"/>
      <c r="E2" s="88"/>
      <c r="F2" s="88"/>
      <c r="G2" s="264"/>
      <c r="H2" s="459" t="s">
        <v>59</v>
      </c>
      <c r="I2" s="459"/>
      <c r="J2" s="459"/>
      <c r="K2" s="459" t="e">
        <f>'S1 - 2024'!K2+4</f>
        <v>#VALUE!</v>
      </c>
      <c r="L2" s="265"/>
      <c r="M2" s="88"/>
      <c r="N2" s="99"/>
      <c r="O2" s="99"/>
      <c r="P2" s="88"/>
    </row>
    <row r="3" spans="3:19" ht="13.9" customHeight="1" x14ac:dyDescent="0.2">
      <c r="C3" s="474">
        <f>'S1 - 2024'!C3+28</f>
        <v>45320</v>
      </c>
      <c r="D3" s="475"/>
      <c r="E3" s="475"/>
      <c r="F3" s="475"/>
      <c r="G3" s="266"/>
      <c r="H3" s="460"/>
      <c r="I3" s="460"/>
      <c r="J3" s="460"/>
      <c r="K3" s="460"/>
      <c r="L3" s="266"/>
      <c r="M3" s="478">
        <f>C3+6</f>
        <v>45326</v>
      </c>
      <c r="N3" s="478"/>
      <c r="O3" s="478"/>
      <c r="P3" s="479"/>
      <c r="Q3" s="3"/>
      <c r="R3" s="3"/>
      <c r="S3" s="3"/>
    </row>
    <row r="4" spans="3:19" ht="13.9" customHeight="1" thickBot="1" x14ac:dyDescent="0.25">
      <c r="C4" s="476"/>
      <c r="D4" s="477"/>
      <c r="E4" s="477"/>
      <c r="F4" s="477"/>
      <c r="G4" s="267"/>
      <c r="H4" s="460"/>
      <c r="I4" s="460"/>
      <c r="J4" s="460"/>
      <c r="K4" s="460"/>
      <c r="L4" s="267"/>
      <c r="M4" s="480"/>
      <c r="N4" s="480"/>
      <c r="O4" s="480"/>
      <c r="P4" s="481"/>
      <c r="Q4" s="3"/>
      <c r="R4" s="3"/>
      <c r="S4" s="3"/>
    </row>
    <row r="5" spans="3:19" ht="13.9" customHeight="1" thickBot="1" x14ac:dyDescent="0.25">
      <c r="C5" s="99"/>
      <c r="D5" s="88"/>
      <c r="E5" s="250"/>
      <c r="F5" s="88"/>
      <c r="G5" s="251"/>
      <c r="H5" s="403" t="s">
        <v>45</v>
      </c>
      <c r="I5" s="404"/>
      <c r="J5" s="404"/>
      <c r="K5" s="252">
        <f>K39+K73+K107+K141+K175+K209+K243</f>
        <v>0</v>
      </c>
      <c r="L5" s="251"/>
      <c r="M5" s="88"/>
      <c r="N5" s="253"/>
      <c r="O5" s="253"/>
      <c r="P5" s="253"/>
      <c r="Q5" s="7"/>
      <c r="R5" s="7"/>
      <c r="S5" s="7"/>
    </row>
    <row r="6" spans="3:19" ht="13.9" customHeight="1" thickBot="1" x14ac:dyDescent="0.25">
      <c r="C6" s="235" t="s">
        <v>111</v>
      </c>
      <c r="D6" s="237" t="s">
        <v>1</v>
      </c>
      <c r="E6" s="236">
        <f>E7+E8+E9+E10+E11</f>
        <v>3729</v>
      </c>
      <c r="F6" s="88"/>
      <c r="G6" s="89"/>
      <c r="H6" s="380" t="s">
        <v>43</v>
      </c>
      <c r="I6" s="381"/>
      <c r="J6" s="381"/>
      <c r="K6" s="90" t="str">
        <f>IFERROR(G20/K5,"")</f>
        <v/>
      </c>
      <c r="L6" s="88"/>
      <c r="M6" s="88"/>
      <c r="N6" s="368" t="s">
        <v>16</v>
      </c>
      <c r="O6" s="368" t="s">
        <v>17</v>
      </c>
      <c r="P6" s="368" t="s">
        <v>55</v>
      </c>
      <c r="R6" s="36"/>
      <c r="S6" s="36"/>
    </row>
    <row r="7" spans="3:19" ht="13.9" customHeight="1" thickBot="1" x14ac:dyDescent="0.25">
      <c r="C7" s="239" t="s">
        <v>2</v>
      </c>
      <c r="D7" s="101">
        <f>D41+D75+D109+D143+D177+D211+D245</f>
        <v>-12</v>
      </c>
      <c r="E7" s="234">
        <f>E41+E75+E109+E143+E177+E211+E245</f>
        <v>0</v>
      </c>
      <c r="F7" s="91"/>
      <c r="G7" s="92"/>
      <c r="H7" s="93"/>
      <c r="I7" s="94"/>
      <c r="J7" s="94"/>
      <c r="K7" s="93"/>
      <c r="L7" s="93"/>
      <c r="M7" s="88"/>
      <c r="N7" s="369"/>
      <c r="O7" s="369"/>
      <c r="P7" s="369"/>
      <c r="R7" s="67"/>
      <c r="S7" s="67"/>
    </row>
    <row r="8" spans="3:19" ht="13.9" customHeight="1" thickBot="1" x14ac:dyDescent="0.25">
      <c r="C8" s="240" t="s">
        <v>3</v>
      </c>
      <c r="D8" s="101">
        <f t="shared" ref="D8:E11" si="0">D42+D76+D110+D144+D178+D212+D246</f>
        <v>0</v>
      </c>
      <c r="E8" s="234">
        <f>E42+E76+E110+E144+E178+E212+E246</f>
        <v>0</v>
      </c>
      <c r="F8" s="91"/>
      <c r="G8" s="254" t="s">
        <v>20</v>
      </c>
      <c r="H8" s="255">
        <f>H42+H76+H110+H144+H178+H212+H246</f>
        <v>0</v>
      </c>
      <c r="I8" s="256"/>
      <c r="J8" s="256"/>
      <c r="K8" s="254" t="s">
        <v>21</v>
      </c>
      <c r="L8" s="255">
        <f>L42+L76+L110+L144+L178+L212+L246</f>
        <v>0</v>
      </c>
      <c r="M8" s="88"/>
      <c r="N8" s="257">
        <f>COUNTIF(N42:N45,"&gt;0")+COUNTIF(N76:N79,"&gt;0")+COUNTIF(N110:N113,"&gt;0")+COUNTIF(N144:N147,"&gt;0")+COUNTIF(N178:N181,"&gt;0")+COUNTIF(N212:N215,"&gt;0")+COUNTIF(N246:N249,"&gt;0")</f>
        <v>4</v>
      </c>
      <c r="O8" s="257">
        <f t="shared" ref="O8:P8" si="1">COUNTIF(O42:O45,"&gt;0")+COUNTIF(O76:O79,"&gt;0")+COUNTIF(O110:O113,"&gt;0")+COUNTIF(O144:O147,"&gt;0")+COUNTIF(O178:O181,"&gt;0")+COUNTIF(O212:O215,"&gt;0")+COUNTIF(O246:O249,"&gt;0")</f>
        <v>0</v>
      </c>
      <c r="P8" s="257">
        <f t="shared" si="1"/>
        <v>4</v>
      </c>
      <c r="R8" s="67"/>
      <c r="S8" s="67"/>
    </row>
    <row r="9" spans="3:19" ht="13.9" customHeight="1" thickBot="1" x14ac:dyDescent="0.25">
      <c r="C9" s="240" t="s">
        <v>4</v>
      </c>
      <c r="D9" s="101">
        <f t="shared" si="0"/>
        <v>0</v>
      </c>
      <c r="E9" s="234">
        <f t="shared" si="0"/>
        <v>0</v>
      </c>
      <c r="F9" s="91"/>
      <c r="G9" s="92"/>
      <c r="H9" s="93"/>
      <c r="I9" s="94"/>
      <c r="J9" s="94"/>
      <c r="K9" s="93"/>
      <c r="L9" s="93"/>
      <c r="M9" s="88"/>
      <c r="N9" s="258">
        <f>N41+N75+N109+N143+N177+N211+N245</f>
        <v>11</v>
      </c>
      <c r="O9" s="258">
        <f>O41+O75+O109+O143+O177+O211+O245</f>
        <v>0</v>
      </c>
      <c r="P9" s="258">
        <f>P41+P75+P109+P143+P177+P211+P245</f>
        <v>2200</v>
      </c>
      <c r="R9" s="67"/>
      <c r="S9" s="67"/>
    </row>
    <row r="10" spans="3:19" ht="13.9" customHeight="1" thickBot="1" x14ac:dyDescent="0.25">
      <c r="C10" s="240" t="s">
        <v>14</v>
      </c>
      <c r="D10" s="101">
        <f t="shared" si="0"/>
        <v>12</v>
      </c>
      <c r="E10" s="234">
        <f t="shared" si="0"/>
        <v>3729</v>
      </c>
      <c r="F10" s="91"/>
      <c r="G10" s="259" t="s">
        <v>68</v>
      </c>
      <c r="H10" s="132">
        <f>H44+H78+H112+H146+H180+H214+H248</f>
        <v>0</v>
      </c>
      <c r="I10" s="256"/>
      <c r="J10" s="256"/>
      <c r="K10" s="260" t="s">
        <v>51</v>
      </c>
      <c r="L10" s="261">
        <f>H10-G20</f>
        <v>-3729</v>
      </c>
      <c r="M10" s="88"/>
      <c r="N10" s="368" t="s">
        <v>18</v>
      </c>
      <c r="O10" s="262"/>
      <c r="P10" s="96"/>
      <c r="Q10" s="52"/>
      <c r="R10" s="67"/>
      <c r="S10" s="67"/>
    </row>
    <row r="11" spans="3:19" ht="13.9" customHeight="1" thickBot="1" x14ac:dyDescent="0.25">
      <c r="C11" s="241" t="s">
        <v>5</v>
      </c>
      <c r="D11" s="238">
        <f t="shared" si="0"/>
        <v>0</v>
      </c>
      <c r="E11" s="263">
        <f>E45+E79+E113+E147+E181+E215+E249</f>
        <v>0</v>
      </c>
      <c r="F11" s="91"/>
      <c r="G11" s="88"/>
      <c r="H11" s="88"/>
      <c r="I11" s="88"/>
      <c r="J11" s="88"/>
      <c r="K11" s="88"/>
      <c r="L11" s="88"/>
      <c r="M11" s="88"/>
      <c r="N11" s="369"/>
      <c r="O11" s="96"/>
      <c r="P11" s="96"/>
      <c r="Q11" s="52"/>
      <c r="R11" s="67"/>
      <c r="S11" s="67"/>
    </row>
    <row r="12" spans="3:19" ht="13.9" customHeight="1" thickBot="1" x14ac:dyDescent="0.25">
      <c r="C12" s="97"/>
      <c r="D12" s="287"/>
      <c r="E12" s="98"/>
      <c r="F12" s="91"/>
      <c r="G12" s="425" t="s">
        <v>28</v>
      </c>
      <c r="H12" s="366" t="s">
        <v>29</v>
      </c>
      <c r="I12" s="367"/>
      <c r="J12" s="366" t="s">
        <v>15</v>
      </c>
      <c r="K12" s="367"/>
      <c r="L12" s="288" t="s">
        <v>39</v>
      </c>
      <c r="M12" s="88"/>
      <c r="N12" s="257">
        <f>COUNTIF(N48:N51,"&gt;0")+COUNTIF(N82:N85,"&gt;0")+COUNTIF(N116:N119,"&gt;0")+COUNTIF(N150:N153,"&gt;0")+COUNTIF(N184:N187,"&gt;0")+COUNTIF(N218:N221,"&gt;0")+COUNTIF(N252:N255,"&gt;0")</f>
        <v>4</v>
      </c>
      <c r="O12" s="99"/>
      <c r="P12" s="101"/>
      <c r="Q12" s="289"/>
      <c r="R12" s="289"/>
      <c r="S12" s="25"/>
    </row>
    <row r="13" spans="3:19" ht="13.9" customHeight="1" thickBot="1" x14ac:dyDescent="0.25">
      <c r="C13" s="290" t="s">
        <v>112</v>
      </c>
      <c r="D13" s="291" t="s">
        <v>1</v>
      </c>
      <c r="E13" s="292" t="s">
        <v>34</v>
      </c>
      <c r="F13" s="91"/>
      <c r="G13" s="426"/>
      <c r="H13" s="429">
        <f>SUM(H14:I17)</f>
        <v>0</v>
      </c>
      <c r="I13" s="430"/>
      <c r="J13" s="429">
        <f>SUM(J14:K17)</f>
        <v>0</v>
      </c>
      <c r="K13" s="430"/>
      <c r="L13" s="293">
        <f>SUM(L15:M17)</f>
        <v>0</v>
      </c>
      <c r="M13" s="88"/>
      <c r="N13" s="258">
        <f>N47+N81+N115+N149+N183+N217+N251</f>
        <v>66</v>
      </c>
      <c r="O13" s="99"/>
      <c r="P13" s="96"/>
      <c r="Q13" s="88"/>
      <c r="R13" s="294"/>
      <c r="S13" s="68"/>
    </row>
    <row r="14" spans="3:19" ht="13.9" customHeight="1" x14ac:dyDescent="0.2">
      <c r="C14" s="100" t="s">
        <v>44</v>
      </c>
      <c r="D14" s="101">
        <f>D48+D82+D116+D150+D184+D218+D252</f>
        <v>0</v>
      </c>
      <c r="E14" s="295">
        <f>E48+E82+E116+E150+E184+E218+E252</f>
        <v>0</v>
      </c>
      <c r="F14" s="91"/>
      <c r="G14" s="296" t="s">
        <v>19</v>
      </c>
      <c r="H14" s="427">
        <f>H48+H82+H116+H150+H184+H218+H252</f>
        <v>0</v>
      </c>
      <c r="I14" s="428"/>
      <c r="J14" s="427">
        <f>J48+J82+J116+J150+J184+J218+J252</f>
        <v>0</v>
      </c>
      <c r="K14" s="428"/>
      <c r="L14" s="297">
        <f>H14+J14</f>
        <v>0</v>
      </c>
      <c r="M14" s="88"/>
      <c r="N14" s="99"/>
      <c r="O14" s="99"/>
      <c r="P14" s="88"/>
      <c r="Q14" s="88"/>
      <c r="R14" s="101"/>
      <c r="S14" s="67"/>
    </row>
    <row r="15" spans="3:19" ht="13.9" customHeight="1" x14ac:dyDescent="0.2">
      <c r="C15" s="102" t="s">
        <v>48</v>
      </c>
      <c r="D15" s="101">
        <f t="shared" ref="D15:E17" si="2">D49+D83+D117+D151+D185+D219+D253</f>
        <v>0</v>
      </c>
      <c r="E15" s="282">
        <f t="shared" si="2"/>
        <v>0</v>
      </c>
      <c r="F15" s="91"/>
      <c r="G15" s="296" t="s">
        <v>25</v>
      </c>
      <c r="H15" s="382">
        <f t="shared" ref="H15:H17" si="3">H49+H83+H117+H151+H185+H219+H253</f>
        <v>0</v>
      </c>
      <c r="I15" s="383"/>
      <c r="J15" s="382">
        <f t="shared" ref="J15:J16" si="4">J49+J83+J117+J151+J185+J219+J253</f>
        <v>0</v>
      </c>
      <c r="K15" s="383"/>
      <c r="L15" s="298">
        <f>H15+J15</f>
        <v>0</v>
      </c>
      <c r="M15" s="88"/>
      <c r="N15" s="188"/>
      <c r="O15" s="104"/>
      <c r="P15" s="121"/>
      <c r="Q15" s="88"/>
      <c r="R15" s="101"/>
      <c r="S15" s="67"/>
    </row>
    <row r="16" spans="3:19" ht="13.9" customHeight="1" x14ac:dyDescent="0.2">
      <c r="C16" s="102" t="s">
        <v>114</v>
      </c>
      <c r="D16" s="101">
        <f t="shared" si="2"/>
        <v>0</v>
      </c>
      <c r="E16" s="282">
        <f t="shared" si="2"/>
        <v>0</v>
      </c>
      <c r="F16" s="91"/>
      <c r="G16" s="296" t="s">
        <v>26</v>
      </c>
      <c r="H16" s="382">
        <f t="shared" si="3"/>
        <v>0</v>
      </c>
      <c r="I16" s="383"/>
      <c r="J16" s="382">
        <f t="shared" si="4"/>
        <v>0</v>
      </c>
      <c r="K16" s="383"/>
      <c r="L16" s="298">
        <f>H16+J16</f>
        <v>0</v>
      </c>
      <c r="M16" s="88"/>
      <c r="N16" s="188"/>
      <c r="O16" s="101"/>
      <c r="P16" s="96"/>
      <c r="Q16" s="88"/>
      <c r="R16" s="101"/>
      <c r="S16" s="67"/>
    </row>
    <row r="17" spans="3:21" ht="13.9" customHeight="1" thickBot="1" x14ac:dyDescent="0.25">
      <c r="C17" s="103" t="s">
        <v>56</v>
      </c>
      <c r="D17" s="299">
        <f t="shared" si="2"/>
        <v>0</v>
      </c>
      <c r="E17" s="300">
        <f t="shared" si="2"/>
        <v>0</v>
      </c>
      <c r="F17" s="88"/>
      <c r="G17" s="301" t="s">
        <v>27</v>
      </c>
      <c r="H17" s="384">
        <f t="shared" si="3"/>
        <v>0</v>
      </c>
      <c r="I17" s="385"/>
      <c r="J17" s="386"/>
      <c r="K17" s="386"/>
      <c r="L17" s="302">
        <f>H17+J17</f>
        <v>0</v>
      </c>
      <c r="M17" s="88"/>
      <c r="N17" s="99"/>
      <c r="O17" s="99"/>
      <c r="P17" s="88"/>
      <c r="Q17" s="88"/>
      <c r="R17" s="101"/>
      <c r="S17" s="67"/>
    </row>
    <row r="18" spans="3:21" ht="13.9" customHeight="1" thickBot="1" x14ac:dyDescent="0.25">
      <c r="C18" s="99"/>
      <c r="D18" s="88"/>
      <c r="E18" s="88"/>
      <c r="F18" s="88"/>
      <c r="G18" s="104"/>
      <c r="H18" s="303"/>
      <c r="I18" s="303"/>
      <c r="J18" s="303"/>
      <c r="K18" s="303"/>
      <c r="L18" s="303"/>
      <c r="M18" s="88"/>
      <c r="N18" s="99"/>
      <c r="O18" s="99"/>
      <c r="P18" s="88"/>
      <c r="Q18" s="88"/>
      <c r="R18" s="101"/>
      <c r="S18" s="67"/>
    </row>
    <row r="19" spans="3:21" ht="13.9" customHeight="1" thickBot="1" x14ac:dyDescent="0.25">
      <c r="C19" s="105" t="s">
        <v>107</v>
      </c>
      <c r="D19" s="304" t="s">
        <v>1</v>
      </c>
      <c r="E19" s="305">
        <f>E20+E21+E22</f>
        <v>0</v>
      </c>
      <c r="F19" s="88"/>
      <c r="G19" s="447" t="s">
        <v>23</v>
      </c>
      <c r="H19" s="448"/>
      <c r="I19" s="306"/>
      <c r="J19" s="307"/>
      <c r="K19" s="415" t="s">
        <v>24</v>
      </c>
      <c r="L19" s="416"/>
      <c r="M19" s="88"/>
      <c r="N19" s="105" t="s">
        <v>109</v>
      </c>
      <c r="O19" s="304" t="s">
        <v>1</v>
      </c>
      <c r="P19" s="305">
        <f>P20+P21+P22</f>
        <v>0</v>
      </c>
      <c r="Q19" s="88"/>
      <c r="R19" s="305">
        <f>E19-P19</f>
        <v>0</v>
      </c>
      <c r="S19" s="68"/>
    </row>
    <row r="20" spans="3:21" ht="13.9" customHeight="1" x14ac:dyDescent="0.2">
      <c r="C20" s="106" t="s">
        <v>6</v>
      </c>
      <c r="D20" s="101">
        <f>D54+D88+D122+D156+D190+D224+D258</f>
        <v>0</v>
      </c>
      <c r="E20" s="308">
        <f>E54+E88+E122+E156+E190+E224+E258</f>
        <v>0</v>
      </c>
      <c r="F20" s="88"/>
      <c r="G20" s="417">
        <f>H65+H99+H133+H167+H201+H235+H269</f>
        <v>3729</v>
      </c>
      <c r="H20" s="418"/>
      <c r="I20" s="107"/>
      <c r="J20" s="107"/>
      <c r="K20" s="421">
        <f>G20-P20-P25-SUM(P30:P33)-E45</f>
        <v>3729</v>
      </c>
      <c r="L20" s="422"/>
      <c r="M20" s="88"/>
      <c r="N20" s="106" t="s">
        <v>6</v>
      </c>
      <c r="O20" s="101">
        <f>O54+O88+O122+O156+O190+O224+O258</f>
        <v>0</v>
      </c>
      <c r="P20" s="308">
        <f>P54+P88+P122+P156+P190+P224+P258</f>
        <v>0</v>
      </c>
      <c r="Q20" s="88"/>
      <c r="R20" s="101"/>
      <c r="S20" s="25"/>
    </row>
    <row r="21" spans="3:21" ht="13.9" customHeight="1" thickBot="1" x14ac:dyDescent="0.25">
      <c r="C21" s="108" t="s">
        <v>7</v>
      </c>
      <c r="D21" s="101">
        <f t="shared" ref="D21:E22" si="5">D55+D89+D123+D157+D191+D225+D259</f>
        <v>0</v>
      </c>
      <c r="E21" s="308">
        <f t="shared" si="5"/>
        <v>0</v>
      </c>
      <c r="F21" s="91"/>
      <c r="G21" s="419"/>
      <c r="H21" s="420"/>
      <c r="I21" s="109"/>
      <c r="J21" s="109"/>
      <c r="K21" s="423"/>
      <c r="L21" s="424"/>
      <c r="M21" s="88"/>
      <c r="N21" s="108" t="s">
        <v>7</v>
      </c>
      <c r="O21" s="101">
        <f t="shared" ref="O21:P22" si="6">O55+O89+O123+O157+O191+O225+O259</f>
        <v>0</v>
      </c>
      <c r="P21" s="308">
        <f t="shared" si="6"/>
        <v>0</v>
      </c>
      <c r="Q21" s="88"/>
      <c r="R21" s="101"/>
      <c r="S21" s="25"/>
    </row>
    <row r="22" spans="3:21" ht="13.9" customHeight="1" thickBot="1" x14ac:dyDescent="0.25">
      <c r="C22" s="110" t="s">
        <v>8</v>
      </c>
      <c r="D22" s="309">
        <f t="shared" si="5"/>
        <v>0</v>
      </c>
      <c r="E22" s="310">
        <f t="shared" si="5"/>
        <v>0</v>
      </c>
      <c r="F22" s="91"/>
      <c r="G22" s="88"/>
      <c r="H22" s="88"/>
      <c r="I22" s="109"/>
      <c r="J22" s="109"/>
      <c r="K22" s="91"/>
      <c r="L22" s="88"/>
      <c r="M22" s="88"/>
      <c r="N22" s="110" t="s">
        <v>8</v>
      </c>
      <c r="O22" s="309">
        <f t="shared" si="6"/>
        <v>0</v>
      </c>
      <c r="P22" s="310">
        <f t="shared" si="6"/>
        <v>0</v>
      </c>
      <c r="Q22" s="88"/>
      <c r="R22" s="88"/>
    </row>
    <row r="23" spans="3:21" ht="13.9" customHeight="1" thickBot="1" x14ac:dyDescent="0.25"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104"/>
      <c r="S23" s="36"/>
    </row>
    <row r="24" spans="3:21" ht="13.9" customHeight="1" thickBot="1" x14ac:dyDescent="0.25">
      <c r="C24" s="105" t="s">
        <v>108</v>
      </c>
      <c r="D24" s="304" t="s">
        <v>1</v>
      </c>
      <c r="E24" s="305">
        <f>E25+E26</f>
        <v>0</v>
      </c>
      <c r="F24" s="88"/>
      <c r="G24" s="372" t="s">
        <v>46</v>
      </c>
      <c r="H24" s="373"/>
      <c r="I24" s="373"/>
      <c r="J24" s="373"/>
      <c r="K24" s="373"/>
      <c r="L24" s="353">
        <f>J27</f>
        <v>0</v>
      </c>
      <c r="M24" s="88"/>
      <c r="N24" s="111" t="s">
        <v>109</v>
      </c>
      <c r="O24" s="304" t="s">
        <v>1</v>
      </c>
      <c r="P24" s="305">
        <f>P25+P26+P27</f>
        <v>0</v>
      </c>
      <c r="Q24" s="88"/>
      <c r="R24" s="305">
        <f>E24-P24</f>
        <v>0</v>
      </c>
      <c r="S24" s="69"/>
    </row>
    <row r="25" spans="3:21" ht="13.9" customHeight="1" thickBot="1" x14ac:dyDescent="0.25">
      <c r="C25" s="108" t="s">
        <v>54</v>
      </c>
      <c r="D25" s="101">
        <f>D59+D93+D127+D161+D195+D229+D263</f>
        <v>0</v>
      </c>
      <c r="E25" s="308">
        <f>E59+E93+E127+E161+E195+E229+E263</f>
        <v>0</v>
      </c>
      <c r="F25" s="91"/>
      <c r="G25" s="374"/>
      <c r="H25" s="375"/>
      <c r="I25" s="375"/>
      <c r="J25" s="375"/>
      <c r="K25" s="375"/>
      <c r="L25" s="354"/>
      <c r="M25" s="88"/>
      <c r="N25" s="108" t="s">
        <v>54</v>
      </c>
      <c r="O25" s="101">
        <f>O59+O93+O127+O161+O195+O229+O263</f>
        <v>0</v>
      </c>
      <c r="P25" s="308">
        <f>P59+P93+P127+P161+P195+P229+P263</f>
        <v>0</v>
      </c>
      <c r="Q25" s="88"/>
      <c r="R25" s="192"/>
      <c r="S25" s="69"/>
    </row>
    <row r="26" spans="3:21" ht="13.9" customHeight="1" x14ac:dyDescent="0.2">
      <c r="C26" s="108" t="s">
        <v>9</v>
      </c>
      <c r="D26" s="101">
        <f t="shared" ref="D26:E27" si="7">D60+D94+D128+D162+D196+D230+D264</f>
        <v>0</v>
      </c>
      <c r="E26" s="308">
        <f t="shared" si="7"/>
        <v>0</v>
      </c>
      <c r="F26" s="88"/>
      <c r="G26" s="453" t="s">
        <v>52</v>
      </c>
      <c r="H26" s="370"/>
      <c r="I26" s="370"/>
      <c r="J26" s="370" t="s">
        <v>53</v>
      </c>
      <c r="K26" s="370"/>
      <c r="L26" s="452"/>
      <c r="M26" s="88"/>
      <c r="N26" s="108" t="s">
        <v>9</v>
      </c>
      <c r="O26" s="101">
        <f t="shared" ref="O26:P27" si="8">O60+O94+O128+O162+O196+O230+O264</f>
        <v>0</v>
      </c>
      <c r="P26" s="308">
        <f t="shared" si="8"/>
        <v>0</v>
      </c>
      <c r="Q26" s="88"/>
      <c r="R26" s="192"/>
      <c r="S26" s="69"/>
    </row>
    <row r="27" spans="3:21" ht="13.9" customHeight="1" thickBot="1" x14ac:dyDescent="0.25">
      <c r="C27" s="110" t="s">
        <v>10</v>
      </c>
      <c r="D27" s="309">
        <f t="shared" si="7"/>
        <v>0</v>
      </c>
      <c r="E27" s="310">
        <f t="shared" si="7"/>
        <v>0</v>
      </c>
      <c r="F27" s="88"/>
      <c r="G27" s="454">
        <f>COUNTIF(G56:L56,"&gt;0")+COUNTIF(G90:L90,"&gt;0")+COUNTIF(G124:L124,"&gt;0")+COUNTIF(G158:L158,"&gt;0")++COUNTIF(G192:L192,"&gt;0")+COUNTIF(G226:L226,"&gt;0")+COUNTIF(G260:L260,"&gt;0")</f>
        <v>0</v>
      </c>
      <c r="H27" s="455"/>
      <c r="I27" s="455"/>
      <c r="J27" s="456">
        <f>SUM(G56:L56)+SUM(G90:L90)+SUM(G124:L124)+SUM(G158:L158)+SUM(G192:L192)+SUM(G226:L226)+SUM(G260:L260)</f>
        <v>0</v>
      </c>
      <c r="K27" s="456"/>
      <c r="L27" s="457"/>
      <c r="M27" s="88"/>
      <c r="N27" s="110" t="s">
        <v>10</v>
      </c>
      <c r="O27" s="309">
        <f t="shared" si="8"/>
        <v>0</v>
      </c>
      <c r="P27" s="310">
        <f t="shared" si="8"/>
        <v>0</v>
      </c>
      <c r="Q27" s="88"/>
      <c r="R27" s="192"/>
      <c r="S27" s="69"/>
    </row>
    <row r="28" spans="3:21" ht="13.9" customHeight="1" thickBot="1" x14ac:dyDescent="0.25">
      <c r="C28" s="99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94"/>
      <c r="R28" s="94"/>
      <c r="S28" s="8"/>
    </row>
    <row r="29" spans="3:21" ht="13.9" customHeight="1" thickBot="1" x14ac:dyDescent="0.25">
      <c r="C29" s="112" t="s">
        <v>113</v>
      </c>
      <c r="D29" s="313" t="s">
        <v>1</v>
      </c>
      <c r="E29" s="314">
        <f>E30+E31+E32+E33</f>
        <v>0</v>
      </c>
      <c r="F29" s="91"/>
      <c r="G29" s="372" t="s">
        <v>35</v>
      </c>
      <c r="H29" s="373"/>
      <c r="I29" s="373"/>
      <c r="J29" s="373"/>
      <c r="K29" s="373"/>
      <c r="L29" s="353">
        <f>SUM(G33:L33)</f>
        <v>0</v>
      </c>
      <c r="M29" s="88"/>
      <c r="N29" s="112" t="s">
        <v>110</v>
      </c>
      <c r="O29" s="313" t="s">
        <v>1</v>
      </c>
      <c r="P29" s="314">
        <f>P30+P31+P32+P33</f>
        <v>0</v>
      </c>
      <c r="Q29" s="88"/>
      <c r="R29" s="314">
        <f>E29-P29</f>
        <v>0</v>
      </c>
      <c r="U29" s="50"/>
    </row>
    <row r="30" spans="3:21" ht="13.9" customHeight="1" thickBot="1" x14ac:dyDescent="0.25">
      <c r="C30" s="113" t="s">
        <v>11</v>
      </c>
      <c r="D30" s="101">
        <f>D64+D98+D132+D166+D200+D234+D268</f>
        <v>0</v>
      </c>
      <c r="E30" s="315">
        <f>E64+E98+E132+E166+E200+E234+E268</f>
        <v>0</v>
      </c>
      <c r="F30" s="91"/>
      <c r="G30" s="374"/>
      <c r="H30" s="375"/>
      <c r="I30" s="375"/>
      <c r="J30" s="375"/>
      <c r="K30" s="375"/>
      <c r="L30" s="354"/>
      <c r="M30" s="88"/>
      <c r="N30" s="113" t="s">
        <v>30</v>
      </c>
      <c r="O30" s="101">
        <f>O64+O98+O132+O166+O200+O234+O268</f>
        <v>0</v>
      </c>
      <c r="P30" s="315">
        <f>P64+P98+P132+P166+P200+P234+P268</f>
        <v>0</v>
      </c>
      <c r="Q30" s="88"/>
      <c r="R30" s="88"/>
    </row>
    <row r="31" spans="3:21" ht="13.9" customHeight="1" x14ac:dyDescent="0.2">
      <c r="C31" s="114" t="s">
        <v>57</v>
      </c>
      <c r="D31" s="101">
        <f t="shared" ref="D31:D33" si="9">D65+D99+D133+D167+D201+D235+D269</f>
        <v>0</v>
      </c>
      <c r="E31" s="315">
        <f>E65+E99+E133+E167+E201+E235+E269</f>
        <v>0</v>
      </c>
      <c r="F31" s="91"/>
      <c r="G31" s="316">
        <v>10</v>
      </c>
      <c r="H31" s="413">
        <v>20</v>
      </c>
      <c r="I31" s="413"/>
      <c r="J31" s="413">
        <v>50</v>
      </c>
      <c r="K31" s="413"/>
      <c r="L31" s="318">
        <v>100</v>
      </c>
      <c r="M31" s="88"/>
      <c r="N31" s="114" t="s">
        <v>31</v>
      </c>
      <c r="O31" s="101">
        <f t="shared" ref="O31:O33" si="10">O65+O99+O133+O167+O201+O235+O269</f>
        <v>0</v>
      </c>
      <c r="P31" s="315">
        <f>P65+P99+P133+P167+P201+P235+P269</f>
        <v>0</v>
      </c>
      <c r="Q31" s="88"/>
      <c r="R31" s="88"/>
    </row>
    <row r="32" spans="3:21" ht="13.9" customHeight="1" x14ac:dyDescent="0.2">
      <c r="C32" s="114" t="s">
        <v>12</v>
      </c>
      <c r="D32" s="101">
        <f t="shared" si="9"/>
        <v>0</v>
      </c>
      <c r="E32" s="315">
        <f>E66+E100+E134+E168+E202+E236+E270</f>
        <v>0</v>
      </c>
      <c r="F32" s="91"/>
      <c r="G32" s="319"/>
      <c r="H32" s="414">
        <f>H61+H95+H129+H163+H197+H231+H265</f>
        <v>0</v>
      </c>
      <c r="I32" s="414"/>
      <c r="J32" s="414">
        <f>J61+J95+J129+J163+J197+J231+J265</f>
        <v>0</v>
      </c>
      <c r="K32" s="414"/>
      <c r="L32" s="320">
        <f>L61+L95+L129+L163+L197+L231+L265</f>
        <v>0</v>
      </c>
      <c r="M32" s="321"/>
      <c r="N32" s="114" t="s">
        <v>32</v>
      </c>
      <c r="O32" s="101">
        <f t="shared" si="10"/>
        <v>0</v>
      </c>
      <c r="P32" s="315">
        <f>P66+P100+P134+P168+P202+P236+P270</f>
        <v>0</v>
      </c>
      <c r="Q32" s="88"/>
      <c r="R32" s="88"/>
    </row>
    <row r="33" spans="3:19" ht="13.9" customHeight="1" thickBot="1" x14ac:dyDescent="0.25">
      <c r="C33" s="115" t="s">
        <v>13</v>
      </c>
      <c r="D33" s="322">
        <f t="shared" si="9"/>
        <v>0</v>
      </c>
      <c r="E33" s="323">
        <f>E67+E101+E135+E169+E203+E237+E271</f>
        <v>0</v>
      </c>
      <c r="F33" s="88"/>
      <c r="G33" s="324">
        <f>G31*G32</f>
        <v>0</v>
      </c>
      <c r="H33" s="458">
        <f t="shared" ref="H33" si="11">H31*H32</f>
        <v>0</v>
      </c>
      <c r="I33" s="458"/>
      <c r="J33" s="458">
        <f>J31*J32</f>
        <v>0</v>
      </c>
      <c r="K33" s="458"/>
      <c r="L33" s="325">
        <f>L61+L95+L129+L163+L197+L231+L265</f>
        <v>0</v>
      </c>
      <c r="M33" s="94"/>
      <c r="N33" s="115" t="s">
        <v>33</v>
      </c>
      <c r="O33" s="322">
        <f t="shared" si="10"/>
        <v>0</v>
      </c>
      <c r="P33" s="323">
        <f>P67+P101+P135+P169+P203+P237+P271</f>
        <v>0</v>
      </c>
      <c r="Q33" s="326"/>
      <c r="R33" s="326"/>
      <c r="S33" s="53"/>
    </row>
    <row r="34" spans="3:19" ht="13.9" customHeight="1" x14ac:dyDescent="0.2">
      <c r="M34" s="8"/>
      <c r="N34" s="55"/>
      <c r="O34" s="55"/>
    </row>
    <row r="35" spans="3:19" ht="13.9" customHeight="1" thickBot="1" x14ac:dyDescent="0.25"/>
    <row r="36" spans="3:19" ht="13.9" customHeight="1" thickBot="1" x14ac:dyDescent="0.25">
      <c r="G36" s="82"/>
      <c r="H36" s="465">
        <f>C3</f>
        <v>45320</v>
      </c>
      <c r="I36" s="466"/>
      <c r="J36" s="466"/>
      <c r="K36" s="466"/>
      <c r="L36" s="81"/>
    </row>
    <row r="37" spans="3:19" ht="13.9" customHeight="1" x14ac:dyDescent="0.2">
      <c r="C37" s="468" t="s">
        <v>41</v>
      </c>
      <c r="D37" s="469"/>
      <c r="E37" s="469"/>
      <c r="F37" s="472" t="e">
        <f>$K$2</f>
        <v>#VALUE!</v>
      </c>
      <c r="G37" s="71"/>
      <c r="H37" s="467"/>
      <c r="I37" s="467"/>
      <c r="J37" s="467"/>
      <c r="K37" s="467"/>
      <c r="L37" s="71"/>
      <c r="M37" s="73"/>
      <c r="N37" s="482" t="s">
        <v>42</v>
      </c>
      <c r="O37" s="482"/>
      <c r="P37" s="483"/>
      <c r="Q37" s="80"/>
      <c r="R37" s="56"/>
      <c r="S37" s="57"/>
    </row>
    <row r="38" spans="3:19" ht="13.9" customHeight="1" thickBot="1" x14ac:dyDescent="0.25">
      <c r="C38" s="470"/>
      <c r="D38" s="471"/>
      <c r="E38" s="471"/>
      <c r="F38" s="473"/>
      <c r="G38" s="72"/>
      <c r="H38" s="467"/>
      <c r="I38" s="467"/>
      <c r="J38" s="467"/>
      <c r="K38" s="467"/>
      <c r="L38" s="72"/>
      <c r="M38" s="74"/>
      <c r="N38" s="484"/>
      <c r="O38" s="484"/>
      <c r="P38" s="485"/>
      <c r="Q38" s="80"/>
      <c r="R38" s="56"/>
      <c r="S38" s="57"/>
    </row>
    <row r="39" spans="3:19" ht="13.9" customHeight="1" thickBot="1" x14ac:dyDescent="0.25">
      <c r="E39" s="4"/>
      <c r="G39" s="5"/>
      <c r="H39" s="378" t="s">
        <v>45</v>
      </c>
      <c r="I39" s="379"/>
      <c r="J39" s="379"/>
      <c r="K39" s="6"/>
      <c r="L39" s="5"/>
      <c r="N39" s="7"/>
      <c r="O39" s="7"/>
      <c r="P39" s="7"/>
      <c r="Q39" s="7"/>
      <c r="R39" s="7"/>
      <c r="S39" s="7"/>
    </row>
    <row r="40" spans="3:19" ht="13.9" customHeight="1" thickBot="1" x14ac:dyDescent="0.25">
      <c r="C40" s="279" t="s">
        <v>0</v>
      </c>
      <c r="D40" s="280" t="s">
        <v>1</v>
      </c>
      <c r="E40" s="328">
        <f>SUM(E41:E45)</f>
        <v>0</v>
      </c>
      <c r="F40" s="88"/>
      <c r="G40" s="89"/>
      <c r="H40" s="380" t="s">
        <v>43</v>
      </c>
      <c r="I40" s="381"/>
      <c r="J40" s="381"/>
      <c r="K40" s="90" t="str">
        <f>IFERROR(H65/K39,"")</f>
        <v/>
      </c>
      <c r="L40" s="88"/>
      <c r="M40" s="88"/>
      <c r="N40" s="337" t="s">
        <v>16</v>
      </c>
      <c r="O40" s="337" t="s">
        <v>17</v>
      </c>
      <c r="P40" s="337" t="s">
        <v>18</v>
      </c>
      <c r="R40" s="36"/>
      <c r="S40" s="36"/>
    </row>
    <row r="41" spans="3:19" ht="13.9" customHeight="1" thickBot="1" x14ac:dyDescent="0.25">
      <c r="C41" s="10" t="s">
        <v>2</v>
      </c>
      <c r="D41" s="278">
        <f>K39-D42-D43-D44</f>
        <v>0</v>
      </c>
      <c r="E41" s="11"/>
      <c r="F41" s="12"/>
      <c r="G41" s="13"/>
      <c r="H41" s="14"/>
      <c r="I41" s="8"/>
      <c r="J41" s="8"/>
      <c r="K41" s="14"/>
      <c r="L41" s="14"/>
      <c r="N41" s="338">
        <f>SUM(N42:N45)</f>
        <v>0</v>
      </c>
      <c r="O41" s="338">
        <f>SUM(O42:O45)</f>
        <v>0</v>
      </c>
      <c r="P41" s="338">
        <f>SUM(P42:P45)</f>
        <v>0</v>
      </c>
      <c r="R41" s="67"/>
      <c r="S41" s="67"/>
    </row>
    <row r="42" spans="3:19" ht="13.9" customHeight="1" thickBot="1" x14ac:dyDescent="0.25">
      <c r="C42" s="15" t="s">
        <v>3</v>
      </c>
      <c r="D42" s="101">
        <f>COUNTIF(G56:L56,"&gt;0")</f>
        <v>0</v>
      </c>
      <c r="E42" s="95">
        <f>SUM(G56:L56)</f>
        <v>0</v>
      </c>
      <c r="F42" s="12"/>
      <c r="G42" s="254" t="s">
        <v>20</v>
      </c>
      <c r="H42" s="330">
        <f>SUM(H48:I51)</f>
        <v>0</v>
      </c>
      <c r="I42" s="18"/>
      <c r="J42" s="18"/>
      <c r="K42" s="254" t="s">
        <v>21</v>
      </c>
      <c r="L42" s="330">
        <f>SUM(J48:J51)</f>
        <v>0</v>
      </c>
      <c r="N42" s="75"/>
      <c r="O42" s="75"/>
      <c r="P42" s="75"/>
      <c r="R42" s="67"/>
      <c r="S42" s="67"/>
    </row>
    <row r="43" spans="3:19" ht="13.9" customHeight="1" thickBot="1" x14ac:dyDescent="0.25">
      <c r="C43" s="15" t="s">
        <v>4</v>
      </c>
      <c r="D43" s="16"/>
      <c r="E43" s="17"/>
      <c r="F43" s="12"/>
      <c r="G43" s="13"/>
      <c r="H43" s="14"/>
      <c r="I43" s="8"/>
      <c r="J43" s="8"/>
      <c r="K43" s="14"/>
      <c r="L43" s="14"/>
      <c r="N43" s="75"/>
      <c r="O43" s="75"/>
      <c r="P43" s="75"/>
      <c r="R43" s="67"/>
      <c r="S43" s="67"/>
    </row>
    <row r="44" spans="3:19" ht="13.9" customHeight="1" thickBot="1" x14ac:dyDescent="0.25">
      <c r="C44" s="15" t="s">
        <v>14</v>
      </c>
      <c r="D44" s="101">
        <f>COUNTIF(N42:P45,"&gt;0")+COUNTIF(N48:N51,"&gt;0")</f>
        <v>0</v>
      </c>
      <c r="E44" s="95">
        <f>SUM(N42:P45)+SUM(N48:N51)</f>
        <v>0</v>
      </c>
      <c r="F44" s="12"/>
      <c r="G44" s="259" t="s">
        <v>68</v>
      </c>
      <c r="H44" s="132">
        <f>SUM(H48:I51)+SUM(J48:K51)</f>
        <v>0</v>
      </c>
      <c r="I44" s="18"/>
      <c r="J44" s="18"/>
      <c r="K44" s="260" t="s">
        <v>51</v>
      </c>
      <c r="L44" s="331">
        <f>H44-H65</f>
        <v>0</v>
      </c>
      <c r="N44" s="75"/>
      <c r="O44" s="75"/>
      <c r="P44" s="75"/>
      <c r="R44" s="67"/>
      <c r="S44" s="67"/>
    </row>
    <row r="45" spans="3:19" ht="13.9" customHeight="1" thickBot="1" x14ac:dyDescent="0.25">
      <c r="C45" s="19" t="s">
        <v>5</v>
      </c>
      <c r="D45" s="20"/>
      <c r="E45" s="329">
        <f>5*D45</f>
        <v>0</v>
      </c>
      <c r="F45" s="12"/>
      <c r="N45" s="76"/>
      <c r="O45" s="76"/>
      <c r="P45" s="76"/>
      <c r="R45" s="67"/>
      <c r="S45" s="67"/>
    </row>
    <row r="46" spans="3:19" ht="13.9" customHeight="1" thickBot="1" x14ac:dyDescent="0.25">
      <c r="C46" s="21"/>
      <c r="D46" s="22"/>
      <c r="E46" s="23"/>
      <c r="F46" s="12"/>
      <c r="G46" s="442" t="s">
        <v>28</v>
      </c>
      <c r="H46" s="446" t="s">
        <v>29</v>
      </c>
      <c r="I46" s="444"/>
      <c r="J46" s="444" t="s">
        <v>15</v>
      </c>
      <c r="K46" s="445"/>
      <c r="L46" s="24" t="s">
        <v>39</v>
      </c>
      <c r="N46" s="337" t="s">
        <v>55</v>
      </c>
      <c r="O46" s="2"/>
      <c r="P46" s="281"/>
      <c r="Q46" s="25"/>
      <c r="R46" s="25"/>
      <c r="S46" s="25"/>
    </row>
    <row r="47" spans="3:19" ht="13.9" customHeight="1" thickBot="1" x14ac:dyDescent="0.25">
      <c r="C47" s="47" t="s">
        <v>47</v>
      </c>
      <c r="D47" s="48" t="s">
        <v>1</v>
      </c>
      <c r="E47" s="49" t="s">
        <v>34</v>
      </c>
      <c r="F47" s="12"/>
      <c r="G47" s="443"/>
      <c r="H47" s="358">
        <f>SUM(H48:I51)</f>
        <v>0</v>
      </c>
      <c r="I47" s="359"/>
      <c r="J47" s="360">
        <f>SUM(J48:K50)</f>
        <v>0</v>
      </c>
      <c r="K47" s="361"/>
      <c r="L47" s="293">
        <f>SUM(L48:M50)</f>
        <v>0</v>
      </c>
      <c r="M47" s="64"/>
      <c r="N47" s="338">
        <f>SUM(N48:N51)</f>
        <v>0</v>
      </c>
      <c r="O47" s="2"/>
      <c r="P47" s="281"/>
      <c r="R47" s="65"/>
      <c r="S47" s="66"/>
    </row>
    <row r="48" spans="3:19" ht="13.9" customHeight="1" x14ac:dyDescent="0.2">
      <c r="C48" s="100" t="s">
        <v>44</v>
      </c>
      <c r="D48" s="77"/>
      <c r="E48" s="59"/>
      <c r="F48" s="12"/>
      <c r="G48" s="28" t="s">
        <v>19</v>
      </c>
      <c r="H48" s="439"/>
      <c r="I48" s="440"/>
      <c r="J48" s="440"/>
      <c r="K48" s="441"/>
      <c r="L48" s="333">
        <f>H48+J48</f>
        <v>0</v>
      </c>
      <c r="N48" s="75"/>
      <c r="O48" s="2"/>
      <c r="P48" s="101"/>
      <c r="R48" s="16"/>
      <c r="S48" s="67"/>
    </row>
    <row r="49" spans="3:19" ht="13.9" customHeight="1" x14ac:dyDescent="0.2">
      <c r="C49" s="102" t="s">
        <v>48</v>
      </c>
      <c r="D49" s="16"/>
      <c r="E49" s="282">
        <f>D49*4.99</f>
        <v>0</v>
      </c>
      <c r="F49" s="12"/>
      <c r="G49" s="28" t="s">
        <v>25</v>
      </c>
      <c r="H49" s="431"/>
      <c r="I49" s="432"/>
      <c r="J49" s="432"/>
      <c r="K49" s="433"/>
      <c r="L49" s="334">
        <f>H49+J49</f>
        <v>0</v>
      </c>
      <c r="N49" s="75"/>
      <c r="O49" s="2"/>
      <c r="P49" s="96"/>
      <c r="R49" s="16"/>
      <c r="S49" s="67"/>
    </row>
    <row r="50" spans="3:19" ht="13.9" customHeight="1" x14ac:dyDescent="0.2">
      <c r="C50" s="102" t="s">
        <v>114</v>
      </c>
      <c r="D50" s="16"/>
      <c r="E50" s="51"/>
      <c r="F50" s="12"/>
      <c r="G50" s="28" t="s">
        <v>26</v>
      </c>
      <c r="H50" s="431"/>
      <c r="I50" s="432"/>
      <c r="J50" s="432"/>
      <c r="K50" s="433"/>
      <c r="L50" s="334">
        <f>H50+J50</f>
        <v>0</v>
      </c>
      <c r="N50" s="75"/>
      <c r="O50" s="2"/>
      <c r="P50" s="121"/>
      <c r="R50" s="16"/>
      <c r="S50" s="67"/>
    </row>
    <row r="51" spans="3:19" ht="13.9" customHeight="1" thickBot="1" x14ac:dyDescent="0.25">
      <c r="C51" s="103" t="s">
        <v>56</v>
      </c>
      <c r="D51" s="78"/>
      <c r="E51" s="79"/>
      <c r="G51" s="87" t="s">
        <v>27</v>
      </c>
      <c r="H51" s="376">
        <f>E54+E59+E63</f>
        <v>0</v>
      </c>
      <c r="I51" s="377"/>
      <c r="J51" s="377"/>
      <c r="K51" s="438"/>
      <c r="L51" s="332">
        <f>H51</f>
        <v>0</v>
      </c>
      <c r="N51" s="76"/>
      <c r="O51" s="2"/>
      <c r="R51" s="16"/>
      <c r="S51" s="67"/>
    </row>
    <row r="52" spans="3:19" ht="13.9" customHeight="1" thickBot="1" x14ac:dyDescent="0.25">
      <c r="C52" s="2"/>
      <c r="G52" s="36"/>
      <c r="H52" s="58"/>
      <c r="I52" s="58"/>
      <c r="J52" s="58"/>
      <c r="K52" s="58"/>
      <c r="L52" s="58"/>
      <c r="N52" s="2"/>
      <c r="O52" s="2"/>
      <c r="R52" s="16"/>
      <c r="S52" s="67"/>
    </row>
    <row r="53" spans="3:19" ht="13.9" customHeight="1" thickBot="1" x14ac:dyDescent="0.25">
      <c r="C53" s="105" t="s">
        <v>107</v>
      </c>
      <c r="D53" s="26" t="s">
        <v>1</v>
      </c>
      <c r="E53" s="305">
        <f>E54+E55+E56</f>
        <v>0</v>
      </c>
      <c r="G53" s="349" t="s">
        <v>49</v>
      </c>
      <c r="H53" s="350"/>
      <c r="I53" s="350"/>
      <c r="J53" s="350"/>
      <c r="K53" s="350"/>
      <c r="L53" s="353">
        <f>SUM(G56:L56)</f>
        <v>0</v>
      </c>
      <c r="N53" s="105" t="s">
        <v>109</v>
      </c>
      <c r="O53" s="26" t="s">
        <v>1</v>
      </c>
      <c r="P53" s="305">
        <f>P54+P55+P56</f>
        <v>0</v>
      </c>
      <c r="R53" s="65"/>
      <c r="S53" s="66"/>
    </row>
    <row r="54" spans="3:19" ht="13.9" customHeight="1" thickBot="1" x14ac:dyDescent="0.25">
      <c r="C54" s="106" t="s">
        <v>6</v>
      </c>
      <c r="D54" s="16"/>
      <c r="E54" s="27"/>
      <c r="G54" s="351"/>
      <c r="H54" s="352"/>
      <c r="I54" s="352"/>
      <c r="J54" s="352"/>
      <c r="K54" s="352"/>
      <c r="L54" s="354"/>
      <c r="N54" s="106" t="s">
        <v>6</v>
      </c>
      <c r="O54" s="16"/>
      <c r="P54" s="27"/>
      <c r="R54" s="16"/>
      <c r="S54" s="25"/>
    </row>
    <row r="55" spans="3:19" ht="13.9" customHeight="1" x14ac:dyDescent="0.2">
      <c r="C55" s="108" t="s">
        <v>7</v>
      </c>
      <c r="D55" s="16"/>
      <c r="E55" s="27"/>
      <c r="F55" s="12"/>
      <c r="G55" s="311" t="s">
        <v>36</v>
      </c>
      <c r="H55" s="370" t="s">
        <v>37</v>
      </c>
      <c r="I55" s="370"/>
      <c r="J55" s="370" t="s">
        <v>38</v>
      </c>
      <c r="K55" s="370"/>
      <c r="L55" s="312" t="s">
        <v>40</v>
      </c>
      <c r="N55" s="108" t="s">
        <v>7</v>
      </c>
      <c r="O55" s="16"/>
      <c r="P55" s="27"/>
      <c r="R55" s="16"/>
      <c r="S55" s="25"/>
    </row>
    <row r="56" spans="3:19" ht="13.9" customHeight="1" thickBot="1" x14ac:dyDescent="0.25">
      <c r="C56" s="110" t="s">
        <v>8</v>
      </c>
      <c r="D56" s="34"/>
      <c r="E56" s="39"/>
      <c r="F56" s="12"/>
      <c r="G56" s="85"/>
      <c r="H56" s="371"/>
      <c r="I56" s="371"/>
      <c r="J56" s="371"/>
      <c r="K56" s="371"/>
      <c r="L56" s="86"/>
      <c r="N56" s="110" t="s">
        <v>8</v>
      </c>
      <c r="O56" s="16"/>
      <c r="P56" s="27"/>
    </row>
    <row r="57" spans="3:19" ht="13.9" customHeight="1" thickBot="1" x14ac:dyDescent="0.25">
      <c r="C57" s="88"/>
      <c r="N57" s="88"/>
      <c r="O57" s="63"/>
      <c r="P57" s="63"/>
      <c r="R57" s="36"/>
      <c r="S57" s="36"/>
    </row>
    <row r="58" spans="3:19" ht="13.9" customHeight="1" thickBot="1" x14ac:dyDescent="0.25">
      <c r="C58" s="105" t="s">
        <v>108</v>
      </c>
      <c r="D58" s="26" t="s">
        <v>1</v>
      </c>
      <c r="E58" s="305">
        <f>E59+E60+E61</f>
        <v>0</v>
      </c>
      <c r="G58" s="349" t="s">
        <v>50</v>
      </c>
      <c r="H58" s="350"/>
      <c r="I58" s="350"/>
      <c r="J58" s="350"/>
      <c r="K58" s="350"/>
      <c r="L58" s="353">
        <f>SUM(G62:L62)</f>
        <v>0</v>
      </c>
      <c r="N58" s="111" t="s">
        <v>109</v>
      </c>
      <c r="O58" s="26" t="s">
        <v>1</v>
      </c>
      <c r="P58" s="305">
        <f>P59+P60</f>
        <v>0</v>
      </c>
      <c r="R58" s="67"/>
      <c r="S58" s="67"/>
    </row>
    <row r="59" spans="3:19" ht="13.9" customHeight="1" thickBot="1" x14ac:dyDescent="0.25">
      <c r="C59" s="108" t="s">
        <v>54</v>
      </c>
      <c r="D59" s="37"/>
      <c r="E59" s="38"/>
      <c r="F59" s="12"/>
      <c r="G59" s="351"/>
      <c r="H59" s="352"/>
      <c r="I59" s="352"/>
      <c r="J59" s="352"/>
      <c r="K59" s="352"/>
      <c r="L59" s="354"/>
      <c r="N59" s="29" t="s">
        <v>54</v>
      </c>
      <c r="O59" s="37"/>
      <c r="P59" s="38"/>
      <c r="R59" s="67"/>
      <c r="S59" s="67"/>
    </row>
    <row r="60" spans="3:19" ht="13.9" customHeight="1" x14ac:dyDescent="0.2">
      <c r="C60" s="108" t="s">
        <v>9</v>
      </c>
      <c r="D60" s="60"/>
      <c r="E60" s="30"/>
      <c r="G60" s="316">
        <v>10</v>
      </c>
      <c r="H60" s="317">
        <v>20</v>
      </c>
      <c r="I60" s="317"/>
      <c r="J60" s="317"/>
      <c r="K60" s="317">
        <v>50</v>
      </c>
      <c r="L60" s="318">
        <v>100</v>
      </c>
      <c r="N60" s="29" t="s">
        <v>9</v>
      </c>
      <c r="O60" s="61"/>
      <c r="P60" s="62"/>
      <c r="R60" s="67"/>
      <c r="S60" s="67"/>
    </row>
    <row r="61" spans="3:19" ht="13.9" customHeight="1" thickBot="1" x14ac:dyDescent="0.25">
      <c r="C61" s="110" t="s">
        <v>10</v>
      </c>
      <c r="D61" s="31"/>
      <c r="E61" s="35"/>
      <c r="G61" s="83"/>
      <c r="H61" s="357"/>
      <c r="I61" s="357"/>
      <c r="J61" s="357"/>
      <c r="K61" s="357"/>
      <c r="L61" s="84"/>
      <c r="N61" s="33" t="s">
        <v>10</v>
      </c>
      <c r="O61" s="31"/>
      <c r="P61" s="32"/>
      <c r="R61" s="67"/>
      <c r="S61" s="67"/>
    </row>
    <row r="62" spans="3:19" ht="13.9" customHeight="1" thickBot="1" x14ac:dyDescent="0.25">
      <c r="C62" s="99"/>
      <c r="G62" s="335">
        <f>G60*G61</f>
        <v>0</v>
      </c>
      <c r="H62" s="365">
        <f t="shared" ref="H62" si="12">H60*H61</f>
        <v>0</v>
      </c>
      <c r="I62" s="365"/>
      <c r="J62" s="365">
        <f>K60*J61</f>
        <v>0</v>
      </c>
      <c r="K62" s="365"/>
      <c r="L62" s="336">
        <f t="shared" ref="L62" si="13">L60*L61</f>
        <v>0</v>
      </c>
      <c r="N62" s="88"/>
      <c r="O62" s="2"/>
      <c r="Q62" s="8"/>
      <c r="R62" s="8"/>
      <c r="S62" s="8"/>
    </row>
    <row r="63" spans="3:19" ht="13.9" customHeight="1" thickBot="1" x14ac:dyDescent="0.25">
      <c r="C63" s="112" t="s">
        <v>113</v>
      </c>
      <c r="D63" s="40" t="s">
        <v>1</v>
      </c>
      <c r="E63" s="314">
        <f>SUM(E64:E67)</f>
        <v>0</v>
      </c>
      <c r="F63" s="12"/>
      <c r="N63" s="112" t="s">
        <v>110</v>
      </c>
      <c r="O63" s="40" t="s">
        <v>1</v>
      </c>
      <c r="P63" s="314">
        <f>SUM(P64:P67)</f>
        <v>0</v>
      </c>
      <c r="Q63" s="36"/>
      <c r="R63" s="36"/>
      <c r="S63" s="36"/>
    </row>
    <row r="64" spans="3:19" ht="13.9" customHeight="1" thickBot="1" x14ac:dyDescent="0.25">
      <c r="C64" s="113" t="s">
        <v>11</v>
      </c>
      <c r="D64" s="41"/>
      <c r="E64" s="42"/>
      <c r="F64" s="12"/>
      <c r="H64" s="449" t="s">
        <v>23</v>
      </c>
      <c r="I64" s="450"/>
      <c r="J64" s="450"/>
      <c r="K64" s="451"/>
      <c r="N64" s="113" t="s">
        <v>30</v>
      </c>
      <c r="O64" s="41"/>
      <c r="P64" s="42"/>
      <c r="Q64" s="52"/>
      <c r="R64" s="52"/>
      <c r="S64" s="52"/>
    </row>
    <row r="65" spans="3:19" ht="13.9" customHeight="1" x14ac:dyDescent="0.2">
      <c r="C65" s="114" t="s">
        <v>57</v>
      </c>
      <c r="D65" s="43"/>
      <c r="E65" s="44"/>
      <c r="F65" s="12"/>
      <c r="H65" s="387">
        <f>E40+E48+E49+E50+P50</f>
        <v>0</v>
      </c>
      <c r="I65" s="388"/>
      <c r="J65" s="388"/>
      <c r="K65" s="389"/>
      <c r="N65" s="114" t="s">
        <v>31</v>
      </c>
      <c r="O65" s="43"/>
      <c r="P65" s="44"/>
      <c r="Q65" s="52"/>
      <c r="R65" s="52"/>
      <c r="S65" s="52"/>
    </row>
    <row r="66" spans="3:19" ht="13.9" customHeight="1" thickBot="1" x14ac:dyDescent="0.25">
      <c r="C66" s="114" t="s">
        <v>12</v>
      </c>
      <c r="D66" s="43"/>
      <c r="E66" s="44"/>
      <c r="F66" s="12"/>
      <c r="H66" s="390"/>
      <c r="I66" s="391"/>
      <c r="J66" s="391"/>
      <c r="K66" s="392"/>
      <c r="N66" s="114" t="s">
        <v>32</v>
      </c>
      <c r="O66" s="43"/>
      <c r="P66" s="44"/>
      <c r="Q66" s="52"/>
      <c r="R66" s="52"/>
      <c r="S66" s="52"/>
    </row>
    <row r="67" spans="3:19" ht="13.9" customHeight="1" thickBot="1" x14ac:dyDescent="0.25">
      <c r="C67" s="115" t="s">
        <v>13</v>
      </c>
      <c r="D67" s="45"/>
      <c r="E67" s="46"/>
      <c r="N67" s="115" t="s">
        <v>33</v>
      </c>
      <c r="O67" s="45"/>
      <c r="P67" s="46"/>
    </row>
    <row r="69" spans="3:19" ht="13.9" customHeight="1" thickBot="1" x14ac:dyDescent="0.25">
      <c r="G69" s="70"/>
      <c r="N69" s="2"/>
      <c r="O69" s="2"/>
    </row>
    <row r="70" spans="3:19" ht="13.9" customHeight="1" thickBot="1" x14ac:dyDescent="0.25">
      <c r="G70" s="82"/>
      <c r="H70" s="465">
        <f>H36+1</f>
        <v>45321</v>
      </c>
      <c r="I70" s="466"/>
      <c r="J70" s="466"/>
      <c r="K70" s="466"/>
      <c r="L70" s="81"/>
    </row>
    <row r="71" spans="3:19" ht="13.9" customHeight="1" x14ac:dyDescent="0.2">
      <c r="C71" s="468" t="s">
        <v>41</v>
      </c>
      <c r="D71" s="469"/>
      <c r="E71" s="469"/>
      <c r="F71" s="472" t="e">
        <f>$K$2</f>
        <v>#VALUE!</v>
      </c>
      <c r="G71" s="71"/>
      <c r="H71" s="467"/>
      <c r="I71" s="467"/>
      <c r="J71" s="467"/>
      <c r="K71" s="467"/>
      <c r="L71" s="71"/>
      <c r="M71" s="73"/>
      <c r="N71" s="461" t="s">
        <v>58</v>
      </c>
      <c r="O71" s="461"/>
      <c r="P71" s="462"/>
    </row>
    <row r="72" spans="3:19" ht="13.9" customHeight="1" thickBot="1" x14ac:dyDescent="0.25">
      <c r="C72" s="470"/>
      <c r="D72" s="471"/>
      <c r="E72" s="471"/>
      <c r="F72" s="473"/>
      <c r="G72" s="72"/>
      <c r="H72" s="467"/>
      <c r="I72" s="467"/>
      <c r="J72" s="467"/>
      <c r="K72" s="467"/>
      <c r="L72" s="72"/>
      <c r="M72" s="74"/>
      <c r="N72" s="463"/>
      <c r="O72" s="463"/>
      <c r="P72" s="464"/>
    </row>
    <row r="73" spans="3:19" ht="13.9" customHeight="1" thickBot="1" x14ac:dyDescent="0.25">
      <c r="E73" s="4"/>
      <c r="G73" s="5"/>
      <c r="H73" s="378" t="s">
        <v>45</v>
      </c>
      <c r="I73" s="379"/>
      <c r="J73" s="379"/>
      <c r="K73" s="6"/>
      <c r="L73" s="5"/>
      <c r="N73" s="7"/>
      <c r="O73" s="7"/>
      <c r="P73" s="7"/>
    </row>
    <row r="74" spans="3:19" ht="13.9" customHeight="1" thickBot="1" x14ac:dyDescent="0.25">
      <c r="C74" s="279" t="s">
        <v>0</v>
      </c>
      <c r="D74" s="280" t="s">
        <v>1</v>
      </c>
      <c r="E74" s="328">
        <f>SUM(E75:E79)</f>
        <v>0</v>
      </c>
      <c r="F74" s="88"/>
      <c r="G74" s="89"/>
      <c r="H74" s="380" t="s">
        <v>43</v>
      </c>
      <c r="I74" s="381"/>
      <c r="J74" s="381"/>
      <c r="K74" s="90" t="str">
        <f>IFERROR(H99/K73,"")</f>
        <v/>
      </c>
      <c r="L74" s="88"/>
      <c r="M74" s="88"/>
      <c r="N74" s="337" t="s">
        <v>16</v>
      </c>
      <c r="O74" s="337" t="s">
        <v>17</v>
      </c>
      <c r="P74" s="337" t="s">
        <v>18</v>
      </c>
    </row>
    <row r="75" spans="3:19" ht="13.9" customHeight="1" thickBot="1" x14ac:dyDescent="0.25">
      <c r="C75" s="10" t="s">
        <v>2</v>
      </c>
      <c r="D75" s="278">
        <f>K73-D76-D77-D78</f>
        <v>0</v>
      </c>
      <c r="E75" s="11"/>
      <c r="F75" s="12"/>
      <c r="G75" s="13"/>
      <c r="H75" s="14"/>
      <c r="I75" s="8"/>
      <c r="J75" s="8"/>
      <c r="K75" s="14"/>
      <c r="L75" s="14"/>
      <c r="N75" s="338">
        <f>SUM(N76:N79)</f>
        <v>0</v>
      </c>
      <c r="O75" s="338">
        <f>SUM(O76:O79)</f>
        <v>0</v>
      </c>
      <c r="P75" s="338">
        <f>SUM(P76:P79)</f>
        <v>0</v>
      </c>
    </row>
    <row r="76" spans="3:19" ht="13.9" customHeight="1" thickBot="1" x14ac:dyDescent="0.25">
      <c r="C76" s="15" t="s">
        <v>3</v>
      </c>
      <c r="D76" s="101">
        <f>COUNTIF(G90:L90,"&gt;0")</f>
        <v>0</v>
      </c>
      <c r="E76" s="95">
        <f>SUM(G90:L90)</f>
        <v>0</v>
      </c>
      <c r="F76" s="12"/>
      <c r="G76" s="254" t="s">
        <v>20</v>
      </c>
      <c r="H76" s="330">
        <f>SUM(H82:I85)</f>
        <v>0</v>
      </c>
      <c r="I76" s="18"/>
      <c r="J76" s="18"/>
      <c r="K76" s="254" t="s">
        <v>21</v>
      </c>
      <c r="L76" s="330">
        <f>SUM(J82:J85)</f>
        <v>0</v>
      </c>
      <c r="N76" s="75"/>
      <c r="O76" s="75"/>
      <c r="P76" s="75"/>
    </row>
    <row r="77" spans="3:19" ht="13.9" customHeight="1" thickBot="1" x14ac:dyDescent="0.25">
      <c r="C77" s="15" t="s">
        <v>4</v>
      </c>
      <c r="D77" s="16"/>
      <c r="E77" s="17"/>
      <c r="F77" s="12"/>
      <c r="G77" s="13"/>
      <c r="H77" s="14"/>
      <c r="I77" s="8"/>
      <c r="J77" s="8"/>
      <c r="K77" s="14"/>
      <c r="L77" s="14"/>
      <c r="N77" s="75"/>
      <c r="O77" s="75"/>
      <c r="P77" s="75"/>
    </row>
    <row r="78" spans="3:19" ht="13.9" customHeight="1" thickBot="1" x14ac:dyDescent="0.25">
      <c r="C78" s="15" t="s">
        <v>14</v>
      </c>
      <c r="D78" s="101">
        <f>COUNTIF(N76:P79,"&gt;0")+COUNTIF(N82:N85,"&gt;0")</f>
        <v>0</v>
      </c>
      <c r="E78" s="95">
        <f>SUM(N76:P79)+SUM(N82:N85)</f>
        <v>0</v>
      </c>
      <c r="F78" s="12"/>
      <c r="G78" s="259" t="s">
        <v>68</v>
      </c>
      <c r="H78" s="132">
        <f>SUM(H82:I85)+SUM(J82:K85)</f>
        <v>0</v>
      </c>
      <c r="I78" s="18"/>
      <c r="J78" s="18"/>
      <c r="K78" s="260" t="s">
        <v>51</v>
      </c>
      <c r="L78" s="331">
        <f>H78-H99</f>
        <v>0</v>
      </c>
      <c r="N78" s="75"/>
      <c r="O78" s="75"/>
      <c r="P78" s="75"/>
    </row>
    <row r="79" spans="3:19" ht="13.9" customHeight="1" thickBot="1" x14ac:dyDescent="0.25">
      <c r="C79" s="19" t="s">
        <v>5</v>
      </c>
      <c r="D79" s="20"/>
      <c r="E79" s="329">
        <f>5*D79</f>
        <v>0</v>
      </c>
      <c r="F79" s="12"/>
      <c r="N79" s="76"/>
      <c r="O79" s="76"/>
      <c r="P79" s="76"/>
    </row>
    <row r="80" spans="3:19" ht="13.9" customHeight="1" thickBot="1" x14ac:dyDescent="0.25">
      <c r="C80" s="21"/>
      <c r="D80" s="22"/>
      <c r="E80" s="23"/>
      <c r="F80" s="12"/>
      <c r="G80" s="442" t="s">
        <v>28</v>
      </c>
      <c r="H80" s="446" t="s">
        <v>29</v>
      </c>
      <c r="I80" s="444"/>
      <c r="J80" s="444" t="s">
        <v>15</v>
      </c>
      <c r="K80" s="445"/>
      <c r="L80" s="24" t="s">
        <v>39</v>
      </c>
      <c r="N80" s="337" t="s">
        <v>55</v>
      </c>
      <c r="O80" s="2"/>
      <c r="P80" s="281"/>
    </row>
    <row r="81" spans="3:16" ht="13.9" customHeight="1" thickBot="1" x14ac:dyDescent="0.25">
      <c r="C81" s="47" t="s">
        <v>47</v>
      </c>
      <c r="D81" s="48" t="s">
        <v>1</v>
      </c>
      <c r="E81" s="49" t="s">
        <v>34</v>
      </c>
      <c r="F81" s="12"/>
      <c r="G81" s="443"/>
      <c r="H81" s="358">
        <f>SUM(H82:I85)</f>
        <v>0</v>
      </c>
      <c r="I81" s="359"/>
      <c r="J81" s="360">
        <f>SUM(J82:K84)</f>
        <v>0</v>
      </c>
      <c r="K81" s="361"/>
      <c r="L81" s="293">
        <f>SUM(L82:M84)</f>
        <v>0</v>
      </c>
      <c r="M81" s="64"/>
      <c r="N81" s="338">
        <f>SUM(N82:N85)</f>
        <v>0</v>
      </c>
      <c r="O81" s="2"/>
      <c r="P81" s="281"/>
    </row>
    <row r="82" spans="3:16" ht="13.9" customHeight="1" x14ac:dyDescent="0.2">
      <c r="C82" s="100" t="s">
        <v>44</v>
      </c>
      <c r="D82" s="77"/>
      <c r="E82" s="59"/>
      <c r="F82" s="12"/>
      <c r="G82" s="28" t="s">
        <v>19</v>
      </c>
      <c r="H82" s="439"/>
      <c r="I82" s="440"/>
      <c r="J82" s="440"/>
      <c r="K82" s="441"/>
      <c r="L82" s="333">
        <f>H82+J82</f>
        <v>0</v>
      </c>
      <c r="N82" s="75"/>
      <c r="O82" s="2"/>
      <c r="P82" s="101"/>
    </row>
    <row r="83" spans="3:16" ht="13.9" customHeight="1" x14ac:dyDescent="0.2">
      <c r="C83" s="102" t="s">
        <v>48</v>
      </c>
      <c r="D83" s="16"/>
      <c r="E83" s="282">
        <f>D83*4.99</f>
        <v>0</v>
      </c>
      <c r="F83" s="12"/>
      <c r="G83" s="28" t="s">
        <v>25</v>
      </c>
      <c r="H83" s="431"/>
      <c r="I83" s="432"/>
      <c r="J83" s="432"/>
      <c r="K83" s="433"/>
      <c r="L83" s="334">
        <f>H83+J83</f>
        <v>0</v>
      </c>
      <c r="N83" s="75"/>
      <c r="O83" s="2"/>
      <c r="P83" s="96"/>
    </row>
    <row r="84" spans="3:16" ht="13.9" customHeight="1" x14ac:dyDescent="0.2">
      <c r="C84" s="102" t="s">
        <v>114</v>
      </c>
      <c r="D84" s="16"/>
      <c r="E84" s="51"/>
      <c r="F84" s="12"/>
      <c r="G84" s="28" t="s">
        <v>26</v>
      </c>
      <c r="H84" s="431"/>
      <c r="I84" s="432"/>
      <c r="J84" s="432"/>
      <c r="K84" s="433"/>
      <c r="L84" s="334">
        <f>H84+J84</f>
        <v>0</v>
      </c>
      <c r="N84" s="75"/>
      <c r="O84" s="2"/>
      <c r="P84" s="121"/>
    </row>
    <row r="85" spans="3:16" ht="13.9" customHeight="1" thickBot="1" x14ac:dyDescent="0.25">
      <c r="C85" s="103" t="s">
        <v>56</v>
      </c>
      <c r="D85" s="78"/>
      <c r="E85" s="79"/>
      <c r="G85" s="87" t="s">
        <v>27</v>
      </c>
      <c r="H85" s="376">
        <f>E88+E93+E97</f>
        <v>0</v>
      </c>
      <c r="I85" s="377"/>
      <c r="J85" s="377"/>
      <c r="K85" s="438"/>
      <c r="L85" s="332">
        <f>H85</f>
        <v>0</v>
      </c>
      <c r="N85" s="76"/>
      <c r="O85" s="2"/>
    </row>
    <row r="86" spans="3:16" ht="13.9" customHeight="1" thickBot="1" x14ac:dyDescent="0.25">
      <c r="C86" s="2"/>
      <c r="G86" s="36"/>
      <c r="H86" s="58"/>
      <c r="I86" s="58"/>
      <c r="J86" s="58"/>
      <c r="K86" s="58"/>
      <c r="L86" s="58"/>
      <c r="N86" s="2"/>
      <c r="O86" s="2"/>
    </row>
    <row r="87" spans="3:16" ht="13.9" customHeight="1" thickBot="1" x14ac:dyDescent="0.25">
      <c r="C87" s="105" t="s">
        <v>107</v>
      </c>
      <c r="D87" s="26" t="s">
        <v>1</v>
      </c>
      <c r="E87" s="305">
        <f>E88+E89+E90</f>
        <v>0</v>
      </c>
      <c r="G87" s="349" t="s">
        <v>49</v>
      </c>
      <c r="H87" s="350"/>
      <c r="I87" s="350"/>
      <c r="J87" s="350"/>
      <c r="K87" s="350"/>
      <c r="L87" s="353">
        <f>SUM(G90:L90)</f>
        <v>0</v>
      </c>
      <c r="N87" s="105" t="s">
        <v>109</v>
      </c>
      <c r="O87" s="26" t="s">
        <v>1</v>
      </c>
      <c r="P87" s="305">
        <f>P88+P89+P90</f>
        <v>0</v>
      </c>
    </row>
    <row r="88" spans="3:16" ht="13.9" customHeight="1" thickBot="1" x14ac:dyDescent="0.25">
      <c r="C88" s="106" t="s">
        <v>6</v>
      </c>
      <c r="D88" s="16"/>
      <c r="E88" s="27"/>
      <c r="G88" s="351"/>
      <c r="H88" s="352"/>
      <c r="I88" s="352"/>
      <c r="J88" s="352"/>
      <c r="K88" s="352"/>
      <c r="L88" s="354"/>
      <c r="N88" s="106" t="s">
        <v>6</v>
      </c>
      <c r="O88" s="16"/>
      <c r="P88" s="27"/>
    </row>
    <row r="89" spans="3:16" ht="13.9" customHeight="1" x14ac:dyDescent="0.2">
      <c r="C89" s="108" t="s">
        <v>7</v>
      </c>
      <c r="D89" s="16"/>
      <c r="E89" s="27"/>
      <c r="F89" s="12"/>
      <c r="G89" s="311" t="s">
        <v>36</v>
      </c>
      <c r="H89" s="370" t="s">
        <v>37</v>
      </c>
      <c r="I89" s="370"/>
      <c r="J89" s="370" t="s">
        <v>38</v>
      </c>
      <c r="K89" s="370"/>
      <c r="L89" s="312" t="s">
        <v>40</v>
      </c>
      <c r="N89" s="108" t="s">
        <v>7</v>
      </c>
      <c r="O89" s="16"/>
      <c r="P89" s="27"/>
    </row>
    <row r="90" spans="3:16" ht="13.9" customHeight="1" thickBot="1" x14ac:dyDescent="0.25">
      <c r="C90" s="110" t="s">
        <v>8</v>
      </c>
      <c r="D90" s="34"/>
      <c r="E90" s="39"/>
      <c r="F90" s="12"/>
      <c r="G90" s="85"/>
      <c r="H90" s="371"/>
      <c r="I90" s="371"/>
      <c r="J90" s="371"/>
      <c r="K90" s="371"/>
      <c r="L90" s="86"/>
      <c r="N90" s="110" t="s">
        <v>8</v>
      </c>
      <c r="O90" s="16"/>
      <c r="P90" s="27"/>
    </row>
    <row r="91" spans="3:16" ht="13.9" customHeight="1" thickBot="1" x14ac:dyDescent="0.25">
      <c r="C91" s="88"/>
      <c r="N91" s="88"/>
      <c r="O91" s="63"/>
      <c r="P91" s="63"/>
    </row>
    <row r="92" spans="3:16" ht="13.9" customHeight="1" thickBot="1" x14ac:dyDescent="0.25">
      <c r="C92" s="105" t="s">
        <v>108</v>
      </c>
      <c r="D92" s="26" t="s">
        <v>1</v>
      </c>
      <c r="E92" s="305">
        <f>E93+E94+E95</f>
        <v>0</v>
      </c>
      <c r="G92" s="349" t="s">
        <v>50</v>
      </c>
      <c r="H92" s="350"/>
      <c r="I92" s="350"/>
      <c r="J92" s="350"/>
      <c r="K92" s="350"/>
      <c r="L92" s="353">
        <f>SUM(G96:L96)</f>
        <v>0</v>
      </c>
      <c r="N92" s="111" t="s">
        <v>109</v>
      </c>
      <c r="O92" s="26" t="s">
        <v>1</v>
      </c>
      <c r="P92" s="305">
        <f>P93+P94</f>
        <v>0</v>
      </c>
    </row>
    <row r="93" spans="3:16" ht="13.9" customHeight="1" thickBot="1" x14ac:dyDescent="0.25">
      <c r="C93" s="108" t="s">
        <v>54</v>
      </c>
      <c r="D93" s="37"/>
      <c r="E93" s="38"/>
      <c r="F93" s="12"/>
      <c r="G93" s="351"/>
      <c r="H93" s="352"/>
      <c r="I93" s="352"/>
      <c r="J93" s="352"/>
      <c r="K93" s="352"/>
      <c r="L93" s="354"/>
      <c r="N93" s="29" t="s">
        <v>54</v>
      </c>
      <c r="O93" s="37"/>
      <c r="P93" s="38"/>
    </row>
    <row r="94" spans="3:16" ht="13.9" customHeight="1" x14ac:dyDescent="0.2">
      <c r="C94" s="108" t="s">
        <v>9</v>
      </c>
      <c r="D94" s="60"/>
      <c r="E94" s="30"/>
      <c r="G94" s="316">
        <v>10</v>
      </c>
      <c r="H94" s="317">
        <v>20</v>
      </c>
      <c r="I94" s="317"/>
      <c r="J94" s="317"/>
      <c r="K94" s="317">
        <v>50</v>
      </c>
      <c r="L94" s="318">
        <v>100</v>
      </c>
      <c r="N94" s="29" t="s">
        <v>9</v>
      </c>
      <c r="O94" s="61"/>
      <c r="P94" s="62"/>
    </row>
    <row r="95" spans="3:16" ht="13.9" customHeight="1" thickBot="1" x14ac:dyDescent="0.25">
      <c r="C95" s="110" t="s">
        <v>10</v>
      </c>
      <c r="D95" s="31"/>
      <c r="E95" s="35"/>
      <c r="G95" s="83"/>
      <c r="H95" s="357"/>
      <c r="I95" s="357"/>
      <c r="J95" s="357"/>
      <c r="K95" s="357"/>
      <c r="L95" s="84"/>
      <c r="N95" s="33" t="s">
        <v>10</v>
      </c>
      <c r="O95" s="31"/>
      <c r="P95" s="32"/>
    </row>
    <row r="96" spans="3:16" ht="13.9" customHeight="1" thickBot="1" x14ac:dyDescent="0.25">
      <c r="C96" s="99"/>
      <c r="G96" s="335">
        <f>G94*G95</f>
        <v>0</v>
      </c>
      <c r="H96" s="365">
        <f t="shared" ref="H96" si="14">H94*H95</f>
        <v>0</v>
      </c>
      <c r="I96" s="365"/>
      <c r="J96" s="365">
        <f>K94*J95</f>
        <v>0</v>
      </c>
      <c r="K96" s="365"/>
      <c r="L96" s="336">
        <f t="shared" ref="L96" si="15">L94*L95</f>
        <v>0</v>
      </c>
      <c r="N96" s="88"/>
      <c r="O96" s="2"/>
    </row>
    <row r="97" spans="3:16" ht="13.9" customHeight="1" thickBot="1" x14ac:dyDescent="0.25">
      <c r="C97" s="112" t="s">
        <v>113</v>
      </c>
      <c r="D97" s="40" t="s">
        <v>1</v>
      </c>
      <c r="E97" s="314">
        <f>SUM(E98:E101)</f>
        <v>0</v>
      </c>
      <c r="F97" s="12"/>
      <c r="N97" s="112" t="s">
        <v>110</v>
      </c>
      <c r="O97" s="40" t="s">
        <v>1</v>
      </c>
      <c r="P97" s="314">
        <f>SUM(P98:P101)</f>
        <v>0</v>
      </c>
    </row>
    <row r="98" spans="3:16" ht="13.9" customHeight="1" thickBot="1" x14ac:dyDescent="0.25">
      <c r="C98" s="113" t="s">
        <v>11</v>
      </c>
      <c r="D98" s="41"/>
      <c r="E98" s="42"/>
      <c r="F98" s="12"/>
      <c r="H98" s="449" t="s">
        <v>23</v>
      </c>
      <c r="I98" s="450"/>
      <c r="J98" s="450"/>
      <c r="K98" s="451"/>
      <c r="N98" s="113" t="s">
        <v>30</v>
      </c>
      <c r="O98" s="41"/>
      <c r="P98" s="42"/>
    </row>
    <row r="99" spans="3:16" ht="13.9" customHeight="1" x14ac:dyDescent="0.2">
      <c r="C99" s="114" t="s">
        <v>57</v>
      </c>
      <c r="D99" s="43"/>
      <c r="E99" s="44"/>
      <c r="F99" s="12"/>
      <c r="H99" s="387">
        <f>E74+E82+E83+E84+P84</f>
        <v>0</v>
      </c>
      <c r="I99" s="388"/>
      <c r="J99" s="388"/>
      <c r="K99" s="389"/>
      <c r="N99" s="114" t="s">
        <v>31</v>
      </c>
      <c r="O99" s="43"/>
      <c r="P99" s="44"/>
    </row>
    <row r="100" spans="3:16" ht="13.9" customHeight="1" thickBot="1" x14ac:dyDescent="0.25">
      <c r="C100" s="114" t="s">
        <v>12</v>
      </c>
      <c r="D100" s="43"/>
      <c r="E100" s="44"/>
      <c r="F100" s="12"/>
      <c r="H100" s="390"/>
      <c r="I100" s="391"/>
      <c r="J100" s="391"/>
      <c r="K100" s="392"/>
      <c r="N100" s="114" t="s">
        <v>32</v>
      </c>
      <c r="O100" s="43"/>
      <c r="P100" s="44"/>
    </row>
    <row r="101" spans="3:16" ht="13.9" customHeight="1" thickBot="1" x14ac:dyDescent="0.25">
      <c r="C101" s="115" t="s">
        <v>13</v>
      </c>
      <c r="D101" s="45"/>
      <c r="E101" s="46"/>
      <c r="N101" s="115" t="s">
        <v>33</v>
      </c>
      <c r="O101" s="45"/>
      <c r="P101" s="46"/>
    </row>
    <row r="103" spans="3:16" ht="13.9" customHeight="1" thickBot="1" x14ac:dyDescent="0.25"/>
    <row r="104" spans="3:16" ht="13.9" customHeight="1" thickBot="1" x14ac:dyDescent="0.25">
      <c r="G104" s="82"/>
      <c r="H104" s="465">
        <f>H70+1</f>
        <v>45322</v>
      </c>
      <c r="I104" s="466"/>
      <c r="J104" s="466"/>
      <c r="K104" s="466"/>
      <c r="L104" s="81"/>
    </row>
    <row r="105" spans="3:16" ht="13.9" customHeight="1" x14ac:dyDescent="0.2">
      <c r="C105" s="468" t="s">
        <v>41</v>
      </c>
      <c r="D105" s="469"/>
      <c r="E105" s="469"/>
      <c r="F105" s="472" t="e">
        <f>$K$2</f>
        <v>#VALUE!</v>
      </c>
      <c r="G105" s="71"/>
      <c r="H105" s="467"/>
      <c r="I105" s="467"/>
      <c r="J105" s="467"/>
      <c r="K105" s="467"/>
      <c r="L105" s="71"/>
      <c r="M105" s="73"/>
      <c r="N105" s="461" t="s">
        <v>58</v>
      </c>
      <c r="O105" s="461"/>
      <c r="P105" s="462"/>
    </row>
    <row r="106" spans="3:16" ht="13.9" customHeight="1" thickBot="1" x14ac:dyDescent="0.25">
      <c r="C106" s="470"/>
      <c r="D106" s="471"/>
      <c r="E106" s="471"/>
      <c r="F106" s="473"/>
      <c r="G106" s="72"/>
      <c r="H106" s="467"/>
      <c r="I106" s="467"/>
      <c r="J106" s="467"/>
      <c r="K106" s="467"/>
      <c r="L106" s="72"/>
      <c r="M106" s="74"/>
      <c r="N106" s="463"/>
      <c r="O106" s="463"/>
      <c r="P106" s="464"/>
    </row>
    <row r="107" spans="3:16" ht="13.9" customHeight="1" thickBot="1" x14ac:dyDescent="0.25">
      <c r="E107" s="4"/>
      <c r="G107" s="5"/>
      <c r="H107" s="378" t="s">
        <v>45</v>
      </c>
      <c r="I107" s="379"/>
      <c r="J107" s="379"/>
      <c r="K107" s="6"/>
      <c r="L107" s="5"/>
      <c r="N107" s="7"/>
      <c r="O107" s="7"/>
      <c r="P107" s="7"/>
    </row>
    <row r="108" spans="3:16" ht="13.9" customHeight="1" thickBot="1" x14ac:dyDescent="0.25">
      <c r="C108" s="279" t="s">
        <v>0</v>
      </c>
      <c r="D108" s="280" t="s">
        <v>1</v>
      </c>
      <c r="E108" s="328">
        <f>SUM(E109:E113)</f>
        <v>3729</v>
      </c>
      <c r="F108" s="88"/>
      <c r="G108" s="89"/>
      <c r="H108" s="380" t="s">
        <v>43</v>
      </c>
      <c r="I108" s="381"/>
      <c r="J108" s="381"/>
      <c r="K108" s="90" t="str">
        <f>IFERROR(H133/K107,"")</f>
        <v/>
      </c>
      <c r="L108" s="88"/>
      <c r="M108" s="88"/>
      <c r="N108" s="337" t="s">
        <v>16</v>
      </c>
      <c r="O108" s="337" t="s">
        <v>17</v>
      </c>
      <c r="P108" s="337" t="s">
        <v>18</v>
      </c>
    </row>
    <row r="109" spans="3:16" ht="13.9" customHeight="1" thickBot="1" x14ac:dyDescent="0.25">
      <c r="C109" s="10" t="s">
        <v>2</v>
      </c>
      <c r="D109" s="278">
        <f>K107-D110-D111-D112</f>
        <v>-12</v>
      </c>
      <c r="E109" s="11"/>
      <c r="F109" s="12"/>
      <c r="G109" s="13"/>
      <c r="H109" s="14"/>
      <c r="I109" s="8"/>
      <c r="J109" s="8"/>
      <c r="K109" s="14"/>
      <c r="L109" s="14"/>
      <c r="N109" s="338">
        <v>11</v>
      </c>
      <c r="O109" s="338">
        <f>SUM(O110:O113)</f>
        <v>0</v>
      </c>
      <c r="P109" s="338">
        <f>SUM(P110:P113)</f>
        <v>2200</v>
      </c>
    </row>
    <row r="110" spans="3:16" ht="13.9" customHeight="1" thickBot="1" x14ac:dyDescent="0.25">
      <c r="C110" s="15" t="s">
        <v>3</v>
      </c>
      <c r="D110" s="101">
        <f>COUNTIF(G124:L124,"&gt;0")</f>
        <v>0</v>
      </c>
      <c r="E110" s="95">
        <f>SUM(G124:L124)</f>
        <v>0</v>
      </c>
      <c r="F110" s="12"/>
      <c r="G110" s="254" t="s">
        <v>20</v>
      </c>
      <c r="H110" s="330">
        <f>SUM(H116:I119)</f>
        <v>0</v>
      </c>
      <c r="I110" s="18"/>
      <c r="J110" s="18"/>
      <c r="K110" s="254" t="s">
        <v>21</v>
      </c>
      <c r="L110" s="330">
        <f>SUM(J116:J119)</f>
        <v>0</v>
      </c>
      <c r="N110" s="75">
        <v>22</v>
      </c>
      <c r="O110" s="75"/>
      <c r="P110" s="75">
        <v>400</v>
      </c>
    </row>
    <row r="111" spans="3:16" ht="13.9" customHeight="1" thickBot="1" x14ac:dyDescent="0.25">
      <c r="C111" s="15" t="s">
        <v>4</v>
      </c>
      <c r="D111" s="16"/>
      <c r="E111" s="17"/>
      <c r="F111" s="12"/>
      <c r="G111" s="13"/>
      <c r="H111" s="14"/>
      <c r="I111" s="8"/>
      <c r="J111" s="8"/>
      <c r="K111" s="14"/>
      <c r="L111" s="14"/>
      <c r="N111" s="75">
        <v>33</v>
      </c>
      <c r="O111" s="75"/>
      <c r="P111" s="75">
        <v>500</v>
      </c>
    </row>
    <row r="112" spans="3:16" ht="13.9" customHeight="1" thickBot="1" x14ac:dyDescent="0.25">
      <c r="C112" s="15" t="s">
        <v>14</v>
      </c>
      <c r="D112" s="101">
        <f>COUNTIF(N110:P113,"&gt;0")+COUNTIF(N116:N119,"&gt;0")</f>
        <v>12</v>
      </c>
      <c r="E112" s="95">
        <f>SUM(N110:P113)+SUM(N116:N119)</f>
        <v>3729</v>
      </c>
      <c r="F112" s="12"/>
      <c r="G112" s="259" t="s">
        <v>68</v>
      </c>
      <c r="H112" s="132">
        <f>SUM(H116:I119)+SUM(J116:K119)</f>
        <v>0</v>
      </c>
      <c r="I112" s="18"/>
      <c r="J112" s="18"/>
      <c r="K112" s="260" t="s">
        <v>51</v>
      </c>
      <c r="L112" s="331">
        <f>H112-H133</f>
        <v>-3729</v>
      </c>
      <c r="N112" s="75">
        <v>44</v>
      </c>
      <c r="O112" s="75"/>
      <c r="P112" s="75">
        <v>600</v>
      </c>
    </row>
    <row r="113" spans="3:16" ht="13.9" customHeight="1" thickBot="1" x14ac:dyDescent="0.25">
      <c r="C113" s="19" t="s">
        <v>5</v>
      </c>
      <c r="D113" s="20"/>
      <c r="E113" s="329">
        <f>5*D113</f>
        <v>0</v>
      </c>
      <c r="F113" s="12"/>
      <c r="N113" s="76">
        <v>55</v>
      </c>
      <c r="O113" s="76"/>
      <c r="P113" s="76">
        <v>700</v>
      </c>
    </row>
    <row r="114" spans="3:16" ht="13.9" customHeight="1" thickBot="1" x14ac:dyDescent="0.25">
      <c r="C114" s="21"/>
      <c r="D114" s="22"/>
      <c r="E114" s="23"/>
      <c r="F114" s="12"/>
      <c r="G114" s="442" t="s">
        <v>28</v>
      </c>
      <c r="H114" s="446" t="s">
        <v>29</v>
      </c>
      <c r="I114" s="444"/>
      <c r="J114" s="444" t="s">
        <v>15</v>
      </c>
      <c r="K114" s="445"/>
      <c r="L114" s="24" t="s">
        <v>39</v>
      </c>
      <c r="N114" s="337" t="s">
        <v>55</v>
      </c>
      <c r="O114" s="2"/>
      <c r="P114" s="281"/>
    </row>
    <row r="115" spans="3:16" ht="13.9" customHeight="1" thickBot="1" x14ac:dyDescent="0.25">
      <c r="C115" s="47" t="s">
        <v>47</v>
      </c>
      <c r="D115" s="48" t="s">
        <v>1</v>
      </c>
      <c r="E115" s="49" t="s">
        <v>34</v>
      </c>
      <c r="F115" s="12"/>
      <c r="G115" s="443"/>
      <c r="H115" s="358">
        <f>SUM(H116:I119)</f>
        <v>0</v>
      </c>
      <c r="I115" s="359"/>
      <c r="J115" s="360">
        <f>SUM(J116:K118)</f>
        <v>0</v>
      </c>
      <c r="K115" s="361"/>
      <c r="L115" s="293">
        <f>SUM(L116:M118)</f>
        <v>0</v>
      </c>
      <c r="M115" s="64"/>
      <c r="N115" s="338">
        <v>66</v>
      </c>
      <c r="O115" s="2"/>
      <c r="P115" s="281"/>
    </row>
    <row r="116" spans="3:16" ht="13.9" customHeight="1" x14ac:dyDescent="0.2">
      <c r="C116" s="100" t="s">
        <v>44</v>
      </c>
      <c r="D116" s="77"/>
      <c r="E116" s="59"/>
      <c r="F116" s="12"/>
      <c r="G116" s="28" t="s">
        <v>19</v>
      </c>
      <c r="H116" s="439"/>
      <c r="I116" s="440"/>
      <c r="J116" s="440"/>
      <c r="K116" s="441"/>
      <c r="L116" s="333">
        <f>H116+J116</f>
        <v>0</v>
      </c>
      <c r="N116" s="75">
        <v>77</v>
      </c>
      <c r="O116" s="2"/>
      <c r="P116" s="101"/>
    </row>
    <row r="117" spans="3:16" ht="13.9" customHeight="1" x14ac:dyDescent="0.2">
      <c r="C117" s="102" t="s">
        <v>48</v>
      </c>
      <c r="D117" s="16"/>
      <c r="E117" s="282">
        <f>D117*4.99</f>
        <v>0</v>
      </c>
      <c r="F117" s="12"/>
      <c r="G117" s="28" t="s">
        <v>25</v>
      </c>
      <c r="H117" s="431"/>
      <c r="I117" s="432"/>
      <c r="J117" s="432"/>
      <c r="K117" s="433"/>
      <c r="L117" s="334">
        <f>H117+J117</f>
        <v>0</v>
      </c>
      <c r="N117" s="75">
        <v>88</v>
      </c>
      <c r="O117" s="2"/>
      <c r="P117" s="96"/>
    </row>
    <row r="118" spans="3:16" ht="13.9" customHeight="1" x14ac:dyDescent="0.2">
      <c r="C118" s="102" t="s">
        <v>114</v>
      </c>
      <c r="D118" s="16"/>
      <c r="E118" s="51"/>
      <c r="F118" s="12"/>
      <c r="G118" s="28" t="s">
        <v>26</v>
      </c>
      <c r="H118" s="431"/>
      <c r="I118" s="432"/>
      <c r="J118" s="432"/>
      <c r="K118" s="433"/>
      <c r="L118" s="334">
        <f>H118+J118</f>
        <v>0</v>
      </c>
      <c r="N118" s="75">
        <v>99</v>
      </c>
      <c r="O118" s="2"/>
      <c r="P118" s="121"/>
    </row>
    <row r="119" spans="3:16" ht="13.9" customHeight="1" thickBot="1" x14ac:dyDescent="0.25">
      <c r="C119" s="103" t="s">
        <v>56</v>
      </c>
      <c r="D119" s="78"/>
      <c r="E119" s="79"/>
      <c r="G119" s="87" t="s">
        <v>27</v>
      </c>
      <c r="H119" s="376">
        <f>E122+E127+E131</f>
        <v>0</v>
      </c>
      <c r="I119" s="377"/>
      <c r="J119" s="377"/>
      <c r="K119" s="438"/>
      <c r="L119" s="332">
        <f>H119</f>
        <v>0</v>
      </c>
      <c r="N119" s="76">
        <v>1111</v>
      </c>
      <c r="O119" s="2"/>
    </row>
    <row r="120" spans="3:16" ht="13.9" customHeight="1" thickBot="1" x14ac:dyDescent="0.25">
      <c r="C120" s="2"/>
      <c r="G120" s="36"/>
      <c r="H120" s="58"/>
      <c r="I120" s="58"/>
      <c r="J120" s="58"/>
      <c r="K120" s="58"/>
      <c r="L120" s="58"/>
      <c r="N120" s="2"/>
      <c r="O120" s="2"/>
    </row>
    <row r="121" spans="3:16" ht="13.9" customHeight="1" thickBot="1" x14ac:dyDescent="0.25">
      <c r="C121" s="105" t="s">
        <v>107</v>
      </c>
      <c r="D121" s="26" t="s">
        <v>1</v>
      </c>
      <c r="E121" s="305">
        <f>E122+E123+E124</f>
        <v>0</v>
      </c>
      <c r="G121" s="349" t="s">
        <v>49</v>
      </c>
      <c r="H121" s="350"/>
      <c r="I121" s="350"/>
      <c r="J121" s="350"/>
      <c r="K121" s="350"/>
      <c r="L121" s="353">
        <f>SUM(G124:L124)</f>
        <v>0</v>
      </c>
      <c r="N121" s="105" t="s">
        <v>109</v>
      </c>
      <c r="O121" s="26" t="s">
        <v>1</v>
      </c>
      <c r="P121" s="305">
        <f>P122+P123+P124</f>
        <v>0</v>
      </c>
    </row>
    <row r="122" spans="3:16" ht="13.9" customHeight="1" thickBot="1" x14ac:dyDescent="0.25">
      <c r="C122" s="106" t="s">
        <v>6</v>
      </c>
      <c r="D122" s="16"/>
      <c r="E122" s="27"/>
      <c r="G122" s="351"/>
      <c r="H122" s="352"/>
      <c r="I122" s="352"/>
      <c r="J122" s="352"/>
      <c r="K122" s="352"/>
      <c r="L122" s="354"/>
      <c r="N122" s="106" t="s">
        <v>6</v>
      </c>
      <c r="O122" s="16"/>
      <c r="P122" s="27"/>
    </row>
    <row r="123" spans="3:16" ht="13.9" customHeight="1" x14ac:dyDescent="0.2">
      <c r="C123" s="108" t="s">
        <v>7</v>
      </c>
      <c r="D123" s="16"/>
      <c r="E123" s="27"/>
      <c r="F123" s="12"/>
      <c r="G123" s="311" t="s">
        <v>36</v>
      </c>
      <c r="H123" s="370" t="s">
        <v>37</v>
      </c>
      <c r="I123" s="370"/>
      <c r="J123" s="370" t="s">
        <v>38</v>
      </c>
      <c r="K123" s="370"/>
      <c r="L123" s="312" t="s">
        <v>40</v>
      </c>
      <c r="N123" s="108" t="s">
        <v>7</v>
      </c>
      <c r="O123" s="16"/>
      <c r="P123" s="27"/>
    </row>
    <row r="124" spans="3:16" ht="13.9" customHeight="1" thickBot="1" x14ac:dyDescent="0.25">
      <c r="C124" s="110" t="s">
        <v>8</v>
      </c>
      <c r="D124" s="34"/>
      <c r="E124" s="39"/>
      <c r="F124" s="12"/>
      <c r="G124" s="85"/>
      <c r="H124" s="371"/>
      <c r="I124" s="371"/>
      <c r="J124" s="371"/>
      <c r="K124" s="371"/>
      <c r="L124" s="86"/>
      <c r="N124" s="110" t="s">
        <v>8</v>
      </c>
      <c r="O124" s="16"/>
      <c r="P124" s="27"/>
    </row>
    <row r="125" spans="3:16" ht="13.9" customHeight="1" thickBot="1" x14ac:dyDescent="0.25">
      <c r="C125" s="88"/>
      <c r="N125" s="88"/>
      <c r="O125" s="63"/>
      <c r="P125" s="63"/>
    </row>
    <row r="126" spans="3:16" ht="13.9" customHeight="1" thickBot="1" x14ac:dyDescent="0.25">
      <c r="C126" s="105" t="s">
        <v>108</v>
      </c>
      <c r="D126" s="26" t="s">
        <v>1</v>
      </c>
      <c r="E126" s="305">
        <f>E127+E128+E129</f>
        <v>0</v>
      </c>
      <c r="G126" s="349" t="s">
        <v>50</v>
      </c>
      <c r="H126" s="350"/>
      <c r="I126" s="350"/>
      <c r="J126" s="350"/>
      <c r="K126" s="350"/>
      <c r="L126" s="353">
        <f>SUM(G130:L130)</f>
        <v>0</v>
      </c>
      <c r="N126" s="111" t="s">
        <v>109</v>
      </c>
      <c r="O126" s="26" t="s">
        <v>1</v>
      </c>
      <c r="P126" s="305">
        <f>P127+P128</f>
        <v>0</v>
      </c>
    </row>
    <row r="127" spans="3:16" ht="13.9" customHeight="1" thickBot="1" x14ac:dyDescent="0.25">
      <c r="C127" s="108" t="s">
        <v>54</v>
      </c>
      <c r="D127" s="37"/>
      <c r="E127" s="38"/>
      <c r="F127" s="12"/>
      <c r="G127" s="351"/>
      <c r="H127" s="352"/>
      <c r="I127" s="352"/>
      <c r="J127" s="352"/>
      <c r="K127" s="352"/>
      <c r="L127" s="354"/>
      <c r="N127" s="29" t="s">
        <v>54</v>
      </c>
      <c r="O127" s="37"/>
      <c r="P127" s="38"/>
    </row>
    <row r="128" spans="3:16" ht="13.9" customHeight="1" x14ac:dyDescent="0.2">
      <c r="C128" s="108" t="s">
        <v>9</v>
      </c>
      <c r="D128" s="60"/>
      <c r="E128" s="30"/>
      <c r="G128" s="316">
        <v>10</v>
      </c>
      <c r="H128" s="317">
        <v>20</v>
      </c>
      <c r="I128" s="317"/>
      <c r="J128" s="317"/>
      <c r="K128" s="317">
        <v>50</v>
      </c>
      <c r="L128" s="318">
        <v>100</v>
      </c>
      <c r="N128" s="29" t="s">
        <v>9</v>
      </c>
      <c r="O128" s="61"/>
      <c r="P128" s="62"/>
    </row>
    <row r="129" spans="3:16" ht="13.9" customHeight="1" thickBot="1" x14ac:dyDescent="0.25">
      <c r="C129" s="110" t="s">
        <v>10</v>
      </c>
      <c r="D129" s="31"/>
      <c r="E129" s="35"/>
      <c r="G129" s="83"/>
      <c r="H129" s="357"/>
      <c r="I129" s="357"/>
      <c r="J129" s="357"/>
      <c r="K129" s="357"/>
      <c r="L129" s="84"/>
      <c r="N129" s="33" t="s">
        <v>10</v>
      </c>
      <c r="O129" s="31"/>
      <c r="P129" s="32"/>
    </row>
    <row r="130" spans="3:16" ht="13.9" customHeight="1" thickBot="1" x14ac:dyDescent="0.25">
      <c r="C130" s="99"/>
      <c r="G130" s="335">
        <f>G128*G129</f>
        <v>0</v>
      </c>
      <c r="H130" s="365">
        <f t="shared" ref="H130" si="16">H128*H129</f>
        <v>0</v>
      </c>
      <c r="I130" s="365"/>
      <c r="J130" s="365">
        <f>K128*J129</f>
        <v>0</v>
      </c>
      <c r="K130" s="365"/>
      <c r="L130" s="336">
        <f t="shared" ref="L130" si="17">L128*L129</f>
        <v>0</v>
      </c>
      <c r="N130" s="88"/>
      <c r="O130" s="2"/>
    </row>
    <row r="131" spans="3:16" ht="13.9" customHeight="1" thickBot="1" x14ac:dyDescent="0.25">
      <c r="C131" s="112" t="s">
        <v>113</v>
      </c>
      <c r="D131" s="40" t="s">
        <v>1</v>
      </c>
      <c r="E131" s="314">
        <f>SUM(E132:E135)</f>
        <v>0</v>
      </c>
      <c r="F131" s="12"/>
      <c r="N131" s="112" t="s">
        <v>110</v>
      </c>
      <c r="O131" s="40" t="s">
        <v>1</v>
      </c>
      <c r="P131" s="314">
        <f>SUM(P132:P135)</f>
        <v>0</v>
      </c>
    </row>
    <row r="132" spans="3:16" ht="13.9" customHeight="1" thickBot="1" x14ac:dyDescent="0.25">
      <c r="C132" s="113" t="s">
        <v>11</v>
      </c>
      <c r="D132" s="41"/>
      <c r="E132" s="42"/>
      <c r="F132" s="12"/>
      <c r="H132" s="449" t="s">
        <v>23</v>
      </c>
      <c r="I132" s="450"/>
      <c r="J132" s="450"/>
      <c r="K132" s="451"/>
      <c r="N132" s="113" t="s">
        <v>30</v>
      </c>
      <c r="O132" s="41"/>
      <c r="P132" s="42"/>
    </row>
    <row r="133" spans="3:16" ht="13.9" customHeight="1" x14ac:dyDescent="0.2">
      <c r="C133" s="114" t="s">
        <v>57</v>
      </c>
      <c r="D133" s="43"/>
      <c r="E133" s="44"/>
      <c r="F133" s="12"/>
      <c r="H133" s="387">
        <f>E108+E116+E117+E118+P118</f>
        <v>3729</v>
      </c>
      <c r="I133" s="388"/>
      <c r="J133" s="388"/>
      <c r="K133" s="389"/>
      <c r="N133" s="114" t="s">
        <v>31</v>
      </c>
      <c r="O133" s="43"/>
      <c r="P133" s="44"/>
    </row>
    <row r="134" spans="3:16" ht="13.9" customHeight="1" thickBot="1" x14ac:dyDescent="0.25">
      <c r="C134" s="114" t="s">
        <v>12</v>
      </c>
      <c r="D134" s="43"/>
      <c r="E134" s="44"/>
      <c r="F134" s="12"/>
      <c r="H134" s="390"/>
      <c r="I134" s="391"/>
      <c r="J134" s="391"/>
      <c r="K134" s="392"/>
      <c r="N134" s="114" t="s">
        <v>32</v>
      </c>
      <c r="O134" s="43"/>
      <c r="P134" s="44"/>
    </row>
    <row r="135" spans="3:16" ht="13.9" customHeight="1" thickBot="1" x14ac:dyDescent="0.25">
      <c r="C135" s="115" t="s">
        <v>13</v>
      </c>
      <c r="D135" s="45"/>
      <c r="E135" s="46"/>
      <c r="N135" s="115" t="s">
        <v>33</v>
      </c>
      <c r="O135" s="45"/>
      <c r="P135" s="46"/>
    </row>
    <row r="137" spans="3:16" ht="13.9" customHeight="1" thickBot="1" x14ac:dyDescent="0.25"/>
    <row r="138" spans="3:16" ht="13.9" customHeight="1" thickBot="1" x14ac:dyDescent="0.25">
      <c r="G138" s="82"/>
      <c r="H138" s="465">
        <f>H104+1</f>
        <v>45323</v>
      </c>
      <c r="I138" s="466"/>
      <c r="J138" s="466"/>
      <c r="K138" s="466"/>
      <c r="L138" s="81"/>
    </row>
    <row r="139" spans="3:16" ht="13.9" customHeight="1" x14ac:dyDescent="0.2">
      <c r="C139" s="468" t="s">
        <v>41</v>
      </c>
      <c r="D139" s="469"/>
      <c r="E139" s="469"/>
      <c r="F139" s="472" t="e">
        <f>$K$2</f>
        <v>#VALUE!</v>
      </c>
      <c r="G139" s="71"/>
      <c r="H139" s="467"/>
      <c r="I139" s="467"/>
      <c r="J139" s="467"/>
      <c r="K139" s="467"/>
      <c r="L139" s="71"/>
      <c r="M139" s="73"/>
      <c r="N139" s="461" t="s">
        <v>58</v>
      </c>
      <c r="O139" s="461"/>
      <c r="P139" s="462"/>
    </row>
    <row r="140" spans="3:16" ht="13.9" customHeight="1" thickBot="1" x14ac:dyDescent="0.25">
      <c r="C140" s="470"/>
      <c r="D140" s="471"/>
      <c r="E140" s="471"/>
      <c r="F140" s="473"/>
      <c r="G140" s="72"/>
      <c r="H140" s="467"/>
      <c r="I140" s="467"/>
      <c r="J140" s="467"/>
      <c r="K140" s="467"/>
      <c r="L140" s="72"/>
      <c r="M140" s="74"/>
      <c r="N140" s="463"/>
      <c r="O140" s="463"/>
      <c r="P140" s="464"/>
    </row>
    <row r="141" spans="3:16" ht="13.9" customHeight="1" thickBot="1" x14ac:dyDescent="0.25">
      <c r="E141" s="4"/>
      <c r="G141" s="5"/>
      <c r="H141" s="378" t="s">
        <v>45</v>
      </c>
      <c r="I141" s="379"/>
      <c r="J141" s="379"/>
      <c r="K141" s="6"/>
      <c r="L141" s="5"/>
      <c r="N141" s="7"/>
      <c r="O141" s="7"/>
      <c r="P141" s="7"/>
    </row>
    <row r="142" spans="3:16" ht="13.9" customHeight="1" thickBot="1" x14ac:dyDescent="0.25">
      <c r="C142" s="279" t="s">
        <v>0</v>
      </c>
      <c r="D142" s="280" t="s">
        <v>1</v>
      </c>
      <c r="E142" s="328">
        <f>SUM(E143:E147)</f>
        <v>0</v>
      </c>
      <c r="F142" s="88"/>
      <c r="G142" s="89"/>
      <c r="H142" s="380" t="s">
        <v>43</v>
      </c>
      <c r="I142" s="381"/>
      <c r="J142" s="381"/>
      <c r="K142" s="90" t="str">
        <f>IFERROR(H167/K141,"")</f>
        <v/>
      </c>
      <c r="L142" s="88"/>
      <c r="M142" s="88"/>
      <c r="N142" s="337" t="s">
        <v>16</v>
      </c>
      <c r="O142" s="337" t="s">
        <v>17</v>
      </c>
      <c r="P142" s="337" t="s">
        <v>18</v>
      </c>
    </row>
    <row r="143" spans="3:16" ht="13.9" customHeight="1" thickBot="1" x14ac:dyDescent="0.25">
      <c r="C143" s="10" t="s">
        <v>2</v>
      </c>
      <c r="D143" s="278">
        <f>K141-D144-D145-D146</f>
        <v>0</v>
      </c>
      <c r="E143" s="11"/>
      <c r="F143" s="12"/>
      <c r="G143" s="13"/>
      <c r="H143" s="14"/>
      <c r="I143" s="8"/>
      <c r="J143" s="8"/>
      <c r="K143" s="14"/>
      <c r="L143" s="14"/>
      <c r="N143" s="338">
        <f>SUM(N144:N147)</f>
        <v>0</v>
      </c>
      <c r="O143" s="338">
        <f>SUM(O144:O147)</f>
        <v>0</v>
      </c>
      <c r="P143" s="338">
        <f>SUM(P144:P147)</f>
        <v>0</v>
      </c>
    </row>
    <row r="144" spans="3:16" ht="13.9" customHeight="1" thickBot="1" x14ac:dyDescent="0.25">
      <c r="C144" s="15" t="s">
        <v>3</v>
      </c>
      <c r="D144" s="101">
        <f>COUNTIF(G158:L158,"&gt;0")</f>
        <v>0</v>
      </c>
      <c r="E144" s="95">
        <f>SUM(G158:L158)</f>
        <v>0</v>
      </c>
      <c r="F144" s="12"/>
      <c r="G144" s="254" t="s">
        <v>20</v>
      </c>
      <c r="H144" s="330">
        <f>SUM(H150:I153)</f>
        <v>0</v>
      </c>
      <c r="I144" s="18"/>
      <c r="J144" s="18"/>
      <c r="K144" s="254" t="s">
        <v>21</v>
      </c>
      <c r="L144" s="330">
        <f>SUM(J150:J153)</f>
        <v>0</v>
      </c>
      <c r="N144" s="75"/>
      <c r="O144" s="75"/>
      <c r="P144" s="75"/>
    </row>
    <row r="145" spans="3:16" ht="13.9" customHeight="1" thickBot="1" x14ac:dyDescent="0.25">
      <c r="C145" s="15" t="s">
        <v>4</v>
      </c>
      <c r="D145" s="16"/>
      <c r="E145" s="17"/>
      <c r="F145" s="12"/>
      <c r="G145" s="13"/>
      <c r="H145" s="14"/>
      <c r="I145" s="8"/>
      <c r="J145" s="8"/>
      <c r="K145" s="14"/>
      <c r="L145" s="14"/>
      <c r="N145" s="75"/>
      <c r="O145" s="75"/>
      <c r="P145" s="75"/>
    </row>
    <row r="146" spans="3:16" ht="13.9" customHeight="1" thickBot="1" x14ac:dyDescent="0.25">
      <c r="C146" s="15" t="s">
        <v>14</v>
      </c>
      <c r="D146" s="101">
        <f>COUNTIF(N144:P147,"&gt;0")+COUNTIF(N150:N153,"&gt;0")</f>
        <v>0</v>
      </c>
      <c r="E146" s="95">
        <f>SUM(N144:P147)+SUM(N150:N153)</f>
        <v>0</v>
      </c>
      <c r="F146" s="12"/>
      <c r="G146" s="259" t="s">
        <v>68</v>
      </c>
      <c r="H146" s="132">
        <f>SUM(H150:I153)+SUM(J150:K153)</f>
        <v>0</v>
      </c>
      <c r="I146" s="18"/>
      <c r="J146" s="18"/>
      <c r="K146" s="260" t="s">
        <v>51</v>
      </c>
      <c r="L146" s="331">
        <f>H146-H167</f>
        <v>0</v>
      </c>
      <c r="N146" s="75"/>
      <c r="O146" s="75"/>
      <c r="P146" s="75"/>
    </row>
    <row r="147" spans="3:16" ht="13.9" customHeight="1" thickBot="1" x14ac:dyDescent="0.25">
      <c r="C147" s="19" t="s">
        <v>5</v>
      </c>
      <c r="D147" s="20"/>
      <c r="E147" s="329">
        <f>5*D147</f>
        <v>0</v>
      </c>
      <c r="F147" s="12"/>
      <c r="N147" s="76"/>
      <c r="O147" s="76"/>
      <c r="P147" s="76"/>
    </row>
    <row r="148" spans="3:16" ht="13.9" customHeight="1" thickBot="1" x14ac:dyDescent="0.25">
      <c r="C148" s="21"/>
      <c r="D148" s="22"/>
      <c r="E148" s="23"/>
      <c r="F148" s="12"/>
      <c r="G148" s="442" t="s">
        <v>28</v>
      </c>
      <c r="H148" s="446" t="s">
        <v>29</v>
      </c>
      <c r="I148" s="444"/>
      <c r="J148" s="444" t="s">
        <v>15</v>
      </c>
      <c r="K148" s="445"/>
      <c r="L148" s="24" t="s">
        <v>39</v>
      </c>
      <c r="N148" s="337" t="s">
        <v>55</v>
      </c>
      <c r="O148" s="2"/>
      <c r="P148" s="281"/>
    </row>
    <row r="149" spans="3:16" ht="13.9" customHeight="1" thickBot="1" x14ac:dyDescent="0.25">
      <c r="C149" s="47" t="s">
        <v>47</v>
      </c>
      <c r="D149" s="48" t="s">
        <v>1</v>
      </c>
      <c r="E149" s="49" t="s">
        <v>34</v>
      </c>
      <c r="F149" s="12"/>
      <c r="G149" s="443"/>
      <c r="H149" s="358">
        <f>SUM(H150:I153)</f>
        <v>0</v>
      </c>
      <c r="I149" s="359"/>
      <c r="J149" s="360">
        <f>SUM(J150:K152)</f>
        <v>0</v>
      </c>
      <c r="K149" s="361"/>
      <c r="L149" s="293">
        <f>SUM(L150:M152)</f>
        <v>0</v>
      </c>
      <c r="M149" s="64"/>
      <c r="N149" s="338">
        <f>SUM(N150:N153)</f>
        <v>0</v>
      </c>
      <c r="O149" s="2"/>
      <c r="P149" s="281"/>
    </row>
    <row r="150" spans="3:16" ht="13.9" customHeight="1" x14ac:dyDescent="0.2">
      <c r="C150" s="100" t="s">
        <v>44</v>
      </c>
      <c r="D150" s="77"/>
      <c r="E150" s="59"/>
      <c r="F150" s="12"/>
      <c r="G150" s="28" t="s">
        <v>19</v>
      </c>
      <c r="H150" s="439"/>
      <c r="I150" s="440"/>
      <c r="J150" s="440"/>
      <c r="K150" s="441"/>
      <c r="L150" s="333">
        <f>H150+J150</f>
        <v>0</v>
      </c>
      <c r="N150" s="75"/>
      <c r="O150" s="2"/>
      <c r="P150" s="101"/>
    </row>
    <row r="151" spans="3:16" ht="13.9" customHeight="1" x14ac:dyDescent="0.2">
      <c r="C151" s="102" t="s">
        <v>48</v>
      </c>
      <c r="D151" s="16"/>
      <c r="E151" s="282">
        <f>D151*4.99</f>
        <v>0</v>
      </c>
      <c r="F151" s="12"/>
      <c r="G151" s="28" t="s">
        <v>25</v>
      </c>
      <c r="H151" s="431"/>
      <c r="I151" s="432"/>
      <c r="J151" s="432"/>
      <c r="K151" s="433"/>
      <c r="L151" s="334">
        <f>H151+J151</f>
        <v>0</v>
      </c>
      <c r="N151" s="75"/>
      <c r="O151" s="2"/>
      <c r="P151" s="96"/>
    </row>
    <row r="152" spans="3:16" ht="13.9" customHeight="1" x14ac:dyDescent="0.2">
      <c r="C152" s="102" t="s">
        <v>114</v>
      </c>
      <c r="D152" s="16"/>
      <c r="E152" s="51"/>
      <c r="F152" s="12"/>
      <c r="G152" s="28" t="s">
        <v>26</v>
      </c>
      <c r="H152" s="431"/>
      <c r="I152" s="432"/>
      <c r="J152" s="432"/>
      <c r="K152" s="433"/>
      <c r="L152" s="334">
        <f>H152+J152</f>
        <v>0</v>
      </c>
      <c r="N152" s="75"/>
      <c r="O152" s="2"/>
      <c r="P152" s="121"/>
    </row>
    <row r="153" spans="3:16" ht="13.9" customHeight="1" thickBot="1" x14ac:dyDescent="0.25">
      <c r="C153" s="103" t="s">
        <v>56</v>
      </c>
      <c r="D153" s="78"/>
      <c r="E153" s="79"/>
      <c r="G153" s="87" t="s">
        <v>27</v>
      </c>
      <c r="H153" s="376">
        <f>E156+E161+E165</f>
        <v>0</v>
      </c>
      <c r="I153" s="377"/>
      <c r="J153" s="377"/>
      <c r="K153" s="438"/>
      <c r="L153" s="332">
        <f>H153</f>
        <v>0</v>
      </c>
      <c r="N153" s="76"/>
      <c r="O153" s="2"/>
    </row>
    <row r="154" spans="3:16" ht="13.9" customHeight="1" thickBot="1" x14ac:dyDescent="0.25">
      <c r="C154" s="2"/>
      <c r="G154" s="36"/>
      <c r="H154" s="58"/>
      <c r="I154" s="58"/>
      <c r="J154" s="58"/>
      <c r="K154" s="58"/>
      <c r="L154" s="58"/>
      <c r="N154" s="2"/>
      <c r="O154" s="2"/>
    </row>
    <row r="155" spans="3:16" ht="13.9" customHeight="1" thickBot="1" x14ac:dyDescent="0.25">
      <c r="C155" s="105" t="s">
        <v>107</v>
      </c>
      <c r="D155" s="26" t="s">
        <v>1</v>
      </c>
      <c r="E155" s="305">
        <f>E156+E157+E158</f>
        <v>0</v>
      </c>
      <c r="G155" s="349" t="s">
        <v>49</v>
      </c>
      <c r="H155" s="350"/>
      <c r="I155" s="350"/>
      <c r="J155" s="350"/>
      <c r="K155" s="350"/>
      <c r="L155" s="353">
        <f>SUM(G158:L158)</f>
        <v>0</v>
      </c>
      <c r="N155" s="105" t="s">
        <v>109</v>
      </c>
      <c r="O155" s="26" t="s">
        <v>1</v>
      </c>
      <c r="P155" s="305">
        <f>P156+P157+P158</f>
        <v>0</v>
      </c>
    </row>
    <row r="156" spans="3:16" ht="13.9" customHeight="1" thickBot="1" x14ac:dyDescent="0.25">
      <c r="C156" s="106" t="s">
        <v>6</v>
      </c>
      <c r="D156" s="16"/>
      <c r="E156" s="27"/>
      <c r="G156" s="351"/>
      <c r="H156" s="352"/>
      <c r="I156" s="352"/>
      <c r="J156" s="352"/>
      <c r="K156" s="352"/>
      <c r="L156" s="354"/>
      <c r="N156" s="106" t="s">
        <v>6</v>
      </c>
      <c r="O156" s="16"/>
      <c r="P156" s="27"/>
    </row>
    <row r="157" spans="3:16" ht="13.9" customHeight="1" x14ac:dyDescent="0.2">
      <c r="C157" s="108" t="s">
        <v>7</v>
      </c>
      <c r="D157" s="16"/>
      <c r="E157" s="27"/>
      <c r="F157" s="12"/>
      <c r="G157" s="311" t="s">
        <v>36</v>
      </c>
      <c r="H157" s="370" t="s">
        <v>37</v>
      </c>
      <c r="I157" s="370"/>
      <c r="J157" s="370" t="s">
        <v>38</v>
      </c>
      <c r="K157" s="370"/>
      <c r="L157" s="312" t="s">
        <v>40</v>
      </c>
      <c r="N157" s="108" t="s">
        <v>7</v>
      </c>
      <c r="O157" s="16"/>
      <c r="P157" s="27"/>
    </row>
    <row r="158" spans="3:16" ht="13.9" customHeight="1" thickBot="1" x14ac:dyDescent="0.25">
      <c r="C158" s="110" t="s">
        <v>8</v>
      </c>
      <c r="D158" s="34"/>
      <c r="E158" s="39"/>
      <c r="F158" s="12"/>
      <c r="G158" s="85"/>
      <c r="H158" s="371"/>
      <c r="I158" s="371"/>
      <c r="J158" s="371"/>
      <c r="K158" s="371"/>
      <c r="L158" s="86"/>
      <c r="N158" s="110" t="s">
        <v>8</v>
      </c>
      <c r="O158" s="16"/>
      <c r="P158" s="27"/>
    </row>
    <row r="159" spans="3:16" ht="13.9" customHeight="1" thickBot="1" x14ac:dyDescent="0.25">
      <c r="C159" s="88"/>
      <c r="N159" s="88"/>
      <c r="O159" s="63"/>
      <c r="P159" s="63"/>
    </row>
    <row r="160" spans="3:16" ht="13.9" customHeight="1" thickBot="1" x14ac:dyDescent="0.25">
      <c r="C160" s="105" t="s">
        <v>108</v>
      </c>
      <c r="D160" s="26" t="s">
        <v>1</v>
      </c>
      <c r="E160" s="305">
        <f>E161+E162+E163</f>
        <v>0</v>
      </c>
      <c r="G160" s="349" t="s">
        <v>50</v>
      </c>
      <c r="H160" s="350"/>
      <c r="I160" s="350"/>
      <c r="J160" s="350"/>
      <c r="K160" s="350"/>
      <c r="L160" s="353">
        <f>SUM(G164:L164)</f>
        <v>0</v>
      </c>
      <c r="N160" s="111" t="s">
        <v>109</v>
      </c>
      <c r="O160" s="26" t="s">
        <v>1</v>
      </c>
      <c r="P160" s="305">
        <f>P161+P162</f>
        <v>0</v>
      </c>
    </row>
    <row r="161" spans="3:16" ht="13.9" customHeight="1" thickBot="1" x14ac:dyDescent="0.25">
      <c r="C161" s="108" t="s">
        <v>54</v>
      </c>
      <c r="D161" s="37"/>
      <c r="E161" s="38"/>
      <c r="F161" s="12"/>
      <c r="G161" s="351"/>
      <c r="H161" s="352"/>
      <c r="I161" s="352"/>
      <c r="J161" s="352"/>
      <c r="K161" s="352"/>
      <c r="L161" s="354"/>
      <c r="N161" s="29" t="s">
        <v>54</v>
      </c>
      <c r="O161" s="37"/>
      <c r="P161" s="38"/>
    </row>
    <row r="162" spans="3:16" ht="13.9" customHeight="1" x14ac:dyDescent="0.2">
      <c r="C162" s="108" t="s">
        <v>9</v>
      </c>
      <c r="D162" s="60"/>
      <c r="E162" s="30"/>
      <c r="G162" s="316">
        <v>10</v>
      </c>
      <c r="H162" s="317">
        <v>20</v>
      </c>
      <c r="I162" s="317"/>
      <c r="J162" s="317"/>
      <c r="K162" s="317">
        <v>50</v>
      </c>
      <c r="L162" s="318">
        <v>100</v>
      </c>
      <c r="N162" s="29" t="s">
        <v>9</v>
      </c>
      <c r="O162" s="61"/>
      <c r="P162" s="62"/>
    </row>
    <row r="163" spans="3:16" ht="13.9" customHeight="1" thickBot="1" x14ac:dyDescent="0.25">
      <c r="C163" s="110" t="s">
        <v>10</v>
      </c>
      <c r="D163" s="31"/>
      <c r="E163" s="35"/>
      <c r="G163" s="83"/>
      <c r="H163" s="357"/>
      <c r="I163" s="357"/>
      <c r="J163" s="357"/>
      <c r="K163" s="357"/>
      <c r="L163" s="84"/>
      <c r="N163" s="33" t="s">
        <v>10</v>
      </c>
      <c r="O163" s="31"/>
      <c r="P163" s="32"/>
    </row>
    <row r="164" spans="3:16" ht="13.9" customHeight="1" thickBot="1" x14ac:dyDescent="0.25">
      <c r="C164" s="99"/>
      <c r="G164" s="335">
        <f>G162*G163</f>
        <v>0</v>
      </c>
      <c r="H164" s="365">
        <f t="shared" ref="H164" si="18">H162*H163</f>
        <v>0</v>
      </c>
      <c r="I164" s="365"/>
      <c r="J164" s="365">
        <f>K162*J163</f>
        <v>0</v>
      </c>
      <c r="K164" s="365"/>
      <c r="L164" s="336">
        <f t="shared" ref="L164" si="19">L162*L163</f>
        <v>0</v>
      </c>
      <c r="N164" s="88"/>
      <c r="O164" s="2"/>
    </row>
    <row r="165" spans="3:16" ht="13.9" customHeight="1" thickBot="1" x14ac:dyDescent="0.25">
      <c r="C165" s="112" t="s">
        <v>113</v>
      </c>
      <c r="D165" s="40" t="s">
        <v>1</v>
      </c>
      <c r="E165" s="314">
        <f>SUM(E166:E169)</f>
        <v>0</v>
      </c>
      <c r="F165" s="12"/>
      <c r="N165" s="112" t="s">
        <v>110</v>
      </c>
      <c r="O165" s="40" t="s">
        <v>1</v>
      </c>
      <c r="P165" s="314">
        <f>SUM(P166:P169)</f>
        <v>0</v>
      </c>
    </row>
    <row r="166" spans="3:16" ht="13.9" customHeight="1" thickBot="1" x14ac:dyDescent="0.25">
      <c r="C166" s="113" t="s">
        <v>11</v>
      </c>
      <c r="D166" s="41"/>
      <c r="E166" s="42"/>
      <c r="F166" s="12"/>
      <c r="H166" s="449" t="s">
        <v>23</v>
      </c>
      <c r="I166" s="450"/>
      <c r="J166" s="450"/>
      <c r="K166" s="451"/>
      <c r="N166" s="113" t="s">
        <v>30</v>
      </c>
      <c r="O166" s="41"/>
      <c r="P166" s="42"/>
    </row>
    <row r="167" spans="3:16" ht="13.9" customHeight="1" x14ac:dyDescent="0.2">
      <c r="C167" s="114" t="s">
        <v>57</v>
      </c>
      <c r="D167" s="43"/>
      <c r="E167" s="44"/>
      <c r="F167" s="12"/>
      <c r="H167" s="387">
        <f>E142+E150+E151+E152+P152</f>
        <v>0</v>
      </c>
      <c r="I167" s="388"/>
      <c r="J167" s="388"/>
      <c r="K167" s="389"/>
      <c r="N167" s="114" t="s">
        <v>31</v>
      </c>
      <c r="O167" s="43"/>
      <c r="P167" s="44"/>
    </row>
    <row r="168" spans="3:16" ht="13.9" customHeight="1" thickBot="1" x14ac:dyDescent="0.25">
      <c r="C168" s="114" t="s">
        <v>12</v>
      </c>
      <c r="D168" s="43"/>
      <c r="E168" s="44"/>
      <c r="F168" s="12"/>
      <c r="H168" s="390"/>
      <c r="I168" s="391"/>
      <c r="J168" s="391"/>
      <c r="K168" s="392"/>
      <c r="N168" s="114" t="s">
        <v>32</v>
      </c>
      <c r="O168" s="43"/>
      <c r="P168" s="44"/>
    </row>
    <row r="169" spans="3:16" ht="13.9" customHeight="1" thickBot="1" x14ac:dyDescent="0.25">
      <c r="C169" s="115" t="s">
        <v>13</v>
      </c>
      <c r="D169" s="45"/>
      <c r="E169" s="46"/>
      <c r="N169" s="115" t="s">
        <v>33</v>
      </c>
      <c r="O169" s="45"/>
      <c r="P169" s="46"/>
    </row>
    <row r="171" spans="3:16" ht="13.9" customHeight="1" thickBot="1" x14ac:dyDescent="0.25"/>
    <row r="172" spans="3:16" ht="13.9" customHeight="1" thickBot="1" x14ac:dyDescent="0.25">
      <c r="G172" s="82"/>
      <c r="H172" s="465">
        <f>H138+1</f>
        <v>45324</v>
      </c>
      <c r="I172" s="466"/>
      <c r="J172" s="466"/>
      <c r="K172" s="466"/>
      <c r="L172" s="81"/>
    </row>
    <row r="173" spans="3:16" ht="13.9" customHeight="1" x14ac:dyDescent="0.2">
      <c r="C173" s="468" t="s">
        <v>41</v>
      </c>
      <c r="D173" s="469"/>
      <c r="E173" s="469"/>
      <c r="F173" s="472" t="e">
        <f>$K$2</f>
        <v>#VALUE!</v>
      </c>
      <c r="G173" s="71"/>
      <c r="H173" s="467"/>
      <c r="I173" s="467"/>
      <c r="J173" s="467"/>
      <c r="K173" s="467"/>
      <c r="L173" s="71"/>
      <c r="M173" s="73"/>
      <c r="N173" s="461" t="s">
        <v>58</v>
      </c>
      <c r="O173" s="461"/>
      <c r="P173" s="462"/>
    </row>
    <row r="174" spans="3:16" ht="13.9" customHeight="1" thickBot="1" x14ac:dyDescent="0.25">
      <c r="C174" s="470"/>
      <c r="D174" s="471"/>
      <c r="E174" s="471"/>
      <c r="F174" s="473"/>
      <c r="G174" s="72"/>
      <c r="H174" s="467"/>
      <c r="I174" s="467"/>
      <c r="J174" s="467"/>
      <c r="K174" s="467"/>
      <c r="L174" s="72"/>
      <c r="M174" s="74"/>
      <c r="N174" s="463"/>
      <c r="O174" s="463"/>
      <c r="P174" s="464"/>
    </row>
    <row r="175" spans="3:16" ht="13.9" customHeight="1" thickBot="1" x14ac:dyDescent="0.25">
      <c r="E175" s="4"/>
      <c r="G175" s="5"/>
      <c r="H175" s="378" t="s">
        <v>45</v>
      </c>
      <c r="I175" s="379"/>
      <c r="J175" s="379"/>
      <c r="K175" s="6"/>
      <c r="L175" s="5"/>
      <c r="N175" s="7"/>
      <c r="O175" s="7"/>
      <c r="P175" s="7"/>
    </row>
    <row r="176" spans="3:16" ht="13.9" customHeight="1" thickBot="1" x14ac:dyDescent="0.25">
      <c r="C176" s="279" t="s">
        <v>0</v>
      </c>
      <c r="D176" s="280" t="s">
        <v>1</v>
      </c>
      <c r="E176" s="328">
        <f>SUM(E177:E181)</f>
        <v>0</v>
      </c>
      <c r="F176" s="88"/>
      <c r="G176" s="89"/>
      <c r="H176" s="380" t="s">
        <v>43</v>
      </c>
      <c r="I176" s="381"/>
      <c r="J176" s="381"/>
      <c r="K176" s="90" t="str">
        <f>IFERROR(H201/K175,"")</f>
        <v/>
      </c>
      <c r="L176" s="88"/>
      <c r="M176" s="88"/>
      <c r="N176" s="337" t="s">
        <v>16</v>
      </c>
      <c r="O176" s="337" t="s">
        <v>17</v>
      </c>
      <c r="P176" s="337" t="s">
        <v>18</v>
      </c>
    </row>
    <row r="177" spans="3:16" ht="13.9" customHeight="1" thickBot="1" x14ac:dyDescent="0.25">
      <c r="C177" s="10" t="s">
        <v>2</v>
      </c>
      <c r="D177" s="278">
        <f>K175-D178-D179-D180</f>
        <v>0</v>
      </c>
      <c r="E177" s="11"/>
      <c r="F177" s="12"/>
      <c r="G177" s="13"/>
      <c r="H177" s="14"/>
      <c r="I177" s="8"/>
      <c r="J177" s="8"/>
      <c r="K177" s="14"/>
      <c r="L177" s="14"/>
      <c r="N177" s="338">
        <f>SUM(N178:N181)</f>
        <v>0</v>
      </c>
      <c r="O177" s="338">
        <f>SUM(O178:O181)</f>
        <v>0</v>
      </c>
      <c r="P177" s="338">
        <f>SUM(P178:P181)</f>
        <v>0</v>
      </c>
    </row>
    <row r="178" spans="3:16" ht="13.9" customHeight="1" thickBot="1" x14ac:dyDescent="0.25">
      <c r="C178" s="15" t="s">
        <v>3</v>
      </c>
      <c r="D178" s="101">
        <f>COUNTIF(G192:L192,"&gt;0")</f>
        <v>0</v>
      </c>
      <c r="E178" s="95">
        <f>SUM(G192:L192)</f>
        <v>0</v>
      </c>
      <c r="F178" s="12"/>
      <c r="G178" s="254" t="s">
        <v>20</v>
      </c>
      <c r="H178" s="330">
        <f>SUM(H184:I187)</f>
        <v>0</v>
      </c>
      <c r="I178" s="18"/>
      <c r="J178" s="18"/>
      <c r="K178" s="254" t="s">
        <v>21</v>
      </c>
      <c r="L178" s="330">
        <f>SUM(J184:J187)</f>
        <v>0</v>
      </c>
      <c r="N178" s="75"/>
      <c r="O178" s="75"/>
      <c r="P178" s="75"/>
    </row>
    <row r="179" spans="3:16" ht="13.9" customHeight="1" thickBot="1" x14ac:dyDescent="0.25">
      <c r="C179" s="15" t="s">
        <v>4</v>
      </c>
      <c r="D179" s="16"/>
      <c r="E179" s="17"/>
      <c r="F179" s="12"/>
      <c r="G179" s="13"/>
      <c r="H179" s="14"/>
      <c r="I179" s="8"/>
      <c r="J179" s="8"/>
      <c r="K179" s="14"/>
      <c r="L179" s="14"/>
      <c r="N179" s="75"/>
      <c r="O179" s="75"/>
      <c r="P179" s="75"/>
    </row>
    <row r="180" spans="3:16" ht="13.9" customHeight="1" thickBot="1" x14ac:dyDescent="0.25">
      <c r="C180" s="15" t="s">
        <v>14</v>
      </c>
      <c r="D180" s="101">
        <f>COUNTIF(N178:P181,"&gt;0")+COUNTIF(N184:N187,"&gt;0")</f>
        <v>0</v>
      </c>
      <c r="E180" s="95">
        <f>SUM(N178:P181)+SUM(N184:N187)</f>
        <v>0</v>
      </c>
      <c r="F180" s="12"/>
      <c r="G180" s="259" t="s">
        <v>68</v>
      </c>
      <c r="H180" s="132">
        <f>SUM(H184:I187)+SUM(J184:K187)</f>
        <v>0</v>
      </c>
      <c r="I180" s="18"/>
      <c r="J180" s="18"/>
      <c r="K180" s="260" t="s">
        <v>51</v>
      </c>
      <c r="L180" s="331">
        <f>H180-H201</f>
        <v>0</v>
      </c>
      <c r="N180" s="75"/>
      <c r="O180" s="75"/>
      <c r="P180" s="75"/>
    </row>
    <row r="181" spans="3:16" ht="13.9" customHeight="1" thickBot="1" x14ac:dyDescent="0.25">
      <c r="C181" s="19" t="s">
        <v>5</v>
      </c>
      <c r="D181" s="20"/>
      <c r="E181" s="329">
        <f>5*D181</f>
        <v>0</v>
      </c>
      <c r="F181" s="12"/>
      <c r="N181" s="76"/>
      <c r="O181" s="76"/>
      <c r="P181" s="76"/>
    </row>
    <row r="182" spans="3:16" ht="13.9" customHeight="1" thickBot="1" x14ac:dyDescent="0.25">
      <c r="C182" s="21"/>
      <c r="D182" s="22"/>
      <c r="E182" s="23"/>
      <c r="F182" s="12"/>
      <c r="G182" s="442" t="s">
        <v>28</v>
      </c>
      <c r="H182" s="446" t="s">
        <v>29</v>
      </c>
      <c r="I182" s="444"/>
      <c r="J182" s="444" t="s">
        <v>15</v>
      </c>
      <c r="K182" s="445"/>
      <c r="L182" s="24" t="s">
        <v>39</v>
      </c>
      <c r="N182" s="337" t="s">
        <v>55</v>
      </c>
      <c r="O182" s="2"/>
      <c r="P182" s="281"/>
    </row>
    <row r="183" spans="3:16" ht="13.9" customHeight="1" thickBot="1" x14ac:dyDescent="0.25">
      <c r="C183" s="47" t="s">
        <v>47</v>
      </c>
      <c r="D183" s="48" t="s">
        <v>1</v>
      </c>
      <c r="E183" s="49" t="s">
        <v>34</v>
      </c>
      <c r="F183" s="12"/>
      <c r="G183" s="443"/>
      <c r="H183" s="358">
        <f>SUM(H184:I187)</f>
        <v>0</v>
      </c>
      <c r="I183" s="359"/>
      <c r="J183" s="360">
        <f>SUM(J184:K186)</f>
        <v>0</v>
      </c>
      <c r="K183" s="361"/>
      <c r="L183" s="293">
        <f>SUM(L184:M186)</f>
        <v>0</v>
      </c>
      <c r="M183" s="64"/>
      <c r="N183" s="338">
        <f>SUM(N184:N187)</f>
        <v>0</v>
      </c>
      <c r="O183" s="2"/>
      <c r="P183" s="281"/>
    </row>
    <row r="184" spans="3:16" ht="13.9" customHeight="1" x14ac:dyDescent="0.2">
      <c r="C184" s="100" t="s">
        <v>44</v>
      </c>
      <c r="D184" s="77"/>
      <c r="E184" s="59"/>
      <c r="F184" s="12"/>
      <c r="G184" s="28" t="s">
        <v>19</v>
      </c>
      <c r="H184" s="439"/>
      <c r="I184" s="440"/>
      <c r="J184" s="440"/>
      <c r="K184" s="441"/>
      <c r="L184" s="333">
        <f>H184+J184</f>
        <v>0</v>
      </c>
      <c r="N184" s="75"/>
      <c r="O184" s="2"/>
      <c r="P184" s="101"/>
    </row>
    <row r="185" spans="3:16" ht="13.9" customHeight="1" x14ac:dyDescent="0.2">
      <c r="C185" s="102" t="s">
        <v>48</v>
      </c>
      <c r="D185" s="16"/>
      <c r="E185" s="282">
        <f>D185*4.99</f>
        <v>0</v>
      </c>
      <c r="F185" s="12"/>
      <c r="G185" s="28" t="s">
        <v>25</v>
      </c>
      <c r="H185" s="431"/>
      <c r="I185" s="432"/>
      <c r="J185" s="432"/>
      <c r="K185" s="433"/>
      <c r="L185" s="334">
        <f>H185+J185</f>
        <v>0</v>
      </c>
      <c r="N185" s="75"/>
      <c r="O185" s="2"/>
      <c r="P185" s="96"/>
    </row>
    <row r="186" spans="3:16" ht="13.9" customHeight="1" x14ac:dyDescent="0.2">
      <c r="C186" s="102" t="s">
        <v>114</v>
      </c>
      <c r="D186" s="16"/>
      <c r="E186" s="51"/>
      <c r="F186" s="12"/>
      <c r="G186" s="28" t="s">
        <v>26</v>
      </c>
      <c r="H186" s="431"/>
      <c r="I186" s="432"/>
      <c r="J186" s="432"/>
      <c r="K186" s="433"/>
      <c r="L186" s="334">
        <f>H186+J186</f>
        <v>0</v>
      </c>
      <c r="N186" s="75"/>
      <c r="O186" s="2"/>
      <c r="P186" s="121"/>
    </row>
    <row r="187" spans="3:16" ht="13.9" customHeight="1" thickBot="1" x14ac:dyDescent="0.25">
      <c r="C187" s="103" t="s">
        <v>56</v>
      </c>
      <c r="D187" s="78"/>
      <c r="E187" s="79"/>
      <c r="G187" s="87" t="s">
        <v>27</v>
      </c>
      <c r="H187" s="376">
        <f>E190+E195+E199</f>
        <v>0</v>
      </c>
      <c r="I187" s="377"/>
      <c r="J187" s="377"/>
      <c r="K187" s="438"/>
      <c r="L187" s="332">
        <f>H187</f>
        <v>0</v>
      </c>
      <c r="N187" s="76"/>
      <c r="O187" s="2"/>
    </row>
    <row r="188" spans="3:16" ht="13.9" customHeight="1" thickBot="1" x14ac:dyDescent="0.25">
      <c r="C188" s="2"/>
      <c r="G188" s="36"/>
      <c r="H188" s="58"/>
      <c r="I188" s="58"/>
      <c r="J188" s="58"/>
      <c r="K188" s="58"/>
      <c r="L188" s="58"/>
      <c r="N188" s="2"/>
      <c r="O188" s="2"/>
    </row>
    <row r="189" spans="3:16" ht="13.9" customHeight="1" thickBot="1" x14ac:dyDescent="0.25">
      <c r="C189" s="105" t="s">
        <v>107</v>
      </c>
      <c r="D189" s="26" t="s">
        <v>1</v>
      </c>
      <c r="E189" s="305">
        <f>E190+E191+E192</f>
        <v>0</v>
      </c>
      <c r="G189" s="349" t="s">
        <v>49</v>
      </c>
      <c r="H189" s="350"/>
      <c r="I189" s="350"/>
      <c r="J189" s="350"/>
      <c r="K189" s="350"/>
      <c r="L189" s="353">
        <f>SUM(G192:L192)</f>
        <v>0</v>
      </c>
      <c r="N189" s="105" t="s">
        <v>109</v>
      </c>
      <c r="O189" s="26" t="s">
        <v>1</v>
      </c>
      <c r="P189" s="305">
        <f>P190+P191+P192</f>
        <v>0</v>
      </c>
    </row>
    <row r="190" spans="3:16" ht="13.9" customHeight="1" thickBot="1" x14ac:dyDescent="0.25">
      <c r="C190" s="106" t="s">
        <v>6</v>
      </c>
      <c r="D190" s="16"/>
      <c r="E190" s="27"/>
      <c r="G190" s="351"/>
      <c r="H190" s="352"/>
      <c r="I190" s="352"/>
      <c r="J190" s="352"/>
      <c r="K190" s="352"/>
      <c r="L190" s="354"/>
      <c r="N190" s="106" t="s">
        <v>6</v>
      </c>
      <c r="O190" s="16"/>
      <c r="P190" s="27"/>
    </row>
    <row r="191" spans="3:16" ht="13.9" customHeight="1" x14ac:dyDescent="0.2">
      <c r="C191" s="108" t="s">
        <v>7</v>
      </c>
      <c r="D191" s="16"/>
      <c r="E191" s="27"/>
      <c r="F191" s="12"/>
      <c r="G191" s="311" t="s">
        <v>36</v>
      </c>
      <c r="H191" s="370" t="s">
        <v>37</v>
      </c>
      <c r="I191" s="370"/>
      <c r="J191" s="370" t="s">
        <v>38</v>
      </c>
      <c r="K191" s="370"/>
      <c r="L191" s="312" t="s">
        <v>40</v>
      </c>
      <c r="N191" s="108" t="s">
        <v>7</v>
      </c>
      <c r="O191" s="16"/>
      <c r="P191" s="27"/>
    </row>
    <row r="192" spans="3:16" ht="13.9" customHeight="1" thickBot="1" x14ac:dyDescent="0.25">
      <c r="C192" s="110" t="s">
        <v>8</v>
      </c>
      <c r="D192" s="34"/>
      <c r="E192" s="39"/>
      <c r="F192" s="12"/>
      <c r="G192" s="85"/>
      <c r="H192" s="371"/>
      <c r="I192" s="371"/>
      <c r="J192" s="371"/>
      <c r="K192" s="371"/>
      <c r="L192" s="86"/>
      <c r="N192" s="110" t="s">
        <v>8</v>
      </c>
      <c r="O192" s="16"/>
      <c r="P192" s="27"/>
    </row>
    <row r="193" spans="3:16" ht="13.9" customHeight="1" thickBot="1" x14ac:dyDescent="0.25">
      <c r="C193" s="88"/>
      <c r="N193" s="88"/>
      <c r="O193" s="63"/>
      <c r="P193" s="63"/>
    </row>
    <row r="194" spans="3:16" ht="13.9" customHeight="1" thickBot="1" x14ac:dyDescent="0.25">
      <c r="C194" s="105" t="s">
        <v>108</v>
      </c>
      <c r="D194" s="26" t="s">
        <v>1</v>
      </c>
      <c r="E194" s="305">
        <f>E195+E196+E197</f>
        <v>0</v>
      </c>
      <c r="G194" s="349" t="s">
        <v>50</v>
      </c>
      <c r="H194" s="350"/>
      <c r="I194" s="350"/>
      <c r="J194" s="350"/>
      <c r="K194" s="350"/>
      <c r="L194" s="353">
        <f>SUM(G198:L198)</f>
        <v>0</v>
      </c>
      <c r="N194" s="111" t="s">
        <v>109</v>
      </c>
      <c r="O194" s="26" t="s">
        <v>1</v>
      </c>
      <c r="P194" s="305">
        <f>P195+P196</f>
        <v>0</v>
      </c>
    </row>
    <row r="195" spans="3:16" ht="13.9" customHeight="1" thickBot="1" x14ac:dyDescent="0.25">
      <c r="C195" s="108" t="s">
        <v>54</v>
      </c>
      <c r="D195" s="37"/>
      <c r="E195" s="38"/>
      <c r="F195" s="12"/>
      <c r="G195" s="351"/>
      <c r="H195" s="352"/>
      <c r="I195" s="352"/>
      <c r="J195" s="352"/>
      <c r="K195" s="352"/>
      <c r="L195" s="354"/>
      <c r="N195" s="29" t="s">
        <v>54</v>
      </c>
      <c r="O195" s="37"/>
      <c r="P195" s="38"/>
    </row>
    <row r="196" spans="3:16" ht="13.9" customHeight="1" x14ac:dyDescent="0.2">
      <c r="C196" s="108" t="s">
        <v>9</v>
      </c>
      <c r="D196" s="60"/>
      <c r="E196" s="30"/>
      <c r="G196" s="316">
        <v>10</v>
      </c>
      <c r="H196" s="317">
        <v>20</v>
      </c>
      <c r="I196" s="317"/>
      <c r="J196" s="317"/>
      <c r="K196" s="317">
        <v>50</v>
      </c>
      <c r="L196" s="318">
        <v>100</v>
      </c>
      <c r="N196" s="29" t="s">
        <v>9</v>
      </c>
      <c r="O196" s="61"/>
      <c r="P196" s="62"/>
    </row>
    <row r="197" spans="3:16" ht="13.9" customHeight="1" thickBot="1" x14ac:dyDescent="0.25">
      <c r="C197" s="110" t="s">
        <v>10</v>
      </c>
      <c r="D197" s="31"/>
      <c r="E197" s="35"/>
      <c r="G197" s="83"/>
      <c r="H197" s="357"/>
      <c r="I197" s="357"/>
      <c r="J197" s="357"/>
      <c r="K197" s="357"/>
      <c r="L197" s="84"/>
      <c r="N197" s="33" t="s">
        <v>10</v>
      </c>
      <c r="O197" s="31"/>
      <c r="P197" s="32"/>
    </row>
    <row r="198" spans="3:16" ht="13.9" customHeight="1" thickBot="1" x14ac:dyDescent="0.25">
      <c r="C198" s="99"/>
      <c r="G198" s="335">
        <f>G196*G197</f>
        <v>0</v>
      </c>
      <c r="H198" s="365">
        <f t="shared" ref="H198" si="20">H196*H197</f>
        <v>0</v>
      </c>
      <c r="I198" s="365"/>
      <c r="J198" s="365">
        <f>K196*J197</f>
        <v>0</v>
      </c>
      <c r="K198" s="365"/>
      <c r="L198" s="336">
        <f t="shared" ref="L198" si="21">L196*L197</f>
        <v>0</v>
      </c>
      <c r="N198" s="88"/>
      <c r="O198" s="2"/>
    </row>
    <row r="199" spans="3:16" ht="13.9" customHeight="1" thickBot="1" x14ac:dyDescent="0.25">
      <c r="C199" s="112" t="s">
        <v>113</v>
      </c>
      <c r="D199" s="40" t="s">
        <v>1</v>
      </c>
      <c r="E199" s="314">
        <f>SUM(E200:E203)</f>
        <v>0</v>
      </c>
      <c r="F199" s="12"/>
      <c r="N199" s="112" t="s">
        <v>110</v>
      </c>
      <c r="O199" s="40" t="s">
        <v>1</v>
      </c>
      <c r="P199" s="314">
        <f>SUM(P200:P203)</f>
        <v>0</v>
      </c>
    </row>
    <row r="200" spans="3:16" ht="13.9" customHeight="1" thickBot="1" x14ac:dyDescent="0.25">
      <c r="C200" s="113" t="s">
        <v>11</v>
      </c>
      <c r="D200" s="41"/>
      <c r="E200" s="42"/>
      <c r="F200" s="12"/>
      <c r="H200" s="449" t="s">
        <v>23</v>
      </c>
      <c r="I200" s="450"/>
      <c r="J200" s="450"/>
      <c r="K200" s="451"/>
      <c r="N200" s="113" t="s">
        <v>30</v>
      </c>
      <c r="O200" s="41"/>
      <c r="P200" s="42"/>
    </row>
    <row r="201" spans="3:16" ht="13.9" customHeight="1" x14ac:dyDescent="0.2">
      <c r="C201" s="114" t="s">
        <v>57</v>
      </c>
      <c r="D201" s="43"/>
      <c r="E201" s="44"/>
      <c r="F201" s="12"/>
      <c r="H201" s="387">
        <f>E176+E184+E185+E186+P186</f>
        <v>0</v>
      </c>
      <c r="I201" s="388"/>
      <c r="J201" s="388"/>
      <c r="K201" s="389"/>
      <c r="N201" s="114" t="s">
        <v>31</v>
      </c>
      <c r="O201" s="43"/>
      <c r="P201" s="44"/>
    </row>
    <row r="202" spans="3:16" ht="13.9" customHeight="1" thickBot="1" x14ac:dyDescent="0.25">
      <c r="C202" s="114" t="s">
        <v>12</v>
      </c>
      <c r="D202" s="43"/>
      <c r="E202" s="44"/>
      <c r="F202" s="12"/>
      <c r="H202" s="390"/>
      <c r="I202" s="391"/>
      <c r="J202" s="391"/>
      <c r="K202" s="392"/>
      <c r="N202" s="114" t="s">
        <v>32</v>
      </c>
      <c r="O202" s="43"/>
      <c r="P202" s="44"/>
    </row>
    <row r="203" spans="3:16" ht="13.9" customHeight="1" thickBot="1" x14ac:dyDescent="0.25">
      <c r="C203" s="115" t="s">
        <v>13</v>
      </c>
      <c r="D203" s="45"/>
      <c r="E203" s="46"/>
      <c r="N203" s="115" t="s">
        <v>33</v>
      </c>
      <c r="O203" s="45"/>
      <c r="P203" s="46"/>
    </row>
    <row r="205" spans="3:16" ht="13.9" customHeight="1" thickBot="1" x14ac:dyDescent="0.25"/>
    <row r="206" spans="3:16" ht="13.9" customHeight="1" thickBot="1" x14ac:dyDescent="0.25">
      <c r="G206" s="82"/>
      <c r="H206" s="465">
        <f>H172+1</f>
        <v>45325</v>
      </c>
      <c r="I206" s="466"/>
      <c r="J206" s="466"/>
      <c r="K206" s="466"/>
      <c r="L206" s="81"/>
    </row>
    <row r="207" spans="3:16" ht="13.9" customHeight="1" x14ac:dyDescent="0.2">
      <c r="C207" s="468" t="s">
        <v>41</v>
      </c>
      <c r="D207" s="469"/>
      <c r="E207" s="469"/>
      <c r="F207" s="472" t="e">
        <f>$K$2</f>
        <v>#VALUE!</v>
      </c>
      <c r="G207" s="71"/>
      <c r="H207" s="467"/>
      <c r="I207" s="467"/>
      <c r="J207" s="467"/>
      <c r="K207" s="467"/>
      <c r="L207" s="71"/>
      <c r="M207" s="73"/>
      <c r="N207" s="461" t="s">
        <v>58</v>
      </c>
      <c r="O207" s="461"/>
      <c r="P207" s="462"/>
    </row>
    <row r="208" spans="3:16" ht="13.9" customHeight="1" thickBot="1" x14ac:dyDescent="0.25">
      <c r="C208" s="470"/>
      <c r="D208" s="471"/>
      <c r="E208" s="471"/>
      <c r="F208" s="473"/>
      <c r="G208" s="72"/>
      <c r="H208" s="467"/>
      <c r="I208" s="467"/>
      <c r="J208" s="467"/>
      <c r="K208" s="467"/>
      <c r="L208" s="72"/>
      <c r="M208" s="74"/>
      <c r="N208" s="463"/>
      <c r="O208" s="463"/>
      <c r="P208" s="464"/>
    </row>
    <row r="209" spans="3:16" ht="13.9" customHeight="1" thickBot="1" x14ac:dyDescent="0.25">
      <c r="E209" s="4"/>
      <c r="G209" s="5"/>
      <c r="H209" s="378" t="s">
        <v>45</v>
      </c>
      <c r="I209" s="379"/>
      <c r="J209" s="379"/>
      <c r="K209" s="6"/>
      <c r="L209" s="5"/>
      <c r="N209" s="7"/>
      <c r="O209" s="7"/>
      <c r="P209" s="7"/>
    </row>
    <row r="210" spans="3:16" ht="13.9" customHeight="1" thickBot="1" x14ac:dyDescent="0.25">
      <c r="C210" s="279" t="s">
        <v>0</v>
      </c>
      <c r="D210" s="280" t="s">
        <v>1</v>
      </c>
      <c r="E210" s="328">
        <f>SUM(E211:E215)</f>
        <v>0</v>
      </c>
      <c r="F210" s="88"/>
      <c r="G210" s="89"/>
      <c r="H210" s="380" t="s">
        <v>43</v>
      </c>
      <c r="I210" s="381"/>
      <c r="J210" s="381"/>
      <c r="K210" s="90" t="str">
        <f>IFERROR(H235/K209,"")</f>
        <v/>
      </c>
      <c r="L210" s="88"/>
      <c r="M210" s="88"/>
      <c r="N210" s="337" t="s">
        <v>16</v>
      </c>
      <c r="O210" s="337" t="s">
        <v>17</v>
      </c>
      <c r="P210" s="337" t="s">
        <v>18</v>
      </c>
    </row>
    <row r="211" spans="3:16" ht="13.9" customHeight="1" thickBot="1" x14ac:dyDescent="0.25">
      <c r="C211" s="10" t="s">
        <v>2</v>
      </c>
      <c r="D211" s="278">
        <f>K209-D212-D213-D214</f>
        <v>0</v>
      </c>
      <c r="E211" s="11"/>
      <c r="F211" s="12"/>
      <c r="G211" s="13"/>
      <c r="H211" s="14"/>
      <c r="I211" s="8"/>
      <c r="J211" s="8"/>
      <c r="K211" s="14"/>
      <c r="L211" s="14"/>
      <c r="N211" s="338">
        <f>SUM(N212:N215)</f>
        <v>0</v>
      </c>
      <c r="O211" s="338">
        <f>SUM(O212:O215)</f>
        <v>0</v>
      </c>
      <c r="P211" s="338">
        <f>SUM(P212:P215)</f>
        <v>0</v>
      </c>
    </row>
    <row r="212" spans="3:16" ht="13.9" customHeight="1" thickBot="1" x14ac:dyDescent="0.25">
      <c r="C212" s="15" t="s">
        <v>3</v>
      </c>
      <c r="D212" s="101">
        <f>COUNTIF(G226:L226,"&gt;0")</f>
        <v>0</v>
      </c>
      <c r="E212" s="95">
        <f>SUM(G226:L226)</f>
        <v>0</v>
      </c>
      <c r="F212" s="12"/>
      <c r="G212" s="254" t="s">
        <v>20</v>
      </c>
      <c r="H212" s="330">
        <f>SUM(H218:I221)</f>
        <v>0</v>
      </c>
      <c r="I212" s="18"/>
      <c r="J212" s="18"/>
      <c r="K212" s="254" t="s">
        <v>21</v>
      </c>
      <c r="L212" s="330">
        <f>SUM(J218:J221)</f>
        <v>0</v>
      </c>
      <c r="N212" s="75"/>
      <c r="O212" s="75"/>
      <c r="P212" s="75"/>
    </row>
    <row r="213" spans="3:16" ht="13.9" customHeight="1" thickBot="1" x14ac:dyDescent="0.25">
      <c r="C213" s="15" t="s">
        <v>4</v>
      </c>
      <c r="D213" s="16"/>
      <c r="E213" s="17"/>
      <c r="F213" s="12"/>
      <c r="G213" s="13"/>
      <c r="H213" s="14"/>
      <c r="I213" s="8"/>
      <c r="J213" s="8"/>
      <c r="K213" s="14"/>
      <c r="L213" s="14"/>
      <c r="N213" s="75"/>
      <c r="O213" s="75"/>
      <c r="P213" s="75"/>
    </row>
    <row r="214" spans="3:16" ht="13.9" customHeight="1" thickBot="1" x14ac:dyDescent="0.25">
      <c r="C214" s="15" t="s">
        <v>14</v>
      </c>
      <c r="D214" s="101">
        <f>COUNTIF(N212:P215,"&gt;0")+COUNTIF(N218:N221,"&gt;0")</f>
        <v>0</v>
      </c>
      <c r="E214" s="95">
        <f>SUM(N212:P215)+SUM(N218:N221)</f>
        <v>0</v>
      </c>
      <c r="F214" s="12"/>
      <c r="G214" s="259" t="s">
        <v>68</v>
      </c>
      <c r="H214" s="132">
        <f>SUM(H218:I221)+SUM(J218:K221)</f>
        <v>0</v>
      </c>
      <c r="I214" s="18"/>
      <c r="J214" s="18"/>
      <c r="K214" s="260" t="s">
        <v>51</v>
      </c>
      <c r="L214" s="331">
        <f>H214-H235</f>
        <v>0</v>
      </c>
      <c r="N214" s="75"/>
      <c r="O214" s="75"/>
      <c r="P214" s="75"/>
    </row>
    <row r="215" spans="3:16" ht="13.9" customHeight="1" thickBot="1" x14ac:dyDescent="0.25">
      <c r="C215" s="19" t="s">
        <v>5</v>
      </c>
      <c r="D215" s="20"/>
      <c r="E215" s="329">
        <f>5*D215</f>
        <v>0</v>
      </c>
      <c r="F215" s="12"/>
      <c r="N215" s="76"/>
      <c r="O215" s="76"/>
      <c r="P215" s="76"/>
    </row>
    <row r="216" spans="3:16" ht="13.9" customHeight="1" thickBot="1" x14ac:dyDescent="0.25">
      <c r="C216" s="21"/>
      <c r="D216" s="22"/>
      <c r="E216" s="23"/>
      <c r="F216" s="12"/>
      <c r="G216" s="442" t="s">
        <v>28</v>
      </c>
      <c r="H216" s="446" t="s">
        <v>29</v>
      </c>
      <c r="I216" s="444"/>
      <c r="J216" s="444" t="s">
        <v>15</v>
      </c>
      <c r="K216" s="445"/>
      <c r="L216" s="24" t="s">
        <v>39</v>
      </c>
      <c r="N216" s="337" t="s">
        <v>55</v>
      </c>
      <c r="O216" s="2"/>
      <c r="P216" s="281"/>
    </row>
    <row r="217" spans="3:16" ht="13.9" customHeight="1" thickBot="1" x14ac:dyDescent="0.25">
      <c r="C217" s="47" t="s">
        <v>47</v>
      </c>
      <c r="D217" s="48" t="s">
        <v>1</v>
      </c>
      <c r="E217" s="49" t="s">
        <v>34</v>
      </c>
      <c r="F217" s="12"/>
      <c r="G217" s="443"/>
      <c r="H217" s="358">
        <f>SUM(H218:I221)</f>
        <v>0</v>
      </c>
      <c r="I217" s="359"/>
      <c r="J217" s="360">
        <f>SUM(J218:K220)</f>
        <v>0</v>
      </c>
      <c r="K217" s="361"/>
      <c r="L217" s="293">
        <f>SUM(L218:M220)</f>
        <v>0</v>
      </c>
      <c r="M217" s="64"/>
      <c r="N217" s="338">
        <f>SUM(N218:N221)</f>
        <v>0</v>
      </c>
      <c r="O217" s="2"/>
      <c r="P217" s="281"/>
    </row>
    <row r="218" spans="3:16" ht="13.9" customHeight="1" x14ac:dyDescent="0.2">
      <c r="C218" s="100" t="s">
        <v>44</v>
      </c>
      <c r="D218" s="77"/>
      <c r="E218" s="59"/>
      <c r="F218" s="12"/>
      <c r="G218" s="28" t="s">
        <v>19</v>
      </c>
      <c r="H218" s="439"/>
      <c r="I218" s="440"/>
      <c r="J218" s="440"/>
      <c r="K218" s="441"/>
      <c r="L218" s="333">
        <f>H218+J218</f>
        <v>0</v>
      </c>
      <c r="N218" s="75"/>
      <c r="O218" s="2"/>
      <c r="P218" s="101"/>
    </row>
    <row r="219" spans="3:16" ht="13.9" customHeight="1" x14ac:dyDescent="0.2">
      <c r="C219" s="102" t="s">
        <v>48</v>
      </c>
      <c r="D219" s="16"/>
      <c r="E219" s="282">
        <f>D219*4.99</f>
        <v>0</v>
      </c>
      <c r="F219" s="12"/>
      <c r="G219" s="28" t="s">
        <v>25</v>
      </c>
      <c r="H219" s="431"/>
      <c r="I219" s="432"/>
      <c r="J219" s="432"/>
      <c r="K219" s="433"/>
      <c r="L219" s="334">
        <f>H219+J219</f>
        <v>0</v>
      </c>
      <c r="N219" s="75"/>
      <c r="O219" s="2"/>
      <c r="P219" s="96"/>
    </row>
    <row r="220" spans="3:16" ht="13.9" customHeight="1" x14ac:dyDescent="0.2">
      <c r="C220" s="102" t="s">
        <v>114</v>
      </c>
      <c r="D220" s="16"/>
      <c r="E220" s="51"/>
      <c r="F220" s="12"/>
      <c r="G220" s="28" t="s">
        <v>26</v>
      </c>
      <c r="H220" s="431"/>
      <c r="I220" s="432"/>
      <c r="J220" s="432"/>
      <c r="K220" s="433"/>
      <c r="L220" s="334">
        <f>H220+J220</f>
        <v>0</v>
      </c>
      <c r="N220" s="75"/>
      <c r="O220" s="2"/>
      <c r="P220" s="121"/>
    </row>
    <row r="221" spans="3:16" ht="13.9" customHeight="1" thickBot="1" x14ac:dyDescent="0.25">
      <c r="C221" s="103" t="s">
        <v>56</v>
      </c>
      <c r="D221" s="78"/>
      <c r="E221" s="79"/>
      <c r="G221" s="87" t="s">
        <v>27</v>
      </c>
      <c r="H221" s="376">
        <f>E224+E229+E233</f>
        <v>0</v>
      </c>
      <c r="I221" s="377"/>
      <c r="J221" s="377"/>
      <c r="K221" s="438"/>
      <c r="L221" s="332">
        <f>H221</f>
        <v>0</v>
      </c>
      <c r="N221" s="76"/>
      <c r="O221" s="2"/>
    </row>
    <row r="222" spans="3:16" ht="13.9" customHeight="1" thickBot="1" x14ac:dyDescent="0.25">
      <c r="C222" s="2"/>
      <c r="G222" s="36"/>
      <c r="H222" s="58"/>
      <c r="I222" s="58"/>
      <c r="J222" s="58"/>
      <c r="K222" s="58"/>
      <c r="L222" s="58"/>
      <c r="N222" s="2"/>
      <c r="O222" s="2"/>
    </row>
    <row r="223" spans="3:16" ht="13.9" customHeight="1" thickBot="1" x14ac:dyDescent="0.25">
      <c r="C223" s="105" t="s">
        <v>107</v>
      </c>
      <c r="D223" s="26" t="s">
        <v>1</v>
      </c>
      <c r="E223" s="305">
        <f>E224+E225+E226</f>
        <v>0</v>
      </c>
      <c r="G223" s="349" t="s">
        <v>49</v>
      </c>
      <c r="H223" s="350"/>
      <c r="I223" s="350"/>
      <c r="J223" s="350"/>
      <c r="K223" s="350"/>
      <c r="L223" s="353">
        <f>SUM(G226:L226)</f>
        <v>0</v>
      </c>
      <c r="N223" s="105" t="s">
        <v>109</v>
      </c>
      <c r="O223" s="26" t="s">
        <v>1</v>
      </c>
      <c r="P223" s="305">
        <f>P224+P225+P226</f>
        <v>0</v>
      </c>
    </row>
    <row r="224" spans="3:16" ht="13.9" customHeight="1" thickBot="1" x14ac:dyDescent="0.25">
      <c r="C224" s="106" t="s">
        <v>6</v>
      </c>
      <c r="D224" s="16"/>
      <c r="E224" s="27"/>
      <c r="G224" s="351"/>
      <c r="H224" s="352"/>
      <c r="I224" s="352"/>
      <c r="J224" s="352"/>
      <c r="K224" s="352"/>
      <c r="L224" s="354"/>
      <c r="N224" s="106" t="s">
        <v>6</v>
      </c>
      <c r="O224" s="16"/>
      <c r="P224" s="27"/>
    </row>
    <row r="225" spans="3:16" ht="13.9" customHeight="1" x14ac:dyDescent="0.2">
      <c r="C225" s="108" t="s">
        <v>7</v>
      </c>
      <c r="D225" s="16"/>
      <c r="E225" s="27"/>
      <c r="F225" s="12"/>
      <c r="G225" s="311" t="s">
        <v>36</v>
      </c>
      <c r="H225" s="370" t="s">
        <v>37</v>
      </c>
      <c r="I225" s="370"/>
      <c r="J225" s="370" t="s">
        <v>38</v>
      </c>
      <c r="K225" s="370"/>
      <c r="L225" s="312" t="s">
        <v>40</v>
      </c>
      <c r="N225" s="108" t="s">
        <v>7</v>
      </c>
      <c r="O225" s="16"/>
      <c r="P225" s="27"/>
    </row>
    <row r="226" spans="3:16" ht="13.9" customHeight="1" thickBot="1" x14ac:dyDescent="0.25">
      <c r="C226" s="110" t="s">
        <v>8</v>
      </c>
      <c r="D226" s="34"/>
      <c r="E226" s="39"/>
      <c r="F226" s="12"/>
      <c r="G226" s="85"/>
      <c r="H226" s="371"/>
      <c r="I226" s="371"/>
      <c r="J226" s="371"/>
      <c r="K226" s="371"/>
      <c r="L226" s="86"/>
      <c r="N226" s="110" t="s">
        <v>8</v>
      </c>
      <c r="O226" s="16"/>
      <c r="P226" s="27"/>
    </row>
    <row r="227" spans="3:16" ht="13.9" customHeight="1" thickBot="1" x14ac:dyDescent="0.25">
      <c r="C227" s="88"/>
      <c r="N227" s="88"/>
      <c r="O227" s="63"/>
      <c r="P227" s="63"/>
    </row>
    <row r="228" spans="3:16" ht="13.9" customHeight="1" thickBot="1" x14ac:dyDescent="0.25">
      <c r="C228" s="105" t="s">
        <v>108</v>
      </c>
      <c r="D228" s="26" t="s">
        <v>1</v>
      </c>
      <c r="E228" s="305">
        <f>E229+E230+E231</f>
        <v>0</v>
      </c>
      <c r="G228" s="349" t="s">
        <v>50</v>
      </c>
      <c r="H228" s="350"/>
      <c r="I228" s="350"/>
      <c r="J228" s="350"/>
      <c r="K228" s="350"/>
      <c r="L228" s="353">
        <f>SUM(G232:L232)</f>
        <v>0</v>
      </c>
      <c r="N228" s="111" t="s">
        <v>109</v>
      </c>
      <c r="O228" s="26" t="s">
        <v>1</v>
      </c>
      <c r="P228" s="305">
        <f>P229+P230</f>
        <v>0</v>
      </c>
    </row>
    <row r="229" spans="3:16" ht="13.9" customHeight="1" thickBot="1" x14ac:dyDescent="0.25">
      <c r="C229" s="108" t="s">
        <v>54</v>
      </c>
      <c r="D229" s="37"/>
      <c r="E229" s="38"/>
      <c r="F229" s="12"/>
      <c r="G229" s="351"/>
      <c r="H229" s="352"/>
      <c r="I229" s="352"/>
      <c r="J229" s="352"/>
      <c r="K229" s="352"/>
      <c r="L229" s="354"/>
      <c r="N229" s="29" t="s">
        <v>54</v>
      </c>
      <c r="O229" s="37"/>
      <c r="P229" s="38"/>
    </row>
    <row r="230" spans="3:16" ht="13.9" customHeight="1" x14ac:dyDescent="0.2">
      <c r="C230" s="108" t="s">
        <v>9</v>
      </c>
      <c r="D230" s="60"/>
      <c r="E230" s="30"/>
      <c r="G230" s="316">
        <v>10</v>
      </c>
      <c r="H230" s="317">
        <v>20</v>
      </c>
      <c r="I230" s="317"/>
      <c r="J230" s="317"/>
      <c r="K230" s="317">
        <v>50</v>
      </c>
      <c r="L230" s="318">
        <v>100</v>
      </c>
      <c r="N230" s="29" t="s">
        <v>9</v>
      </c>
      <c r="O230" s="61"/>
      <c r="P230" s="62"/>
    </row>
    <row r="231" spans="3:16" ht="13.9" customHeight="1" thickBot="1" x14ac:dyDescent="0.25">
      <c r="C231" s="110" t="s">
        <v>10</v>
      </c>
      <c r="D231" s="31"/>
      <c r="E231" s="35"/>
      <c r="G231" s="83"/>
      <c r="H231" s="357"/>
      <c r="I231" s="357"/>
      <c r="J231" s="357"/>
      <c r="K231" s="357"/>
      <c r="L231" s="84"/>
      <c r="N231" s="33" t="s">
        <v>10</v>
      </c>
      <c r="O231" s="31"/>
      <c r="P231" s="32"/>
    </row>
    <row r="232" spans="3:16" ht="13.9" customHeight="1" thickBot="1" x14ac:dyDescent="0.25">
      <c r="C232" s="99"/>
      <c r="G232" s="335">
        <f>G230*G231</f>
        <v>0</v>
      </c>
      <c r="H232" s="365">
        <f t="shared" ref="H232" si="22">H230*H231</f>
        <v>0</v>
      </c>
      <c r="I232" s="365"/>
      <c r="J232" s="365">
        <f>K230*J231</f>
        <v>0</v>
      </c>
      <c r="K232" s="365"/>
      <c r="L232" s="336">
        <f t="shared" ref="L232" si="23">L230*L231</f>
        <v>0</v>
      </c>
      <c r="N232" s="88"/>
      <c r="O232" s="2"/>
    </row>
    <row r="233" spans="3:16" ht="13.9" customHeight="1" thickBot="1" x14ac:dyDescent="0.25">
      <c r="C233" s="112" t="s">
        <v>113</v>
      </c>
      <c r="D233" s="40" t="s">
        <v>1</v>
      </c>
      <c r="E233" s="314">
        <f>SUM(E234:E237)</f>
        <v>0</v>
      </c>
      <c r="F233" s="12"/>
      <c r="N233" s="112" t="s">
        <v>110</v>
      </c>
      <c r="O233" s="40" t="s">
        <v>1</v>
      </c>
      <c r="P233" s="314">
        <f>SUM(P234:P237)</f>
        <v>0</v>
      </c>
    </row>
    <row r="234" spans="3:16" ht="13.9" customHeight="1" thickBot="1" x14ac:dyDescent="0.25">
      <c r="C234" s="113" t="s">
        <v>11</v>
      </c>
      <c r="D234" s="41"/>
      <c r="E234" s="42"/>
      <c r="F234" s="12"/>
      <c r="H234" s="449" t="s">
        <v>23</v>
      </c>
      <c r="I234" s="450"/>
      <c r="J234" s="450"/>
      <c r="K234" s="451"/>
      <c r="N234" s="113" t="s">
        <v>30</v>
      </c>
      <c r="O234" s="41"/>
      <c r="P234" s="42"/>
    </row>
    <row r="235" spans="3:16" ht="13.9" customHeight="1" x14ac:dyDescent="0.2">
      <c r="C235" s="114" t="s">
        <v>57</v>
      </c>
      <c r="D235" s="43"/>
      <c r="E235" s="44"/>
      <c r="F235" s="12"/>
      <c r="H235" s="387">
        <f>E210+E218+E219+E220+P220</f>
        <v>0</v>
      </c>
      <c r="I235" s="388"/>
      <c r="J235" s="388"/>
      <c r="K235" s="389"/>
      <c r="N235" s="114" t="s">
        <v>31</v>
      </c>
      <c r="O235" s="43"/>
      <c r="P235" s="44"/>
    </row>
    <row r="236" spans="3:16" ht="13.9" customHeight="1" thickBot="1" x14ac:dyDescent="0.25">
      <c r="C236" s="114" t="s">
        <v>12</v>
      </c>
      <c r="D236" s="43"/>
      <c r="E236" s="44"/>
      <c r="F236" s="12"/>
      <c r="H236" s="390"/>
      <c r="I236" s="391"/>
      <c r="J236" s="391"/>
      <c r="K236" s="392"/>
      <c r="N236" s="114" t="s">
        <v>32</v>
      </c>
      <c r="O236" s="43"/>
      <c r="P236" s="44"/>
    </row>
    <row r="237" spans="3:16" ht="13.9" customHeight="1" thickBot="1" x14ac:dyDescent="0.25">
      <c r="C237" s="115" t="s">
        <v>13</v>
      </c>
      <c r="D237" s="45"/>
      <c r="E237" s="46"/>
      <c r="N237" s="115" t="s">
        <v>33</v>
      </c>
      <c r="O237" s="45"/>
      <c r="P237" s="46"/>
    </row>
    <row r="239" spans="3:16" ht="13.9" customHeight="1" thickBot="1" x14ac:dyDescent="0.25"/>
    <row r="240" spans="3:16" ht="13.9" customHeight="1" thickBot="1" x14ac:dyDescent="0.25">
      <c r="G240" s="82"/>
      <c r="H240" s="465">
        <f>H206+1</f>
        <v>45326</v>
      </c>
      <c r="I240" s="466"/>
      <c r="J240" s="466"/>
      <c r="K240" s="466"/>
      <c r="L240" s="81"/>
    </row>
    <row r="241" spans="3:16" ht="13.9" customHeight="1" x14ac:dyDescent="0.2">
      <c r="C241" s="468" t="s">
        <v>41</v>
      </c>
      <c r="D241" s="469"/>
      <c r="E241" s="469"/>
      <c r="F241" s="472" t="e">
        <f>$K$2</f>
        <v>#VALUE!</v>
      </c>
      <c r="G241" s="71"/>
      <c r="H241" s="467"/>
      <c r="I241" s="467"/>
      <c r="J241" s="467"/>
      <c r="K241" s="467"/>
      <c r="L241" s="71"/>
      <c r="M241" s="73"/>
      <c r="N241" s="461" t="s">
        <v>58</v>
      </c>
      <c r="O241" s="461"/>
      <c r="P241" s="462"/>
    </row>
    <row r="242" spans="3:16" ht="13.9" customHeight="1" thickBot="1" x14ac:dyDescent="0.25">
      <c r="C242" s="470"/>
      <c r="D242" s="471"/>
      <c r="E242" s="471"/>
      <c r="F242" s="473"/>
      <c r="G242" s="72"/>
      <c r="H242" s="467"/>
      <c r="I242" s="467"/>
      <c r="J242" s="467"/>
      <c r="K242" s="467"/>
      <c r="L242" s="72"/>
      <c r="M242" s="74"/>
      <c r="N242" s="463"/>
      <c r="O242" s="463"/>
      <c r="P242" s="464"/>
    </row>
    <row r="243" spans="3:16" ht="13.9" customHeight="1" thickBot="1" x14ac:dyDescent="0.25">
      <c r="E243" s="4"/>
      <c r="G243" s="5"/>
      <c r="H243" s="378" t="s">
        <v>45</v>
      </c>
      <c r="I243" s="379"/>
      <c r="J243" s="379"/>
      <c r="K243" s="6"/>
      <c r="L243" s="5"/>
      <c r="N243" s="7"/>
      <c r="O243" s="7"/>
      <c r="P243" s="7"/>
    </row>
    <row r="244" spans="3:16" ht="13.9" customHeight="1" thickBot="1" x14ac:dyDescent="0.25">
      <c r="C244" s="279" t="s">
        <v>0</v>
      </c>
      <c r="D244" s="280" t="s">
        <v>1</v>
      </c>
      <c r="E244" s="328">
        <f>SUM(E245:E249)</f>
        <v>0</v>
      </c>
      <c r="F244" s="88"/>
      <c r="G244" s="89"/>
      <c r="H244" s="380" t="s">
        <v>43</v>
      </c>
      <c r="I244" s="381"/>
      <c r="J244" s="381"/>
      <c r="K244" s="90" t="str">
        <f>IFERROR(H269/K243,"")</f>
        <v/>
      </c>
      <c r="L244" s="88"/>
      <c r="M244" s="88"/>
      <c r="N244" s="337" t="s">
        <v>16</v>
      </c>
      <c r="O244" s="337" t="s">
        <v>17</v>
      </c>
      <c r="P244" s="337" t="s">
        <v>18</v>
      </c>
    </row>
    <row r="245" spans="3:16" ht="13.9" customHeight="1" thickBot="1" x14ac:dyDescent="0.25">
      <c r="C245" s="10" t="s">
        <v>2</v>
      </c>
      <c r="D245" s="278">
        <f>K243-D246-D247-D248</f>
        <v>0</v>
      </c>
      <c r="E245" s="11"/>
      <c r="F245" s="12"/>
      <c r="G245" s="13"/>
      <c r="H245" s="14"/>
      <c r="I245" s="8"/>
      <c r="J245" s="8"/>
      <c r="K245" s="14"/>
      <c r="L245" s="14"/>
      <c r="N245" s="338">
        <f>SUM(N246:N249)</f>
        <v>0</v>
      </c>
      <c r="O245" s="338">
        <f>SUM(O246:O249)</f>
        <v>0</v>
      </c>
      <c r="P245" s="338">
        <f>SUM(P246:P249)</f>
        <v>0</v>
      </c>
    </row>
    <row r="246" spans="3:16" ht="13.9" customHeight="1" thickBot="1" x14ac:dyDescent="0.25">
      <c r="C246" s="15" t="s">
        <v>3</v>
      </c>
      <c r="D246" s="101">
        <f>COUNTIF(G260:L260,"&gt;0")</f>
        <v>0</v>
      </c>
      <c r="E246" s="95">
        <f>SUM(G260:L260)</f>
        <v>0</v>
      </c>
      <c r="F246" s="12"/>
      <c r="G246" s="254" t="s">
        <v>20</v>
      </c>
      <c r="H246" s="330">
        <f>SUM(H252:I255)</f>
        <v>0</v>
      </c>
      <c r="I246" s="18"/>
      <c r="J246" s="18"/>
      <c r="K246" s="254" t="s">
        <v>21</v>
      </c>
      <c r="L246" s="330">
        <f>SUM(J252:J255)</f>
        <v>0</v>
      </c>
      <c r="N246" s="75"/>
      <c r="O246" s="75"/>
      <c r="P246" s="75"/>
    </row>
    <row r="247" spans="3:16" ht="13.9" customHeight="1" thickBot="1" x14ac:dyDescent="0.25">
      <c r="C247" s="15" t="s">
        <v>4</v>
      </c>
      <c r="D247" s="16"/>
      <c r="E247" s="17"/>
      <c r="F247" s="12"/>
      <c r="G247" s="13"/>
      <c r="H247" s="14"/>
      <c r="I247" s="8"/>
      <c r="J247" s="8"/>
      <c r="K247" s="14"/>
      <c r="L247" s="14"/>
      <c r="N247" s="75"/>
      <c r="O247" s="75"/>
      <c r="P247" s="75"/>
    </row>
    <row r="248" spans="3:16" ht="13.9" customHeight="1" thickBot="1" x14ac:dyDescent="0.25">
      <c r="C248" s="15" t="s">
        <v>14</v>
      </c>
      <c r="D248" s="101">
        <f>COUNTIF(N246:P249,"&gt;0")+COUNTIF(N252:N255,"&gt;0")</f>
        <v>0</v>
      </c>
      <c r="E248" s="95">
        <f>SUM(N246:P249)+SUM(N252:N255)</f>
        <v>0</v>
      </c>
      <c r="F248" s="12"/>
      <c r="G248" s="259" t="s">
        <v>68</v>
      </c>
      <c r="H248" s="132">
        <f>SUM(H252:I255)+SUM(J252:K255)</f>
        <v>0</v>
      </c>
      <c r="I248" s="18"/>
      <c r="J248" s="18"/>
      <c r="K248" s="260" t="s">
        <v>51</v>
      </c>
      <c r="L248" s="331">
        <f>H248-H269</f>
        <v>0</v>
      </c>
      <c r="N248" s="75"/>
      <c r="O248" s="75"/>
      <c r="P248" s="75"/>
    </row>
    <row r="249" spans="3:16" ht="13.9" customHeight="1" thickBot="1" x14ac:dyDescent="0.25">
      <c r="C249" s="19" t="s">
        <v>5</v>
      </c>
      <c r="D249" s="20"/>
      <c r="E249" s="329">
        <f>5*D249</f>
        <v>0</v>
      </c>
      <c r="F249" s="12"/>
      <c r="N249" s="76"/>
      <c r="O249" s="76"/>
      <c r="P249" s="76"/>
    </row>
    <row r="250" spans="3:16" ht="13.9" customHeight="1" thickBot="1" x14ac:dyDescent="0.25">
      <c r="C250" s="21"/>
      <c r="D250" s="22"/>
      <c r="E250" s="23"/>
      <c r="F250" s="12"/>
      <c r="G250" s="442" t="s">
        <v>28</v>
      </c>
      <c r="H250" s="446" t="s">
        <v>29</v>
      </c>
      <c r="I250" s="444"/>
      <c r="J250" s="444" t="s">
        <v>15</v>
      </c>
      <c r="K250" s="445"/>
      <c r="L250" s="24" t="s">
        <v>39</v>
      </c>
      <c r="N250" s="337" t="s">
        <v>55</v>
      </c>
      <c r="O250" s="2"/>
      <c r="P250" s="281"/>
    </row>
    <row r="251" spans="3:16" ht="13.9" customHeight="1" thickBot="1" x14ac:dyDescent="0.25">
      <c r="C251" s="47" t="s">
        <v>47</v>
      </c>
      <c r="D251" s="48" t="s">
        <v>1</v>
      </c>
      <c r="E251" s="49" t="s">
        <v>34</v>
      </c>
      <c r="F251" s="12"/>
      <c r="G251" s="443"/>
      <c r="H251" s="358">
        <f>SUM(H252:I255)</f>
        <v>0</v>
      </c>
      <c r="I251" s="359"/>
      <c r="J251" s="360">
        <f>SUM(J252:K254)</f>
        <v>0</v>
      </c>
      <c r="K251" s="361"/>
      <c r="L251" s="293">
        <f>SUM(L252:M254)</f>
        <v>0</v>
      </c>
      <c r="M251" s="64"/>
      <c r="N251" s="338">
        <f>SUM(N252:N255)</f>
        <v>0</v>
      </c>
      <c r="O251" s="2"/>
      <c r="P251" s="281"/>
    </row>
    <row r="252" spans="3:16" ht="13.9" customHeight="1" x14ac:dyDescent="0.2">
      <c r="C252" s="100" t="s">
        <v>44</v>
      </c>
      <c r="D252" s="77"/>
      <c r="E252" s="59"/>
      <c r="F252" s="12"/>
      <c r="G252" s="28" t="s">
        <v>19</v>
      </c>
      <c r="H252" s="439"/>
      <c r="I252" s="440"/>
      <c r="J252" s="440"/>
      <c r="K252" s="441"/>
      <c r="L252" s="333">
        <f>H252+J252</f>
        <v>0</v>
      </c>
      <c r="N252" s="75"/>
      <c r="O252" s="2"/>
      <c r="P252" s="101"/>
    </row>
    <row r="253" spans="3:16" ht="13.9" customHeight="1" x14ac:dyDescent="0.2">
      <c r="C253" s="102" t="s">
        <v>48</v>
      </c>
      <c r="D253" s="16"/>
      <c r="E253" s="282">
        <f>D253*4.99</f>
        <v>0</v>
      </c>
      <c r="F253" s="12"/>
      <c r="G253" s="28" t="s">
        <v>25</v>
      </c>
      <c r="H253" s="431"/>
      <c r="I253" s="432"/>
      <c r="J253" s="432"/>
      <c r="K253" s="433"/>
      <c r="L253" s="334">
        <f>H253+J253</f>
        <v>0</v>
      </c>
      <c r="N253" s="75"/>
      <c r="O253" s="2"/>
      <c r="P253" s="96"/>
    </row>
    <row r="254" spans="3:16" ht="13.9" customHeight="1" x14ac:dyDescent="0.2">
      <c r="C254" s="102" t="s">
        <v>114</v>
      </c>
      <c r="D254" s="16"/>
      <c r="E254" s="51"/>
      <c r="F254" s="12"/>
      <c r="G254" s="28" t="s">
        <v>26</v>
      </c>
      <c r="H254" s="431"/>
      <c r="I254" s="432"/>
      <c r="J254" s="432"/>
      <c r="K254" s="433"/>
      <c r="L254" s="334">
        <f>H254+J254</f>
        <v>0</v>
      </c>
      <c r="N254" s="75"/>
      <c r="O254" s="2"/>
      <c r="P254" s="121"/>
    </row>
    <row r="255" spans="3:16" ht="13.9" customHeight="1" thickBot="1" x14ac:dyDescent="0.25">
      <c r="C255" s="103" t="s">
        <v>56</v>
      </c>
      <c r="D255" s="78"/>
      <c r="E255" s="79"/>
      <c r="G255" s="87" t="s">
        <v>27</v>
      </c>
      <c r="H255" s="376">
        <f>E258+E263+E267</f>
        <v>0</v>
      </c>
      <c r="I255" s="377"/>
      <c r="J255" s="377"/>
      <c r="K255" s="438"/>
      <c r="L255" s="332">
        <f>H255</f>
        <v>0</v>
      </c>
      <c r="N255" s="76"/>
      <c r="O255" s="2"/>
    </row>
    <row r="256" spans="3:16" ht="13.9" customHeight="1" thickBot="1" x14ac:dyDescent="0.25">
      <c r="C256" s="2"/>
      <c r="G256" s="36"/>
      <c r="H256" s="58"/>
      <c r="I256" s="58"/>
      <c r="J256" s="58"/>
      <c r="K256" s="58"/>
      <c r="L256" s="58"/>
      <c r="N256" s="2"/>
      <c r="O256" s="2"/>
    </row>
    <row r="257" spans="3:16" ht="13.9" customHeight="1" thickBot="1" x14ac:dyDescent="0.25">
      <c r="C257" s="105" t="s">
        <v>107</v>
      </c>
      <c r="D257" s="26" t="s">
        <v>1</v>
      </c>
      <c r="E257" s="305">
        <f>E258+E259+E260</f>
        <v>0</v>
      </c>
      <c r="G257" s="349" t="s">
        <v>49</v>
      </c>
      <c r="H257" s="350"/>
      <c r="I257" s="350"/>
      <c r="J257" s="350"/>
      <c r="K257" s="350"/>
      <c r="L257" s="353">
        <f>SUM(G260:L260)</f>
        <v>0</v>
      </c>
      <c r="N257" s="105" t="s">
        <v>109</v>
      </c>
      <c r="O257" s="26" t="s">
        <v>1</v>
      </c>
      <c r="P257" s="305">
        <f>P258+P259+P260</f>
        <v>0</v>
      </c>
    </row>
    <row r="258" spans="3:16" ht="13.9" customHeight="1" thickBot="1" x14ac:dyDescent="0.25">
      <c r="C258" s="106" t="s">
        <v>6</v>
      </c>
      <c r="D258" s="16"/>
      <c r="E258" s="27"/>
      <c r="G258" s="351"/>
      <c r="H258" s="352"/>
      <c r="I258" s="352"/>
      <c r="J258" s="352"/>
      <c r="K258" s="352"/>
      <c r="L258" s="354"/>
      <c r="N258" s="106" t="s">
        <v>6</v>
      </c>
      <c r="O258" s="16"/>
      <c r="P258" s="27"/>
    </row>
    <row r="259" spans="3:16" ht="13.9" customHeight="1" x14ac:dyDescent="0.2">
      <c r="C259" s="108" t="s">
        <v>7</v>
      </c>
      <c r="D259" s="16"/>
      <c r="E259" s="27"/>
      <c r="F259" s="12"/>
      <c r="G259" s="311" t="s">
        <v>36</v>
      </c>
      <c r="H259" s="370" t="s">
        <v>37</v>
      </c>
      <c r="I259" s="370"/>
      <c r="J259" s="370" t="s">
        <v>38</v>
      </c>
      <c r="K259" s="370"/>
      <c r="L259" s="312" t="s">
        <v>40</v>
      </c>
      <c r="N259" s="108" t="s">
        <v>7</v>
      </c>
      <c r="O259" s="16"/>
      <c r="P259" s="27"/>
    </row>
    <row r="260" spans="3:16" ht="13.9" customHeight="1" thickBot="1" x14ac:dyDescent="0.25">
      <c r="C260" s="110" t="s">
        <v>8</v>
      </c>
      <c r="D260" s="34"/>
      <c r="E260" s="39"/>
      <c r="F260" s="12"/>
      <c r="G260" s="85"/>
      <c r="H260" s="371"/>
      <c r="I260" s="371"/>
      <c r="J260" s="371"/>
      <c r="K260" s="371"/>
      <c r="L260" s="86"/>
      <c r="N260" s="110" t="s">
        <v>8</v>
      </c>
      <c r="O260" s="16"/>
      <c r="P260" s="27"/>
    </row>
    <row r="261" spans="3:16" ht="13.9" customHeight="1" thickBot="1" x14ac:dyDescent="0.25">
      <c r="C261" s="88"/>
      <c r="N261" s="88"/>
      <c r="O261" s="63"/>
      <c r="P261" s="63"/>
    </row>
    <row r="262" spans="3:16" ht="13.9" customHeight="1" thickBot="1" x14ac:dyDescent="0.25">
      <c r="C262" s="105" t="s">
        <v>108</v>
      </c>
      <c r="D262" s="26" t="s">
        <v>1</v>
      </c>
      <c r="E262" s="305">
        <f>E263+E264+E265</f>
        <v>0</v>
      </c>
      <c r="G262" s="349" t="s">
        <v>50</v>
      </c>
      <c r="H262" s="350"/>
      <c r="I262" s="350"/>
      <c r="J262" s="350"/>
      <c r="K262" s="350"/>
      <c r="L262" s="353">
        <f>SUM(G266:L266)</f>
        <v>0</v>
      </c>
      <c r="N262" s="111" t="s">
        <v>109</v>
      </c>
      <c r="O262" s="26" t="s">
        <v>1</v>
      </c>
      <c r="P262" s="305">
        <f>P263+P264</f>
        <v>0</v>
      </c>
    </row>
    <row r="263" spans="3:16" ht="13.9" customHeight="1" thickBot="1" x14ac:dyDescent="0.25">
      <c r="C263" s="108" t="s">
        <v>54</v>
      </c>
      <c r="D263" s="37"/>
      <c r="E263" s="38"/>
      <c r="F263" s="12"/>
      <c r="G263" s="351"/>
      <c r="H263" s="352"/>
      <c r="I263" s="352"/>
      <c r="J263" s="352"/>
      <c r="K263" s="352"/>
      <c r="L263" s="354"/>
      <c r="N263" s="29" t="s">
        <v>54</v>
      </c>
      <c r="O263" s="37"/>
      <c r="P263" s="38"/>
    </row>
    <row r="264" spans="3:16" ht="13.9" customHeight="1" x14ac:dyDescent="0.2">
      <c r="C264" s="108" t="s">
        <v>9</v>
      </c>
      <c r="D264" s="60"/>
      <c r="E264" s="30"/>
      <c r="G264" s="316">
        <v>10</v>
      </c>
      <c r="H264" s="317">
        <v>20</v>
      </c>
      <c r="I264" s="317"/>
      <c r="J264" s="317"/>
      <c r="K264" s="317">
        <v>50</v>
      </c>
      <c r="L264" s="318">
        <v>100</v>
      </c>
      <c r="N264" s="29" t="s">
        <v>9</v>
      </c>
      <c r="O264" s="61"/>
      <c r="P264" s="62"/>
    </row>
    <row r="265" spans="3:16" ht="13.9" customHeight="1" thickBot="1" x14ac:dyDescent="0.25">
      <c r="C265" s="110" t="s">
        <v>10</v>
      </c>
      <c r="D265" s="31"/>
      <c r="E265" s="35"/>
      <c r="G265" s="83"/>
      <c r="H265" s="357"/>
      <c r="I265" s="357"/>
      <c r="J265" s="357"/>
      <c r="K265" s="357"/>
      <c r="L265" s="84"/>
      <c r="N265" s="33" t="s">
        <v>10</v>
      </c>
      <c r="O265" s="31"/>
      <c r="P265" s="32"/>
    </row>
    <row r="266" spans="3:16" ht="13.9" customHeight="1" thickBot="1" x14ac:dyDescent="0.25">
      <c r="C266" s="99"/>
      <c r="G266" s="335">
        <f>G264*G265</f>
        <v>0</v>
      </c>
      <c r="H266" s="365">
        <f t="shared" ref="H266" si="24">H264*H265</f>
        <v>0</v>
      </c>
      <c r="I266" s="365"/>
      <c r="J266" s="365">
        <f>K264*J265</f>
        <v>0</v>
      </c>
      <c r="K266" s="365"/>
      <c r="L266" s="336">
        <f t="shared" ref="L266" si="25">L264*L265</f>
        <v>0</v>
      </c>
      <c r="N266" s="88"/>
      <c r="O266" s="2"/>
    </row>
    <row r="267" spans="3:16" ht="13.9" customHeight="1" thickBot="1" x14ac:dyDescent="0.25">
      <c r="C267" s="112" t="s">
        <v>113</v>
      </c>
      <c r="D267" s="40" t="s">
        <v>1</v>
      </c>
      <c r="E267" s="314">
        <f>SUM(E268:E271)</f>
        <v>0</v>
      </c>
      <c r="F267" s="12"/>
      <c r="N267" s="112" t="s">
        <v>110</v>
      </c>
      <c r="O267" s="40" t="s">
        <v>1</v>
      </c>
      <c r="P267" s="314">
        <f>SUM(P268:P271)</f>
        <v>0</v>
      </c>
    </row>
    <row r="268" spans="3:16" ht="13.9" customHeight="1" thickBot="1" x14ac:dyDescent="0.25">
      <c r="C268" s="113" t="s">
        <v>11</v>
      </c>
      <c r="D268" s="41"/>
      <c r="E268" s="42"/>
      <c r="F268" s="12"/>
      <c r="H268" s="449" t="s">
        <v>23</v>
      </c>
      <c r="I268" s="450"/>
      <c r="J268" s="450"/>
      <c r="K268" s="451"/>
      <c r="N268" s="113" t="s">
        <v>30</v>
      </c>
      <c r="O268" s="41"/>
      <c r="P268" s="42"/>
    </row>
    <row r="269" spans="3:16" ht="13.9" customHeight="1" x14ac:dyDescent="0.2">
      <c r="C269" s="114" t="s">
        <v>57</v>
      </c>
      <c r="D269" s="43"/>
      <c r="E269" s="44"/>
      <c r="F269" s="12"/>
      <c r="H269" s="387">
        <f>E244+E252+E253+E254+P254</f>
        <v>0</v>
      </c>
      <c r="I269" s="388"/>
      <c r="J269" s="388"/>
      <c r="K269" s="389"/>
      <c r="N269" s="114" t="s">
        <v>31</v>
      </c>
      <c r="O269" s="43"/>
      <c r="P269" s="44"/>
    </row>
    <row r="270" spans="3:16" ht="13.9" customHeight="1" thickBot="1" x14ac:dyDescent="0.25">
      <c r="C270" s="114" t="s">
        <v>12</v>
      </c>
      <c r="D270" s="43"/>
      <c r="E270" s="44"/>
      <c r="F270" s="12"/>
      <c r="H270" s="390"/>
      <c r="I270" s="391"/>
      <c r="J270" s="391"/>
      <c r="K270" s="392"/>
      <c r="N270" s="114" t="s">
        <v>32</v>
      </c>
      <c r="O270" s="43"/>
      <c r="P270" s="44"/>
    </row>
    <row r="271" spans="3:16" ht="13.9" customHeight="1" thickBot="1" x14ac:dyDescent="0.25">
      <c r="C271" s="115" t="s">
        <v>13</v>
      </c>
      <c r="D271" s="45"/>
      <c r="E271" s="46"/>
      <c r="N271" s="115" t="s">
        <v>33</v>
      </c>
      <c r="O271" s="45"/>
      <c r="P271" s="46"/>
    </row>
  </sheetData>
  <mergeCells count="272">
    <mergeCell ref="H2:J4"/>
    <mergeCell ref="K2:K4"/>
    <mergeCell ref="C3:F4"/>
    <mergeCell ref="M3:P4"/>
    <mergeCell ref="H5:J5"/>
    <mergeCell ref="H6:J6"/>
    <mergeCell ref="N6:N7"/>
    <mergeCell ref="O6:O7"/>
    <mergeCell ref="P6:P7"/>
    <mergeCell ref="H14:I14"/>
    <mergeCell ref="J14:K14"/>
    <mergeCell ref="H15:I15"/>
    <mergeCell ref="J15:K15"/>
    <mergeCell ref="H16:I16"/>
    <mergeCell ref="J16:K16"/>
    <mergeCell ref="N10:N11"/>
    <mergeCell ref="G12:G13"/>
    <mergeCell ref="H12:I12"/>
    <mergeCell ref="J12:K12"/>
    <mergeCell ref="H13:I13"/>
    <mergeCell ref="J13:K13"/>
    <mergeCell ref="G24:K25"/>
    <mergeCell ref="L24:L25"/>
    <mergeCell ref="G26:I26"/>
    <mergeCell ref="J26:L26"/>
    <mergeCell ref="G27:I27"/>
    <mergeCell ref="J27:L27"/>
    <mergeCell ref="H17:I17"/>
    <mergeCell ref="J17:K17"/>
    <mergeCell ref="G19:H19"/>
    <mergeCell ref="K19:L19"/>
    <mergeCell ref="G20:H21"/>
    <mergeCell ref="K20:L21"/>
    <mergeCell ref="H33:I33"/>
    <mergeCell ref="J33:K33"/>
    <mergeCell ref="H36:K38"/>
    <mergeCell ref="C37:E38"/>
    <mergeCell ref="F37:F38"/>
    <mergeCell ref="N37:P38"/>
    <mergeCell ref="G29:K30"/>
    <mergeCell ref="L29:L30"/>
    <mergeCell ref="H31:I31"/>
    <mergeCell ref="J31:K31"/>
    <mergeCell ref="H32:I32"/>
    <mergeCell ref="J32:K32"/>
    <mergeCell ref="H48:I48"/>
    <mergeCell ref="J48:K48"/>
    <mergeCell ref="H49:I49"/>
    <mergeCell ref="J49:K49"/>
    <mergeCell ref="H50:I50"/>
    <mergeCell ref="J50:K50"/>
    <mergeCell ref="H39:J39"/>
    <mergeCell ref="H40:J40"/>
    <mergeCell ref="G46:G47"/>
    <mergeCell ref="H46:I46"/>
    <mergeCell ref="J46:K46"/>
    <mergeCell ref="H47:I47"/>
    <mergeCell ref="J47:K47"/>
    <mergeCell ref="C71:E72"/>
    <mergeCell ref="F71:F72"/>
    <mergeCell ref="H56:I56"/>
    <mergeCell ref="J56:K56"/>
    <mergeCell ref="G58:K59"/>
    <mergeCell ref="L58:L59"/>
    <mergeCell ref="H61:I61"/>
    <mergeCell ref="J61:K61"/>
    <mergeCell ref="H51:I51"/>
    <mergeCell ref="J51:K51"/>
    <mergeCell ref="G53:K54"/>
    <mergeCell ref="L53:L54"/>
    <mergeCell ref="H55:I55"/>
    <mergeCell ref="J55:K55"/>
    <mergeCell ref="G80:G81"/>
    <mergeCell ref="H80:I80"/>
    <mergeCell ref="J80:K80"/>
    <mergeCell ref="H81:I81"/>
    <mergeCell ref="J81:K81"/>
    <mergeCell ref="H62:I62"/>
    <mergeCell ref="J62:K62"/>
    <mergeCell ref="H64:K64"/>
    <mergeCell ref="H65:K66"/>
    <mergeCell ref="H70:K72"/>
    <mergeCell ref="H82:I82"/>
    <mergeCell ref="J82:K82"/>
    <mergeCell ref="H83:I83"/>
    <mergeCell ref="J83:K83"/>
    <mergeCell ref="H84:I84"/>
    <mergeCell ref="J84:K84"/>
    <mergeCell ref="N71:P72"/>
    <mergeCell ref="H73:J73"/>
    <mergeCell ref="H74:J74"/>
    <mergeCell ref="C105:E106"/>
    <mergeCell ref="F105:F106"/>
    <mergeCell ref="H90:I90"/>
    <mergeCell ref="J90:K90"/>
    <mergeCell ref="G92:K93"/>
    <mergeCell ref="L92:L93"/>
    <mergeCell ref="H95:I95"/>
    <mergeCell ref="J95:K95"/>
    <mergeCell ref="H85:I85"/>
    <mergeCell ref="J85:K85"/>
    <mergeCell ref="G87:K88"/>
    <mergeCell ref="L87:L88"/>
    <mergeCell ref="H89:I89"/>
    <mergeCell ref="J89:K89"/>
    <mergeCell ref="G114:G115"/>
    <mergeCell ref="H114:I114"/>
    <mergeCell ref="J114:K114"/>
    <mergeCell ref="H115:I115"/>
    <mergeCell ref="J115:K115"/>
    <mergeCell ref="H96:I96"/>
    <mergeCell ref="J96:K96"/>
    <mergeCell ref="H98:K98"/>
    <mergeCell ref="H99:K100"/>
    <mergeCell ref="H104:K106"/>
    <mergeCell ref="H116:I116"/>
    <mergeCell ref="J116:K116"/>
    <mergeCell ref="H117:I117"/>
    <mergeCell ref="J117:K117"/>
    <mergeCell ref="H118:I118"/>
    <mergeCell ref="J118:K118"/>
    <mergeCell ref="N105:P106"/>
    <mergeCell ref="H107:J107"/>
    <mergeCell ref="H108:J108"/>
    <mergeCell ref="C139:E140"/>
    <mergeCell ref="F139:F140"/>
    <mergeCell ref="H124:I124"/>
    <mergeCell ref="J124:K124"/>
    <mergeCell ref="G126:K127"/>
    <mergeCell ref="L126:L127"/>
    <mergeCell ref="H129:I129"/>
    <mergeCell ref="J129:K129"/>
    <mergeCell ref="H119:I119"/>
    <mergeCell ref="J119:K119"/>
    <mergeCell ref="G121:K122"/>
    <mergeCell ref="L121:L122"/>
    <mergeCell ref="H123:I123"/>
    <mergeCell ref="J123:K123"/>
    <mergeCell ref="G148:G149"/>
    <mergeCell ref="H148:I148"/>
    <mergeCell ref="J148:K148"/>
    <mergeCell ref="H149:I149"/>
    <mergeCell ref="J149:K149"/>
    <mergeCell ref="H130:I130"/>
    <mergeCell ref="J130:K130"/>
    <mergeCell ref="H132:K132"/>
    <mergeCell ref="H133:K134"/>
    <mergeCell ref="H138:K140"/>
    <mergeCell ref="H150:I150"/>
    <mergeCell ref="J150:K150"/>
    <mergeCell ref="H151:I151"/>
    <mergeCell ref="J151:K151"/>
    <mergeCell ref="H152:I152"/>
    <mergeCell ref="J152:K152"/>
    <mergeCell ref="N139:P140"/>
    <mergeCell ref="H141:J141"/>
    <mergeCell ref="H142:J142"/>
    <mergeCell ref="C173:E174"/>
    <mergeCell ref="F173:F174"/>
    <mergeCell ref="H158:I158"/>
    <mergeCell ref="J158:K158"/>
    <mergeCell ref="G160:K161"/>
    <mergeCell ref="L160:L161"/>
    <mergeCell ref="H163:I163"/>
    <mergeCell ref="J163:K163"/>
    <mergeCell ref="H153:I153"/>
    <mergeCell ref="J153:K153"/>
    <mergeCell ref="G155:K156"/>
    <mergeCell ref="L155:L156"/>
    <mergeCell ref="H157:I157"/>
    <mergeCell ref="J157:K157"/>
    <mergeCell ref="G182:G183"/>
    <mergeCell ref="H182:I182"/>
    <mergeCell ref="J182:K182"/>
    <mergeCell ref="H183:I183"/>
    <mergeCell ref="J183:K183"/>
    <mergeCell ref="H164:I164"/>
    <mergeCell ref="J164:K164"/>
    <mergeCell ref="H166:K166"/>
    <mergeCell ref="H167:K168"/>
    <mergeCell ref="H172:K174"/>
    <mergeCell ref="H184:I184"/>
    <mergeCell ref="J184:K184"/>
    <mergeCell ref="H185:I185"/>
    <mergeCell ref="J185:K185"/>
    <mergeCell ref="H186:I186"/>
    <mergeCell ref="J186:K186"/>
    <mergeCell ref="N173:P174"/>
    <mergeCell ref="H175:J175"/>
    <mergeCell ref="H176:J176"/>
    <mergeCell ref="C207:E208"/>
    <mergeCell ref="F207:F208"/>
    <mergeCell ref="H192:I192"/>
    <mergeCell ref="J192:K192"/>
    <mergeCell ref="G194:K195"/>
    <mergeCell ref="L194:L195"/>
    <mergeCell ref="H197:I197"/>
    <mergeCell ref="J197:K197"/>
    <mergeCell ref="H187:I187"/>
    <mergeCell ref="J187:K187"/>
    <mergeCell ref="G189:K190"/>
    <mergeCell ref="L189:L190"/>
    <mergeCell ref="H191:I191"/>
    <mergeCell ref="J191:K191"/>
    <mergeCell ref="G216:G217"/>
    <mergeCell ref="H216:I216"/>
    <mergeCell ref="J216:K216"/>
    <mergeCell ref="H217:I217"/>
    <mergeCell ref="J217:K217"/>
    <mergeCell ref="H198:I198"/>
    <mergeCell ref="J198:K198"/>
    <mergeCell ref="H200:K200"/>
    <mergeCell ref="H201:K202"/>
    <mergeCell ref="H206:K208"/>
    <mergeCell ref="H218:I218"/>
    <mergeCell ref="J218:K218"/>
    <mergeCell ref="H219:I219"/>
    <mergeCell ref="J219:K219"/>
    <mergeCell ref="H220:I220"/>
    <mergeCell ref="J220:K220"/>
    <mergeCell ref="N207:P208"/>
    <mergeCell ref="H209:J209"/>
    <mergeCell ref="H210:J210"/>
    <mergeCell ref="C241:E242"/>
    <mergeCell ref="F241:F242"/>
    <mergeCell ref="H226:I226"/>
    <mergeCell ref="J226:K226"/>
    <mergeCell ref="G228:K229"/>
    <mergeCell ref="L228:L229"/>
    <mergeCell ref="H231:I231"/>
    <mergeCell ref="J231:K231"/>
    <mergeCell ref="H221:I221"/>
    <mergeCell ref="J221:K221"/>
    <mergeCell ref="G223:K224"/>
    <mergeCell ref="L223:L224"/>
    <mergeCell ref="H225:I225"/>
    <mergeCell ref="J225:K225"/>
    <mergeCell ref="N241:P242"/>
    <mergeCell ref="H243:J243"/>
    <mergeCell ref="H244:J244"/>
    <mergeCell ref="G250:G251"/>
    <mergeCell ref="H250:I250"/>
    <mergeCell ref="J250:K250"/>
    <mergeCell ref="H251:I251"/>
    <mergeCell ref="J251:K251"/>
    <mergeCell ref="H232:I232"/>
    <mergeCell ref="J232:K232"/>
    <mergeCell ref="H234:K234"/>
    <mergeCell ref="H235:K236"/>
    <mergeCell ref="H240:K242"/>
    <mergeCell ref="H255:I255"/>
    <mergeCell ref="J255:K255"/>
    <mergeCell ref="G257:K258"/>
    <mergeCell ref="L257:L258"/>
    <mergeCell ref="H259:I259"/>
    <mergeCell ref="J259:K259"/>
    <mergeCell ref="H252:I252"/>
    <mergeCell ref="J252:K252"/>
    <mergeCell ref="H253:I253"/>
    <mergeCell ref="J253:K253"/>
    <mergeCell ref="H254:I254"/>
    <mergeCell ref="J254:K254"/>
    <mergeCell ref="H266:I266"/>
    <mergeCell ref="J266:K266"/>
    <mergeCell ref="H268:K268"/>
    <mergeCell ref="H269:K270"/>
    <mergeCell ref="H260:I260"/>
    <mergeCell ref="J260:K260"/>
    <mergeCell ref="G262:K263"/>
    <mergeCell ref="L262:L263"/>
    <mergeCell ref="H265:I265"/>
    <mergeCell ref="J265:K265"/>
  </mergeCells>
  <conditionalFormatting sqref="D7:E11">
    <cfRule type="cellIs" dxfId="236" priority="159" operator="equal">
      <formula>0</formula>
    </cfRule>
  </conditionalFormatting>
  <conditionalFormatting sqref="D14:E17 D20:E22 D25:E27 D30:E33">
    <cfRule type="cellIs" dxfId="235" priority="75" operator="equal">
      <formula>0</formula>
    </cfRule>
  </conditionalFormatting>
  <conditionalFormatting sqref="D41:E45">
    <cfRule type="cellIs" dxfId="234" priority="65" operator="equal">
      <formula>0</formula>
    </cfRule>
  </conditionalFormatting>
  <conditionalFormatting sqref="D48:E51">
    <cfRule type="cellIs" dxfId="233" priority="61" operator="equal">
      <formula>0</formula>
    </cfRule>
  </conditionalFormatting>
  <conditionalFormatting sqref="D75:E79">
    <cfRule type="cellIs" dxfId="232" priority="55" operator="equal">
      <formula>0</formula>
    </cfRule>
  </conditionalFormatting>
  <conditionalFormatting sqref="D82:E85">
    <cfRule type="cellIs" dxfId="231" priority="51" operator="equal">
      <formula>0</formula>
    </cfRule>
  </conditionalFormatting>
  <conditionalFormatting sqref="D109:E113">
    <cfRule type="cellIs" dxfId="230" priority="45" operator="equal">
      <formula>0</formula>
    </cfRule>
  </conditionalFormatting>
  <conditionalFormatting sqref="D116:E119">
    <cfRule type="cellIs" dxfId="229" priority="41" operator="equal">
      <formula>0</formula>
    </cfRule>
  </conditionalFormatting>
  <conditionalFormatting sqref="D143:E147">
    <cfRule type="cellIs" dxfId="228" priority="35" operator="equal">
      <formula>0</formula>
    </cfRule>
  </conditionalFormatting>
  <conditionalFormatting sqref="D150:E153">
    <cfRule type="cellIs" dxfId="227" priority="31" operator="equal">
      <formula>0</formula>
    </cfRule>
  </conditionalFormatting>
  <conditionalFormatting sqref="D177:E181">
    <cfRule type="cellIs" dxfId="226" priority="25" operator="equal">
      <formula>0</formula>
    </cfRule>
  </conditionalFormatting>
  <conditionalFormatting sqref="D184:E187">
    <cfRule type="cellIs" dxfId="225" priority="21" operator="equal">
      <formula>0</formula>
    </cfRule>
  </conditionalFormatting>
  <conditionalFormatting sqref="D211:E215">
    <cfRule type="cellIs" dxfId="224" priority="15" operator="equal">
      <formula>0</formula>
    </cfRule>
  </conditionalFormatting>
  <conditionalFormatting sqref="D218:E221">
    <cfRule type="cellIs" dxfId="223" priority="11" operator="equal">
      <formula>0</formula>
    </cfRule>
  </conditionalFormatting>
  <conditionalFormatting sqref="D245:E249">
    <cfRule type="cellIs" dxfId="222" priority="5" operator="equal">
      <formula>0</formula>
    </cfRule>
  </conditionalFormatting>
  <conditionalFormatting sqref="D252:E255">
    <cfRule type="cellIs" dxfId="221" priority="1" operator="equal">
      <formula>0</formula>
    </cfRule>
  </conditionalFormatting>
  <conditionalFormatting sqref="G62:L62">
    <cfRule type="cellIs" dxfId="220" priority="67" operator="equal">
      <formula>0</formula>
    </cfRule>
  </conditionalFormatting>
  <conditionalFormatting sqref="G96:L96">
    <cfRule type="cellIs" dxfId="219" priority="57" operator="equal">
      <formula>0</formula>
    </cfRule>
  </conditionalFormatting>
  <conditionalFormatting sqref="G130:L130">
    <cfRule type="cellIs" dxfId="218" priority="47" operator="equal">
      <formula>0</formula>
    </cfRule>
  </conditionalFormatting>
  <conditionalFormatting sqref="G164:L164">
    <cfRule type="cellIs" dxfId="217" priority="37" operator="equal">
      <formula>0</formula>
    </cfRule>
  </conditionalFormatting>
  <conditionalFormatting sqref="G198:L198">
    <cfRule type="cellIs" dxfId="216" priority="27" operator="equal">
      <formula>0</formula>
    </cfRule>
  </conditionalFormatting>
  <conditionalFormatting sqref="G232:L232">
    <cfRule type="cellIs" dxfId="215" priority="17" operator="equal">
      <formula>0</formula>
    </cfRule>
  </conditionalFormatting>
  <conditionalFormatting sqref="G266:L266">
    <cfRule type="cellIs" dxfId="214" priority="7" operator="equal">
      <formula>0</formula>
    </cfRule>
  </conditionalFormatting>
  <conditionalFormatting sqref="H51:I51">
    <cfRule type="cellIs" dxfId="213" priority="66" operator="equal">
      <formula>0</formula>
    </cfRule>
  </conditionalFormatting>
  <conditionalFormatting sqref="H85:I85">
    <cfRule type="cellIs" dxfId="212" priority="56" operator="equal">
      <formula>0</formula>
    </cfRule>
  </conditionalFormatting>
  <conditionalFormatting sqref="H119:I119">
    <cfRule type="cellIs" dxfId="211" priority="46" operator="equal">
      <formula>0</formula>
    </cfRule>
  </conditionalFormatting>
  <conditionalFormatting sqref="H153:I153">
    <cfRule type="cellIs" dxfId="210" priority="36" operator="equal">
      <formula>0</formula>
    </cfRule>
  </conditionalFormatting>
  <conditionalFormatting sqref="H187:I187">
    <cfRule type="cellIs" dxfId="209" priority="26" operator="equal">
      <formula>0</formula>
    </cfRule>
  </conditionalFormatting>
  <conditionalFormatting sqref="H221:I221">
    <cfRule type="cellIs" dxfId="208" priority="16" operator="equal">
      <formula>0</formula>
    </cfRule>
  </conditionalFormatting>
  <conditionalFormatting sqref="H255:I255">
    <cfRule type="cellIs" dxfId="207" priority="6" operator="equal">
      <formula>0</formula>
    </cfRule>
  </conditionalFormatting>
  <conditionalFormatting sqref="K5">
    <cfRule type="cellIs" dxfId="206" priority="230" operator="equal">
      <formula>0</formula>
    </cfRule>
  </conditionalFormatting>
  <conditionalFormatting sqref="K40">
    <cfRule type="cellIs" dxfId="205" priority="69" operator="equal">
      <formula>0</formula>
    </cfRule>
  </conditionalFormatting>
  <conditionalFormatting sqref="K74">
    <cfRule type="cellIs" dxfId="204" priority="59" operator="equal">
      <formula>0</formula>
    </cfRule>
  </conditionalFormatting>
  <conditionalFormatting sqref="K108">
    <cfRule type="cellIs" dxfId="203" priority="49" operator="equal">
      <formula>0</formula>
    </cfRule>
  </conditionalFormatting>
  <conditionalFormatting sqref="K142">
    <cfRule type="cellIs" dxfId="202" priority="39" operator="equal">
      <formula>0</formula>
    </cfRule>
  </conditionalFormatting>
  <conditionalFormatting sqref="K176">
    <cfRule type="cellIs" dxfId="201" priority="29" operator="equal">
      <formula>0</formula>
    </cfRule>
  </conditionalFormatting>
  <conditionalFormatting sqref="K210">
    <cfRule type="cellIs" dxfId="200" priority="19" operator="equal">
      <formula>0</formula>
    </cfRule>
  </conditionalFormatting>
  <conditionalFormatting sqref="K244">
    <cfRule type="cellIs" dxfId="199" priority="9" operator="equal">
      <formula>0</formula>
    </cfRule>
  </conditionalFormatting>
  <conditionalFormatting sqref="L10">
    <cfRule type="cellIs" dxfId="198" priority="164" operator="greaterThan">
      <formula>0</formula>
    </cfRule>
    <cfRule type="cellIs" dxfId="197" priority="165" operator="lessThan">
      <formula>0</formula>
    </cfRule>
  </conditionalFormatting>
  <conditionalFormatting sqref="L44">
    <cfRule type="cellIs" dxfId="196" priority="63" operator="greaterThan">
      <formula>0</formula>
    </cfRule>
    <cfRule type="cellIs" dxfId="195" priority="64" operator="lessThan">
      <formula>0</formula>
    </cfRule>
  </conditionalFormatting>
  <conditionalFormatting sqref="L78">
    <cfRule type="cellIs" dxfId="194" priority="53" operator="greaterThan">
      <formula>0</formula>
    </cfRule>
    <cfRule type="cellIs" dxfId="193" priority="54" operator="lessThan">
      <formula>0</formula>
    </cfRule>
  </conditionalFormatting>
  <conditionalFormatting sqref="L112">
    <cfRule type="cellIs" dxfId="192" priority="43" operator="greaterThan">
      <formula>0</formula>
    </cfRule>
    <cfRule type="cellIs" dxfId="191" priority="44" operator="lessThan">
      <formula>0</formula>
    </cfRule>
  </conditionalFormatting>
  <conditionalFormatting sqref="L146">
    <cfRule type="cellIs" dxfId="190" priority="33" operator="greaterThan">
      <formula>0</formula>
    </cfRule>
    <cfRule type="cellIs" dxfId="189" priority="34" operator="lessThan">
      <formula>0</formula>
    </cfRule>
  </conditionalFormatting>
  <conditionalFormatting sqref="L180">
    <cfRule type="cellIs" dxfId="188" priority="24" operator="lessThan">
      <formula>0</formula>
    </cfRule>
    <cfRule type="cellIs" dxfId="187" priority="23" operator="greaterThan">
      <formula>0</formula>
    </cfRule>
  </conditionalFormatting>
  <conditionalFormatting sqref="L214">
    <cfRule type="cellIs" dxfId="186" priority="14" operator="lessThan">
      <formula>0</formula>
    </cfRule>
    <cfRule type="cellIs" dxfId="185" priority="13" operator="greaterThan">
      <formula>0</formula>
    </cfRule>
  </conditionalFormatting>
  <conditionalFormatting sqref="L248">
    <cfRule type="cellIs" dxfId="184" priority="4" operator="lessThan">
      <formula>0</formula>
    </cfRule>
    <cfRule type="cellIs" dxfId="183" priority="3" operator="greaterThan">
      <formula>0</formula>
    </cfRule>
  </conditionalFormatting>
  <conditionalFormatting sqref="N12:N13 H14:K16 G27:L27 G32:L32">
    <cfRule type="cellIs" dxfId="182" priority="78" operator="equal">
      <formula>0</formula>
    </cfRule>
  </conditionalFormatting>
  <conditionalFormatting sqref="N8:P9">
    <cfRule type="cellIs" dxfId="181" priority="273" operator="equal">
      <formula>0</formula>
    </cfRule>
  </conditionalFormatting>
  <conditionalFormatting sqref="O16:P16 O20:P22 O25:P27 O30:P33">
    <cfRule type="cellIs" dxfId="180" priority="76" operator="equal">
      <formula>0</formula>
    </cfRule>
  </conditionalFormatting>
  <conditionalFormatting sqref="P12:P13">
    <cfRule type="cellIs" dxfId="179" priority="74" operator="equal">
      <formula>0</formula>
    </cfRule>
  </conditionalFormatting>
  <conditionalFormatting sqref="P19 P24">
    <cfRule type="expression" dxfId="178" priority="77">
      <formula>$P19&lt;&gt;$E19</formula>
    </cfRule>
  </conditionalFormatting>
  <conditionalFormatting sqref="P48:P49">
    <cfRule type="cellIs" dxfId="177" priority="62" operator="equal">
      <formula>0</formula>
    </cfRule>
  </conditionalFormatting>
  <conditionalFormatting sqref="P53 P58 P63">
    <cfRule type="expression" dxfId="176" priority="70">
      <formula>$P53&lt;&gt;$E53</formula>
    </cfRule>
  </conditionalFormatting>
  <conditionalFormatting sqref="P57">
    <cfRule type="cellIs" dxfId="175" priority="68" operator="equal">
      <formula>0</formula>
    </cfRule>
  </conditionalFormatting>
  <conditionalFormatting sqref="P82:P83">
    <cfRule type="cellIs" dxfId="174" priority="52" operator="equal">
      <formula>0</formula>
    </cfRule>
  </conditionalFormatting>
  <conditionalFormatting sqref="P87 P92 P97">
    <cfRule type="expression" dxfId="173" priority="60">
      <formula>$P87&lt;&gt;$E87</formula>
    </cfRule>
  </conditionalFormatting>
  <conditionalFormatting sqref="P91">
    <cfRule type="cellIs" dxfId="172" priority="58" operator="equal">
      <formula>0</formula>
    </cfRule>
  </conditionalFormatting>
  <conditionalFormatting sqref="P116:P117">
    <cfRule type="cellIs" dxfId="171" priority="42" operator="equal">
      <formula>0</formula>
    </cfRule>
  </conditionalFormatting>
  <conditionalFormatting sqref="P121 P126 P131">
    <cfRule type="expression" dxfId="170" priority="50">
      <formula>$P121&lt;&gt;$E121</formula>
    </cfRule>
  </conditionalFormatting>
  <conditionalFormatting sqref="P125">
    <cfRule type="cellIs" dxfId="169" priority="48" operator="equal">
      <formula>0</formula>
    </cfRule>
  </conditionalFormatting>
  <conditionalFormatting sqref="P150:P151">
    <cfRule type="cellIs" dxfId="168" priority="32" operator="equal">
      <formula>0</formula>
    </cfRule>
  </conditionalFormatting>
  <conditionalFormatting sqref="P155 P160 P165">
    <cfRule type="expression" dxfId="167" priority="40">
      <formula>$P155&lt;&gt;$E155</formula>
    </cfRule>
  </conditionalFormatting>
  <conditionalFormatting sqref="P159">
    <cfRule type="cellIs" dxfId="166" priority="38" operator="equal">
      <formula>0</formula>
    </cfRule>
  </conditionalFormatting>
  <conditionalFormatting sqref="P184:P185">
    <cfRule type="cellIs" dxfId="165" priority="22" operator="equal">
      <formula>0</formula>
    </cfRule>
  </conditionalFormatting>
  <conditionalFormatting sqref="P189 P194 P199">
    <cfRule type="expression" dxfId="164" priority="30">
      <formula>$P189&lt;&gt;$E189</formula>
    </cfRule>
  </conditionalFormatting>
  <conditionalFormatting sqref="P193">
    <cfRule type="cellIs" dxfId="163" priority="28" operator="equal">
      <formula>0</formula>
    </cfRule>
  </conditionalFormatting>
  <conditionalFormatting sqref="P218:P219">
    <cfRule type="cellIs" dxfId="162" priority="12" operator="equal">
      <formula>0</formula>
    </cfRule>
  </conditionalFormatting>
  <conditionalFormatting sqref="P223 P228 P233">
    <cfRule type="expression" dxfId="161" priority="20">
      <formula>$P223&lt;&gt;$E223</formula>
    </cfRule>
  </conditionalFormatting>
  <conditionalFormatting sqref="P227">
    <cfRule type="cellIs" dxfId="160" priority="18" operator="equal">
      <formula>0</formula>
    </cfRule>
  </conditionalFormatting>
  <conditionalFormatting sqref="P252:P253">
    <cfRule type="cellIs" dxfId="159" priority="2" operator="equal">
      <formula>0</formula>
    </cfRule>
  </conditionalFormatting>
  <conditionalFormatting sqref="P257 P262 P267">
    <cfRule type="expression" dxfId="158" priority="10">
      <formula>$P257&lt;&gt;$E257</formula>
    </cfRule>
  </conditionalFormatting>
  <conditionalFormatting sqref="P261">
    <cfRule type="cellIs" dxfId="157" priority="8" operator="equal">
      <formula>0</formula>
    </cfRule>
  </conditionalFormatting>
  <conditionalFormatting sqref="Q64:S66">
    <cfRule type="cellIs" dxfId="156" priority="284" operator="equal">
      <formula>0</formula>
    </cfRule>
  </conditionalFormatting>
  <conditionalFormatting sqref="R19">
    <cfRule type="expression" dxfId="155" priority="71">
      <formula>$P19&lt;&gt;$E19</formula>
    </cfRule>
  </conditionalFormatting>
  <conditionalFormatting sqref="R24">
    <cfRule type="expression" dxfId="154" priority="72">
      <formula>$P24&lt;&gt;$E24</formula>
    </cfRule>
  </conditionalFormatting>
  <conditionalFormatting sqref="R29">
    <cfRule type="expression" dxfId="153" priority="73">
      <formula>$P29&lt;&gt;$E29</formula>
    </cfRule>
  </conditionalFormatting>
  <conditionalFormatting sqref="R58:S61">
    <cfRule type="cellIs" dxfId="152" priority="283" operator="equal">
      <formula>0</formula>
    </cfRule>
  </conditionalFormatting>
  <conditionalFormatting sqref="S48:S51 S54:S55">
    <cfRule type="cellIs" dxfId="151" priority="285" operator="equal">
      <formula>0</formula>
    </cfRule>
  </conditionalFormatting>
  <pageMargins left="2.0833333333333333E-3" right="0.7" top="0.75" bottom="0.75" header="0.3" footer="0.3"/>
  <pageSetup paperSize="9" scale="1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83454-8AC7-400E-A70B-2D9D85B360C1}">
  <sheetPr codeName="Feuil6"/>
  <dimension ref="C1:U264"/>
  <sheetViews>
    <sheetView showWhiteSpace="0" view="pageLayout" topLeftCell="A15" zoomScaleNormal="100" workbookViewId="0">
      <selection activeCell="A29" sqref="A29"/>
    </sheetView>
  </sheetViews>
  <sheetFormatPr baseColWidth="10" defaultColWidth="13.7109375" defaultRowHeight="13.9" customHeight="1" x14ac:dyDescent="0.2"/>
  <cols>
    <col min="1" max="1" width="25.7109375" style="2" customWidth="1"/>
    <col min="2" max="2" width="1.7109375" style="2" customWidth="1"/>
    <col min="3" max="3" width="19.42578125" style="1" customWidth="1"/>
    <col min="4" max="4" width="16.7109375" style="2" customWidth="1"/>
    <col min="5" max="5" width="18.28515625" style="2" customWidth="1"/>
    <col min="6" max="6" width="5.7109375" style="2" customWidth="1"/>
    <col min="7" max="8" width="15.7109375" style="2" customWidth="1"/>
    <col min="9" max="10" width="0.85546875" style="2" customWidth="1"/>
    <col min="11" max="12" width="15.7109375" style="2" customWidth="1"/>
    <col min="13" max="13" width="5.7109375" style="2" customWidth="1"/>
    <col min="14" max="15" width="18.28515625" style="1" customWidth="1"/>
    <col min="16" max="16" width="18.42578125" style="2" customWidth="1"/>
    <col min="17" max="17" width="1.7109375" style="2" customWidth="1"/>
    <col min="18" max="18" width="13.85546875" style="2" customWidth="1"/>
    <col min="19" max="19" width="5.5703125" style="2" customWidth="1"/>
    <col min="20" max="20" width="1.7109375" style="2" customWidth="1"/>
    <col min="21" max="21" width="2.7109375" style="2" customWidth="1"/>
    <col min="22" max="16384" width="13.7109375" style="2"/>
  </cols>
  <sheetData>
    <row r="1" spans="3:19" ht="13.9" customHeight="1" thickBot="1" x14ac:dyDescent="0.25"/>
    <row r="2" spans="3:19" ht="13.9" customHeight="1" thickBot="1" x14ac:dyDescent="0.25">
      <c r="C2" s="99"/>
      <c r="D2" s="88"/>
      <c r="E2" s="88"/>
      <c r="F2" s="88"/>
      <c r="G2" s="264"/>
      <c r="H2" s="459" t="s">
        <v>61</v>
      </c>
      <c r="I2" s="459"/>
      <c r="J2" s="459"/>
      <c r="K2" s="355" t="s">
        <v>60</v>
      </c>
      <c r="L2" s="265"/>
      <c r="M2" s="88"/>
      <c r="N2" s="99"/>
      <c r="O2" s="99"/>
      <c r="P2" s="88"/>
    </row>
    <row r="3" spans="3:19" ht="13.9" customHeight="1" x14ac:dyDescent="0.2">
      <c r="C3" s="393">
        <f>'S1 - 2024'!C3</f>
        <v>45292</v>
      </c>
      <c r="D3" s="394"/>
      <c r="E3" s="394"/>
      <c r="F3" s="394"/>
      <c r="G3" s="266"/>
      <c r="H3" s="460"/>
      <c r="I3" s="460"/>
      <c r="J3" s="460"/>
      <c r="K3" s="356"/>
      <c r="L3" s="266"/>
      <c r="M3" s="405">
        <f>C3+30</f>
        <v>45322</v>
      </c>
      <c r="N3" s="405"/>
      <c r="O3" s="405"/>
      <c r="P3" s="406"/>
      <c r="Q3" s="3"/>
      <c r="R3" s="3"/>
      <c r="S3" s="3"/>
    </row>
    <row r="4" spans="3:19" ht="13.9" customHeight="1" thickBot="1" x14ac:dyDescent="0.25">
      <c r="C4" s="395"/>
      <c r="D4" s="396"/>
      <c r="E4" s="396"/>
      <c r="F4" s="396"/>
      <c r="G4" s="267"/>
      <c r="H4" s="460"/>
      <c r="I4" s="460"/>
      <c r="J4" s="460"/>
      <c r="K4" s="356"/>
      <c r="L4" s="267"/>
      <c r="M4" s="407"/>
      <c r="N4" s="407"/>
      <c r="O4" s="407"/>
      <c r="P4" s="408"/>
      <c r="Q4" s="3"/>
      <c r="R4" s="3"/>
      <c r="S4" s="3"/>
    </row>
    <row r="5" spans="3:19" ht="13.9" customHeight="1" thickBot="1" x14ac:dyDescent="0.25">
      <c r="C5" s="99"/>
      <c r="D5" s="88"/>
      <c r="E5" s="250"/>
      <c r="F5" s="88"/>
      <c r="G5" s="251"/>
      <c r="H5" s="403" t="s">
        <v>45</v>
      </c>
      <c r="I5" s="404"/>
      <c r="J5" s="404"/>
      <c r="K5" s="252">
        <f>SUM('S1 - 2024:S5 - 2024'!K5)</f>
        <v>211</v>
      </c>
      <c r="L5" s="251"/>
      <c r="M5" s="88"/>
      <c r="N5" s="253"/>
      <c r="O5" s="253"/>
      <c r="P5" s="253"/>
      <c r="Q5" s="253"/>
      <c r="R5" s="253"/>
      <c r="S5" s="7"/>
    </row>
    <row r="6" spans="3:19" ht="13.9" customHeight="1" thickBot="1" x14ac:dyDescent="0.25">
      <c r="C6" s="235" t="s">
        <v>115</v>
      </c>
      <c r="D6" s="237" t="s">
        <v>1</v>
      </c>
      <c r="E6" s="236">
        <f>E7+E8+E9+E10+E11</f>
        <v>30661.02</v>
      </c>
      <c r="F6" s="88"/>
      <c r="G6" s="89"/>
      <c r="H6" s="380" t="s">
        <v>43</v>
      </c>
      <c r="I6" s="381"/>
      <c r="J6" s="381"/>
      <c r="K6" s="90">
        <f>IFERROR(G20/K5,"")</f>
        <v>145.31289099526066</v>
      </c>
      <c r="L6" s="88"/>
      <c r="M6" s="88"/>
      <c r="N6" s="546" t="s">
        <v>64</v>
      </c>
      <c r="O6" s="368" t="s">
        <v>65</v>
      </c>
      <c r="P6" s="368" t="s">
        <v>67</v>
      </c>
      <c r="Q6" s="88"/>
      <c r="R6" s="104"/>
      <c r="S6" s="36"/>
    </row>
    <row r="7" spans="3:19" ht="13.9" customHeight="1" thickBot="1" x14ac:dyDescent="0.25">
      <c r="C7" s="239" t="s">
        <v>2</v>
      </c>
      <c r="D7" s="101">
        <f>SUM('S1 - 2024:S5 - 2024'!D7)</f>
        <v>-2100</v>
      </c>
      <c r="E7" s="234">
        <f>SUM('S1 - 2024:S5 - 2024'!E7)</f>
        <v>564.49</v>
      </c>
      <c r="F7" s="91"/>
      <c r="G7" s="92"/>
      <c r="H7" s="93"/>
      <c r="I7" s="544"/>
      <c r="J7" s="544"/>
      <c r="K7" s="93"/>
      <c r="L7" s="93"/>
      <c r="M7" s="88"/>
      <c r="N7" s="547"/>
      <c r="O7" s="369"/>
      <c r="P7" s="369"/>
      <c r="Q7" s="88"/>
      <c r="R7" s="286"/>
      <c r="S7" s="67"/>
    </row>
    <row r="8" spans="3:19" ht="13.9" customHeight="1" thickBot="1" x14ac:dyDescent="0.25">
      <c r="C8" s="240" t="s">
        <v>3</v>
      </c>
      <c r="D8" s="101">
        <f>SUM('S1 - 2024:S5 - 2024'!D8)</f>
        <v>0</v>
      </c>
      <c r="E8" s="234">
        <f>SUM('S1 - 2024:S5 - 2024'!E8)</f>
        <v>0</v>
      </c>
      <c r="F8" s="91"/>
      <c r="G8" s="254" t="s">
        <v>20</v>
      </c>
      <c r="H8" s="255">
        <f>SUM('S1 - 2024:S5 - 2024'!H8)</f>
        <v>1746.16</v>
      </c>
      <c r="I8" s="256"/>
      <c r="J8" s="256"/>
      <c r="K8" s="254" t="s">
        <v>21</v>
      </c>
      <c r="L8" s="255">
        <f>SUM('S1 - 2024:S5 - 2024'!L8)</f>
        <v>151.57</v>
      </c>
      <c r="M8" s="88"/>
      <c r="N8" s="257">
        <f>SUM('S1 - 2024:S5 - 2024'!N8)</f>
        <v>21</v>
      </c>
      <c r="O8" s="257">
        <f>SUM('S1 - 2024:S5 - 2024'!O8)</f>
        <v>14</v>
      </c>
      <c r="P8" s="257">
        <f>SUM('S1 - 2024:S5 - 2024'!P8)</f>
        <v>16</v>
      </c>
      <c r="Q8" s="88"/>
      <c r="R8" s="286"/>
      <c r="S8" s="67"/>
    </row>
    <row r="9" spans="3:19" ht="13.9" customHeight="1" thickBot="1" x14ac:dyDescent="0.25">
      <c r="C9" s="240" t="s">
        <v>4</v>
      </c>
      <c r="D9" s="101">
        <f>SUM('S1 - 2024:S5 - 2024'!D9)</f>
        <v>2254</v>
      </c>
      <c r="E9" s="234">
        <f>SUM('S1 - 2024:S5 - 2024'!E9)</f>
        <v>25539.5</v>
      </c>
      <c r="F9" s="91"/>
      <c r="G9" s="92"/>
      <c r="H9" s="93"/>
      <c r="I9" s="94"/>
      <c r="J9" s="94"/>
      <c r="K9" s="93"/>
      <c r="L9" s="93"/>
      <c r="M9" s="88"/>
      <c r="N9" s="258">
        <f>SUM('S1 - 2024:S5 - 2024'!N9)</f>
        <v>209.22</v>
      </c>
      <c r="O9" s="258">
        <f>SUM('S1 - 2024:S5 - 2024'!O9)</f>
        <v>289.10000000000002</v>
      </c>
      <c r="P9" s="258">
        <f>SUM('S1 - 2024:S5 - 2024'!P9)</f>
        <v>3404.17</v>
      </c>
      <c r="Q9" s="88"/>
      <c r="R9" s="286"/>
      <c r="S9" s="67"/>
    </row>
    <row r="10" spans="3:19" ht="13.9" customHeight="1" thickBot="1" x14ac:dyDescent="0.25">
      <c r="C10" s="240" t="s">
        <v>14</v>
      </c>
      <c r="D10" s="101">
        <f>SUM('S1 - 2024:S5 - 2024'!D10)</f>
        <v>57</v>
      </c>
      <c r="E10" s="234">
        <f>SUM('S1 - 2024:S5 - 2024'!E10)</f>
        <v>4552.03</v>
      </c>
      <c r="F10" s="91"/>
      <c r="G10" s="259" t="s">
        <v>68</v>
      </c>
      <c r="H10" s="132">
        <f>SUM('S1 - 2024:S5 - 2024'!H10)</f>
        <v>1897.73</v>
      </c>
      <c r="I10" s="256"/>
      <c r="J10" s="256"/>
      <c r="K10" s="260" t="s">
        <v>51</v>
      </c>
      <c r="L10" s="261">
        <f>H10-G20</f>
        <v>-28763.29</v>
      </c>
      <c r="M10" s="88"/>
      <c r="N10" s="368" t="s">
        <v>66</v>
      </c>
      <c r="O10" s="262"/>
      <c r="P10" s="548" t="s">
        <v>93</v>
      </c>
      <c r="Q10" s="96"/>
      <c r="R10" s="286"/>
      <c r="S10" s="67"/>
    </row>
    <row r="11" spans="3:19" ht="13.9" customHeight="1" thickBot="1" x14ac:dyDescent="0.25">
      <c r="C11" s="241" t="s">
        <v>5</v>
      </c>
      <c r="D11" s="238">
        <f>SUM('S1 - 2024:S5 - 2024'!D11)</f>
        <v>1</v>
      </c>
      <c r="E11" s="263">
        <f>SUM('S1 - 2024:S5 - 2024'!E11)</f>
        <v>5</v>
      </c>
      <c r="F11" s="91"/>
      <c r="G11" s="88"/>
      <c r="H11" s="88"/>
      <c r="I11" s="545"/>
      <c r="J11" s="545"/>
      <c r="K11" s="88"/>
      <c r="L11" s="88"/>
      <c r="M11" s="88"/>
      <c r="N11" s="369"/>
      <c r="O11" s="96"/>
      <c r="P11" s="549"/>
      <c r="Q11" s="96"/>
      <c r="R11" s="286"/>
      <c r="S11" s="67"/>
    </row>
    <row r="12" spans="3:19" ht="13.9" customHeight="1" thickBot="1" x14ac:dyDescent="0.25">
      <c r="C12" s="97"/>
      <c r="D12" s="287"/>
      <c r="E12" s="98"/>
      <c r="F12" s="91"/>
      <c r="G12" s="425" t="s">
        <v>28</v>
      </c>
      <c r="H12" s="366" t="s">
        <v>29</v>
      </c>
      <c r="I12" s="367"/>
      <c r="J12" s="366" t="s">
        <v>15</v>
      </c>
      <c r="K12" s="367"/>
      <c r="L12" s="288" t="s">
        <v>39</v>
      </c>
      <c r="M12" s="88"/>
      <c r="N12" s="257">
        <f>SUM('S1 - 2024:S5 - 2024'!N12)</f>
        <v>6</v>
      </c>
      <c r="O12" s="99"/>
      <c r="P12" s="339">
        <f>N8+O8+P8+N12</f>
        <v>57</v>
      </c>
      <c r="Q12" s="289"/>
      <c r="R12" s="289"/>
      <c r="S12" s="25"/>
    </row>
    <row r="13" spans="3:19" ht="13.9" customHeight="1" thickBot="1" x14ac:dyDescent="0.25">
      <c r="C13" s="290" t="s">
        <v>116</v>
      </c>
      <c r="D13" s="340" t="s">
        <v>1</v>
      </c>
      <c r="E13" s="341" t="s">
        <v>34</v>
      </c>
      <c r="F13" s="91"/>
      <c r="G13" s="426"/>
      <c r="H13" s="429">
        <f>SUM(H14:I17)</f>
        <v>1746.16</v>
      </c>
      <c r="I13" s="430"/>
      <c r="J13" s="429">
        <f>SUM(J14:K17)</f>
        <v>151.57</v>
      </c>
      <c r="K13" s="430"/>
      <c r="L13" s="293">
        <f>SUM(L15:M17)</f>
        <v>1325.3300000000002</v>
      </c>
      <c r="M13" s="88"/>
      <c r="N13" s="258">
        <f>SUM('S1 - 2024:S5 - 2024'!N13)</f>
        <v>127.53999999999999</v>
      </c>
      <c r="O13" s="99"/>
      <c r="P13" s="342">
        <f>N9+O9+P9+N13</f>
        <v>4030.03</v>
      </c>
      <c r="Q13" s="88"/>
      <c r="R13" s="294"/>
      <c r="S13" s="68"/>
    </row>
    <row r="14" spans="3:19" ht="13.9" customHeight="1" x14ac:dyDescent="0.2">
      <c r="C14" s="100" t="s">
        <v>44</v>
      </c>
      <c r="D14" s="343">
        <f>SUM('S1 - 2024:S5 - 2024'!D14)</f>
        <v>0</v>
      </c>
      <c r="E14" s="344">
        <f>SUM('S1 - 2024:S5 - 2024'!E14)</f>
        <v>0</v>
      </c>
      <c r="F14" s="91"/>
      <c r="G14" s="296" t="s">
        <v>19</v>
      </c>
      <c r="H14" s="427">
        <f>SUM('S1 - 2024:S5 - 2024'!H14)</f>
        <v>477.03</v>
      </c>
      <c r="I14" s="428"/>
      <c r="J14" s="427">
        <f>SUM('S1 - 2024:S5 - 2024'!J14)</f>
        <v>95.37</v>
      </c>
      <c r="K14" s="428"/>
      <c r="L14" s="297">
        <f>H14+J14</f>
        <v>572.4</v>
      </c>
      <c r="M14" s="88"/>
      <c r="N14" s="99"/>
      <c r="O14" s="99"/>
      <c r="P14" s="88"/>
      <c r="Q14" s="88"/>
      <c r="R14" s="101"/>
      <c r="S14" s="67"/>
    </row>
    <row r="15" spans="3:19" ht="13.9" customHeight="1" x14ac:dyDescent="0.2">
      <c r="C15" s="102" t="s">
        <v>48</v>
      </c>
      <c r="D15" s="345">
        <f>SUM('S1 - 2024:S5 - 2024'!D15)</f>
        <v>0</v>
      </c>
      <c r="E15" s="282">
        <f>SUM('S1 - 2024:S5 - 2024'!E15)</f>
        <v>0</v>
      </c>
      <c r="F15" s="91"/>
      <c r="G15" s="296" t="s">
        <v>25</v>
      </c>
      <c r="H15" s="382">
        <f>SUM('S1 - 2024:S5 - 2024'!H15)</f>
        <v>24.07</v>
      </c>
      <c r="I15" s="383"/>
      <c r="J15" s="382">
        <f>SUM('S1 - 2024:S5 - 2024'!J15)</f>
        <v>2.38</v>
      </c>
      <c r="K15" s="383"/>
      <c r="L15" s="298">
        <f>H15+J15</f>
        <v>26.45</v>
      </c>
      <c r="M15" s="88"/>
      <c r="N15" s="188"/>
      <c r="O15" s="104"/>
      <c r="P15" s="121"/>
      <c r="Q15" s="88"/>
      <c r="R15" s="101"/>
      <c r="S15" s="67"/>
    </row>
    <row r="16" spans="3:19" ht="13.9" customHeight="1" x14ac:dyDescent="0.2">
      <c r="C16" s="102" t="s">
        <v>114</v>
      </c>
      <c r="D16" s="345">
        <f>SUM('S1 - 2024:S5 - 2024'!D16)</f>
        <v>0</v>
      </c>
      <c r="E16" s="282">
        <f>SUM('S1 - 2024:S5 - 2024'!E16)</f>
        <v>0</v>
      </c>
      <c r="F16" s="91"/>
      <c r="G16" s="296" t="s">
        <v>26</v>
      </c>
      <c r="H16" s="382">
        <f>SUM('S1 - 2024:S5 - 2024'!H16)</f>
        <v>979.38</v>
      </c>
      <c r="I16" s="383"/>
      <c r="J16" s="382">
        <f>SUM('S1 - 2024:S5 - 2024'!J16)</f>
        <v>53.82</v>
      </c>
      <c r="K16" s="383"/>
      <c r="L16" s="298">
        <f>H16+J16</f>
        <v>1033.2</v>
      </c>
      <c r="M16" s="88"/>
      <c r="N16" s="188"/>
      <c r="O16" s="101"/>
      <c r="P16" s="96"/>
      <c r="Q16" s="88"/>
      <c r="R16" s="101"/>
      <c r="S16" s="67"/>
    </row>
    <row r="17" spans="3:21" ht="13.9" customHeight="1" thickBot="1" x14ac:dyDescent="0.25">
      <c r="C17" s="103" t="s">
        <v>56</v>
      </c>
      <c r="D17" s="346">
        <f>SUM('S1 - 2024:S5 - 2024'!D17)</f>
        <v>0</v>
      </c>
      <c r="E17" s="300">
        <f>SUM('S1 - 2024:S5 - 2024'!E17)</f>
        <v>0</v>
      </c>
      <c r="F17" s="88"/>
      <c r="G17" s="301" t="s">
        <v>27</v>
      </c>
      <c r="H17" s="384">
        <f>SUM('S1 - 2024:S5 - 2024'!H17)</f>
        <v>265.68</v>
      </c>
      <c r="I17" s="385"/>
      <c r="J17" s="386"/>
      <c r="K17" s="386"/>
      <c r="L17" s="302">
        <f>H17+J17</f>
        <v>265.68</v>
      </c>
      <c r="M17" s="88"/>
      <c r="N17" s="99"/>
      <c r="O17" s="99"/>
      <c r="P17" s="88"/>
      <c r="Q17" s="88"/>
      <c r="R17" s="101"/>
      <c r="S17" s="67"/>
    </row>
    <row r="18" spans="3:21" ht="13.9" customHeight="1" thickBot="1" x14ac:dyDescent="0.25">
      <c r="C18" s="99"/>
      <c r="D18" s="88"/>
      <c r="E18" s="88"/>
      <c r="F18" s="88"/>
      <c r="G18" s="104"/>
      <c r="H18" s="303"/>
      <c r="I18" s="553"/>
      <c r="J18" s="553"/>
      <c r="K18" s="303"/>
      <c r="L18" s="303"/>
      <c r="M18" s="88"/>
      <c r="N18" s="99"/>
      <c r="O18" s="99"/>
      <c r="P18" s="88"/>
      <c r="Q18" s="88"/>
      <c r="R18" s="101"/>
      <c r="S18" s="67"/>
    </row>
    <row r="19" spans="3:21" ht="13.9" customHeight="1" thickBot="1" x14ac:dyDescent="0.25">
      <c r="C19" s="105" t="s">
        <v>107</v>
      </c>
      <c r="D19" s="304" t="s">
        <v>1</v>
      </c>
      <c r="E19" s="305">
        <f>E20+E21+E22</f>
        <v>0</v>
      </c>
      <c r="F19" s="88"/>
      <c r="G19" s="447" t="s">
        <v>23</v>
      </c>
      <c r="H19" s="448"/>
      <c r="I19" s="554"/>
      <c r="J19" s="555"/>
      <c r="K19" s="415" t="s">
        <v>24</v>
      </c>
      <c r="L19" s="416"/>
      <c r="M19" s="88"/>
      <c r="N19" s="105" t="s">
        <v>109</v>
      </c>
      <c r="O19" s="304" t="s">
        <v>1</v>
      </c>
      <c r="P19" s="305">
        <f>P20+P21+P22</f>
        <v>0</v>
      </c>
      <c r="Q19" s="88"/>
      <c r="R19" s="305">
        <f>E19-P19</f>
        <v>0</v>
      </c>
      <c r="S19" s="68"/>
    </row>
    <row r="20" spans="3:21" ht="13.9" customHeight="1" x14ac:dyDescent="0.2">
      <c r="C20" s="106" t="s">
        <v>6</v>
      </c>
      <c r="D20" s="101">
        <f>SUM('S1 - 2024:S5 - 2024'!D20)</f>
        <v>0</v>
      </c>
      <c r="E20" s="308">
        <f>SUM('S1 - 2024:S5 - 2024'!E20)</f>
        <v>0</v>
      </c>
      <c r="F20" s="88"/>
      <c r="G20" s="417">
        <f>SUM('S1 - 2024:S5 - 2024'!G20)</f>
        <v>30661.02</v>
      </c>
      <c r="H20" s="418"/>
      <c r="I20" s="554"/>
      <c r="J20" s="555"/>
      <c r="K20" s="421">
        <f>SUM('S1 - 2024:S5 - 2024'!K20)+P36+P37+P38+P39+P40+P48+P49+P55+P56+P60+P61+P62+P67+P68+P69+P70</f>
        <v>29750.560000000001</v>
      </c>
      <c r="L20" s="422"/>
      <c r="M20" s="88"/>
      <c r="N20" s="106" t="s">
        <v>6</v>
      </c>
      <c r="O20" s="101">
        <f>SUM('S1 - 2024:S5 - 2024'!O20)</f>
        <v>0</v>
      </c>
      <c r="P20" s="308">
        <f>SUM('S1 - 2024:S5 - 2024'!P20)</f>
        <v>0</v>
      </c>
      <c r="Q20" s="88"/>
      <c r="R20" s="101"/>
      <c r="S20" s="25"/>
    </row>
    <row r="21" spans="3:21" ht="13.9" customHeight="1" thickBot="1" x14ac:dyDescent="0.25">
      <c r="C21" s="108" t="s">
        <v>7</v>
      </c>
      <c r="D21" s="101">
        <f>SUM('S1 - 2024:S5 - 2024'!D21)</f>
        <v>0</v>
      </c>
      <c r="E21" s="308">
        <f>SUM('S1 - 2024:S5 - 2024'!E21)</f>
        <v>0</v>
      </c>
      <c r="F21" s="91"/>
      <c r="G21" s="419"/>
      <c r="H21" s="420"/>
      <c r="I21" s="532"/>
      <c r="J21" s="533"/>
      <c r="K21" s="423"/>
      <c r="L21" s="424"/>
      <c r="M21" s="88"/>
      <c r="N21" s="108" t="s">
        <v>7</v>
      </c>
      <c r="O21" s="101">
        <f>SUM('S1 - 2024:S5 - 2024'!O21)</f>
        <v>0</v>
      </c>
      <c r="P21" s="308">
        <f>SUM('S1 - 2024:S5 - 2024'!P21)</f>
        <v>0</v>
      </c>
      <c r="Q21" s="88"/>
      <c r="R21" s="101"/>
      <c r="S21" s="25"/>
    </row>
    <row r="22" spans="3:21" ht="13.9" customHeight="1" thickBot="1" x14ac:dyDescent="0.25">
      <c r="C22" s="110" t="s">
        <v>8</v>
      </c>
      <c r="D22" s="309">
        <f>SUM('S1 - 2024:S5 - 2024'!D22)</f>
        <v>0</v>
      </c>
      <c r="E22" s="310">
        <f>SUM('S1 - 2024:S5 - 2024'!E22)</f>
        <v>0</v>
      </c>
      <c r="F22" s="91"/>
      <c r="G22" s="565"/>
      <c r="H22" s="565"/>
      <c r="I22" s="594"/>
      <c r="J22" s="594"/>
      <c r="K22" s="563"/>
      <c r="L22" s="564"/>
      <c r="M22" s="88"/>
      <c r="N22" s="110" t="s">
        <v>8</v>
      </c>
      <c r="O22" s="309">
        <f>SUM('S1 - 2024:S5 - 2024'!O22)</f>
        <v>0</v>
      </c>
      <c r="P22" s="310">
        <f>SUM('S1 - 2024:S5 - 2024'!P22)</f>
        <v>0</v>
      </c>
      <c r="Q22" s="88"/>
      <c r="R22" s="88"/>
    </row>
    <row r="23" spans="3:21" ht="13.9" customHeight="1" thickBot="1" x14ac:dyDescent="0.25">
      <c r="C23" s="88"/>
      <c r="D23" s="88"/>
      <c r="E23" s="88"/>
      <c r="F23" s="88"/>
      <c r="G23" s="545"/>
      <c r="H23" s="545"/>
      <c r="I23" s="545"/>
      <c r="J23" s="545"/>
      <c r="K23" s="545"/>
      <c r="L23" s="545"/>
      <c r="M23" s="88"/>
      <c r="N23" s="88"/>
      <c r="O23" s="88"/>
      <c r="P23" s="88"/>
      <c r="Q23" s="88"/>
      <c r="R23" s="104"/>
      <c r="S23" s="36"/>
    </row>
    <row r="24" spans="3:21" ht="13.9" customHeight="1" thickBot="1" x14ac:dyDescent="0.25">
      <c r="C24" s="105" t="s">
        <v>108</v>
      </c>
      <c r="D24" s="304" t="s">
        <v>1</v>
      </c>
      <c r="E24" s="305">
        <f>E25+E26</f>
        <v>0</v>
      </c>
      <c r="F24" s="88"/>
      <c r="G24" s="372" t="s">
        <v>62</v>
      </c>
      <c r="H24" s="373"/>
      <c r="I24" s="373"/>
      <c r="J24" s="373"/>
      <c r="K24" s="373"/>
      <c r="L24" s="550">
        <f>J27</f>
        <v>0</v>
      </c>
      <c r="M24" s="88"/>
      <c r="N24" s="111" t="s">
        <v>109</v>
      </c>
      <c r="O24" s="304" t="s">
        <v>1</v>
      </c>
      <c r="P24" s="305">
        <f>P25+P26+P27</f>
        <v>0</v>
      </c>
      <c r="Q24" s="88"/>
      <c r="R24" s="305">
        <f>E24-P24</f>
        <v>0</v>
      </c>
      <c r="S24" s="69"/>
    </row>
    <row r="25" spans="3:21" ht="13.9" customHeight="1" thickBot="1" x14ac:dyDescent="0.25">
      <c r="C25" s="108" t="s">
        <v>54</v>
      </c>
      <c r="D25" s="101">
        <f>SUM('S1 - 2024:S5 - 2024'!D25)</f>
        <v>0</v>
      </c>
      <c r="E25" s="308">
        <f>SUM('S1 - 2024:S5 - 2024'!E25)</f>
        <v>0</v>
      </c>
      <c r="F25" s="91"/>
      <c r="G25" s="374"/>
      <c r="H25" s="375"/>
      <c r="I25" s="375"/>
      <c r="J25" s="375"/>
      <c r="K25" s="375"/>
      <c r="L25" s="551"/>
      <c r="M25" s="88"/>
      <c r="N25" s="108" t="s">
        <v>54</v>
      </c>
      <c r="O25" s="101">
        <f>SUM('S1 - 2024:S5 - 2024'!O25)</f>
        <v>0</v>
      </c>
      <c r="P25" s="308">
        <f>SUM('S1 - 2024:S5 - 2024'!P25)</f>
        <v>0</v>
      </c>
      <c r="Q25" s="88"/>
      <c r="R25" s="192"/>
      <c r="S25" s="69"/>
    </row>
    <row r="26" spans="3:21" ht="13.9" customHeight="1" x14ac:dyDescent="0.2">
      <c r="C26" s="108" t="s">
        <v>9</v>
      </c>
      <c r="D26" s="101">
        <f>SUM('S1 - 2024:S5 - 2024'!D26)</f>
        <v>0</v>
      </c>
      <c r="E26" s="308">
        <f>SUM('S1 - 2024:S5 - 2024'!E26)</f>
        <v>0</v>
      </c>
      <c r="F26" s="88"/>
      <c r="G26" s="453" t="s">
        <v>52</v>
      </c>
      <c r="H26" s="370"/>
      <c r="I26" s="370"/>
      <c r="J26" s="370" t="s">
        <v>53</v>
      </c>
      <c r="K26" s="370"/>
      <c r="L26" s="452"/>
      <c r="M26" s="88"/>
      <c r="N26" s="108" t="s">
        <v>9</v>
      </c>
      <c r="O26" s="101">
        <f>SUM('S1 - 2024:S5 - 2024'!O26)</f>
        <v>0</v>
      </c>
      <c r="P26" s="308">
        <f>SUM('S1 - 2024:S5 - 2024'!P26)</f>
        <v>0</v>
      </c>
      <c r="Q26" s="88"/>
      <c r="R26" s="192"/>
      <c r="S26" s="69"/>
    </row>
    <row r="27" spans="3:21" ht="13.9" customHeight="1" thickBot="1" x14ac:dyDescent="0.25">
      <c r="C27" s="110" t="s">
        <v>10</v>
      </c>
      <c r="D27" s="309">
        <f>SUM('S1 - 2024:S5 - 2024'!D27)</f>
        <v>0</v>
      </c>
      <c r="E27" s="310">
        <f>SUM('S1 - 2024:S5 - 2024'!E27)</f>
        <v>0</v>
      </c>
      <c r="F27" s="88"/>
      <c r="G27" s="454">
        <f>SUM('S1 - 2024:S5 - 2024'!G27)</f>
        <v>0</v>
      </c>
      <c r="H27" s="455"/>
      <c r="I27" s="455"/>
      <c r="J27" s="456">
        <f>SUM('S1 - 2024:S5 - 2024'!J27)</f>
        <v>0</v>
      </c>
      <c r="K27" s="456"/>
      <c r="L27" s="457"/>
      <c r="M27" s="88"/>
      <c r="N27" s="110" t="s">
        <v>10</v>
      </c>
      <c r="O27" s="309">
        <f>SUM('S1 - 2024:S5 - 2024'!O27)</f>
        <v>0</v>
      </c>
      <c r="P27" s="310">
        <f>SUM('S1 - 2024:S5 - 2024'!P27)</f>
        <v>0</v>
      </c>
      <c r="Q27" s="88"/>
      <c r="R27" s="192"/>
      <c r="S27" s="69"/>
    </row>
    <row r="28" spans="3:21" ht="13.9" customHeight="1" thickBot="1" x14ac:dyDescent="0.25">
      <c r="C28" s="99"/>
      <c r="D28" s="88"/>
      <c r="E28" s="88"/>
      <c r="F28" s="88"/>
      <c r="G28" s="552"/>
      <c r="H28" s="552"/>
      <c r="I28" s="552"/>
      <c r="J28" s="552"/>
      <c r="K28" s="552"/>
      <c r="L28" s="552"/>
      <c r="M28" s="88"/>
      <c r="N28" s="88"/>
      <c r="O28" s="88"/>
      <c r="P28" s="88"/>
      <c r="Q28" s="94"/>
      <c r="R28" s="94"/>
      <c r="S28" s="8"/>
    </row>
    <row r="29" spans="3:21" ht="13.9" customHeight="1" thickBot="1" x14ac:dyDescent="0.25">
      <c r="C29" s="112" t="s">
        <v>113</v>
      </c>
      <c r="D29" s="313" t="s">
        <v>1</v>
      </c>
      <c r="E29" s="314">
        <f>E30+E31+E32+E33</f>
        <v>265.68</v>
      </c>
      <c r="F29" s="91"/>
      <c r="G29" s="372" t="s">
        <v>63</v>
      </c>
      <c r="H29" s="373"/>
      <c r="I29" s="373"/>
      <c r="J29" s="373"/>
      <c r="K29" s="373"/>
      <c r="L29" s="550">
        <f>SUM(G33:L33)</f>
        <v>0</v>
      </c>
      <c r="M29" s="88"/>
      <c r="N29" s="112" t="s">
        <v>110</v>
      </c>
      <c r="O29" s="313" t="s">
        <v>1</v>
      </c>
      <c r="P29" s="314">
        <f>P30+P31+P32+P33</f>
        <v>910.46</v>
      </c>
      <c r="Q29" s="88"/>
      <c r="R29" s="314">
        <f>E29-P29</f>
        <v>-644.78</v>
      </c>
      <c r="U29" s="50"/>
    </row>
    <row r="30" spans="3:21" ht="13.9" customHeight="1" thickBot="1" x14ac:dyDescent="0.25">
      <c r="C30" s="113" t="s">
        <v>11</v>
      </c>
      <c r="D30" s="101">
        <f>SUM('S1 - 2024:S5 - 2024'!D30)</f>
        <v>0</v>
      </c>
      <c r="E30" s="315">
        <f>SUM('S1 - 2024:S5 - 2024'!E30)</f>
        <v>52.9</v>
      </c>
      <c r="F30" s="91"/>
      <c r="G30" s="374"/>
      <c r="H30" s="375"/>
      <c r="I30" s="375"/>
      <c r="J30" s="375"/>
      <c r="K30" s="375"/>
      <c r="L30" s="551"/>
      <c r="M30" s="88"/>
      <c r="N30" s="113" t="s">
        <v>30</v>
      </c>
      <c r="O30" s="101">
        <f>SUM('S1 - 2024:S5 - 2024'!O30)</f>
        <v>0</v>
      </c>
      <c r="P30" s="315">
        <f>SUM('S1 - 2024:S5 - 2024'!P30)</f>
        <v>431.18000000000006</v>
      </c>
      <c r="Q30" s="88"/>
      <c r="R30" s="88"/>
    </row>
    <row r="31" spans="3:21" ht="13.9" customHeight="1" x14ac:dyDescent="0.2">
      <c r="C31" s="114" t="s">
        <v>57</v>
      </c>
      <c r="D31" s="101">
        <f>SUM('S1 - 2024:S5 - 2024'!D31)</f>
        <v>0</v>
      </c>
      <c r="E31" s="315">
        <f>SUM('S1 - 2024:S5 - 2024'!E31)</f>
        <v>212.78</v>
      </c>
      <c r="F31" s="91"/>
      <c r="G31" s="316">
        <v>10</v>
      </c>
      <c r="H31" s="413">
        <v>20</v>
      </c>
      <c r="I31" s="413"/>
      <c r="J31" s="413">
        <v>50</v>
      </c>
      <c r="K31" s="413"/>
      <c r="L31" s="318">
        <v>100</v>
      </c>
      <c r="M31" s="88"/>
      <c r="N31" s="114" t="s">
        <v>31</v>
      </c>
      <c r="O31" s="101">
        <f>SUM('S1 - 2024:S5 - 2024'!O31)</f>
        <v>0</v>
      </c>
      <c r="P31" s="315">
        <f>SUM('S1 - 2024:S5 - 2024'!P31)</f>
        <v>479.28000000000003</v>
      </c>
      <c r="Q31" s="88"/>
      <c r="R31" s="88"/>
    </row>
    <row r="32" spans="3:21" ht="13.9" customHeight="1" x14ac:dyDescent="0.2">
      <c r="C32" s="114" t="s">
        <v>12</v>
      </c>
      <c r="D32" s="101">
        <f>SUM('S1 - 2024:S5 - 2024'!D32)</f>
        <v>0</v>
      </c>
      <c r="E32" s="315">
        <f>SUM('S1 - 2024:S5 - 2024'!E32)</f>
        <v>0</v>
      </c>
      <c r="F32" s="91"/>
      <c r="G32" s="319">
        <f>SUM('S1 - 2024:S5 - 2024'!G32)</f>
        <v>0</v>
      </c>
      <c r="H32" s="414">
        <f>SUM('S1 - 2024:S5 - 2024'!H32)</f>
        <v>0</v>
      </c>
      <c r="I32" s="414"/>
      <c r="J32" s="414">
        <f>SUM('S1 - 2024:S5 - 2024'!J32)</f>
        <v>0</v>
      </c>
      <c r="K32" s="414"/>
      <c r="L32" s="320">
        <f>SUM('S1 - 2024:S5 - 2024'!L32)</f>
        <v>0</v>
      </c>
      <c r="M32" s="321"/>
      <c r="N32" s="114" t="s">
        <v>32</v>
      </c>
      <c r="O32" s="101">
        <f>SUM('S1 - 2024:S5 - 2024'!O32)</f>
        <v>0</v>
      </c>
      <c r="P32" s="315">
        <f>SUM('S1 - 2024:S5 - 2024'!P32)</f>
        <v>0</v>
      </c>
      <c r="Q32" s="88"/>
      <c r="R32" s="88"/>
    </row>
    <row r="33" spans="3:19" ht="13.9" customHeight="1" thickBot="1" x14ac:dyDescent="0.25">
      <c r="C33" s="115" t="s">
        <v>13</v>
      </c>
      <c r="D33" s="322">
        <f>SUM('S1 - 2024:S5 - 2024'!D33)</f>
        <v>0</v>
      </c>
      <c r="E33" s="323">
        <f>SUM('S1 - 2024:S5 - 2024'!E33)</f>
        <v>0</v>
      </c>
      <c r="F33" s="88"/>
      <c r="G33" s="324">
        <f>G31*G32</f>
        <v>0</v>
      </c>
      <c r="H33" s="458">
        <f t="shared" ref="H33" si="0">H31*H32</f>
        <v>0</v>
      </c>
      <c r="I33" s="458"/>
      <c r="J33" s="458">
        <f>J31*J32</f>
        <v>0</v>
      </c>
      <c r="K33" s="458"/>
      <c r="L33" s="325">
        <f>L56+L88+L122+L156+L190+L224+L258</f>
        <v>0</v>
      </c>
      <c r="M33" s="94"/>
      <c r="N33" s="115" t="s">
        <v>33</v>
      </c>
      <c r="O33" s="322">
        <f>SUM('S1 - 2024:S5 - 2024'!O33)</f>
        <v>0</v>
      </c>
      <c r="P33" s="323">
        <f>SUM('S1 - 2024:S5 - 2024'!P33)</f>
        <v>0</v>
      </c>
      <c r="Q33" s="326"/>
      <c r="R33" s="326"/>
      <c r="S33" s="53"/>
    </row>
    <row r="34" spans="3:19" ht="13.9" customHeight="1" thickBot="1" x14ac:dyDescent="0.25">
      <c r="C34" s="185"/>
      <c r="D34" s="101"/>
      <c r="E34" s="101"/>
      <c r="F34" s="88"/>
      <c r="G34" s="125"/>
      <c r="H34" s="539"/>
      <c r="I34" s="539"/>
      <c r="J34" s="539"/>
      <c r="K34" s="539"/>
      <c r="L34" s="125"/>
      <c r="M34" s="94"/>
      <c r="N34" s="185"/>
      <c r="O34" s="101"/>
      <c r="P34" s="101"/>
      <c r="Q34" s="54"/>
      <c r="R34" s="54"/>
      <c r="S34" s="53"/>
    </row>
    <row r="35" spans="3:19" ht="13.9" customHeight="1" thickBot="1" x14ac:dyDescent="0.25">
      <c r="C35" s="186" t="s">
        <v>103</v>
      </c>
      <c r="D35" s="228" t="s">
        <v>69</v>
      </c>
      <c r="E35" s="540" t="s">
        <v>70</v>
      </c>
      <c r="F35" s="541"/>
      <c r="G35" s="228" t="s">
        <v>71</v>
      </c>
      <c r="H35" s="540" t="s">
        <v>72</v>
      </c>
      <c r="I35" s="541"/>
      <c r="J35" s="540" t="s">
        <v>73</v>
      </c>
      <c r="K35" s="562"/>
      <c r="L35" s="592"/>
      <c r="M35" s="593"/>
      <c r="N35" s="228" t="s">
        <v>20</v>
      </c>
      <c r="O35" s="228" t="s">
        <v>74</v>
      </c>
      <c r="P35" s="229" t="s">
        <v>22</v>
      </c>
    </row>
    <row r="36" spans="3:19" ht="13.9" customHeight="1" x14ac:dyDescent="0.2">
      <c r="C36" s="207" t="s">
        <v>75</v>
      </c>
      <c r="D36" s="270"/>
      <c r="E36" s="556"/>
      <c r="F36" s="557"/>
      <c r="G36" s="164"/>
      <c r="H36" s="558"/>
      <c r="I36" s="559"/>
      <c r="J36" s="560"/>
      <c r="K36" s="561"/>
      <c r="L36" s="598"/>
      <c r="M36" s="599"/>
      <c r="N36" s="224"/>
      <c r="O36" s="161"/>
      <c r="P36" s="162"/>
    </row>
    <row r="37" spans="3:19" ht="13.9" customHeight="1" x14ac:dyDescent="0.2">
      <c r="C37" s="207" t="s">
        <v>76</v>
      </c>
      <c r="D37" s="270"/>
      <c r="E37" s="556"/>
      <c r="F37" s="557"/>
      <c r="G37" s="164"/>
      <c r="H37" s="558"/>
      <c r="I37" s="559"/>
      <c r="J37" s="560"/>
      <c r="K37" s="561"/>
      <c r="L37" s="600"/>
      <c r="M37" s="601"/>
      <c r="N37" s="225"/>
      <c r="O37" s="163"/>
      <c r="P37" s="162"/>
      <c r="Q37" s="64"/>
      <c r="R37" s="135"/>
      <c r="S37" s="136"/>
    </row>
    <row r="38" spans="3:19" ht="13.9" customHeight="1" x14ac:dyDescent="0.2">
      <c r="C38" s="207" t="s">
        <v>77</v>
      </c>
      <c r="D38" s="270"/>
      <c r="E38" s="556"/>
      <c r="F38" s="557"/>
      <c r="G38" s="232"/>
      <c r="H38" s="558"/>
      <c r="I38" s="559"/>
      <c r="J38" s="560"/>
      <c r="K38" s="561"/>
      <c r="L38" s="602"/>
      <c r="M38" s="603"/>
      <c r="N38" s="226"/>
      <c r="O38" s="164"/>
      <c r="P38" s="165"/>
      <c r="Q38" s="64"/>
      <c r="R38" s="135"/>
      <c r="S38" s="136"/>
    </row>
    <row r="39" spans="3:19" ht="13.9" customHeight="1" x14ac:dyDescent="0.2">
      <c r="C39" s="207" t="s">
        <v>78</v>
      </c>
      <c r="D39" s="270"/>
      <c r="E39" s="556"/>
      <c r="F39" s="557"/>
      <c r="G39" s="163"/>
      <c r="H39" s="558"/>
      <c r="I39" s="559"/>
      <c r="J39" s="560"/>
      <c r="K39" s="561"/>
      <c r="L39" s="604"/>
      <c r="M39" s="605"/>
      <c r="N39" s="226"/>
      <c r="O39" s="164"/>
      <c r="P39" s="165"/>
      <c r="Q39" s="139"/>
      <c r="R39" s="139"/>
      <c r="S39" s="139"/>
    </row>
    <row r="40" spans="3:19" ht="13.9" customHeight="1" thickBot="1" x14ac:dyDescent="0.25">
      <c r="C40" s="208" t="s">
        <v>79</v>
      </c>
      <c r="D40" s="271"/>
      <c r="E40" s="537"/>
      <c r="F40" s="537"/>
      <c r="G40" s="233"/>
      <c r="H40" s="538"/>
      <c r="I40" s="538"/>
      <c r="J40" s="535"/>
      <c r="K40" s="536"/>
      <c r="L40" s="606"/>
      <c r="M40" s="607"/>
      <c r="N40" s="227"/>
      <c r="O40" s="166"/>
      <c r="P40" s="167"/>
      <c r="R40" s="36"/>
      <c r="S40" s="36"/>
    </row>
    <row r="41" spans="3:19" ht="13.9" customHeight="1" x14ac:dyDescent="0.2">
      <c r="C41" s="116"/>
      <c r="D41" s="140"/>
      <c r="E41" s="542"/>
      <c r="F41" s="542"/>
      <c r="G41" s="36"/>
      <c r="H41" s="542"/>
      <c r="I41" s="542"/>
      <c r="J41" s="567"/>
      <c r="K41" s="567"/>
      <c r="L41" s="617"/>
      <c r="M41" s="617"/>
      <c r="N41" s="180"/>
      <c r="O41" s="180"/>
      <c r="P41" s="180"/>
      <c r="R41" s="69"/>
      <c r="S41" s="69"/>
    </row>
    <row r="42" spans="3:19" ht="13.9" customHeight="1" thickBot="1" x14ac:dyDescent="0.25">
      <c r="C42" s="116"/>
      <c r="D42" s="140"/>
      <c r="E42" s="543"/>
      <c r="F42" s="543"/>
      <c r="H42" s="509"/>
      <c r="I42" s="509"/>
      <c r="J42" s="509"/>
      <c r="K42" s="509"/>
      <c r="L42" s="618"/>
      <c r="M42" s="618"/>
      <c r="N42" s="180"/>
      <c r="O42" s="180"/>
      <c r="P42" s="180"/>
      <c r="R42" s="69"/>
      <c r="S42" s="69"/>
    </row>
    <row r="43" spans="3:19" ht="13.9" customHeight="1" thickBot="1" x14ac:dyDescent="0.25">
      <c r="C43" s="209" t="s">
        <v>96</v>
      </c>
      <c r="D43" s="148" t="s">
        <v>69</v>
      </c>
      <c r="E43" s="524" t="s">
        <v>70</v>
      </c>
      <c r="F43" s="524"/>
      <c r="G43" s="148" t="s">
        <v>71</v>
      </c>
      <c r="H43" s="524" t="s">
        <v>72</v>
      </c>
      <c r="I43" s="524"/>
      <c r="J43" s="524" t="s">
        <v>73</v>
      </c>
      <c r="K43" s="534"/>
      <c r="L43" s="583"/>
      <c r="M43" s="584"/>
      <c r="N43" s="219" t="s">
        <v>20</v>
      </c>
      <c r="O43" s="148" t="s">
        <v>74</v>
      </c>
      <c r="P43" s="149" t="s">
        <v>22</v>
      </c>
      <c r="R43" s="65"/>
      <c r="S43" s="66"/>
    </row>
    <row r="44" spans="3:19" ht="13.9" customHeight="1" x14ac:dyDescent="0.2">
      <c r="C44" s="204" t="s">
        <v>80</v>
      </c>
      <c r="D44" s="272"/>
      <c r="E44" s="520"/>
      <c r="F44" s="520"/>
      <c r="G44" s="243"/>
      <c r="H44" s="521"/>
      <c r="I44" s="521"/>
      <c r="J44" s="522"/>
      <c r="K44" s="571"/>
      <c r="L44" s="585"/>
      <c r="M44" s="586"/>
      <c r="N44" s="220"/>
      <c r="O44" s="151"/>
      <c r="P44" s="152"/>
      <c r="R44" s="140"/>
      <c r="S44" s="69"/>
    </row>
    <row r="45" spans="3:19" ht="13.9" customHeight="1" x14ac:dyDescent="0.2">
      <c r="C45" s="205" t="s">
        <v>81</v>
      </c>
      <c r="D45" s="273"/>
      <c r="E45" s="517"/>
      <c r="F45" s="517"/>
      <c r="G45" s="156"/>
      <c r="H45" s="518"/>
      <c r="I45" s="518"/>
      <c r="J45" s="519"/>
      <c r="K45" s="526"/>
      <c r="L45" s="585"/>
      <c r="M45" s="586"/>
      <c r="N45" s="221"/>
      <c r="O45" s="154"/>
      <c r="P45" s="152"/>
      <c r="R45" s="140"/>
      <c r="S45" s="69"/>
    </row>
    <row r="46" spans="3:19" ht="13.9" customHeight="1" x14ac:dyDescent="0.2">
      <c r="C46" s="205" t="s">
        <v>82</v>
      </c>
      <c r="D46" s="273"/>
      <c r="E46" s="517"/>
      <c r="F46" s="517"/>
      <c r="G46" s="230"/>
      <c r="H46" s="518"/>
      <c r="I46" s="518"/>
      <c r="J46" s="519"/>
      <c r="K46" s="526"/>
      <c r="L46" s="585"/>
      <c r="M46" s="586"/>
      <c r="N46" s="222"/>
      <c r="O46" s="156"/>
      <c r="P46" s="157"/>
      <c r="R46" s="140"/>
      <c r="S46" s="69"/>
    </row>
    <row r="47" spans="3:19" ht="13.9" customHeight="1" x14ac:dyDescent="0.2">
      <c r="C47" s="205"/>
      <c r="D47" s="273"/>
      <c r="E47" s="527"/>
      <c r="F47" s="528"/>
      <c r="G47" s="230"/>
      <c r="H47" s="529"/>
      <c r="I47" s="530"/>
      <c r="J47" s="526"/>
      <c r="K47" s="531"/>
      <c r="L47" s="585"/>
      <c r="M47" s="586"/>
      <c r="N47" s="222"/>
      <c r="O47" s="156"/>
      <c r="P47" s="157"/>
      <c r="R47" s="140"/>
      <c r="S47" s="69"/>
    </row>
    <row r="48" spans="3:19" ht="13.9" customHeight="1" x14ac:dyDescent="0.2">
      <c r="C48" s="205" t="s">
        <v>99</v>
      </c>
      <c r="D48" s="273"/>
      <c r="E48" s="517"/>
      <c r="F48" s="517"/>
      <c r="G48" s="154"/>
      <c r="H48" s="518"/>
      <c r="I48" s="518"/>
      <c r="J48" s="519"/>
      <c r="K48" s="526"/>
      <c r="L48" s="587"/>
      <c r="M48" s="588"/>
      <c r="N48" s="222"/>
      <c r="O48" s="156"/>
      <c r="P48" s="157"/>
      <c r="R48" s="140"/>
      <c r="S48" s="69"/>
    </row>
    <row r="49" spans="3:19" ht="13.9" customHeight="1" thickBot="1" x14ac:dyDescent="0.25">
      <c r="C49" s="206" t="s">
        <v>102</v>
      </c>
      <c r="D49" s="274"/>
      <c r="E49" s="514"/>
      <c r="F49" s="514"/>
      <c r="G49" s="231"/>
      <c r="H49" s="515"/>
      <c r="I49" s="515"/>
      <c r="J49" s="516"/>
      <c r="K49" s="523"/>
      <c r="L49" s="589"/>
      <c r="M49" s="590"/>
      <c r="N49" s="223"/>
      <c r="O49" s="159"/>
      <c r="P49" s="160"/>
      <c r="R49" s="140"/>
      <c r="S49" s="69"/>
    </row>
    <row r="50" spans="3:19" ht="13.9" customHeight="1" thickBot="1" x14ac:dyDescent="0.25">
      <c r="C50" s="116"/>
      <c r="D50" s="140"/>
      <c r="E50" s="525"/>
      <c r="F50" s="525"/>
      <c r="G50" s="64"/>
      <c r="H50" s="64"/>
      <c r="I50" s="64"/>
      <c r="J50" s="64"/>
      <c r="K50" s="64"/>
      <c r="L50" s="616"/>
      <c r="M50" s="616"/>
      <c r="N50" s="180"/>
      <c r="O50" s="180"/>
      <c r="P50" s="180"/>
      <c r="R50" s="140"/>
      <c r="S50" s="144"/>
    </row>
    <row r="51" spans="3:19" ht="13.9" customHeight="1" thickBot="1" x14ac:dyDescent="0.25">
      <c r="C51" s="209" t="s">
        <v>95</v>
      </c>
      <c r="D51" s="148" t="s">
        <v>69</v>
      </c>
      <c r="E51" s="534" t="s">
        <v>70</v>
      </c>
      <c r="F51" s="572"/>
      <c r="G51" s="148" t="s">
        <v>71</v>
      </c>
      <c r="H51" s="524" t="s">
        <v>72</v>
      </c>
      <c r="I51" s="524"/>
      <c r="J51" s="524" t="s">
        <v>73</v>
      </c>
      <c r="K51" s="524"/>
      <c r="L51" s="583"/>
      <c r="M51" s="584"/>
      <c r="N51" s="219" t="s">
        <v>20</v>
      </c>
      <c r="O51" s="148" t="s">
        <v>74</v>
      </c>
      <c r="P51" s="149" t="s">
        <v>22</v>
      </c>
    </row>
    <row r="52" spans="3:19" ht="13.9" customHeight="1" x14ac:dyDescent="0.2">
      <c r="C52" s="204" t="s">
        <v>83</v>
      </c>
      <c r="D52" s="272"/>
      <c r="E52" s="520"/>
      <c r="F52" s="520"/>
      <c r="G52" s="243"/>
      <c r="H52" s="521"/>
      <c r="I52" s="521"/>
      <c r="J52" s="522"/>
      <c r="K52" s="522"/>
      <c r="L52" s="585"/>
      <c r="M52" s="586"/>
      <c r="N52" s="150"/>
      <c r="O52" s="151"/>
      <c r="P52" s="152"/>
      <c r="R52" s="36"/>
      <c r="S52" s="36"/>
    </row>
    <row r="53" spans="3:19" ht="13.9" customHeight="1" x14ac:dyDescent="0.2">
      <c r="C53" s="205"/>
      <c r="D53" s="273"/>
      <c r="E53" s="517"/>
      <c r="F53" s="517"/>
      <c r="G53" s="156"/>
      <c r="H53" s="518"/>
      <c r="I53" s="518"/>
      <c r="J53" s="519"/>
      <c r="K53" s="519"/>
      <c r="L53" s="585"/>
      <c r="M53" s="586"/>
      <c r="N53" s="153"/>
      <c r="O53" s="154"/>
      <c r="P53" s="152"/>
      <c r="R53" s="69"/>
      <c r="S53" s="69"/>
    </row>
    <row r="54" spans="3:19" ht="13.9" customHeight="1" x14ac:dyDescent="0.2">
      <c r="C54" s="205"/>
      <c r="D54" s="273"/>
      <c r="E54" s="517"/>
      <c r="F54" s="517"/>
      <c r="G54" s="230"/>
      <c r="H54" s="518"/>
      <c r="I54" s="518"/>
      <c r="J54" s="519"/>
      <c r="K54" s="519"/>
      <c r="L54" s="585"/>
      <c r="M54" s="586"/>
      <c r="N54" s="155"/>
      <c r="O54" s="156"/>
      <c r="P54" s="157"/>
      <c r="R54" s="69"/>
      <c r="S54" s="69"/>
    </row>
    <row r="55" spans="3:19" ht="13.9" customHeight="1" x14ac:dyDescent="0.2">
      <c r="C55" s="205" t="s">
        <v>100</v>
      </c>
      <c r="D55" s="273"/>
      <c r="E55" s="517"/>
      <c r="F55" s="517"/>
      <c r="G55" s="154"/>
      <c r="H55" s="518"/>
      <c r="I55" s="518"/>
      <c r="J55" s="519"/>
      <c r="K55" s="519"/>
      <c r="L55" s="587"/>
      <c r="M55" s="588"/>
      <c r="N55" s="155"/>
      <c r="O55" s="156"/>
      <c r="P55" s="157"/>
      <c r="R55" s="69"/>
      <c r="S55" s="69"/>
    </row>
    <row r="56" spans="3:19" ht="13.9" customHeight="1" thickBot="1" x14ac:dyDescent="0.25">
      <c r="C56" s="206" t="s">
        <v>101</v>
      </c>
      <c r="D56" s="274"/>
      <c r="E56" s="514"/>
      <c r="F56" s="514"/>
      <c r="G56" s="231"/>
      <c r="H56" s="515"/>
      <c r="I56" s="515"/>
      <c r="J56" s="516"/>
      <c r="K56" s="516"/>
      <c r="L56" s="589"/>
      <c r="M56" s="590"/>
      <c r="N56" s="158"/>
      <c r="O56" s="159"/>
      <c r="P56" s="160"/>
      <c r="R56" s="69"/>
      <c r="S56" s="69"/>
    </row>
    <row r="57" spans="3:19" ht="13.9" customHeight="1" x14ac:dyDescent="0.2">
      <c r="C57" s="2"/>
      <c r="E57" s="569"/>
      <c r="F57" s="569"/>
      <c r="G57" s="124"/>
      <c r="H57" s="568"/>
      <c r="I57" s="568"/>
      <c r="J57" s="568"/>
      <c r="K57" s="568"/>
      <c r="L57" s="568"/>
      <c r="M57" s="568"/>
      <c r="N57" s="179"/>
      <c r="O57" s="179"/>
      <c r="P57" s="179"/>
      <c r="Q57" s="8"/>
      <c r="R57" s="8"/>
      <c r="S57" s="8"/>
    </row>
    <row r="58" spans="3:19" ht="13.9" customHeight="1" thickBot="1" x14ac:dyDescent="0.25">
      <c r="C58" s="116"/>
      <c r="D58" s="36"/>
      <c r="E58" s="570"/>
      <c r="F58" s="570"/>
      <c r="H58" s="509"/>
      <c r="I58" s="509"/>
      <c r="J58" s="509"/>
      <c r="K58" s="509"/>
      <c r="L58" s="619"/>
      <c r="M58" s="619"/>
      <c r="N58" s="180"/>
      <c r="O58" s="180"/>
      <c r="P58" s="180"/>
      <c r="Q58" s="36"/>
      <c r="R58" s="36"/>
      <c r="S58" s="36"/>
    </row>
    <row r="59" spans="3:19" ht="13.9" customHeight="1" thickBot="1" x14ac:dyDescent="0.25">
      <c r="C59" s="168" t="s">
        <v>94</v>
      </c>
      <c r="D59" s="169" t="s">
        <v>84</v>
      </c>
      <c r="E59" s="512" t="s">
        <v>117</v>
      </c>
      <c r="F59" s="512"/>
      <c r="G59" s="169" t="s">
        <v>91</v>
      </c>
      <c r="H59" s="488" t="s">
        <v>92</v>
      </c>
      <c r="I59" s="489"/>
      <c r="J59" s="489"/>
      <c r="K59" s="490"/>
      <c r="L59" s="575" t="s">
        <v>97</v>
      </c>
      <c r="M59" s="576"/>
      <c r="N59" s="212" t="s">
        <v>20</v>
      </c>
      <c r="O59" s="169" t="s">
        <v>74</v>
      </c>
      <c r="P59" s="170" t="s">
        <v>22</v>
      </c>
      <c r="Q59" s="124"/>
      <c r="R59" s="124"/>
      <c r="S59" s="124"/>
    </row>
    <row r="60" spans="3:19" ht="13.9" customHeight="1" x14ac:dyDescent="0.2">
      <c r="C60" s="210" t="s">
        <v>85</v>
      </c>
      <c r="D60" s="275"/>
      <c r="E60" s="508"/>
      <c r="F60" s="508"/>
      <c r="G60" s="244"/>
      <c r="H60" s="491"/>
      <c r="I60" s="492"/>
      <c r="J60" s="492"/>
      <c r="K60" s="492"/>
      <c r="L60" s="577" t="s">
        <v>104</v>
      </c>
      <c r="M60" s="578"/>
      <c r="N60" s="174"/>
      <c r="O60" s="175"/>
      <c r="P60" s="173"/>
      <c r="Q60" s="124"/>
      <c r="R60" s="124"/>
      <c r="S60" s="124"/>
    </row>
    <row r="61" spans="3:19" ht="13.9" customHeight="1" x14ac:dyDescent="0.2">
      <c r="C61" s="210" t="s">
        <v>86</v>
      </c>
      <c r="D61" s="275"/>
      <c r="E61" s="508"/>
      <c r="F61" s="508"/>
      <c r="G61" s="244"/>
      <c r="H61" s="493"/>
      <c r="I61" s="494"/>
      <c r="J61" s="494"/>
      <c r="K61" s="494"/>
      <c r="L61" s="579" t="s">
        <v>105</v>
      </c>
      <c r="M61" s="580"/>
      <c r="N61" s="174"/>
      <c r="O61" s="175"/>
      <c r="P61" s="173"/>
      <c r="Q61" s="124"/>
      <c r="R61" s="124"/>
      <c r="S61" s="124"/>
    </row>
    <row r="62" spans="3:19" ht="13.9" customHeight="1" x14ac:dyDescent="0.2">
      <c r="C62" s="210" t="s">
        <v>87</v>
      </c>
      <c r="D62" s="275"/>
      <c r="E62" s="508"/>
      <c r="F62" s="508"/>
      <c r="G62" s="202"/>
      <c r="H62" s="493"/>
      <c r="I62" s="494"/>
      <c r="J62" s="494"/>
      <c r="K62" s="494"/>
      <c r="L62" s="579" t="s">
        <v>106</v>
      </c>
      <c r="M62" s="580"/>
      <c r="N62" s="245"/>
      <c r="O62" s="246"/>
      <c r="P62" s="247"/>
    </row>
    <row r="63" spans="3:19" ht="13.9" customHeight="1" thickBot="1" x14ac:dyDescent="0.25">
      <c r="C63" s="211" t="s">
        <v>88</v>
      </c>
      <c r="D63" s="276"/>
      <c r="E63" s="513"/>
      <c r="F63" s="513"/>
      <c r="G63" s="203"/>
      <c r="H63" s="495"/>
      <c r="I63" s="496"/>
      <c r="J63" s="496"/>
      <c r="K63" s="496"/>
      <c r="L63" s="581"/>
      <c r="M63" s="582"/>
      <c r="N63" s="176"/>
      <c r="O63" s="177"/>
      <c r="P63" s="178"/>
    </row>
    <row r="64" spans="3:19" ht="13.9" customHeight="1" x14ac:dyDescent="0.2">
      <c r="E64" s="509"/>
      <c r="F64" s="509"/>
      <c r="H64" s="510"/>
      <c r="I64" s="510"/>
      <c r="J64" s="511"/>
      <c r="K64" s="511"/>
      <c r="L64" s="573"/>
      <c r="M64" s="573"/>
    </row>
    <row r="65" spans="3:16" ht="13.9" customHeight="1" thickBot="1" x14ac:dyDescent="0.25">
      <c r="C65" s="64"/>
      <c r="D65" s="64"/>
      <c r="E65" s="500"/>
      <c r="F65" s="500"/>
      <c r="G65" s="133"/>
      <c r="H65" s="511"/>
      <c r="I65" s="511"/>
      <c r="J65" s="511"/>
      <c r="K65" s="511"/>
      <c r="L65" s="574"/>
      <c r="M65" s="574"/>
      <c r="N65" s="64"/>
      <c r="O65" s="64"/>
      <c r="P65" s="64"/>
    </row>
    <row r="66" spans="3:16" ht="13.9" customHeight="1" thickBot="1" x14ac:dyDescent="0.25">
      <c r="C66" s="218" t="s">
        <v>98</v>
      </c>
      <c r="D66" s="181" t="s">
        <v>84</v>
      </c>
      <c r="E66" s="507" t="s">
        <v>117</v>
      </c>
      <c r="F66" s="507"/>
      <c r="G66" s="181"/>
      <c r="H66" s="507"/>
      <c r="I66" s="507"/>
      <c r="J66" s="507"/>
      <c r="K66" s="507"/>
      <c r="L66" s="608"/>
      <c r="M66" s="609"/>
      <c r="N66" s="213" t="s">
        <v>20</v>
      </c>
      <c r="O66" s="181" t="s">
        <v>74</v>
      </c>
      <c r="P66" s="182" t="s">
        <v>22</v>
      </c>
    </row>
    <row r="67" spans="3:16" ht="13.9" customHeight="1" x14ac:dyDescent="0.2">
      <c r="C67" s="100" t="s">
        <v>44</v>
      </c>
      <c r="D67" s="275"/>
      <c r="E67" s="501"/>
      <c r="F67" s="501"/>
      <c r="G67" s="248"/>
      <c r="H67" s="502"/>
      <c r="I67" s="502"/>
      <c r="J67" s="503"/>
      <c r="K67" s="503"/>
      <c r="L67" s="610"/>
      <c r="M67" s="611"/>
      <c r="N67" s="183"/>
      <c r="O67" s="172"/>
      <c r="P67" s="242"/>
    </row>
    <row r="68" spans="3:16" ht="13.9" customHeight="1" x14ac:dyDescent="0.2">
      <c r="C68" s="102" t="s">
        <v>48</v>
      </c>
      <c r="D68" s="275"/>
      <c r="E68" s="501"/>
      <c r="F68" s="501"/>
      <c r="G68" s="244"/>
      <c r="H68" s="502"/>
      <c r="I68" s="502"/>
      <c r="J68" s="503"/>
      <c r="K68" s="503"/>
      <c r="L68" s="612"/>
      <c r="M68" s="613"/>
      <c r="N68" s="184"/>
      <c r="O68" s="175"/>
      <c r="P68" s="242"/>
    </row>
    <row r="69" spans="3:16" ht="13.9" customHeight="1" x14ac:dyDescent="0.2">
      <c r="C69" s="102" t="s">
        <v>114</v>
      </c>
      <c r="D69" s="275"/>
      <c r="E69" s="501"/>
      <c r="F69" s="501"/>
      <c r="G69" s="171"/>
      <c r="H69" s="502"/>
      <c r="I69" s="502"/>
      <c r="J69" s="503"/>
      <c r="K69" s="503"/>
      <c r="L69" s="614"/>
      <c r="M69" s="615"/>
      <c r="N69" s="249"/>
      <c r="O69" s="246"/>
      <c r="P69" s="242"/>
    </row>
    <row r="70" spans="3:16" ht="13.9" customHeight="1" thickBot="1" x14ac:dyDescent="0.25">
      <c r="C70" s="103" t="s">
        <v>56</v>
      </c>
      <c r="D70" s="277"/>
      <c r="E70" s="504"/>
      <c r="F70" s="504"/>
      <c r="G70" s="214"/>
      <c r="H70" s="505"/>
      <c r="I70" s="505"/>
      <c r="J70" s="506"/>
      <c r="K70" s="506"/>
      <c r="L70" s="595"/>
      <c r="M70" s="596"/>
      <c r="N70" s="215"/>
      <c r="O70" s="216"/>
      <c r="P70" s="217"/>
    </row>
    <row r="71" spans="3:16" ht="13.9" customHeight="1" x14ac:dyDescent="0.2">
      <c r="C71" s="116"/>
      <c r="D71" s="147"/>
      <c r="E71" s="497"/>
      <c r="F71" s="497"/>
      <c r="G71" s="13"/>
      <c r="H71" s="498"/>
      <c r="I71" s="498"/>
      <c r="J71" s="499"/>
      <c r="K71" s="499"/>
      <c r="L71" s="591"/>
      <c r="M71" s="591"/>
      <c r="N71" s="69"/>
      <c r="O71" s="69"/>
      <c r="P71" s="69"/>
    </row>
    <row r="72" spans="3:16" ht="13.9" customHeight="1" x14ac:dyDescent="0.2">
      <c r="C72" s="116"/>
      <c r="D72" s="140"/>
      <c r="E72" s="487"/>
      <c r="F72" s="487"/>
      <c r="G72" s="36"/>
      <c r="H72" s="487"/>
      <c r="I72" s="487"/>
      <c r="J72" s="566"/>
      <c r="K72" s="566"/>
      <c r="L72" s="487"/>
      <c r="M72" s="487"/>
      <c r="N72" s="124"/>
      <c r="O72" s="124"/>
      <c r="P72" s="124"/>
    </row>
    <row r="73" spans="3:16" ht="13.9" customHeight="1" x14ac:dyDescent="0.2">
      <c r="C73" s="193"/>
      <c r="D73" s="36"/>
      <c r="E73" s="500"/>
      <c r="F73" s="500"/>
      <c r="G73" s="36"/>
      <c r="H73" s="500"/>
      <c r="I73" s="500"/>
      <c r="J73" s="500"/>
      <c r="K73" s="500"/>
      <c r="L73" s="500"/>
      <c r="M73" s="500"/>
      <c r="N73" s="36"/>
      <c r="O73" s="36"/>
      <c r="P73" s="36"/>
    </row>
    <row r="74" spans="3:16" ht="13.9" customHeight="1" x14ac:dyDescent="0.2">
      <c r="C74" s="147"/>
      <c r="D74" s="327"/>
      <c r="E74" s="497"/>
      <c r="F74" s="497"/>
      <c r="G74" s="140"/>
      <c r="H74" s="498"/>
      <c r="I74" s="498"/>
      <c r="J74" s="499"/>
      <c r="K74" s="499"/>
      <c r="L74" s="597"/>
      <c r="M74" s="597"/>
      <c r="N74" s="66"/>
      <c r="O74" s="66"/>
      <c r="P74" s="191"/>
    </row>
    <row r="75" spans="3:16" ht="13.9" customHeight="1" x14ac:dyDescent="0.2">
      <c r="C75" s="116"/>
      <c r="D75" s="140"/>
      <c r="E75" s="487"/>
      <c r="F75" s="487"/>
      <c r="G75" s="36"/>
      <c r="H75" s="487"/>
      <c r="I75" s="487"/>
      <c r="J75" s="487"/>
      <c r="K75" s="487"/>
      <c r="L75" s="486"/>
      <c r="M75" s="486"/>
      <c r="N75" s="124"/>
      <c r="O75" s="2"/>
      <c r="P75" s="36"/>
    </row>
    <row r="76" spans="3:16" ht="13.9" customHeight="1" x14ac:dyDescent="0.2">
      <c r="C76" s="116"/>
      <c r="D76" s="140"/>
      <c r="E76" s="487"/>
      <c r="F76" s="487"/>
      <c r="G76" s="36"/>
      <c r="H76" s="487"/>
      <c r="I76" s="487"/>
      <c r="J76" s="487"/>
      <c r="K76" s="487"/>
      <c r="L76" s="486"/>
      <c r="M76" s="486"/>
      <c r="N76" s="124"/>
      <c r="O76" s="2"/>
      <c r="P76" s="120"/>
    </row>
    <row r="77" spans="3:16" ht="13.9" customHeight="1" x14ac:dyDescent="0.2">
      <c r="C77" s="116"/>
      <c r="D77" s="140"/>
      <c r="E77" s="124"/>
      <c r="F77" s="12"/>
      <c r="G77" s="36"/>
      <c r="H77" s="127"/>
      <c r="I77" s="127"/>
      <c r="J77" s="127"/>
      <c r="K77" s="127"/>
      <c r="L77" s="118"/>
      <c r="N77" s="124"/>
      <c r="O77" s="2"/>
      <c r="P77" s="121"/>
    </row>
    <row r="78" spans="3:16" ht="13.9" customHeight="1" x14ac:dyDescent="0.2">
      <c r="C78" s="116"/>
      <c r="G78" s="36"/>
      <c r="H78" s="131"/>
      <c r="I78" s="131"/>
      <c r="J78" s="131"/>
      <c r="K78" s="131"/>
      <c r="L78" s="118"/>
      <c r="N78" s="124"/>
      <c r="O78" s="2"/>
    </row>
    <row r="79" spans="3:16" ht="13.9" customHeight="1" x14ac:dyDescent="0.2">
      <c r="C79" s="2"/>
      <c r="G79" s="36"/>
      <c r="H79" s="58"/>
      <c r="I79" s="58"/>
      <c r="J79" s="58"/>
      <c r="K79" s="58"/>
      <c r="L79" s="58"/>
      <c r="N79" s="2"/>
      <c r="O79" s="2"/>
    </row>
    <row r="80" spans="3:16" ht="13.9" customHeight="1" x14ac:dyDescent="0.2">
      <c r="C80" s="122"/>
      <c r="D80" s="65"/>
      <c r="E80" s="123"/>
      <c r="G80" s="64"/>
      <c r="H80" s="64"/>
      <c r="I80" s="64"/>
      <c r="J80" s="64"/>
      <c r="K80" s="64"/>
      <c r="L80" s="129"/>
      <c r="N80" s="122"/>
      <c r="O80" s="65"/>
      <c r="P80" s="123"/>
    </row>
    <row r="81" spans="3:16" ht="13.9" customHeight="1" x14ac:dyDescent="0.2">
      <c r="C81" s="116"/>
      <c r="D81" s="140"/>
      <c r="E81" s="124"/>
      <c r="G81" s="64"/>
      <c r="H81" s="64"/>
      <c r="I81" s="64"/>
      <c r="J81" s="64"/>
      <c r="K81" s="64"/>
      <c r="L81" s="64"/>
      <c r="N81" s="116"/>
      <c r="O81" s="140"/>
      <c r="P81" s="124"/>
    </row>
    <row r="82" spans="3:16" ht="13.9" customHeight="1" x14ac:dyDescent="0.2">
      <c r="C82" s="116"/>
      <c r="D82" s="140"/>
      <c r="E82" s="124"/>
      <c r="F82" s="12"/>
      <c r="G82" s="36"/>
      <c r="H82" s="64"/>
      <c r="I82" s="64"/>
      <c r="J82" s="64"/>
      <c r="K82" s="64"/>
      <c r="L82" s="36"/>
      <c r="N82" s="116"/>
      <c r="O82" s="140"/>
      <c r="P82" s="124"/>
    </row>
    <row r="83" spans="3:16" ht="13.9" customHeight="1" x14ac:dyDescent="0.2">
      <c r="C83" s="116"/>
      <c r="D83" s="140"/>
      <c r="E83" s="124"/>
      <c r="F83" s="12"/>
      <c r="G83" s="124"/>
      <c r="H83" s="127"/>
      <c r="I83" s="127"/>
      <c r="J83" s="127"/>
      <c r="K83" s="127"/>
      <c r="L83" s="124"/>
      <c r="N83" s="116"/>
      <c r="O83" s="140"/>
      <c r="P83" s="124"/>
    </row>
    <row r="84" spans="3:16" ht="13.9" customHeight="1" x14ac:dyDescent="0.2">
      <c r="C84" s="2"/>
      <c r="N84" s="2"/>
      <c r="O84" s="2"/>
    </row>
    <row r="85" spans="3:16" ht="13.9" customHeight="1" x14ac:dyDescent="0.2">
      <c r="C85" s="122"/>
      <c r="D85" s="65"/>
      <c r="E85" s="123"/>
      <c r="G85" s="64"/>
      <c r="H85" s="64"/>
      <c r="I85" s="64"/>
      <c r="J85" s="64"/>
      <c r="K85" s="64"/>
      <c r="L85" s="129"/>
      <c r="N85" s="122"/>
      <c r="O85" s="65"/>
      <c r="P85" s="123"/>
    </row>
    <row r="86" spans="3:16" ht="13.9" customHeight="1" x14ac:dyDescent="0.2">
      <c r="C86" s="116"/>
      <c r="D86" s="140"/>
      <c r="E86" s="124"/>
      <c r="F86" s="12"/>
      <c r="G86" s="64"/>
      <c r="H86" s="64"/>
      <c r="I86" s="64"/>
      <c r="J86" s="64"/>
      <c r="K86" s="64"/>
      <c r="L86" s="64"/>
      <c r="N86" s="116"/>
      <c r="O86" s="140"/>
      <c r="P86" s="124"/>
    </row>
    <row r="87" spans="3:16" ht="13.9" customHeight="1" x14ac:dyDescent="0.2">
      <c r="C87" s="116"/>
      <c r="D87" s="140"/>
      <c r="E87" s="69"/>
      <c r="G87" s="125"/>
      <c r="H87" s="125"/>
      <c r="I87" s="58"/>
      <c r="J87" s="58"/>
      <c r="K87" s="125"/>
      <c r="L87" s="125"/>
      <c r="N87" s="116"/>
      <c r="O87" s="36"/>
      <c r="P87" s="36"/>
    </row>
    <row r="88" spans="3:16" ht="13.9" customHeight="1" x14ac:dyDescent="0.2">
      <c r="C88" s="116"/>
      <c r="E88" s="69"/>
      <c r="G88" s="120"/>
      <c r="H88" s="130"/>
      <c r="I88" s="130"/>
      <c r="J88" s="130"/>
      <c r="K88" s="130"/>
      <c r="L88" s="120"/>
      <c r="O88" s="2"/>
    </row>
    <row r="89" spans="3:16" ht="13.9" customHeight="1" x14ac:dyDescent="0.2">
      <c r="C89" s="2"/>
      <c r="G89" s="118"/>
      <c r="H89" s="131"/>
      <c r="I89" s="131"/>
      <c r="J89" s="131"/>
      <c r="K89" s="131"/>
      <c r="L89" s="118"/>
      <c r="N89" s="2"/>
      <c r="O89" s="2"/>
    </row>
    <row r="90" spans="3:16" ht="13.9" customHeight="1" x14ac:dyDescent="0.2">
      <c r="C90" s="116"/>
      <c r="D90" s="36"/>
      <c r="E90" s="126"/>
      <c r="F90" s="12"/>
      <c r="N90" s="116"/>
      <c r="O90" s="36"/>
      <c r="P90" s="126"/>
    </row>
    <row r="91" spans="3:16" ht="13.9" customHeight="1" x14ac:dyDescent="0.2">
      <c r="C91" s="116"/>
      <c r="D91" s="140"/>
      <c r="E91" s="124"/>
      <c r="F91" s="12"/>
      <c r="H91" s="64"/>
      <c r="I91" s="64"/>
      <c r="J91" s="64"/>
      <c r="K91" s="64"/>
      <c r="N91" s="116"/>
      <c r="O91" s="140"/>
      <c r="P91" s="124"/>
    </row>
    <row r="92" spans="3:16" ht="13.9" customHeight="1" x14ac:dyDescent="0.2">
      <c r="C92" s="116"/>
      <c r="D92" s="140"/>
      <c r="E92" s="124"/>
      <c r="F92" s="12"/>
      <c r="H92" s="146"/>
      <c r="I92" s="146"/>
      <c r="J92" s="146"/>
      <c r="K92" s="146"/>
      <c r="N92" s="116"/>
      <c r="O92" s="140"/>
      <c r="P92" s="124"/>
    </row>
    <row r="93" spans="3:16" ht="13.9" customHeight="1" x14ac:dyDescent="0.2">
      <c r="C93" s="116"/>
      <c r="D93" s="140"/>
      <c r="E93" s="124"/>
      <c r="F93" s="12"/>
      <c r="H93" s="146"/>
      <c r="I93" s="146"/>
      <c r="J93" s="146"/>
      <c r="K93" s="146"/>
      <c r="N93" s="116"/>
      <c r="O93" s="140"/>
      <c r="P93" s="124"/>
    </row>
    <row r="94" spans="3:16" ht="13.9" customHeight="1" x14ac:dyDescent="0.2">
      <c r="C94" s="116"/>
      <c r="D94" s="140"/>
      <c r="E94" s="124"/>
      <c r="N94" s="116"/>
      <c r="O94" s="140"/>
      <c r="P94" s="124"/>
    </row>
    <row r="97" spans="3:16" ht="13.9" customHeight="1" x14ac:dyDescent="0.2">
      <c r="H97" s="133"/>
      <c r="I97" s="134"/>
      <c r="J97" s="134"/>
      <c r="K97" s="134"/>
    </row>
    <row r="98" spans="3:16" ht="13.9" customHeight="1" x14ac:dyDescent="0.2">
      <c r="C98" s="64"/>
      <c r="D98" s="64"/>
      <c r="E98" s="64"/>
      <c r="F98" s="64"/>
      <c r="G98" s="133"/>
      <c r="H98" s="134"/>
      <c r="I98" s="134"/>
      <c r="J98" s="134"/>
      <c r="K98" s="134"/>
      <c r="L98" s="133"/>
      <c r="M98" s="64"/>
      <c r="N98" s="64"/>
      <c r="O98" s="64"/>
      <c r="P98" s="64"/>
    </row>
    <row r="99" spans="3:16" ht="13.9" customHeight="1" x14ac:dyDescent="0.2">
      <c r="C99" s="64"/>
      <c r="D99" s="64"/>
      <c r="E99" s="64"/>
      <c r="F99" s="64"/>
      <c r="G99" s="133"/>
      <c r="H99" s="134"/>
      <c r="I99" s="134"/>
      <c r="J99" s="134"/>
      <c r="K99" s="134"/>
      <c r="L99" s="133"/>
      <c r="M99" s="64"/>
      <c r="N99" s="64"/>
      <c r="O99" s="64"/>
      <c r="P99" s="64"/>
    </row>
    <row r="100" spans="3:16" ht="13.9" customHeight="1" x14ac:dyDescent="0.2">
      <c r="E100" s="137"/>
      <c r="H100" s="64"/>
      <c r="I100" s="64"/>
      <c r="J100" s="64"/>
      <c r="K100" s="36"/>
      <c r="N100" s="139"/>
      <c r="O100" s="139"/>
      <c r="P100" s="139"/>
    </row>
    <row r="101" spans="3:16" ht="13.9" customHeight="1" x14ac:dyDescent="0.2">
      <c r="C101" s="116"/>
      <c r="D101" s="36"/>
      <c r="E101" s="117"/>
      <c r="G101" s="9"/>
      <c r="H101" s="64"/>
      <c r="I101" s="64"/>
      <c r="J101" s="64"/>
      <c r="K101" s="58"/>
      <c r="N101" s="36"/>
      <c r="O101" s="36"/>
      <c r="P101" s="36"/>
    </row>
    <row r="102" spans="3:16" ht="13.9" customHeight="1" x14ac:dyDescent="0.2">
      <c r="C102" s="116"/>
      <c r="D102" s="138"/>
      <c r="E102" s="124"/>
      <c r="F102" s="12"/>
      <c r="G102" s="13"/>
      <c r="H102" s="14"/>
      <c r="I102" s="8"/>
      <c r="J102" s="8"/>
      <c r="K102" s="14"/>
      <c r="L102" s="14"/>
      <c r="N102" s="118"/>
      <c r="O102" s="118"/>
      <c r="P102" s="118"/>
    </row>
    <row r="103" spans="3:16" ht="13.9" customHeight="1" x14ac:dyDescent="0.2">
      <c r="C103" s="116"/>
      <c r="D103" s="140"/>
      <c r="E103" s="124"/>
      <c r="F103" s="12"/>
      <c r="G103" s="36"/>
      <c r="H103" s="118"/>
      <c r="I103" s="18"/>
      <c r="J103" s="18"/>
      <c r="K103" s="36"/>
      <c r="L103" s="118"/>
      <c r="N103" s="124"/>
      <c r="O103" s="124"/>
      <c r="P103" s="124"/>
    </row>
    <row r="104" spans="3:16" ht="13.9" customHeight="1" x14ac:dyDescent="0.2">
      <c r="C104" s="116"/>
      <c r="D104" s="140"/>
      <c r="E104" s="124"/>
      <c r="F104" s="12"/>
      <c r="G104" s="13"/>
      <c r="H104" s="14"/>
      <c r="I104" s="8"/>
      <c r="J104" s="8"/>
      <c r="K104" s="14"/>
      <c r="L104" s="14"/>
      <c r="N104" s="124"/>
      <c r="O104" s="124"/>
      <c r="P104" s="124"/>
    </row>
    <row r="105" spans="3:16" ht="13.9" customHeight="1" x14ac:dyDescent="0.2">
      <c r="C105" s="116"/>
      <c r="D105" s="138"/>
      <c r="E105" s="118"/>
      <c r="F105" s="12"/>
      <c r="G105" s="36"/>
      <c r="H105" s="118"/>
      <c r="I105" s="18"/>
      <c r="J105" s="18"/>
      <c r="K105" s="36"/>
      <c r="L105" s="118"/>
      <c r="N105" s="124"/>
      <c r="O105" s="124"/>
      <c r="P105" s="124"/>
    </row>
    <row r="106" spans="3:16" ht="13.9" customHeight="1" x14ac:dyDescent="0.2">
      <c r="C106" s="116"/>
      <c r="D106" s="140"/>
      <c r="E106" s="69"/>
      <c r="F106" s="12"/>
      <c r="N106" s="124"/>
      <c r="O106" s="124"/>
      <c r="P106" s="124"/>
    </row>
    <row r="107" spans="3:16" ht="13.9" customHeight="1" x14ac:dyDescent="0.2">
      <c r="C107" s="141"/>
      <c r="D107" s="142"/>
      <c r="E107" s="143"/>
      <c r="F107" s="12"/>
      <c r="G107" s="64"/>
      <c r="H107" s="128"/>
      <c r="I107" s="128"/>
      <c r="J107" s="128"/>
      <c r="K107" s="128"/>
      <c r="L107" s="119"/>
      <c r="N107" s="36"/>
      <c r="O107" s="2"/>
      <c r="P107" s="143"/>
    </row>
    <row r="108" spans="3:16" ht="13.9" customHeight="1" x14ac:dyDescent="0.2">
      <c r="C108" s="116"/>
      <c r="D108" s="36"/>
      <c r="E108" s="36"/>
      <c r="F108" s="12"/>
      <c r="G108" s="64"/>
      <c r="H108" s="131"/>
      <c r="I108" s="145"/>
      <c r="J108" s="131"/>
      <c r="K108" s="145"/>
      <c r="L108" s="118"/>
      <c r="M108" s="64"/>
      <c r="N108" s="118"/>
      <c r="O108" s="2"/>
    </row>
    <row r="109" spans="3:16" ht="13.9" customHeight="1" x14ac:dyDescent="0.2">
      <c r="C109" s="116"/>
      <c r="D109" s="140"/>
      <c r="E109" s="124"/>
      <c r="F109" s="12"/>
      <c r="G109" s="36"/>
      <c r="H109" s="127"/>
      <c r="I109" s="127"/>
      <c r="J109" s="127"/>
      <c r="K109" s="127"/>
      <c r="L109" s="118"/>
      <c r="N109" s="124"/>
      <c r="O109" s="2"/>
      <c r="P109" s="36"/>
    </row>
    <row r="110" spans="3:16" ht="13.9" customHeight="1" x14ac:dyDescent="0.2">
      <c r="C110" s="116"/>
      <c r="D110" s="140"/>
      <c r="E110" s="124"/>
      <c r="F110" s="12"/>
      <c r="G110" s="36"/>
      <c r="H110" s="127"/>
      <c r="I110" s="127"/>
      <c r="J110" s="127"/>
      <c r="K110" s="127"/>
      <c r="L110" s="118"/>
      <c r="N110" s="124"/>
      <c r="O110" s="2"/>
      <c r="P110" s="120"/>
    </row>
    <row r="111" spans="3:16" ht="13.9" customHeight="1" x14ac:dyDescent="0.2">
      <c r="C111" s="116"/>
      <c r="D111" s="140"/>
      <c r="E111" s="124"/>
      <c r="F111" s="12"/>
      <c r="G111" s="36"/>
      <c r="H111" s="127"/>
      <c r="I111" s="127"/>
      <c r="J111" s="127"/>
      <c r="K111" s="127"/>
      <c r="L111" s="118"/>
      <c r="N111" s="124"/>
      <c r="O111" s="2"/>
      <c r="P111" s="121"/>
    </row>
    <row r="112" spans="3:16" ht="13.9" customHeight="1" x14ac:dyDescent="0.2">
      <c r="C112" s="116"/>
      <c r="G112" s="36"/>
      <c r="H112" s="131"/>
      <c r="I112" s="131"/>
      <c r="J112" s="131"/>
      <c r="K112" s="131"/>
      <c r="L112" s="118"/>
      <c r="N112" s="124"/>
      <c r="O112" s="2"/>
    </row>
    <row r="113" spans="3:16" ht="13.9" customHeight="1" x14ac:dyDescent="0.2">
      <c r="C113" s="2"/>
      <c r="G113" s="36"/>
      <c r="H113" s="58"/>
      <c r="I113" s="58"/>
      <c r="J113" s="58"/>
      <c r="K113" s="58"/>
      <c r="L113" s="58"/>
      <c r="N113" s="2"/>
      <c r="O113" s="2"/>
    </row>
    <row r="114" spans="3:16" ht="13.9" customHeight="1" x14ac:dyDescent="0.2">
      <c r="C114" s="122"/>
      <c r="D114" s="65"/>
      <c r="E114" s="123"/>
      <c r="G114" s="64"/>
      <c r="H114" s="64"/>
      <c r="I114" s="64"/>
      <c r="J114" s="64"/>
      <c r="K114" s="64"/>
      <c r="L114" s="129"/>
      <c r="N114" s="122"/>
      <c r="O114" s="65"/>
      <c r="P114" s="123"/>
    </row>
    <row r="115" spans="3:16" ht="13.9" customHeight="1" x14ac:dyDescent="0.2">
      <c r="C115" s="116"/>
      <c r="D115" s="140"/>
      <c r="E115" s="124"/>
      <c r="G115" s="64"/>
      <c r="H115" s="64"/>
      <c r="I115" s="64"/>
      <c r="J115" s="64"/>
      <c r="K115" s="64"/>
      <c r="L115" s="64"/>
      <c r="N115" s="116"/>
      <c r="O115" s="140"/>
      <c r="P115" s="124"/>
    </row>
    <row r="116" spans="3:16" ht="13.9" customHeight="1" x14ac:dyDescent="0.2">
      <c r="C116" s="116"/>
      <c r="D116" s="140"/>
      <c r="E116" s="124"/>
      <c r="F116" s="12"/>
      <c r="G116" s="36"/>
      <c r="H116" s="64"/>
      <c r="I116" s="64"/>
      <c r="J116" s="64"/>
      <c r="K116" s="64"/>
      <c r="L116" s="36"/>
      <c r="N116" s="116"/>
      <c r="O116" s="140"/>
      <c r="P116" s="124"/>
    </row>
    <row r="117" spans="3:16" ht="13.9" customHeight="1" x14ac:dyDescent="0.2">
      <c r="C117" s="116"/>
      <c r="D117" s="140"/>
      <c r="E117" s="124"/>
      <c r="F117" s="12"/>
      <c r="G117" s="124"/>
      <c r="H117" s="127"/>
      <c r="I117" s="127"/>
      <c r="J117" s="127"/>
      <c r="K117" s="127"/>
      <c r="L117" s="124"/>
      <c r="N117" s="116"/>
      <c r="O117" s="140"/>
      <c r="P117" s="124"/>
    </row>
    <row r="118" spans="3:16" ht="13.9" customHeight="1" x14ac:dyDescent="0.2">
      <c r="C118" s="2"/>
      <c r="N118" s="2"/>
      <c r="O118" s="2"/>
    </row>
    <row r="119" spans="3:16" ht="13.9" customHeight="1" x14ac:dyDescent="0.2">
      <c r="C119" s="122"/>
      <c r="D119" s="65"/>
      <c r="E119" s="123"/>
      <c r="G119" s="64"/>
      <c r="H119" s="64"/>
      <c r="I119" s="64"/>
      <c r="J119" s="64"/>
      <c r="K119" s="64"/>
      <c r="L119" s="129"/>
      <c r="N119" s="122"/>
      <c r="O119" s="65"/>
      <c r="P119" s="123"/>
    </row>
    <row r="120" spans="3:16" ht="13.9" customHeight="1" x14ac:dyDescent="0.2">
      <c r="C120" s="116"/>
      <c r="D120" s="140"/>
      <c r="E120" s="124"/>
      <c r="F120" s="12"/>
      <c r="G120" s="64"/>
      <c r="H120" s="64"/>
      <c r="I120" s="64"/>
      <c r="J120" s="64"/>
      <c r="K120" s="64"/>
      <c r="L120" s="64"/>
      <c r="N120" s="116"/>
      <c r="O120" s="140"/>
      <c r="P120" s="124"/>
    </row>
    <row r="121" spans="3:16" ht="13.9" customHeight="1" x14ac:dyDescent="0.2">
      <c r="C121" s="116"/>
      <c r="D121" s="140"/>
      <c r="E121" s="69"/>
      <c r="G121" s="125"/>
      <c r="H121" s="125"/>
      <c r="I121" s="58"/>
      <c r="J121" s="58"/>
      <c r="K121" s="125"/>
      <c r="L121" s="125"/>
      <c r="N121" s="116"/>
      <c r="O121" s="36"/>
      <c r="P121" s="36"/>
    </row>
    <row r="122" spans="3:16" ht="13.9" customHeight="1" x14ac:dyDescent="0.2">
      <c r="C122" s="116"/>
      <c r="E122" s="69"/>
      <c r="G122" s="120"/>
      <c r="H122" s="130"/>
      <c r="I122" s="130"/>
      <c r="J122" s="130"/>
      <c r="K122" s="130"/>
      <c r="L122" s="120"/>
      <c r="O122" s="2"/>
    </row>
    <row r="123" spans="3:16" ht="13.9" customHeight="1" x14ac:dyDescent="0.2">
      <c r="C123" s="2"/>
      <c r="G123" s="118"/>
      <c r="H123" s="131"/>
      <c r="I123" s="131"/>
      <c r="J123" s="131"/>
      <c r="K123" s="131"/>
      <c r="L123" s="118"/>
      <c r="N123" s="2"/>
      <c r="O123" s="2"/>
    </row>
    <row r="124" spans="3:16" ht="13.9" customHeight="1" x14ac:dyDescent="0.2">
      <c r="C124" s="116"/>
      <c r="D124" s="36"/>
      <c r="E124" s="126"/>
      <c r="F124" s="12"/>
      <c r="N124" s="116"/>
      <c r="O124" s="36"/>
      <c r="P124" s="126"/>
    </row>
    <row r="125" spans="3:16" ht="13.9" customHeight="1" x14ac:dyDescent="0.2">
      <c r="C125" s="116"/>
      <c r="D125" s="140"/>
      <c r="E125" s="124"/>
      <c r="F125" s="12"/>
      <c r="H125" s="64"/>
      <c r="I125" s="64"/>
      <c r="J125" s="64"/>
      <c r="K125" s="64"/>
      <c r="N125" s="116"/>
      <c r="O125" s="140"/>
      <c r="P125" s="124"/>
    </row>
    <row r="126" spans="3:16" ht="13.9" customHeight="1" x14ac:dyDescent="0.2">
      <c r="C126" s="116"/>
      <c r="D126" s="140"/>
      <c r="E126" s="124"/>
      <c r="F126" s="12"/>
      <c r="H126" s="146"/>
      <c r="I126" s="146"/>
      <c r="J126" s="146"/>
      <c r="K126" s="146"/>
      <c r="N126" s="116"/>
      <c r="O126" s="140"/>
      <c r="P126" s="124"/>
    </row>
    <row r="127" spans="3:16" ht="13.9" customHeight="1" x14ac:dyDescent="0.2">
      <c r="C127" s="116"/>
      <c r="D127" s="140"/>
      <c r="E127" s="124"/>
      <c r="F127" s="12"/>
      <c r="H127" s="146"/>
      <c r="I127" s="146"/>
      <c r="J127" s="146"/>
      <c r="K127" s="146"/>
      <c r="N127" s="116"/>
      <c r="O127" s="140"/>
      <c r="P127" s="124"/>
    </row>
    <row r="128" spans="3:16" ht="13.9" customHeight="1" x14ac:dyDescent="0.2">
      <c r="C128" s="116"/>
      <c r="D128" s="140"/>
      <c r="E128" s="124"/>
      <c r="N128" s="116"/>
      <c r="O128" s="140"/>
      <c r="P128" s="124"/>
    </row>
    <row r="131" spans="3:16" ht="13.9" customHeight="1" x14ac:dyDescent="0.2">
      <c r="H131" s="133"/>
      <c r="I131" s="134"/>
      <c r="J131" s="134"/>
      <c r="K131" s="134"/>
    </row>
    <row r="132" spans="3:16" ht="13.9" customHeight="1" x14ac:dyDescent="0.2">
      <c r="C132" s="64"/>
      <c r="D132" s="64"/>
      <c r="E132" s="64"/>
      <c r="F132" s="64"/>
      <c r="G132" s="133"/>
      <c r="H132" s="134"/>
      <c r="I132" s="134"/>
      <c r="J132" s="134"/>
      <c r="K132" s="134"/>
      <c r="L132" s="133"/>
      <c r="M132" s="64"/>
      <c r="N132" s="64"/>
      <c r="O132" s="64"/>
      <c r="P132" s="64"/>
    </row>
    <row r="133" spans="3:16" ht="13.9" customHeight="1" x14ac:dyDescent="0.2">
      <c r="C133" s="64"/>
      <c r="D133" s="64"/>
      <c r="E133" s="64"/>
      <c r="F133" s="64"/>
      <c r="G133" s="133"/>
      <c r="H133" s="134"/>
      <c r="I133" s="134"/>
      <c r="J133" s="134"/>
      <c r="K133" s="134"/>
      <c r="L133" s="133"/>
      <c r="M133" s="64"/>
      <c r="N133" s="64"/>
      <c r="O133" s="64"/>
      <c r="P133" s="64"/>
    </row>
    <row r="134" spans="3:16" ht="13.9" customHeight="1" x14ac:dyDescent="0.2">
      <c r="E134" s="137"/>
      <c r="H134" s="64"/>
      <c r="I134" s="64"/>
      <c r="J134" s="64"/>
      <c r="K134" s="36"/>
      <c r="N134" s="139"/>
      <c r="O134" s="139"/>
      <c r="P134" s="139"/>
    </row>
    <row r="135" spans="3:16" ht="13.9" customHeight="1" x14ac:dyDescent="0.2">
      <c r="C135" s="116"/>
      <c r="D135" s="36"/>
      <c r="E135" s="117"/>
      <c r="G135" s="9"/>
      <c r="H135" s="64"/>
      <c r="I135" s="64"/>
      <c r="J135" s="64"/>
      <c r="K135" s="58"/>
      <c r="N135" s="36"/>
      <c r="O135" s="36"/>
      <c r="P135" s="36"/>
    </row>
    <row r="136" spans="3:16" ht="13.9" customHeight="1" x14ac:dyDescent="0.2">
      <c r="C136" s="116"/>
      <c r="D136" s="138"/>
      <c r="E136" s="124"/>
      <c r="F136" s="12"/>
      <c r="G136" s="13"/>
      <c r="H136" s="14"/>
      <c r="I136" s="8"/>
      <c r="J136" s="8"/>
      <c r="K136" s="14"/>
      <c r="L136" s="14"/>
      <c r="N136" s="118"/>
      <c r="O136" s="118"/>
      <c r="P136" s="118"/>
    </row>
    <row r="137" spans="3:16" ht="13.9" customHeight="1" x14ac:dyDescent="0.2">
      <c r="C137" s="116"/>
      <c r="D137" s="140"/>
      <c r="E137" s="124"/>
      <c r="F137" s="12"/>
      <c r="G137" s="36"/>
      <c r="H137" s="118"/>
      <c r="I137" s="18"/>
      <c r="J137" s="18"/>
      <c r="K137" s="36"/>
      <c r="L137" s="118"/>
      <c r="N137" s="124"/>
      <c r="O137" s="124"/>
      <c r="P137" s="124"/>
    </row>
    <row r="138" spans="3:16" ht="13.9" customHeight="1" x14ac:dyDescent="0.2">
      <c r="C138" s="116"/>
      <c r="D138" s="140"/>
      <c r="E138" s="124"/>
      <c r="F138" s="12"/>
      <c r="G138" s="13"/>
      <c r="H138" s="14"/>
      <c r="I138" s="8"/>
      <c r="J138" s="8"/>
      <c r="K138" s="14"/>
      <c r="L138" s="14"/>
      <c r="N138" s="124"/>
      <c r="O138" s="124"/>
      <c r="P138" s="124"/>
    </row>
    <row r="139" spans="3:16" ht="13.9" customHeight="1" x14ac:dyDescent="0.2">
      <c r="C139" s="116"/>
      <c r="D139" s="138"/>
      <c r="E139" s="118"/>
      <c r="F139" s="12"/>
      <c r="G139" s="36"/>
      <c r="H139" s="118"/>
      <c r="I139" s="18"/>
      <c r="J139" s="18"/>
      <c r="K139" s="36"/>
      <c r="L139" s="118"/>
      <c r="N139" s="124"/>
      <c r="O139" s="124"/>
      <c r="P139" s="124"/>
    </row>
    <row r="140" spans="3:16" ht="13.9" customHeight="1" x14ac:dyDescent="0.2">
      <c r="C140" s="116"/>
      <c r="D140" s="140"/>
      <c r="E140" s="69"/>
      <c r="F140" s="12"/>
      <c r="N140" s="124"/>
      <c r="O140" s="124"/>
      <c r="P140" s="124"/>
    </row>
    <row r="141" spans="3:16" ht="13.9" customHeight="1" x14ac:dyDescent="0.2">
      <c r="C141" s="141"/>
      <c r="D141" s="142"/>
      <c r="E141" s="143"/>
      <c r="F141" s="12"/>
      <c r="G141" s="64"/>
      <c r="H141" s="128"/>
      <c r="I141" s="128"/>
      <c r="J141" s="128"/>
      <c r="K141" s="128"/>
      <c r="L141" s="119"/>
      <c r="N141" s="36"/>
      <c r="O141" s="2"/>
      <c r="P141" s="143"/>
    </row>
    <row r="142" spans="3:16" ht="13.9" customHeight="1" x14ac:dyDescent="0.2">
      <c r="C142" s="116"/>
      <c r="D142" s="36"/>
      <c r="E142" s="36"/>
      <c r="F142" s="12"/>
      <c r="G142" s="64"/>
      <c r="H142" s="131"/>
      <c r="I142" s="145"/>
      <c r="J142" s="131"/>
      <c r="K142" s="145"/>
      <c r="L142" s="118"/>
      <c r="M142" s="64"/>
      <c r="N142" s="118"/>
      <c r="O142" s="2"/>
    </row>
    <row r="143" spans="3:16" ht="13.9" customHeight="1" x14ac:dyDescent="0.2">
      <c r="C143" s="116"/>
      <c r="D143" s="140"/>
      <c r="E143" s="124"/>
      <c r="F143" s="12"/>
      <c r="G143" s="36"/>
      <c r="H143" s="127"/>
      <c r="I143" s="127"/>
      <c r="J143" s="127"/>
      <c r="K143" s="127"/>
      <c r="L143" s="118"/>
      <c r="N143" s="124"/>
      <c r="O143" s="2"/>
      <c r="P143" s="36"/>
    </row>
    <row r="144" spans="3:16" ht="13.9" customHeight="1" x14ac:dyDescent="0.2">
      <c r="C144" s="116"/>
      <c r="D144" s="140"/>
      <c r="E144" s="124"/>
      <c r="F144" s="12"/>
      <c r="G144" s="36"/>
      <c r="H144" s="127"/>
      <c r="I144" s="127"/>
      <c r="J144" s="127"/>
      <c r="K144" s="127"/>
      <c r="L144" s="118"/>
      <c r="N144" s="124"/>
      <c r="O144" s="2"/>
      <c r="P144" s="120"/>
    </row>
    <row r="145" spans="3:16" ht="13.9" customHeight="1" x14ac:dyDescent="0.2">
      <c r="C145" s="116"/>
      <c r="D145" s="140"/>
      <c r="E145" s="124"/>
      <c r="F145" s="12"/>
      <c r="G145" s="36"/>
      <c r="H145" s="127"/>
      <c r="I145" s="127"/>
      <c r="J145" s="127"/>
      <c r="K145" s="127"/>
      <c r="L145" s="118"/>
      <c r="N145" s="124"/>
      <c r="O145" s="2"/>
      <c r="P145" s="121"/>
    </row>
    <row r="146" spans="3:16" ht="13.9" customHeight="1" x14ac:dyDescent="0.2">
      <c r="C146" s="116"/>
      <c r="G146" s="36"/>
      <c r="H146" s="131"/>
      <c r="I146" s="131"/>
      <c r="J146" s="131"/>
      <c r="K146" s="131"/>
      <c r="L146" s="118"/>
      <c r="N146" s="124"/>
      <c r="O146" s="2"/>
    </row>
    <row r="147" spans="3:16" ht="13.9" customHeight="1" x14ac:dyDescent="0.2">
      <c r="C147" s="2"/>
      <c r="G147" s="36"/>
      <c r="H147" s="58"/>
      <c r="I147" s="58"/>
      <c r="J147" s="58"/>
      <c r="K147" s="58"/>
      <c r="L147" s="58"/>
      <c r="N147" s="2"/>
      <c r="O147" s="2"/>
    </row>
    <row r="148" spans="3:16" ht="13.9" customHeight="1" x14ac:dyDescent="0.2">
      <c r="C148" s="122"/>
      <c r="D148" s="65"/>
      <c r="E148" s="123"/>
      <c r="G148" s="64"/>
      <c r="H148" s="64"/>
      <c r="I148" s="64"/>
      <c r="J148" s="64"/>
      <c r="K148" s="64"/>
      <c r="L148" s="129"/>
      <c r="N148" s="122"/>
      <c r="O148" s="65"/>
      <c r="P148" s="123"/>
    </row>
    <row r="149" spans="3:16" ht="13.9" customHeight="1" x14ac:dyDescent="0.2">
      <c r="C149" s="116"/>
      <c r="D149" s="140"/>
      <c r="E149" s="124"/>
      <c r="G149" s="64"/>
      <c r="H149" s="64"/>
      <c r="I149" s="64"/>
      <c r="J149" s="64"/>
      <c r="K149" s="64"/>
      <c r="L149" s="64"/>
      <c r="N149" s="116"/>
      <c r="O149" s="140"/>
      <c r="P149" s="124"/>
    </row>
    <row r="150" spans="3:16" ht="13.9" customHeight="1" x14ac:dyDescent="0.2">
      <c r="C150" s="116"/>
      <c r="D150" s="140"/>
      <c r="E150" s="124"/>
      <c r="F150" s="12"/>
      <c r="G150" s="36"/>
      <c r="H150" s="64"/>
      <c r="I150" s="64"/>
      <c r="J150" s="64"/>
      <c r="K150" s="64"/>
      <c r="L150" s="36"/>
      <c r="N150" s="116"/>
      <c r="O150" s="140"/>
      <c r="P150" s="124"/>
    </row>
    <row r="151" spans="3:16" ht="13.9" customHeight="1" x14ac:dyDescent="0.2">
      <c r="C151" s="116"/>
      <c r="D151" s="140"/>
      <c r="E151" s="124"/>
      <c r="F151" s="12"/>
      <c r="G151" s="124"/>
      <c r="H151" s="127"/>
      <c r="I151" s="127"/>
      <c r="J151" s="127"/>
      <c r="K151" s="127"/>
      <c r="L151" s="124"/>
      <c r="N151" s="116"/>
      <c r="O151" s="140"/>
      <c r="P151" s="124"/>
    </row>
    <row r="152" spans="3:16" ht="13.9" customHeight="1" x14ac:dyDescent="0.2">
      <c r="C152" s="2"/>
      <c r="N152" s="2"/>
      <c r="O152" s="2"/>
    </row>
    <row r="153" spans="3:16" ht="13.9" customHeight="1" x14ac:dyDescent="0.2">
      <c r="C153" s="122"/>
      <c r="D153" s="65"/>
      <c r="E153" s="123"/>
      <c r="G153" s="64"/>
      <c r="H153" s="64"/>
      <c r="I153" s="64"/>
      <c r="J153" s="64"/>
      <c r="K153" s="64"/>
      <c r="L153" s="129"/>
      <c r="N153" s="122"/>
      <c r="O153" s="65"/>
      <c r="P153" s="123"/>
    </row>
    <row r="154" spans="3:16" ht="13.9" customHeight="1" x14ac:dyDescent="0.2">
      <c r="C154" s="116"/>
      <c r="D154" s="140"/>
      <c r="E154" s="124"/>
      <c r="F154" s="12"/>
      <c r="G154" s="64"/>
      <c r="H154" s="64"/>
      <c r="I154" s="64"/>
      <c r="J154" s="64"/>
      <c r="K154" s="64"/>
      <c r="L154" s="64"/>
      <c r="N154" s="116"/>
      <c r="O154" s="140"/>
      <c r="P154" s="124"/>
    </row>
    <row r="155" spans="3:16" ht="13.9" customHeight="1" x14ac:dyDescent="0.2">
      <c r="C155" s="116"/>
      <c r="D155" s="140"/>
      <c r="E155" s="69"/>
      <c r="G155" s="125"/>
      <c r="H155" s="125"/>
      <c r="I155" s="58"/>
      <c r="J155" s="58"/>
      <c r="K155" s="125"/>
      <c r="L155" s="125"/>
      <c r="N155" s="116"/>
      <c r="O155" s="36"/>
      <c r="P155" s="36"/>
    </row>
    <row r="156" spans="3:16" ht="13.9" customHeight="1" x14ac:dyDescent="0.2">
      <c r="C156" s="116"/>
      <c r="E156" s="69"/>
      <c r="G156" s="120"/>
      <c r="H156" s="130"/>
      <c r="I156" s="130"/>
      <c r="J156" s="130"/>
      <c r="K156" s="130"/>
      <c r="L156" s="120"/>
      <c r="O156" s="2"/>
    </row>
    <row r="157" spans="3:16" ht="13.9" customHeight="1" x14ac:dyDescent="0.2">
      <c r="C157" s="2"/>
      <c r="G157" s="118"/>
      <c r="H157" s="131"/>
      <c r="I157" s="131"/>
      <c r="J157" s="131"/>
      <c r="K157" s="131"/>
      <c r="L157" s="118"/>
      <c r="N157" s="2"/>
      <c r="O157" s="2"/>
    </row>
    <row r="158" spans="3:16" ht="13.9" customHeight="1" x14ac:dyDescent="0.2">
      <c r="C158" s="116"/>
      <c r="D158" s="36"/>
      <c r="E158" s="126"/>
      <c r="F158" s="12"/>
      <c r="N158" s="116"/>
      <c r="O158" s="36"/>
      <c r="P158" s="126"/>
    </row>
    <row r="159" spans="3:16" ht="13.9" customHeight="1" x14ac:dyDescent="0.2">
      <c r="C159" s="116"/>
      <c r="D159" s="140"/>
      <c r="E159" s="124"/>
      <c r="F159" s="12"/>
      <c r="H159" s="64"/>
      <c r="I159" s="64"/>
      <c r="J159" s="64"/>
      <c r="K159" s="64"/>
      <c r="N159" s="116"/>
      <c r="O159" s="140"/>
      <c r="P159" s="124"/>
    </row>
    <row r="160" spans="3:16" ht="13.9" customHeight="1" x14ac:dyDescent="0.2">
      <c r="C160" s="116"/>
      <c r="D160" s="140"/>
      <c r="E160" s="124"/>
      <c r="F160" s="12"/>
      <c r="H160" s="146"/>
      <c r="I160" s="146"/>
      <c r="J160" s="146"/>
      <c r="K160" s="146"/>
      <c r="N160" s="116"/>
      <c r="O160" s="140"/>
      <c r="P160" s="124"/>
    </row>
    <row r="161" spans="3:16" ht="13.9" customHeight="1" x14ac:dyDescent="0.2">
      <c r="C161" s="116"/>
      <c r="D161" s="140"/>
      <c r="E161" s="124"/>
      <c r="F161" s="12"/>
      <c r="H161" s="146"/>
      <c r="I161" s="146"/>
      <c r="J161" s="146"/>
      <c r="K161" s="146"/>
      <c r="N161" s="116"/>
      <c r="O161" s="140"/>
      <c r="P161" s="124"/>
    </row>
    <row r="162" spans="3:16" ht="13.9" customHeight="1" x14ac:dyDescent="0.2">
      <c r="C162" s="116"/>
      <c r="D162" s="140"/>
      <c r="E162" s="124"/>
      <c r="N162" s="116"/>
      <c r="O162" s="140"/>
      <c r="P162" s="124"/>
    </row>
    <row r="165" spans="3:16" ht="13.9" customHeight="1" x14ac:dyDescent="0.2">
      <c r="H165" s="133"/>
      <c r="I165" s="134"/>
      <c r="J165" s="134"/>
      <c r="K165" s="134"/>
    </row>
    <row r="166" spans="3:16" ht="13.9" customHeight="1" x14ac:dyDescent="0.2">
      <c r="C166" s="64"/>
      <c r="D166" s="64"/>
      <c r="E166" s="64"/>
      <c r="F166" s="64"/>
      <c r="G166" s="133"/>
      <c r="H166" s="134"/>
      <c r="I166" s="134"/>
      <c r="J166" s="134"/>
      <c r="K166" s="134"/>
      <c r="L166" s="133"/>
      <c r="M166" s="64"/>
      <c r="N166" s="64"/>
      <c r="O166" s="64"/>
      <c r="P166" s="64"/>
    </row>
    <row r="167" spans="3:16" ht="13.9" customHeight="1" x14ac:dyDescent="0.2">
      <c r="C167" s="64"/>
      <c r="D167" s="64"/>
      <c r="E167" s="64"/>
      <c r="F167" s="64"/>
      <c r="G167" s="133"/>
      <c r="H167" s="134"/>
      <c r="I167" s="134"/>
      <c r="J167" s="134"/>
      <c r="K167" s="134"/>
      <c r="L167" s="133"/>
      <c r="M167" s="64"/>
      <c r="N167" s="64"/>
      <c r="O167" s="64"/>
      <c r="P167" s="64"/>
    </row>
    <row r="168" spans="3:16" ht="13.9" customHeight="1" x14ac:dyDescent="0.2">
      <c r="E168" s="137"/>
      <c r="H168" s="64"/>
      <c r="I168" s="64"/>
      <c r="J168" s="64"/>
      <c r="K168" s="36"/>
      <c r="N168" s="139"/>
      <c r="O168" s="139"/>
      <c r="P168" s="139"/>
    </row>
    <row r="169" spans="3:16" ht="13.9" customHeight="1" x14ac:dyDescent="0.2">
      <c r="C169" s="116"/>
      <c r="D169" s="36"/>
      <c r="E169" s="117"/>
      <c r="G169" s="9"/>
      <c r="H169" s="64"/>
      <c r="I169" s="64"/>
      <c r="J169" s="64"/>
      <c r="K169" s="58"/>
      <c r="N169" s="36"/>
      <c r="O169" s="36"/>
      <c r="P169" s="36"/>
    </row>
    <row r="170" spans="3:16" ht="13.9" customHeight="1" x14ac:dyDescent="0.2">
      <c r="C170" s="116"/>
      <c r="D170" s="138"/>
      <c r="E170" s="124"/>
      <c r="F170" s="12"/>
      <c r="G170" s="13"/>
      <c r="H170" s="14"/>
      <c r="I170" s="8"/>
      <c r="J170" s="8"/>
      <c r="K170" s="14"/>
      <c r="L170" s="14"/>
      <c r="N170" s="118"/>
      <c r="O170" s="118"/>
      <c r="P170" s="118"/>
    </row>
    <row r="171" spans="3:16" ht="13.9" customHeight="1" x14ac:dyDescent="0.2">
      <c r="C171" s="116"/>
      <c r="D171" s="140"/>
      <c r="E171" s="124"/>
      <c r="F171" s="12"/>
      <c r="G171" s="36"/>
      <c r="H171" s="118"/>
      <c r="I171" s="18"/>
      <c r="J171" s="18"/>
      <c r="K171" s="36"/>
      <c r="L171" s="118"/>
      <c r="N171" s="124"/>
      <c r="O171" s="124"/>
      <c r="P171" s="124"/>
    </row>
    <row r="172" spans="3:16" ht="13.9" customHeight="1" x14ac:dyDescent="0.2">
      <c r="C172" s="116"/>
      <c r="D172" s="140"/>
      <c r="E172" s="124"/>
      <c r="F172" s="12"/>
      <c r="G172" s="13"/>
      <c r="H172" s="14"/>
      <c r="I172" s="8"/>
      <c r="J172" s="8"/>
      <c r="K172" s="14"/>
      <c r="L172" s="14"/>
      <c r="N172" s="124"/>
      <c r="O172" s="124"/>
      <c r="P172" s="124"/>
    </row>
    <row r="173" spans="3:16" ht="13.9" customHeight="1" x14ac:dyDescent="0.2">
      <c r="C173" s="116"/>
      <c r="D173" s="138"/>
      <c r="E173" s="118"/>
      <c r="F173" s="12"/>
      <c r="G173" s="36"/>
      <c r="H173" s="118"/>
      <c r="I173" s="18"/>
      <c r="J173" s="18"/>
      <c r="K173" s="36"/>
      <c r="L173" s="118"/>
      <c r="N173" s="124"/>
      <c r="O173" s="124"/>
      <c r="P173" s="124"/>
    </row>
    <row r="174" spans="3:16" ht="13.9" customHeight="1" x14ac:dyDescent="0.2">
      <c r="C174" s="116"/>
      <c r="D174" s="140"/>
      <c r="E174" s="69"/>
      <c r="F174" s="12"/>
      <c r="N174" s="124"/>
      <c r="O174" s="124"/>
      <c r="P174" s="124"/>
    </row>
    <row r="175" spans="3:16" ht="13.9" customHeight="1" x14ac:dyDescent="0.2">
      <c r="C175" s="141"/>
      <c r="D175" s="142"/>
      <c r="E175" s="143"/>
      <c r="F175" s="12"/>
      <c r="G175" s="64"/>
      <c r="H175" s="128"/>
      <c r="I175" s="128"/>
      <c r="J175" s="128"/>
      <c r="K175" s="128"/>
      <c r="L175" s="119"/>
      <c r="N175" s="36"/>
      <c r="O175" s="2"/>
      <c r="P175" s="143"/>
    </row>
    <row r="176" spans="3:16" ht="13.9" customHeight="1" x14ac:dyDescent="0.2">
      <c r="C176" s="116"/>
      <c r="D176" s="36"/>
      <c r="E176" s="36"/>
      <c r="F176" s="12"/>
      <c r="G176" s="64"/>
      <c r="H176" s="131"/>
      <c r="I176" s="145"/>
      <c r="J176" s="131"/>
      <c r="K176" s="145"/>
      <c r="L176" s="118"/>
      <c r="M176" s="64"/>
      <c r="N176" s="118"/>
      <c r="O176" s="2"/>
    </row>
    <row r="177" spans="3:16" ht="13.9" customHeight="1" x14ac:dyDescent="0.2">
      <c r="C177" s="116"/>
      <c r="D177" s="140"/>
      <c r="E177" s="124"/>
      <c r="F177" s="12"/>
      <c r="G177" s="36"/>
      <c r="H177" s="127"/>
      <c r="I177" s="127"/>
      <c r="J177" s="127"/>
      <c r="K177" s="127"/>
      <c r="L177" s="118"/>
      <c r="N177" s="124"/>
      <c r="O177" s="2"/>
      <c r="P177" s="36"/>
    </row>
    <row r="178" spans="3:16" ht="13.9" customHeight="1" x14ac:dyDescent="0.2">
      <c r="C178" s="116"/>
      <c r="D178" s="140"/>
      <c r="E178" s="124"/>
      <c r="F178" s="12"/>
      <c r="G178" s="36"/>
      <c r="H178" s="127"/>
      <c r="I178" s="127"/>
      <c r="J178" s="127"/>
      <c r="K178" s="127"/>
      <c r="L178" s="118"/>
      <c r="N178" s="124"/>
      <c r="O178" s="2"/>
      <c r="P178" s="120"/>
    </row>
    <row r="179" spans="3:16" ht="13.9" customHeight="1" x14ac:dyDescent="0.2">
      <c r="C179" s="116"/>
      <c r="D179" s="140"/>
      <c r="E179" s="124"/>
      <c r="F179" s="12"/>
      <c r="G179" s="36"/>
      <c r="H179" s="127"/>
      <c r="I179" s="127"/>
      <c r="J179" s="127"/>
      <c r="K179" s="127"/>
      <c r="L179" s="118"/>
      <c r="N179" s="124"/>
      <c r="O179" s="2"/>
      <c r="P179" s="121"/>
    </row>
    <row r="180" spans="3:16" ht="13.9" customHeight="1" x14ac:dyDescent="0.2">
      <c r="C180" s="116"/>
      <c r="G180" s="36"/>
      <c r="H180" s="131"/>
      <c r="I180" s="131"/>
      <c r="J180" s="131"/>
      <c r="K180" s="131"/>
      <c r="L180" s="118"/>
      <c r="N180" s="124"/>
      <c r="O180" s="2"/>
    </row>
    <row r="181" spans="3:16" ht="13.9" customHeight="1" x14ac:dyDescent="0.2">
      <c r="C181" s="2"/>
      <c r="G181" s="36"/>
      <c r="H181" s="58"/>
      <c r="I181" s="58"/>
      <c r="J181" s="58"/>
      <c r="K181" s="58"/>
      <c r="L181" s="58"/>
      <c r="N181" s="2"/>
      <c r="O181" s="2"/>
    </row>
    <row r="182" spans="3:16" ht="13.9" customHeight="1" x14ac:dyDescent="0.2">
      <c r="C182" s="122"/>
      <c r="D182" s="65"/>
      <c r="E182" s="123"/>
      <c r="G182" s="64"/>
      <c r="H182" s="64"/>
      <c r="I182" s="64"/>
      <c r="J182" s="64"/>
      <c r="K182" s="64"/>
      <c r="L182" s="129"/>
      <c r="N182" s="122"/>
      <c r="O182" s="65"/>
      <c r="P182" s="123"/>
    </row>
    <row r="183" spans="3:16" ht="13.9" customHeight="1" x14ac:dyDescent="0.2">
      <c r="C183" s="116"/>
      <c r="D183" s="140"/>
      <c r="E183" s="124"/>
      <c r="G183" s="64"/>
      <c r="H183" s="64"/>
      <c r="I183" s="64"/>
      <c r="J183" s="64"/>
      <c r="K183" s="64"/>
      <c r="L183" s="64"/>
      <c r="N183" s="116"/>
      <c r="O183" s="140"/>
      <c r="P183" s="124"/>
    </row>
    <row r="184" spans="3:16" ht="13.9" customHeight="1" x14ac:dyDescent="0.2">
      <c r="C184" s="116"/>
      <c r="D184" s="140"/>
      <c r="E184" s="124"/>
      <c r="F184" s="12"/>
      <c r="G184" s="36"/>
      <c r="H184" s="64"/>
      <c r="I184" s="64"/>
      <c r="J184" s="64"/>
      <c r="K184" s="64"/>
      <c r="L184" s="36"/>
      <c r="N184" s="116"/>
      <c r="O184" s="140"/>
      <c r="P184" s="124"/>
    </row>
    <row r="185" spans="3:16" ht="13.9" customHeight="1" x14ac:dyDescent="0.2">
      <c r="C185" s="116"/>
      <c r="D185" s="140"/>
      <c r="E185" s="124"/>
      <c r="F185" s="12"/>
      <c r="G185" s="124"/>
      <c r="H185" s="127"/>
      <c r="I185" s="127"/>
      <c r="J185" s="127"/>
      <c r="K185" s="127"/>
      <c r="L185" s="124"/>
      <c r="N185" s="116"/>
      <c r="O185" s="140"/>
      <c r="P185" s="124"/>
    </row>
    <row r="186" spans="3:16" ht="13.9" customHeight="1" x14ac:dyDescent="0.2">
      <c r="C186" s="2"/>
      <c r="N186" s="2"/>
      <c r="O186" s="2"/>
    </row>
    <row r="187" spans="3:16" ht="13.9" customHeight="1" x14ac:dyDescent="0.2">
      <c r="C187" s="122"/>
      <c r="D187" s="65"/>
      <c r="E187" s="123"/>
      <c r="G187" s="64"/>
      <c r="H187" s="64"/>
      <c r="I187" s="64"/>
      <c r="J187" s="64"/>
      <c r="K187" s="64"/>
      <c r="L187" s="129"/>
      <c r="N187" s="122"/>
      <c r="O187" s="65"/>
      <c r="P187" s="123"/>
    </row>
    <row r="188" spans="3:16" ht="13.9" customHeight="1" x14ac:dyDescent="0.2">
      <c r="C188" s="116"/>
      <c r="D188" s="140"/>
      <c r="E188" s="124"/>
      <c r="F188" s="12"/>
      <c r="G188" s="64"/>
      <c r="H188" s="64"/>
      <c r="I188" s="64"/>
      <c r="J188" s="64"/>
      <c r="K188" s="64"/>
      <c r="L188" s="64"/>
      <c r="N188" s="116"/>
      <c r="O188" s="140"/>
      <c r="P188" s="124"/>
    </row>
    <row r="189" spans="3:16" ht="13.9" customHeight="1" x14ac:dyDescent="0.2">
      <c r="C189" s="116"/>
      <c r="D189" s="140"/>
      <c r="E189" s="69"/>
      <c r="G189" s="125"/>
      <c r="H189" s="125"/>
      <c r="I189" s="58"/>
      <c r="J189" s="58"/>
      <c r="K189" s="125"/>
      <c r="L189" s="125"/>
      <c r="N189" s="116"/>
      <c r="O189" s="36"/>
      <c r="P189" s="36"/>
    </row>
    <row r="190" spans="3:16" ht="13.9" customHeight="1" x14ac:dyDescent="0.2">
      <c r="C190" s="116"/>
      <c r="E190" s="69"/>
      <c r="G190" s="120"/>
      <c r="H190" s="130"/>
      <c r="I190" s="130"/>
      <c r="J190" s="130"/>
      <c r="K190" s="130"/>
      <c r="L190" s="120"/>
      <c r="O190" s="2"/>
    </row>
    <row r="191" spans="3:16" ht="13.9" customHeight="1" x14ac:dyDescent="0.2">
      <c r="C191" s="2"/>
      <c r="G191" s="118"/>
      <c r="H191" s="131"/>
      <c r="I191" s="131"/>
      <c r="J191" s="131"/>
      <c r="K191" s="131"/>
      <c r="L191" s="118"/>
      <c r="N191" s="2"/>
      <c r="O191" s="2"/>
    </row>
    <row r="192" spans="3:16" ht="13.9" customHeight="1" x14ac:dyDescent="0.2">
      <c r="C192" s="116"/>
      <c r="D192" s="36"/>
      <c r="E192" s="126"/>
      <c r="F192" s="12"/>
      <c r="N192" s="116"/>
      <c r="O192" s="36"/>
      <c r="P192" s="126"/>
    </row>
    <row r="193" spans="3:16" ht="13.9" customHeight="1" x14ac:dyDescent="0.2">
      <c r="C193" s="116"/>
      <c r="D193" s="140"/>
      <c r="E193" s="124"/>
      <c r="F193" s="12"/>
      <c r="H193" s="64"/>
      <c r="I193" s="64"/>
      <c r="J193" s="64"/>
      <c r="K193" s="64"/>
      <c r="N193" s="116"/>
      <c r="O193" s="140"/>
      <c r="P193" s="124"/>
    </row>
    <row r="194" spans="3:16" ht="13.9" customHeight="1" x14ac:dyDescent="0.2">
      <c r="C194" s="116"/>
      <c r="D194" s="140"/>
      <c r="E194" s="124"/>
      <c r="F194" s="12"/>
      <c r="H194" s="146"/>
      <c r="I194" s="146"/>
      <c r="J194" s="146"/>
      <c r="K194" s="146"/>
      <c r="N194" s="116"/>
      <c r="O194" s="140"/>
      <c r="P194" s="124"/>
    </row>
    <row r="195" spans="3:16" ht="13.9" customHeight="1" x14ac:dyDescent="0.2">
      <c r="C195" s="116"/>
      <c r="D195" s="140"/>
      <c r="E195" s="124"/>
      <c r="F195" s="12"/>
      <c r="H195" s="146"/>
      <c r="I195" s="146"/>
      <c r="J195" s="146"/>
      <c r="K195" s="146"/>
      <c r="N195" s="116"/>
      <c r="O195" s="140"/>
      <c r="P195" s="124"/>
    </row>
    <row r="196" spans="3:16" ht="13.9" customHeight="1" x14ac:dyDescent="0.2">
      <c r="C196" s="116"/>
      <c r="D196" s="140"/>
      <c r="E196" s="124"/>
      <c r="N196" s="116"/>
      <c r="O196" s="140"/>
      <c r="P196" s="124"/>
    </row>
    <row r="199" spans="3:16" ht="13.9" customHeight="1" x14ac:dyDescent="0.2">
      <c r="H199" s="133"/>
      <c r="I199" s="134"/>
      <c r="J199" s="134"/>
      <c r="K199" s="134"/>
    </row>
    <row r="200" spans="3:16" ht="13.9" customHeight="1" x14ac:dyDescent="0.2">
      <c r="C200" s="64"/>
      <c r="D200" s="64"/>
      <c r="E200" s="64"/>
      <c r="F200" s="64"/>
      <c r="G200" s="133"/>
      <c r="H200" s="134"/>
      <c r="I200" s="134"/>
      <c r="J200" s="134"/>
      <c r="K200" s="134"/>
      <c r="L200" s="133"/>
      <c r="M200" s="64"/>
      <c r="N200" s="64"/>
      <c r="O200" s="64"/>
      <c r="P200" s="64"/>
    </row>
    <row r="201" spans="3:16" ht="13.9" customHeight="1" x14ac:dyDescent="0.2">
      <c r="C201" s="64"/>
      <c r="D201" s="64"/>
      <c r="E201" s="64"/>
      <c r="F201" s="64"/>
      <c r="G201" s="133"/>
      <c r="H201" s="134"/>
      <c r="I201" s="134"/>
      <c r="J201" s="134"/>
      <c r="K201" s="134"/>
      <c r="L201" s="133"/>
      <c r="M201" s="64"/>
      <c r="N201" s="64"/>
      <c r="O201" s="64"/>
      <c r="P201" s="64"/>
    </row>
    <row r="202" spans="3:16" ht="13.9" customHeight="1" x14ac:dyDescent="0.2">
      <c r="E202" s="137"/>
      <c r="H202" s="64"/>
      <c r="I202" s="64"/>
      <c r="J202" s="64"/>
      <c r="K202" s="36"/>
      <c r="N202" s="139"/>
      <c r="O202" s="139"/>
      <c r="P202" s="139"/>
    </row>
    <row r="203" spans="3:16" ht="13.9" customHeight="1" x14ac:dyDescent="0.2">
      <c r="C203" s="116"/>
      <c r="D203" s="36"/>
      <c r="E203" s="117"/>
      <c r="G203" s="9"/>
      <c r="H203" s="64"/>
      <c r="I203" s="64"/>
      <c r="J203" s="64"/>
      <c r="K203" s="58"/>
      <c r="N203" s="36"/>
      <c r="O203" s="36"/>
      <c r="P203" s="36"/>
    </row>
    <row r="204" spans="3:16" ht="13.9" customHeight="1" x14ac:dyDescent="0.2">
      <c r="C204" s="116"/>
      <c r="D204" s="138"/>
      <c r="E204" s="124"/>
      <c r="F204" s="12"/>
      <c r="G204" s="13"/>
      <c r="H204" s="14"/>
      <c r="I204" s="8"/>
      <c r="J204" s="8"/>
      <c r="K204" s="14"/>
      <c r="L204" s="14"/>
      <c r="N204" s="118"/>
      <c r="O204" s="118"/>
      <c r="P204" s="118"/>
    </row>
    <row r="205" spans="3:16" ht="13.9" customHeight="1" x14ac:dyDescent="0.2">
      <c r="C205" s="116"/>
      <c r="D205" s="140"/>
      <c r="E205" s="124"/>
      <c r="F205" s="12"/>
      <c r="G205" s="36"/>
      <c r="H205" s="118"/>
      <c r="I205" s="18"/>
      <c r="J205" s="18"/>
      <c r="K205" s="36"/>
      <c r="L205" s="118"/>
      <c r="N205" s="124"/>
      <c r="O205" s="124"/>
      <c r="P205" s="124"/>
    </row>
    <row r="206" spans="3:16" ht="13.9" customHeight="1" x14ac:dyDescent="0.2">
      <c r="C206" s="116"/>
      <c r="D206" s="140"/>
      <c r="E206" s="124"/>
      <c r="F206" s="12"/>
      <c r="G206" s="13"/>
      <c r="H206" s="14"/>
      <c r="I206" s="8"/>
      <c r="J206" s="8"/>
      <c r="K206" s="14"/>
      <c r="L206" s="14"/>
      <c r="N206" s="124"/>
      <c r="O206" s="124"/>
      <c r="P206" s="124"/>
    </row>
    <row r="207" spans="3:16" ht="13.9" customHeight="1" x14ac:dyDescent="0.2">
      <c r="C207" s="116"/>
      <c r="D207" s="138"/>
      <c r="E207" s="118"/>
      <c r="F207" s="12"/>
      <c r="G207" s="36"/>
      <c r="H207" s="118"/>
      <c r="I207" s="18"/>
      <c r="J207" s="18"/>
      <c r="K207" s="36"/>
      <c r="L207" s="118"/>
      <c r="N207" s="124"/>
      <c r="O207" s="124"/>
      <c r="P207" s="124"/>
    </row>
    <row r="208" spans="3:16" ht="13.9" customHeight="1" x14ac:dyDescent="0.2">
      <c r="C208" s="116"/>
      <c r="D208" s="140"/>
      <c r="E208" s="69"/>
      <c r="F208" s="12"/>
      <c r="N208" s="124"/>
      <c r="O208" s="124"/>
      <c r="P208" s="124"/>
    </row>
    <row r="209" spans="3:16" ht="13.9" customHeight="1" x14ac:dyDescent="0.2">
      <c r="C209" s="141"/>
      <c r="D209" s="142"/>
      <c r="E209" s="143"/>
      <c r="F209" s="12"/>
      <c r="G209" s="64"/>
      <c r="H209" s="128"/>
      <c r="I209" s="128"/>
      <c r="J209" s="128"/>
      <c r="K209" s="128"/>
      <c r="L209" s="119"/>
      <c r="N209" s="36"/>
      <c r="O209" s="2"/>
      <c r="P209" s="143"/>
    </row>
    <row r="210" spans="3:16" ht="13.9" customHeight="1" x14ac:dyDescent="0.2">
      <c r="C210" s="116"/>
      <c r="D210" s="36"/>
      <c r="E210" s="36"/>
      <c r="F210" s="12"/>
      <c r="G210" s="64"/>
      <c r="H210" s="131"/>
      <c r="I210" s="145"/>
      <c r="J210" s="131"/>
      <c r="K210" s="145"/>
      <c r="L210" s="118"/>
      <c r="M210" s="64"/>
      <c r="N210" s="118"/>
      <c r="O210" s="2"/>
    </row>
    <row r="211" spans="3:16" ht="13.9" customHeight="1" x14ac:dyDescent="0.2">
      <c r="C211" s="116"/>
      <c r="D211" s="140"/>
      <c r="E211" s="124"/>
      <c r="F211" s="12"/>
      <c r="G211" s="36"/>
      <c r="H211" s="127"/>
      <c r="I211" s="127"/>
      <c r="J211" s="127"/>
      <c r="K211" s="127"/>
      <c r="L211" s="118"/>
      <c r="N211" s="124"/>
      <c r="O211" s="2"/>
      <c r="P211" s="36"/>
    </row>
    <row r="212" spans="3:16" ht="13.9" customHeight="1" x14ac:dyDescent="0.2">
      <c r="C212" s="116"/>
      <c r="D212" s="140"/>
      <c r="E212" s="124"/>
      <c r="F212" s="12"/>
      <c r="G212" s="36"/>
      <c r="H212" s="127"/>
      <c r="I212" s="127"/>
      <c r="J212" s="127"/>
      <c r="K212" s="127"/>
      <c r="L212" s="118"/>
      <c r="N212" s="124"/>
      <c r="O212" s="2"/>
      <c r="P212" s="120"/>
    </row>
    <row r="213" spans="3:16" ht="13.9" customHeight="1" x14ac:dyDescent="0.2">
      <c r="C213" s="116"/>
      <c r="D213" s="140"/>
      <c r="E213" s="124"/>
      <c r="F213" s="12"/>
      <c r="G213" s="36"/>
      <c r="H213" s="127"/>
      <c r="I213" s="127"/>
      <c r="J213" s="127"/>
      <c r="K213" s="127"/>
      <c r="L213" s="118"/>
      <c r="N213" s="124"/>
      <c r="O213" s="2"/>
      <c r="P213" s="121"/>
    </row>
    <row r="214" spans="3:16" ht="13.9" customHeight="1" x14ac:dyDescent="0.2">
      <c r="C214" s="116"/>
      <c r="G214" s="36"/>
      <c r="H214" s="131"/>
      <c r="I214" s="131"/>
      <c r="J214" s="131"/>
      <c r="K214" s="131"/>
      <c r="L214" s="118"/>
      <c r="N214" s="124"/>
      <c r="O214" s="2"/>
    </row>
    <row r="215" spans="3:16" ht="13.9" customHeight="1" x14ac:dyDescent="0.2">
      <c r="C215" s="2"/>
      <c r="G215" s="36"/>
      <c r="H215" s="58"/>
      <c r="I215" s="58"/>
      <c r="J215" s="58"/>
      <c r="K215" s="58"/>
      <c r="L215" s="58"/>
      <c r="N215" s="2"/>
      <c r="O215" s="2"/>
    </row>
    <row r="216" spans="3:16" ht="13.9" customHeight="1" x14ac:dyDescent="0.2">
      <c r="C216" s="122"/>
      <c r="D216" s="65"/>
      <c r="E216" s="123"/>
      <c r="G216" s="64"/>
      <c r="H216" s="64"/>
      <c r="I216" s="64"/>
      <c r="J216" s="64"/>
      <c r="K216" s="64"/>
      <c r="L216" s="129"/>
      <c r="N216" s="122"/>
      <c r="O216" s="65"/>
      <c r="P216" s="123"/>
    </row>
    <row r="217" spans="3:16" ht="13.9" customHeight="1" x14ac:dyDescent="0.2">
      <c r="C217" s="116"/>
      <c r="D217" s="140"/>
      <c r="E217" s="124"/>
      <c r="G217" s="64"/>
      <c r="H217" s="64"/>
      <c r="I217" s="64"/>
      <c r="J217" s="64"/>
      <c r="K217" s="64"/>
      <c r="L217" s="64"/>
      <c r="N217" s="116"/>
      <c r="O217" s="140"/>
      <c r="P217" s="124"/>
    </row>
    <row r="218" spans="3:16" ht="13.9" customHeight="1" x14ac:dyDescent="0.2">
      <c r="C218" s="116"/>
      <c r="D218" s="140"/>
      <c r="E218" s="124"/>
      <c r="F218" s="12"/>
      <c r="G218" s="36"/>
      <c r="H218" s="64"/>
      <c r="I218" s="64"/>
      <c r="J218" s="64"/>
      <c r="K218" s="64"/>
      <c r="L218" s="36"/>
      <c r="N218" s="116"/>
      <c r="O218" s="140"/>
      <c r="P218" s="124"/>
    </row>
    <row r="219" spans="3:16" ht="13.9" customHeight="1" x14ac:dyDescent="0.2">
      <c r="C219" s="116"/>
      <c r="D219" s="140"/>
      <c r="E219" s="124"/>
      <c r="F219" s="12"/>
      <c r="G219" s="124"/>
      <c r="H219" s="127"/>
      <c r="I219" s="127"/>
      <c r="J219" s="127"/>
      <c r="K219" s="127"/>
      <c r="L219" s="124"/>
      <c r="N219" s="116"/>
      <c r="O219" s="140"/>
      <c r="P219" s="124"/>
    </row>
    <row r="220" spans="3:16" ht="13.9" customHeight="1" x14ac:dyDescent="0.2">
      <c r="C220" s="2"/>
      <c r="N220" s="2"/>
      <c r="O220" s="2"/>
    </row>
    <row r="221" spans="3:16" ht="13.9" customHeight="1" x14ac:dyDescent="0.2">
      <c r="C221" s="122"/>
      <c r="D221" s="65"/>
      <c r="E221" s="123"/>
      <c r="G221" s="64"/>
      <c r="H221" s="64"/>
      <c r="I221" s="64"/>
      <c r="J221" s="64"/>
      <c r="K221" s="64"/>
      <c r="L221" s="129"/>
      <c r="N221" s="122"/>
      <c r="O221" s="65"/>
      <c r="P221" s="123"/>
    </row>
    <row r="222" spans="3:16" ht="13.9" customHeight="1" x14ac:dyDescent="0.2">
      <c r="C222" s="116"/>
      <c r="D222" s="140"/>
      <c r="E222" s="124"/>
      <c r="F222" s="12"/>
      <c r="G222" s="64"/>
      <c r="H222" s="64"/>
      <c r="I222" s="64"/>
      <c r="J222" s="64"/>
      <c r="K222" s="64"/>
      <c r="L222" s="64"/>
      <c r="N222" s="116"/>
      <c r="O222" s="140"/>
      <c r="P222" s="124"/>
    </row>
    <row r="223" spans="3:16" ht="13.9" customHeight="1" x14ac:dyDescent="0.2">
      <c r="C223" s="116"/>
      <c r="D223" s="140"/>
      <c r="E223" s="69"/>
      <c r="G223" s="125"/>
      <c r="H223" s="125"/>
      <c r="I223" s="58"/>
      <c r="J223" s="58"/>
      <c r="K223" s="125"/>
      <c r="L223" s="125"/>
      <c r="N223" s="116"/>
      <c r="O223" s="36"/>
      <c r="P223" s="36"/>
    </row>
    <row r="224" spans="3:16" ht="13.9" customHeight="1" x14ac:dyDescent="0.2">
      <c r="C224" s="116"/>
      <c r="E224" s="69"/>
      <c r="G224" s="120"/>
      <c r="H224" s="130"/>
      <c r="I224" s="130"/>
      <c r="J224" s="130"/>
      <c r="K224" s="130"/>
      <c r="L224" s="120"/>
      <c r="O224" s="2"/>
    </row>
    <row r="225" spans="3:16" ht="13.9" customHeight="1" x14ac:dyDescent="0.2">
      <c r="C225" s="2"/>
      <c r="G225" s="118"/>
      <c r="H225" s="131"/>
      <c r="I225" s="131"/>
      <c r="J225" s="131"/>
      <c r="K225" s="131"/>
      <c r="L225" s="118"/>
      <c r="N225" s="2"/>
      <c r="O225" s="2"/>
    </row>
    <row r="226" spans="3:16" ht="13.9" customHeight="1" x14ac:dyDescent="0.2">
      <c r="C226" s="116"/>
      <c r="D226" s="36"/>
      <c r="E226" s="126"/>
      <c r="F226" s="12"/>
      <c r="N226" s="116"/>
      <c r="O226" s="36"/>
      <c r="P226" s="126"/>
    </row>
    <row r="227" spans="3:16" ht="13.9" customHeight="1" x14ac:dyDescent="0.2">
      <c r="C227" s="116"/>
      <c r="D227" s="140"/>
      <c r="E227" s="124"/>
      <c r="F227" s="12"/>
      <c r="H227" s="64"/>
      <c r="I227" s="64"/>
      <c r="J227" s="64"/>
      <c r="K227" s="64"/>
      <c r="N227" s="116"/>
      <c r="O227" s="140"/>
      <c r="P227" s="124"/>
    </row>
    <row r="228" spans="3:16" ht="13.9" customHeight="1" x14ac:dyDescent="0.2">
      <c r="C228" s="116"/>
      <c r="D228" s="140"/>
      <c r="E228" s="124"/>
      <c r="F228" s="12"/>
      <c r="H228" s="146"/>
      <c r="I228" s="146"/>
      <c r="J228" s="146"/>
      <c r="K228" s="146"/>
      <c r="N228" s="116"/>
      <c r="O228" s="140"/>
      <c r="P228" s="124"/>
    </row>
    <row r="229" spans="3:16" ht="13.9" customHeight="1" x14ac:dyDescent="0.2">
      <c r="C229" s="116"/>
      <c r="D229" s="140"/>
      <c r="E229" s="124"/>
      <c r="F229" s="12"/>
      <c r="H229" s="146"/>
      <c r="I229" s="146"/>
      <c r="J229" s="146"/>
      <c r="K229" s="146"/>
      <c r="N229" s="116"/>
      <c r="O229" s="140"/>
      <c r="P229" s="124"/>
    </row>
    <row r="230" spans="3:16" ht="13.9" customHeight="1" x14ac:dyDescent="0.2">
      <c r="C230" s="116"/>
      <c r="D230" s="140"/>
      <c r="E230" s="124"/>
      <c r="N230" s="116"/>
      <c r="O230" s="140"/>
      <c r="P230" s="124"/>
    </row>
    <row r="233" spans="3:16" ht="13.9" customHeight="1" x14ac:dyDescent="0.2">
      <c r="H233" s="133"/>
      <c r="I233" s="134"/>
      <c r="J233" s="134"/>
      <c r="K233" s="134"/>
    </row>
    <row r="234" spans="3:16" ht="13.9" customHeight="1" x14ac:dyDescent="0.2">
      <c r="C234" s="64"/>
      <c r="D234" s="64"/>
      <c r="E234" s="64"/>
      <c r="F234" s="64"/>
      <c r="G234" s="133"/>
      <c r="H234" s="134"/>
      <c r="I234" s="134"/>
      <c r="J234" s="134"/>
      <c r="K234" s="134"/>
      <c r="L234" s="133"/>
      <c r="M234" s="64"/>
      <c r="N234" s="64"/>
      <c r="O234" s="64"/>
      <c r="P234" s="64"/>
    </row>
    <row r="235" spans="3:16" ht="13.9" customHeight="1" x14ac:dyDescent="0.2">
      <c r="C235" s="64"/>
      <c r="D235" s="64"/>
      <c r="E235" s="64"/>
      <c r="F235" s="64"/>
      <c r="G235" s="133"/>
      <c r="H235" s="134"/>
      <c r="I235" s="134"/>
      <c r="J235" s="134"/>
      <c r="K235" s="134"/>
      <c r="L235" s="133"/>
      <c r="M235" s="64"/>
      <c r="N235" s="64"/>
      <c r="O235" s="64"/>
      <c r="P235" s="64"/>
    </row>
    <row r="236" spans="3:16" ht="13.9" customHeight="1" x14ac:dyDescent="0.2">
      <c r="E236" s="137"/>
      <c r="H236" s="64"/>
      <c r="I236" s="64"/>
      <c r="J236" s="64"/>
      <c r="K236" s="36"/>
      <c r="N236" s="139"/>
      <c r="O236" s="139"/>
      <c r="P236" s="139"/>
    </row>
    <row r="237" spans="3:16" ht="13.9" customHeight="1" x14ac:dyDescent="0.2">
      <c r="C237" s="116"/>
      <c r="D237" s="36"/>
      <c r="E237" s="117"/>
      <c r="G237" s="9"/>
      <c r="H237" s="64"/>
      <c r="I237" s="64"/>
      <c r="J237" s="64"/>
      <c r="K237" s="58"/>
      <c r="N237" s="36"/>
      <c r="O237" s="36"/>
      <c r="P237" s="36"/>
    </row>
    <row r="238" spans="3:16" ht="13.9" customHeight="1" x14ac:dyDescent="0.2">
      <c r="C238" s="116"/>
      <c r="D238" s="138"/>
      <c r="E238" s="124"/>
      <c r="F238" s="12"/>
      <c r="G238" s="13"/>
      <c r="H238" s="14"/>
      <c r="I238" s="8"/>
      <c r="J238" s="8"/>
      <c r="K238" s="14"/>
      <c r="L238" s="14"/>
      <c r="N238" s="118"/>
      <c r="O238" s="118"/>
      <c r="P238" s="118"/>
    </row>
    <row r="239" spans="3:16" ht="13.9" customHeight="1" x14ac:dyDescent="0.2">
      <c r="C239" s="116"/>
      <c r="D239" s="140"/>
      <c r="E239" s="124"/>
      <c r="F239" s="12"/>
      <c r="G239" s="36"/>
      <c r="H239" s="118"/>
      <c r="I239" s="18"/>
      <c r="J239" s="18"/>
      <c r="K239" s="36"/>
      <c r="L239" s="118"/>
      <c r="N239" s="124"/>
      <c r="O239" s="124"/>
      <c r="P239" s="124"/>
    </row>
    <row r="240" spans="3:16" ht="13.9" customHeight="1" x14ac:dyDescent="0.2">
      <c r="C240" s="116"/>
      <c r="D240" s="140"/>
      <c r="E240" s="124"/>
      <c r="F240" s="12"/>
      <c r="G240" s="13"/>
      <c r="H240" s="14"/>
      <c r="I240" s="8"/>
      <c r="J240" s="8"/>
      <c r="K240" s="14"/>
      <c r="L240" s="14"/>
      <c r="N240" s="124"/>
      <c r="O240" s="124"/>
      <c r="P240" s="124"/>
    </row>
    <row r="241" spans="3:16" ht="13.9" customHeight="1" x14ac:dyDescent="0.2">
      <c r="C241" s="116"/>
      <c r="D241" s="138"/>
      <c r="E241" s="118"/>
      <c r="F241" s="12"/>
      <c r="G241" s="36"/>
      <c r="H241" s="118"/>
      <c r="I241" s="18"/>
      <c r="J241" s="18"/>
      <c r="K241" s="36"/>
      <c r="L241" s="118"/>
      <c r="N241" s="124"/>
      <c r="O241" s="124"/>
      <c r="P241" s="124"/>
    </row>
    <row r="242" spans="3:16" ht="13.9" customHeight="1" x14ac:dyDescent="0.2">
      <c r="C242" s="116"/>
      <c r="D242" s="140"/>
      <c r="E242" s="69"/>
      <c r="F242" s="12"/>
      <c r="N242" s="124"/>
      <c r="O242" s="124"/>
      <c r="P242" s="124"/>
    </row>
    <row r="243" spans="3:16" ht="13.9" customHeight="1" x14ac:dyDescent="0.2">
      <c r="C243" s="141"/>
      <c r="D243" s="142"/>
      <c r="E243" s="143"/>
      <c r="F243" s="12"/>
      <c r="G243" s="64"/>
      <c r="H243" s="128"/>
      <c r="I243" s="128"/>
      <c r="J243" s="128"/>
      <c r="K243" s="128"/>
      <c r="L243" s="119"/>
      <c r="N243" s="36"/>
      <c r="O243" s="2"/>
      <c r="P243" s="143"/>
    </row>
    <row r="244" spans="3:16" ht="13.9" customHeight="1" x14ac:dyDescent="0.2">
      <c r="C244" s="116"/>
      <c r="D244" s="36"/>
      <c r="E244" s="36"/>
      <c r="F244" s="12"/>
      <c r="G244" s="64"/>
      <c r="H244" s="131"/>
      <c r="I244" s="145"/>
      <c r="J244" s="131"/>
      <c r="K244" s="145"/>
      <c r="L244" s="118"/>
      <c r="M244" s="64"/>
      <c r="N244" s="118"/>
      <c r="O244" s="2"/>
    </row>
    <row r="245" spans="3:16" ht="13.9" customHeight="1" x14ac:dyDescent="0.2">
      <c r="C245" s="116"/>
      <c r="D245" s="140"/>
      <c r="E245" s="124"/>
      <c r="F245" s="12"/>
      <c r="G245" s="36"/>
      <c r="H245" s="127"/>
      <c r="I245" s="127"/>
      <c r="J245" s="127"/>
      <c r="K245" s="127"/>
      <c r="L245" s="118"/>
      <c r="N245" s="124"/>
      <c r="O245" s="2"/>
      <c r="P245" s="36"/>
    </row>
    <row r="246" spans="3:16" ht="13.9" customHeight="1" x14ac:dyDescent="0.2">
      <c r="C246" s="116"/>
      <c r="D246" s="140"/>
      <c r="E246" s="124"/>
      <c r="F246" s="12"/>
      <c r="G246" s="36"/>
      <c r="H246" s="127"/>
      <c r="I246" s="127"/>
      <c r="J246" s="127"/>
      <c r="K246" s="127"/>
      <c r="L246" s="118"/>
      <c r="N246" s="124"/>
      <c r="O246" s="2"/>
      <c r="P246" s="120"/>
    </row>
    <row r="247" spans="3:16" ht="13.9" customHeight="1" x14ac:dyDescent="0.2">
      <c r="C247" s="116"/>
      <c r="D247" s="140"/>
      <c r="E247" s="124"/>
      <c r="F247" s="12"/>
      <c r="G247" s="36"/>
      <c r="H247" s="127"/>
      <c r="I247" s="127"/>
      <c r="J247" s="127"/>
      <c r="K247" s="127"/>
      <c r="L247" s="118"/>
      <c r="N247" s="124"/>
      <c r="O247" s="2"/>
      <c r="P247" s="121"/>
    </row>
    <row r="248" spans="3:16" ht="13.9" customHeight="1" x14ac:dyDescent="0.2">
      <c r="C248" s="116"/>
      <c r="G248" s="36"/>
      <c r="H248" s="131"/>
      <c r="I248" s="131"/>
      <c r="J248" s="131"/>
      <c r="K248" s="131"/>
      <c r="L248" s="118"/>
      <c r="N248" s="124"/>
      <c r="O248" s="2"/>
    </row>
    <row r="249" spans="3:16" ht="13.9" customHeight="1" x14ac:dyDescent="0.2">
      <c r="C249" s="2"/>
      <c r="G249" s="36"/>
      <c r="H249" s="58"/>
      <c r="I249" s="58"/>
      <c r="J249" s="58"/>
      <c r="K249" s="58"/>
      <c r="L249" s="58"/>
      <c r="N249" s="2"/>
      <c r="O249" s="2"/>
    </row>
    <row r="250" spans="3:16" ht="13.9" customHeight="1" x14ac:dyDescent="0.2">
      <c r="C250" s="122"/>
      <c r="D250" s="65"/>
      <c r="E250" s="123"/>
      <c r="G250" s="64"/>
      <c r="H250" s="64"/>
      <c r="I250" s="64"/>
      <c r="J250" s="64"/>
      <c r="K250" s="64"/>
      <c r="L250" s="129"/>
      <c r="N250" s="122"/>
      <c r="O250" s="65"/>
      <c r="P250" s="123"/>
    </row>
    <row r="251" spans="3:16" ht="13.9" customHeight="1" x14ac:dyDescent="0.2">
      <c r="C251" s="116"/>
      <c r="D251" s="140"/>
      <c r="E251" s="124"/>
      <c r="G251" s="64"/>
      <c r="H251" s="64"/>
      <c r="I251" s="64"/>
      <c r="J251" s="64"/>
      <c r="K251" s="64"/>
      <c r="L251" s="64"/>
      <c r="N251" s="116"/>
      <c r="O251" s="140"/>
      <c r="P251" s="124"/>
    </row>
    <row r="252" spans="3:16" ht="13.9" customHeight="1" x14ac:dyDescent="0.2">
      <c r="C252" s="116"/>
      <c r="D252" s="140"/>
      <c r="E252" s="124"/>
      <c r="F252" s="12"/>
      <c r="G252" s="36"/>
      <c r="H252" s="64"/>
      <c r="I252" s="64"/>
      <c r="J252" s="64"/>
      <c r="K252" s="64"/>
      <c r="L252" s="36"/>
      <c r="N252" s="116"/>
      <c r="O252" s="140"/>
      <c r="P252" s="124"/>
    </row>
    <row r="253" spans="3:16" ht="13.9" customHeight="1" x14ac:dyDescent="0.2">
      <c r="C253" s="116"/>
      <c r="D253" s="140"/>
      <c r="E253" s="124"/>
      <c r="F253" s="12"/>
      <c r="G253" s="124"/>
      <c r="H253" s="127"/>
      <c r="I253" s="127"/>
      <c r="J253" s="127"/>
      <c r="K253" s="127"/>
      <c r="L253" s="124"/>
      <c r="N253" s="116"/>
      <c r="O253" s="140"/>
      <c r="P253" s="124"/>
    </row>
    <row r="254" spans="3:16" ht="13.9" customHeight="1" x14ac:dyDescent="0.2">
      <c r="C254" s="2"/>
      <c r="N254" s="2"/>
      <c r="O254" s="2"/>
    </row>
    <row r="255" spans="3:16" ht="13.9" customHeight="1" x14ac:dyDescent="0.2">
      <c r="C255" s="122"/>
      <c r="D255" s="65"/>
      <c r="E255" s="123"/>
      <c r="G255" s="64"/>
      <c r="H255" s="64"/>
      <c r="I255" s="64"/>
      <c r="J255" s="64"/>
      <c r="K255" s="64"/>
      <c r="L255" s="129"/>
      <c r="N255" s="122"/>
      <c r="O255" s="65"/>
      <c r="P255" s="123"/>
    </row>
    <row r="256" spans="3:16" ht="13.9" customHeight="1" x14ac:dyDescent="0.2">
      <c r="C256" s="116"/>
      <c r="D256" s="140"/>
      <c r="E256" s="124"/>
      <c r="F256" s="12"/>
      <c r="G256" s="64"/>
      <c r="H256" s="64"/>
      <c r="I256" s="64"/>
      <c r="J256" s="64"/>
      <c r="K256" s="64"/>
      <c r="L256" s="64"/>
      <c r="N256" s="116"/>
      <c r="O256" s="140"/>
      <c r="P256" s="124"/>
    </row>
    <row r="257" spans="3:16" ht="13.9" customHeight="1" x14ac:dyDescent="0.2">
      <c r="C257" s="116"/>
      <c r="D257" s="140"/>
      <c r="E257" s="69"/>
      <c r="G257" s="125"/>
      <c r="H257" s="125"/>
      <c r="I257" s="58"/>
      <c r="J257" s="58"/>
      <c r="K257" s="125"/>
      <c r="L257" s="125"/>
      <c r="N257" s="116"/>
      <c r="O257" s="36"/>
      <c r="P257" s="36"/>
    </row>
    <row r="258" spans="3:16" ht="13.9" customHeight="1" x14ac:dyDescent="0.2">
      <c r="C258" s="116"/>
      <c r="E258" s="69"/>
      <c r="G258" s="120"/>
      <c r="H258" s="130"/>
      <c r="I258" s="130"/>
      <c r="J258" s="130"/>
      <c r="K258" s="130"/>
      <c r="L258" s="120"/>
      <c r="O258" s="2"/>
    </row>
    <row r="259" spans="3:16" ht="13.9" customHeight="1" x14ac:dyDescent="0.2">
      <c r="C259" s="2"/>
      <c r="G259" s="118"/>
      <c r="H259" s="131"/>
      <c r="I259" s="131"/>
      <c r="J259" s="131"/>
      <c r="K259" s="131"/>
      <c r="L259" s="118"/>
      <c r="N259" s="2"/>
      <c r="O259" s="2"/>
    </row>
    <row r="260" spans="3:16" ht="13.9" customHeight="1" x14ac:dyDescent="0.2">
      <c r="C260" s="116"/>
      <c r="D260" s="36"/>
      <c r="E260" s="126"/>
      <c r="F260" s="12"/>
      <c r="N260" s="116"/>
      <c r="O260" s="36"/>
      <c r="P260" s="126"/>
    </row>
    <row r="261" spans="3:16" ht="13.9" customHeight="1" x14ac:dyDescent="0.2">
      <c r="C261" s="116"/>
      <c r="D261" s="140"/>
      <c r="E261" s="124"/>
      <c r="F261" s="12"/>
      <c r="H261" s="64"/>
      <c r="I261" s="64"/>
      <c r="J261" s="64"/>
      <c r="K261" s="64"/>
      <c r="N261" s="116"/>
      <c r="O261" s="140"/>
      <c r="P261" s="124"/>
    </row>
    <row r="262" spans="3:16" ht="13.9" customHeight="1" x14ac:dyDescent="0.2">
      <c r="C262" s="116"/>
      <c r="D262" s="140"/>
      <c r="E262" s="124"/>
      <c r="F262" s="12"/>
      <c r="H262" s="146"/>
      <c r="I262" s="146"/>
      <c r="J262" s="146"/>
      <c r="K262" s="146"/>
      <c r="N262" s="116"/>
      <c r="O262" s="140"/>
      <c r="P262" s="124"/>
    </row>
    <row r="263" spans="3:16" ht="13.9" customHeight="1" x14ac:dyDescent="0.2">
      <c r="C263" s="116"/>
      <c r="D263" s="140"/>
      <c r="E263" s="124"/>
      <c r="F263" s="12"/>
      <c r="H263" s="146"/>
      <c r="I263" s="146"/>
      <c r="J263" s="146"/>
      <c r="K263" s="146"/>
      <c r="N263" s="116"/>
      <c r="O263" s="140"/>
      <c r="P263" s="124"/>
    </row>
    <row r="264" spans="3:16" ht="13.9" customHeight="1" x14ac:dyDescent="0.2">
      <c r="C264" s="116"/>
      <c r="D264" s="140"/>
      <c r="E264" s="124"/>
      <c r="N264" s="116"/>
      <c r="O264" s="140"/>
      <c r="P264" s="124"/>
    </row>
  </sheetData>
  <mergeCells count="220">
    <mergeCell ref="L71:M71"/>
    <mergeCell ref="L72:M72"/>
    <mergeCell ref="L35:M35"/>
    <mergeCell ref="I22:J22"/>
    <mergeCell ref="J15:K15"/>
    <mergeCell ref="H16:I16"/>
    <mergeCell ref="L70:M70"/>
    <mergeCell ref="L73:M73"/>
    <mergeCell ref="L74:M74"/>
    <mergeCell ref="L36:M36"/>
    <mergeCell ref="L37:M37"/>
    <mergeCell ref="L38:M38"/>
    <mergeCell ref="L39:M39"/>
    <mergeCell ref="L40:M40"/>
    <mergeCell ref="L66:M66"/>
    <mergeCell ref="L67:M67"/>
    <mergeCell ref="L68:M68"/>
    <mergeCell ref="L69:M69"/>
    <mergeCell ref="L47:M47"/>
    <mergeCell ref="L50:M50"/>
    <mergeCell ref="L41:M41"/>
    <mergeCell ref="L42:M42"/>
    <mergeCell ref="L57:M57"/>
    <mergeCell ref="L58:M58"/>
    <mergeCell ref="L64:M64"/>
    <mergeCell ref="L65:M65"/>
    <mergeCell ref="L59:M59"/>
    <mergeCell ref="L60:M60"/>
    <mergeCell ref="L61:M61"/>
    <mergeCell ref="L62:M62"/>
    <mergeCell ref="L63:M63"/>
    <mergeCell ref="L43:M43"/>
    <mergeCell ref="L44:M44"/>
    <mergeCell ref="L45:M45"/>
    <mergeCell ref="L46:M46"/>
    <mergeCell ref="L48:M48"/>
    <mergeCell ref="L49:M49"/>
    <mergeCell ref="L51:M51"/>
    <mergeCell ref="L52:M52"/>
    <mergeCell ref="L53:M53"/>
    <mergeCell ref="L54:M54"/>
    <mergeCell ref="L55:M55"/>
    <mergeCell ref="L56:M56"/>
    <mergeCell ref="E75:F75"/>
    <mergeCell ref="H75:I75"/>
    <mergeCell ref="J75:K75"/>
    <mergeCell ref="J72:K72"/>
    <mergeCell ref="H72:I72"/>
    <mergeCell ref="H41:I41"/>
    <mergeCell ref="H42:I42"/>
    <mergeCell ref="J42:K42"/>
    <mergeCell ref="J41:K41"/>
    <mergeCell ref="J57:K57"/>
    <mergeCell ref="J58:K58"/>
    <mergeCell ref="H58:I58"/>
    <mergeCell ref="H57:I57"/>
    <mergeCell ref="H65:I65"/>
    <mergeCell ref="E57:F57"/>
    <mergeCell ref="E58:F58"/>
    <mergeCell ref="E44:F44"/>
    <mergeCell ref="H44:I44"/>
    <mergeCell ref="J44:K44"/>
    <mergeCell ref="E45:F45"/>
    <mergeCell ref="H45:I45"/>
    <mergeCell ref="J45:K45"/>
    <mergeCell ref="E51:F51"/>
    <mergeCell ref="H51:I51"/>
    <mergeCell ref="C3:F4"/>
    <mergeCell ref="M3:P4"/>
    <mergeCell ref="H5:J5"/>
    <mergeCell ref="E36:F36"/>
    <mergeCell ref="E37:F37"/>
    <mergeCell ref="E38:F38"/>
    <mergeCell ref="E39:F39"/>
    <mergeCell ref="H36:I36"/>
    <mergeCell ref="H37:I37"/>
    <mergeCell ref="H38:I38"/>
    <mergeCell ref="H39:I39"/>
    <mergeCell ref="J39:K39"/>
    <mergeCell ref="J38:K38"/>
    <mergeCell ref="J37:K37"/>
    <mergeCell ref="J36:K36"/>
    <mergeCell ref="J35:K35"/>
    <mergeCell ref="H35:I35"/>
    <mergeCell ref="H34:I34"/>
    <mergeCell ref="I23:J23"/>
    <mergeCell ref="K23:L23"/>
    <mergeCell ref="K22:L22"/>
    <mergeCell ref="G22:H22"/>
    <mergeCell ref="G12:G13"/>
    <mergeCell ref="H15:I15"/>
    <mergeCell ref="J16:K16"/>
    <mergeCell ref="G29:K30"/>
    <mergeCell ref="L29:L30"/>
    <mergeCell ref="H31:I31"/>
    <mergeCell ref="J31:K31"/>
    <mergeCell ref="H17:I17"/>
    <mergeCell ref="J17:K17"/>
    <mergeCell ref="G19:H19"/>
    <mergeCell ref="K19:L19"/>
    <mergeCell ref="G20:H21"/>
    <mergeCell ref="K20:L21"/>
    <mergeCell ref="G23:H23"/>
    <mergeCell ref="G28:H28"/>
    <mergeCell ref="I28:J28"/>
    <mergeCell ref="K28:L28"/>
    <mergeCell ref="G24:K25"/>
    <mergeCell ref="L24:L25"/>
    <mergeCell ref="G26:I26"/>
    <mergeCell ref="J26:L26"/>
    <mergeCell ref="G27:I27"/>
    <mergeCell ref="J27:L27"/>
    <mergeCell ref="I18:J18"/>
    <mergeCell ref="I19:J19"/>
    <mergeCell ref="I20:J20"/>
    <mergeCell ref="O6:O7"/>
    <mergeCell ref="P6:P7"/>
    <mergeCell ref="H14:I14"/>
    <mergeCell ref="J14:K14"/>
    <mergeCell ref="H2:J4"/>
    <mergeCell ref="K2:K4"/>
    <mergeCell ref="I7:J7"/>
    <mergeCell ref="I11:J11"/>
    <mergeCell ref="H12:I12"/>
    <mergeCell ref="J12:K12"/>
    <mergeCell ref="H13:I13"/>
    <mergeCell ref="J13:K13"/>
    <mergeCell ref="N10:N11"/>
    <mergeCell ref="H6:J6"/>
    <mergeCell ref="N6:N7"/>
    <mergeCell ref="P10:P11"/>
    <mergeCell ref="I21:J21"/>
    <mergeCell ref="E43:F43"/>
    <mergeCell ref="H43:I43"/>
    <mergeCell ref="J43:K43"/>
    <mergeCell ref="J40:K40"/>
    <mergeCell ref="E40:F40"/>
    <mergeCell ref="H40:I40"/>
    <mergeCell ref="H33:I33"/>
    <mergeCell ref="J33:K33"/>
    <mergeCell ref="J34:K34"/>
    <mergeCell ref="E35:F35"/>
    <mergeCell ref="E41:F41"/>
    <mergeCell ref="E42:F42"/>
    <mergeCell ref="H32:I32"/>
    <mergeCell ref="J32:K32"/>
    <mergeCell ref="E46:F46"/>
    <mergeCell ref="H46:I46"/>
    <mergeCell ref="J46:K46"/>
    <mergeCell ref="E48:F48"/>
    <mergeCell ref="H48:I48"/>
    <mergeCell ref="J48:K48"/>
    <mergeCell ref="E47:F47"/>
    <mergeCell ref="H47:I47"/>
    <mergeCell ref="J47:K47"/>
    <mergeCell ref="E52:F52"/>
    <mergeCell ref="H52:I52"/>
    <mergeCell ref="J52:K52"/>
    <mergeCell ref="E53:F53"/>
    <mergeCell ref="H53:I53"/>
    <mergeCell ref="J53:K53"/>
    <mergeCell ref="E49:F49"/>
    <mergeCell ref="H49:I49"/>
    <mergeCell ref="J49:K49"/>
    <mergeCell ref="J51:K51"/>
    <mergeCell ref="E50:F50"/>
    <mergeCell ref="E56:F56"/>
    <mergeCell ref="H56:I56"/>
    <mergeCell ref="J56:K56"/>
    <mergeCell ref="E54:F54"/>
    <mergeCell ref="H54:I54"/>
    <mergeCell ref="J54:K54"/>
    <mergeCell ref="E55:F55"/>
    <mergeCell ref="H55:I55"/>
    <mergeCell ref="J55:K55"/>
    <mergeCell ref="E62:F62"/>
    <mergeCell ref="E64:F64"/>
    <mergeCell ref="H64:I64"/>
    <mergeCell ref="J64:K64"/>
    <mergeCell ref="E60:F60"/>
    <mergeCell ref="E61:F61"/>
    <mergeCell ref="E59:F59"/>
    <mergeCell ref="E63:F63"/>
    <mergeCell ref="J65:K65"/>
    <mergeCell ref="E65:F65"/>
    <mergeCell ref="H70:I70"/>
    <mergeCell ref="J70:K70"/>
    <mergeCell ref="E67:F67"/>
    <mergeCell ref="H67:I67"/>
    <mergeCell ref="J67:K67"/>
    <mergeCell ref="E68:F68"/>
    <mergeCell ref="H68:I68"/>
    <mergeCell ref="J68:K68"/>
    <mergeCell ref="E66:F66"/>
    <mergeCell ref="H66:I66"/>
    <mergeCell ref="J66:K66"/>
    <mergeCell ref="L75:M75"/>
    <mergeCell ref="E76:F76"/>
    <mergeCell ref="H76:I76"/>
    <mergeCell ref="J76:K76"/>
    <mergeCell ref="L76:M76"/>
    <mergeCell ref="H59:K59"/>
    <mergeCell ref="H60:K60"/>
    <mergeCell ref="H61:K61"/>
    <mergeCell ref="H62:K62"/>
    <mergeCell ref="H63:K63"/>
    <mergeCell ref="E71:F71"/>
    <mergeCell ref="H71:I71"/>
    <mergeCell ref="J71:K71"/>
    <mergeCell ref="E73:F73"/>
    <mergeCell ref="H73:I73"/>
    <mergeCell ref="J73:K73"/>
    <mergeCell ref="E74:F74"/>
    <mergeCell ref="H74:I74"/>
    <mergeCell ref="J74:K74"/>
    <mergeCell ref="E72:F72"/>
    <mergeCell ref="E69:F69"/>
    <mergeCell ref="H69:I69"/>
    <mergeCell ref="J69:K69"/>
    <mergeCell ref="E70:F70"/>
  </mergeCells>
  <phoneticPr fontId="9" type="noConversion"/>
  <conditionalFormatting sqref="D7:E11 D14:E17 D20:E22 D25:E27 D30:E34">
    <cfRule type="cellIs" dxfId="150" priority="9" operator="equal">
      <formula>0</formula>
    </cfRule>
  </conditionalFormatting>
  <conditionalFormatting sqref="D41:E42">
    <cfRule type="cellIs" dxfId="149" priority="88" operator="equal">
      <formula>0</formula>
    </cfRule>
  </conditionalFormatting>
  <conditionalFormatting sqref="D72:E72">
    <cfRule type="cellIs" dxfId="148" priority="74" operator="equal">
      <formula>0</formula>
    </cfRule>
  </conditionalFormatting>
  <conditionalFormatting sqref="D102:E106">
    <cfRule type="cellIs" dxfId="147" priority="67" operator="equal">
      <formula>0</formula>
    </cfRule>
  </conditionalFormatting>
  <conditionalFormatting sqref="D136:E140">
    <cfRule type="cellIs" dxfId="146" priority="60" operator="equal">
      <formula>0</formula>
    </cfRule>
  </conditionalFormatting>
  <conditionalFormatting sqref="D170:E174">
    <cfRule type="cellIs" dxfId="145" priority="53" operator="equal">
      <formula>0</formula>
    </cfRule>
  </conditionalFormatting>
  <conditionalFormatting sqref="D204:E208">
    <cfRule type="cellIs" dxfId="144" priority="46" operator="equal">
      <formula>0</formula>
    </cfRule>
  </conditionalFormatting>
  <conditionalFormatting sqref="D238:E242">
    <cfRule type="cellIs" dxfId="143" priority="39" operator="equal">
      <formula>0</formula>
    </cfRule>
  </conditionalFormatting>
  <conditionalFormatting sqref="G36:H37">
    <cfRule type="cellIs" dxfId="142" priority="35" operator="equal">
      <formula>0</formula>
    </cfRule>
  </conditionalFormatting>
  <conditionalFormatting sqref="G44:H45">
    <cfRule type="cellIs" dxfId="141" priority="31" operator="equal">
      <formula>0</formula>
    </cfRule>
  </conditionalFormatting>
  <conditionalFormatting sqref="G52:H53">
    <cfRule type="cellIs" dxfId="140" priority="27" operator="equal">
      <formula>0</formula>
    </cfRule>
  </conditionalFormatting>
  <conditionalFormatting sqref="G57:H57 J57 L57">
    <cfRule type="cellIs" dxfId="139" priority="90" operator="equal">
      <formula>0</formula>
    </cfRule>
  </conditionalFormatting>
  <conditionalFormatting sqref="G60:H61">
    <cfRule type="cellIs" dxfId="138" priority="23" operator="equal">
      <formula>0</formula>
    </cfRule>
  </conditionalFormatting>
  <conditionalFormatting sqref="G67:H68">
    <cfRule type="cellIs" dxfId="137" priority="19" operator="equal">
      <formula>0</formula>
    </cfRule>
  </conditionalFormatting>
  <conditionalFormatting sqref="G74:H74">
    <cfRule type="cellIs" dxfId="136" priority="15" operator="equal">
      <formula>0</formula>
    </cfRule>
  </conditionalFormatting>
  <conditionalFormatting sqref="G89:L89">
    <cfRule type="cellIs" dxfId="135" priority="76" operator="equal">
      <formula>0</formula>
    </cfRule>
  </conditionalFormatting>
  <conditionalFormatting sqref="G123:L123">
    <cfRule type="cellIs" dxfId="134" priority="69" operator="equal">
      <formula>0</formula>
    </cfRule>
  </conditionalFormatting>
  <conditionalFormatting sqref="G157:L157">
    <cfRule type="cellIs" dxfId="133" priority="62" operator="equal">
      <formula>0</formula>
    </cfRule>
  </conditionalFormatting>
  <conditionalFormatting sqref="G191:L191">
    <cfRule type="cellIs" dxfId="132" priority="55" operator="equal">
      <formula>0</formula>
    </cfRule>
  </conditionalFormatting>
  <conditionalFormatting sqref="G225:L225">
    <cfRule type="cellIs" dxfId="131" priority="48" operator="equal">
      <formula>0</formula>
    </cfRule>
  </conditionalFormatting>
  <conditionalFormatting sqref="G259:L259">
    <cfRule type="cellIs" dxfId="130" priority="41" operator="equal">
      <formula>0</formula>
    </cfRule>
  </conditionalFormatting>
  <conditionalFormatting sqref="H38:H40">
    <cfRule type="cellIs" dxfId="129" priority="32" operator="equal">
      <formula>0</formula>
    </cfRule>
  </conditionalFormatting>
  <conditionalFormatting sqref="H46:H49">
    <cfRule type="cellIs" dxfId="128" priority="28" operator="equal">
      <formula>0</formula>
    </cfRule>
  </conditionalFormatting>
  <conditionalFormatting sqref="H54:H56">
    <cfRule type="cellIs" dxfId="127" priority="24" operator="equal">
      <formula>0</formula>
    </cfRule>
  </conditionalFormatting>
  <conditionalFormatting sqref="H62:H63">
    <cfRule type="cellIs" dxfId="126" priority="13" operator="equal">
      <formula>0</formula>
    </cfRule>
  </conditionalFormatting>
  <conditionalFormatting sqref="H69:H71">
    <cfRule type="cellIs" dxfId="125" priority="16" operator="equal">
      <formula>0</formula>
    </cfRule>
  </conditionalFormatting>
  <conditionalFormatting sqref="H78:I78">
    <cfRule type="cellIs" dxfId="124" priority="75" operator="equal">
      <formula>0</formula>
    </cfRule>
  </conditionalFormatting>
  <conditionalFormatting sqref="H112:I112">
    <cfRule type="cellIs" dxfId="123" priority="68" operator="equal">
      <formula>0</formula>
    </cfRule>
  </conditionalFormatting>
  <conditionalFormatting sqref="H146:I146">
    <cfRule type="cellIs" dxfId="122" priority="61" operator="equal">
      <formula>0</formula>
    </cfRule>
  </conditionalFormatting>
  <conditionalFormatting sqref="H180:I180">
    <cfRule type="cellIs" dxfId="121" priority="54" operator="equal">
      <formula>0</formula>
    </cfRule>
  </conditionalFormatting>
  <conditionalFormatting sqref="H214:I214">
    <cfRule type="cellIs" dxfId="120" priority="47" operator="equal">
      <formula>0</formula>
    </cfRule>
  </conditionalFormatting>
  <conditionalFormatting sqref="H248:I248">
    <cfRule type="cellIs" dxfId="119" priority="40" operator="equal">
      <formula>0</formula>
    </cfRule>
  </conditionalFormatting>
  <conditionalFormatting sqref="K5">
    <cfRule type="cellIs" dxfId="118" priority="38" operator="equal">
      <formula>0</formula>
    </cfRule>
  </conditionalFormatting>
  <conditionalFormatting sqref="K101">
    <cfRule type="cellIs" dxfId="117" priority="86" operator="equal">
      <formula>0</formula>
    </cfRule>
  </conditionalFormatting>
  <conditionalFormatting sqref="K135">
    <cfRule type="cellIs" dxfId="116" priority="85" operator="equal">
      <formula>0</formula>
    </cfRule>
  </conditionalFormatting>
  <conditionalFormatting sqref="K169">
    <cfRule type="cellIs" dxfId="115" priority="84" operator="equal">
      <formula>0</formula>
    </cfRule>
  </conditionalFormatting>
  <conditionalFormatting sqref="K203">
    <cfRule type="cellIs" dxfId="114" priority="83" operator="equal">
      <formula>0</formula>
    </cfRule>
  </conditionalFormatting>
  <conditionalFormatting sqref="K237">
    <cfRule type="cellIs" dxfId="113" priority="82" operator="equal">
      <formula>0</formula>
    </cfRule>
  </conditionalFormatting>
  <conditionalFormatting sqref="L10">
    <cfRule type="cellIs" dxfId="112" priority="4" operator="greaterThan">
      <formula>0</formula>
    </cfRule>
    <cfRule type="cellIs" dxfId="111" priority="5" operator="lessThan">
      <formula>0</formula>
    </cfRule>
  </conditionalFormatting>
  <conditionalFormatting sqref="L72">
    <cfRule type="cellIs" dxfId="110" priority="78" operator="greaterThan">
      <formula>0</formula>
    </cfRule>
    <cfRule type="cellIs" dxfId="109" priority="79" operator="lessThan">
      <formula>0</formula>
    </cfRule>
  </conditionalFormatting>
  <conditionalFormatting sqref="L105">
    <cfRule type="cellIs" dxfId="108" priority="71" operator="greaterThan">
      <formula>0</formula>
    </cfRule>
    <cfRule type="cellIs" dxfId="107" priority="72" operator="lessThan">
      <formula>0</formula>
    </cfRule>
  </conditionalFormatting>
  <conditionalFormatting sqref="L139">
    <cfRule type="cellIs" dxfId="106" priority="64" operator="greaterThan">
      <formula>0</formula>
    </cfRule>
    <cfRule type="cellIs" dxfId="105" priority="65" operator="lessThan">
      <formula>0</formula>
    </cfRule>
  </conditionalFormatting>
  <conditionalFormatting sqref="L173">
    <cfRule type="cellIs" dxfId="104" priority="58" operator="lessThan">
      <formula>0</formula>
    </cfRule>
    <cfRule type="cellIs" dxfId="103" priority="57" operator="greaterThan">
      <formula>0</formula>
    </cfRule>
  </conditionalFormatting>
  <conditionalFormatting sqref="L207">
    <cfRule type="cellIs" dxfId="102" priority="50" operator="greaterThan">
      <formula>0</formula>
    </cfRule>
    <cfRule type="cellIs" dxfId="101" priority="51" operator="lessThan">
      <formula>0</formula>
    </cfRule>
  </conditionalFormatting>
  <conditionalFormatting sqref="L241">
    <cfRule type="cellIs" dxfId="100" priority="43" operator="greaterThan">
      <formula>0</formula>
    </cfRule>
    <cfRule type="cellIs" dxfId="99" priority="44" operator="lessThan">
      <formula>0</formula>
    </cfRule>
  </conditionalFormatting>
  <conditionalFormatting sqref="N8:P9 N12:N13 H14:K16 G27:L27 G32:L32">
    <cfRule type="cellIs" dxfId="98" priority="81" operator="equal">
      <formula>0</formula>
    </cfRule>
  </conditionalFormatting>
  <conditionalFormatting sqref="O16:P16">
    <cfRule type="cellIs" dxfId="97" priority="10" operator="equal">
      <formula>0</formula>
    </cfRule>
  </conditionalFormatting>
  <conditionalFormatting sqref="O20:P22">
    <cfRule type="cellIs" dxfId="96" priority="8" operator="equal">
      <formula>0</formula>
    </cfRule>
  </conditionalFormatting>
  <conditionalFormatting sqref="O25:P27">
    <cfRule type="cellIs" dxfId="95" priority="7" operator="equal">
      <formula>0</formula>
    </cfRule>
  </conditionalFormatting>
  <conditionalFormatting sqref="O30:P34">
    <cfRule type="cellIs" dxfId="94" priority="6" operator="equal">
      <formula>0</formula>
    </cfRule>
  </conditionalFormatting>
  <conditionalFormatting sqref="P12:P13">
    <cfRule type="cellIs" dxfId="93" priority="14" operator="equal">
      <formula>0</formula>
    </cfRule>
  </conditionalFormatting>
  <conditionalFormatting sqref="P19 P24">
    <cfRule type="expression" dxfId="92" priority="12">
      <formula>$P19&lt;&gt;$E19</formula>
    </cfRule>
  </conditionalFormatting>
  <conditionalFormatting sqref="P29">
    <cfRule type="expression" dxfId="91" priority="11">
      <formula>$P29&lt;&gt;$E29</formula>
    </cfRule>
  </conditionalFormatting>
  <conditionalFormatting sqref="P80 P85 P90">
    <cfRule type="expression" dxfId="90" priority="80">
      <formula>$P80&lt;&gt;$E80</formula>
    </cfRule>
  </conditionalFormatting>
  <conditionalFormatting sqref="P84">
    <cfRule type="cellIs" dxfId="89" priority="77" operator="equal">
      <formula>0</formula>
    </cfRule>
  </conditionalFormatting>
  <conditionalFormatting sqref="P114 P119 P124">
    <cfRule type="expression" dxfId="88" priority="73">
      <formula>$P114&lt;&gt;$E114</formula>
    </cfRule>
  </conditionalFormatting>
  <conditionalFormatting sqref="P118">
    <cfRule type="cellIs" dxfId="87" priority="70" operator="equal">
      <formula>0</formula>
    </cfRule>
  </conditionalFormatting>
  <conditionalFormatting sqref="P148 P153 P158">
    <cfRule type="expression" dxfId="86" priority="66">
      <formula>$P148&lt;&gt;$E148</formula>
    </cfRule>
  </conditionalFormatting>
  <conditionalFormatting sqref="P152">
    <cfRule type="cellIs" dxfId="85" priority="63" operator="equal">
      <formula>0</formula>
    </cfRule>
  </conditionalFormatting>
  <conditionalFormatting sqref="P182 P187 P192">
    <cfRule type="expression" dxfId="84" priority="59">
      <formula>$P182&lt;&gt;$E182</formula>
    </cfRule>
  </conditionalFormatting>
  <conditionalFormatting sqref="P186">
    <cfRule type="cellIs" dxfId="83" priority="56" operator="equal">
      <formula>0</formula>
    </cfRule>
  </conditionalFormatting>
  <conditionalFormatting sqref="P216 P221 P226">
    <cfRule type="expression" dxfId="82" priority="52">
      <formula>$P216&lt;&gt;$E216</formula>
    </cfRule>
  </conditionalFormatting>
  <conditionalFormatting sqref="P220">
    <cfRule type="cellIs" dxfId="81" priority="49" operator="equal">
      <formula>0</formula>
    </cfRule>
  </conditionalFormatting>
  <conditionalFormatting sqref="P250 P255 P260">
    <cfRule type="expression" dxfId="80" priority="45">
      <formula>$P250&lt;&gt;$E250</formula>
    </cfRule>
  </conditionalFormatting>
  <conditionalFormatting sqref="P254">
    <cfRule type="cellIs" dxfId="79" priority="42" operator="equal">
      <formula>0</formula>
    </cfRule>
  </conditionalFormatting>
  <conditionalFormatting sqref="Q59:S61">
    <cfRule type="cellIs" dxfId="78" priority="92" operator="equal">
      <formula>0</formula>
    </cfRule>
  </conditionalFormatting>
  <conditionalFormatting sqref="R19">
    <cfRule type="expression" dxfId="77" priority="1">
      <formula>$P19&lt;&gt;$E19</formula>
    </cfRule>
  </conditionalFormatting>
  <conditionalFormatting sqref="R24">
    <cfRule type="expression" dxfId="76" priority="2">
      <formula>$P24&lt;&gt;$E24</formula>
    </cfRule>
  </conditionalFormatting>
  <conditionalFormatting sqref="R29">
    <cfRule type="expression" dxfId="75" priority="3">
      <formula>$P29&lt;&gt;$E29</formula>
    </cfRule>
  </conditionalFormatting>
  <conditionalFormatting sqref="R53:S56">
    <cfRule type="cellIs" dxfId="74" priority="91" operator="equal">
      <formula>0</formula>
    </cfRule>
  </conditionalFormatting>
  <conditionalFormatting sqref="S44:S48 S50">
    <cfRule type="cellIs" dxfId="73" priority="93" operator="equal">
      <formula>0</formula>
    </cfRule>
  </conditionalFormatting>
  <pageMargins left="2.0833333333333333E-3" right="0.7" top="0.75" bottom="0.75" header="0.3" footer="0.3"/>
  <pageSetup paperSize="9" scale="1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0A83-8010-4636-81CC-11811A84754E}">
  <sheetPr codeName="Feuil7"/>
  <dimension ref="C1:T266"/>
  <sheetViews>
    <sheetView tabSelected="1" showWhiteSpace="0" view="pageLayout" zoomScaleNormal="100" workbookViewId="0">
      <selection activeCell="M21" sqref="M21"/>
    </sheetView>
  </sheetViews>
  <sheetFormatPr baseColWidth="10" defaultColWidth="13.7109375" defaultRowHeight="13.9" customHeight="1" x14ac:dyDescent="0.2"/>
  <cols>
    <col min="1" max="1" width="25.7109375" style="2" customWidth="1"/>
    <col min="2" max="2" width="1.7109375" style="2" customWidth="1"/>
    <col min="3" max="3" width="12.5703125" style="648" customWidth="1"/>
    <col min="4" max="4" width="16.7109375" style="2" customWidth="1"/>
    <col min="5" max="5" width="18.28515625" style="2" customWidth="1"/>
    <col min="6" max="6" width="5.5703125" style="2" customWidth="1"/>
    <col min="7" max="7" width="12.5703125" style="652" customWidth="1"/>
    <col min="8" max="9" width="15.7109375" style="2" customWidth="1"/>
    <col min="10" max="10" width="5.5703125" style="2" customWidth="1"/>
    <col min="11" max="11" width="12.5703125" style="652" customWidth="1"/>
    <col min="12" max="13" width="15.7109375" style="2" customWidth="1"/>
    <col min="14" max="14" width="5.5703125" style="2" customWidth="1"/>
    <col min="15" max="15" width="12.5703125" style="648" customWidth="1"/>
    <col min="16" max="16" width="18.28515625" style="1" customWidth="1"/>
    <col min="17" max="17" width="18.42578125" style="2" customWidth="1"/>
    <col min="18" max="18" width="1.7109375" style="2" customWidth="1"/>
    <col min="19" max="19" width="25.7109375" style="2" customWidth="1"/>
    <col min="20" max="20" width="15" style="2" customWidth="1"/>
    <col min="21" max="21" width="1.7109375" style="2" customWidth="1"/>
    <col min="22" max="22" width="2.7109375" style="2" customWidth="1"/>
    <col min="23" max="16384" width="13.7109375" style="2"/>
  </cols>
  <sheetData>
    <row r="1" spans="3:20" ht="13.9" customHeight="1" thickBot="1" x14ac:dyDescent="0.25"/>
    <row r="2" spans="3:20" ht="13.9" customHeight="1" thickBot="1" x14ac:dyDescent="0.25">
      <c r="H2" s="82"/>
      <c r="I2" s="355" t="s">
        <v>61</v>
      </c>
      <c r="J2" s="355"/>
      <c r="K2" s="654"/>
      <c r="L2" s="355" t="s">
        <v>60</v>
      </c>
      <c r="M2" s="81"/>
    </row>
    <row r="3" spans="3:20" ht="13.9" customHeight="1" x14ac:dyDescent="0.2">
      <c r="C3" s="650"/>
      <c r="D3" s="631">
        <f>'S1 - 2024'!C3</f>
        <v>45292</v>
      </c>
      <c r="E3" s="465"/>
      <c r="F3" s="465"/>
      <c r="G3" s="465"/>
      <c r="H3" s="465"/>
      <c r="I3" s="356"/>
      <c r="J3" s="356"/>
      <c r="K3" s="655"/>
      <c r="L3" s="356"/>
      <c r="M3" s="465">
        <f>C3+30</f>
        <v>30</v>
      </c>
      <c r="N3" s="465"/>
      <c r="O3" s="465"/>
      <c r="P3" s="465"/>
      <c r="Q3" s="628"/>
      <c r="R3" s="3"/>
      <c r="S3" s="3"/>
      <c r="T3" s="3"/>
    </row>
    <row r="4" spans="3:20" ht="13.9" customHeight="1" thickBot="1" x14ac:dyDescent="0.25">
      <c r="C4" s="650"/>
      <c r="D4" s="632"/>
      <c r="E4" s="629"/>
      <c r="F4" s="629"/>
      <c r="G4" s="629"/>
      <c r="H4" s="629"/>
      <c r="I4" s="356"/>
      <c r="J4" s="356"/>
      <c r="K4" s="655"/>
      <c r="L4" s="356"/>
      <c r="M4" s="629"/>
      <c r="N4" s="629"/>
      <c r="O4" s="629"/>
      <c r="P4" s="629"/>
      <c r="Q4" s="630"/>
      <c r="R4" s="3"/>
      <c r="S4" s="3"/>
      <c r="T4" s="3"/>
    </row>
    <row r="5" spans="3:20" ht="13.9" customHeight="1" x14ac:dyDescent="0.2">
      <c r="E5" s="4"/>
      <c r="H5" s="5"/>
      <c r="I5" s="634" t="s">
        <v>121</v>
      </c>
      <c r="J5" s="635"/>
      <c r="K5" s="635"/>
      <c r="L5" s="636"/>
      <c r="M5" s="5"/>
      <c r="O5" s="659"/>
      <c r="P5" s="7"/>
      <c r="Q5" s="7"/>
      <c r="R5" s="7"/>
      <c r="S5" s="7"/>
      <c r="T5" s="7"/>
    </row>
    <row r="6" spans="3:20" ht="13.9" customHeight="1" thickBot="1" x14ac:dyDescent="0.25">
      <c r="C6" s="646"/>
      <c r="D6" s="104"/>
      <c r="E6" s="189"/>
      <c r="F6" s="88"/>
      <c r="G6" s="645"/>
      <c r="H6" s="89"/>
      <c r="I6" s="637"/>
      <c r="J6" s="638"/>
      <c r="K6" s="638"/>
      <c r="L6" s="639"/>
      <c r="M6" s="88"/>
      <c r="N6" s="88"/>
      <c r="O6" s="658"/>
      <c r="P6" s="190"/>
      <c r="Q6" s="190"/>
      <c r="S6" s="36"/>
      <c r="T6" s="36"/>
    </row>
    <row r="7" spans="3:20" ht="13.9" customHeight="1" thickBot="1" x14ac:dyDescent="0.25">
      <c r="C7" s="644"/>
      <c r="D7" s="101"/>
      <c r="E7" s="101"/>
      <c r="F7" s="91"/>
      <c r="G7" s="645"/>
      <c r="H7" s="92"/>
      <c r="I7" s="93"/>
      <c r="J7" s="94"/>
      <c r="K7" s="656"/>
      <c r="L7" s="93"/>
      <c r="M7" s="93"/>
      <c r="N7" s="88"/>
      <c r="O7" s="658"/>
      <c r="P7" s="190"/>
      <c r="Q7" s="190"/>
      <c r="S7" s="67"/>
      <c r="T7" s="67"/>
    </row>
    <row r="8" spans="3:20" ht="13.9" customHeight="1" x14ac:dyDescent="0.2">
      <c r="C8" s="644"/>
      <c r="D8" s="101"/>
      <c r="E8" s="101"/>
      <c r="F8" s="91"/>
      <c r="G8" s="645"/>
      <c r="H8" s="92"/>
      <c r="I8" s="624" t="s">
        <v>68</v>
      </c>
      <c r="J8" s="625"/>
      <c r="K8" s="620">
        <f>E13+I13+M13+Q13</f>
        <v>11443</v>
      </c>
      <c r="L8" s="621"/>
      <c r="M8" s="93"/>
      <c r="N8" s="88"/>
      <c r="O8" s="657"/>
      <c r="P8" s="96"/>
      <c r="Q8" s="96"/>
      <c r="S8" s="67"/>
      <c r="T8" s="67"/>
    </row>
    <row r="9" spans="3:20" ht="13.9" customHeight="1" thickBot="1" x14ac:dyDescent="0.25">
      <c r="C9" s="644"/>
      <c r="D9" s="101"/>
      <c r="E9" s="101"/>
      <c r="F9" s="91"/>
      <c r="G9" s="645"/>
      <c r="I9" s="626"/>
      <c r="J9" s="627"/>
      <c r="K9" s="622"/>
      <c r="L9" s="623"/>
      <c r="M9" s="194"/>
      <c r="N9" s="88"/>
      <c r="O9" s="658"/>
      <c r="P9" s="96"/>
      <c r="Q9" s="96"/>
      <c r="R9" s="52"/>
      <c r="S9" s="67"/>
      <c r="T9" s="67"/>
    </row>
    <row r="10" spans="3:20" ht="13.9" customHeight="1" thickBot="1" x14ac:dyDescent="0.25">
      <c r="C10" s="644"/>
      <c r="D10" s="101"/>
      <c r="E10" s="101"/>
      <c r="F10" s="91"/>
      <c r="G10" s="645"/>
      <c r="H10" s="88"/>
      <c r="I10" s="88"/>
      <c r="J10" s="88"/>
      <c r="K10" s="645"/>
      <c r="L10" s="88"/>
      <c r="M10" s="88"/>
      <c r="N10" s="88"/>
      <c r="O10" s="658"/>
      <c r="P10" s="96"/>
      <c r="Q10" s="96"/>
      <c r="R10" s="52"/>
      <c r="S10" s="67"/>
      <c r="T10" s="67"/>
    </row>
    <row r="11" spans="3:20" ht="13.9" customHeight="1" x14ac:dyDescent="0.2">
      <c r="C11" s="651" t="s">
        <v>84</v>
      </c>
      <c r="D11" s="640" t="s">
        <v>64</v>
      </c>
      <c r="E11" s="641"/>
      <c r="F11" s="91"/>
      <c r="G11" s="651" t="s">
        <v>84</v>
      </c>
      <c r="H11" s="640" t="s">
        <v>65</v>
      </c>
      <c r="I11" s="641"/>
      <c r="J11" s="633"/>
      <c r="K11" s="651" t="s">
        <v>84</v>
      </c>
      <c r="L11" s="642" t="s">
        <v>67</v>
      </c>
      <c r="M11" s="643"/>
      <c r="N11" s="88"/>
      <c r="O11" s="651" t="s">
        <v>84</v>
      </c>
      <c r="P11" s="347" t="s">
        <v>66</v>
      </c>
      <c r="Q11" s="348"/>
      <c r="R11" s="25"/>
      <c r="S11" s="25"/>
      <c r="T11" s="25"/>
    </row>
    <row r="12" spans="3:20" ht="13.9" customHeight="1" x14ac:dyDescent="0.2">
      <c r="C12" s="651"/>
      <c r="D12" s="197" t="s">
        <v>89</v>
      </c>
      <c r="E12" s="198" t="s">
        <v>90</v>
      </c>
      <c r="F12" s="91"/>
      <c r="G12" s="651"/>
      <c r="H12" s="197" t="s">
        <v>89</v>
      </c>
      <c r="I12" s="198" t="s">
        <v>90</v>
      </c>
      <c r="J12" s="633"/>
      <c r="K12" s="651"/>
      <c r="L12" s="197" t="s">
        <v>89</v>
      </c>
      <c r="M12" s="198" t="s">
        <v>90</v>
      </c>
      <c r="N12" s="88"/>
      <c r="O12" s="651"/>
      <c r="P12" s="197" t="s">
        <v>89</v>
      </c>
      <c r="Q12" s="198" t="s">
        <v>90</v>
      </c>
      <c r="S12" s="65"/>
      <c r="T12" s="68"/>
    </row>
    <row r="13" spans="3:20" ht="13.9" customHeight="1" thickBot="1" x14ac:dyDescent="0.25">
      <c r="C13" s="644"/>
      <c r="D13" s="195"/>
      <c r="E13" s="196">
        <f>SUM(E14:E79)</f>
        <v>333</v>
      </c>
      <c r="F13" s="91"/>
      <c r="G13" s="645"/>
      <c r="H13" s="195"/>
      <c r="I13" s="196">
        <f>SUM(I14:I79)</f>
        <v>4444</v>
      </c>
      <c r="J13" s="101"/>
      <c r="K13" s="657"/>
      <c r="L13" s="195"/>
      <c r="M13" s="196">
        <f>SUM(M14:M79)</f>
        <v>6666</v>
      </c>
      <c r="N13" s="88"/>
      <c r="P13" s="195"/>
      <c r="Q13" s="196">
        <f>SUM(Q14:Q79)</f>
        <v>0</v>
      </c>
      <c r="S13" s="16"/>
      <c r="T13" s="67"/>
    </row>
    <row r="14" spans="3:20" ht="13.9" customHeight="1" x14ac:dyDescent="0.2">
      <c r="C14" s="644"/>
      <c r="D14" s="199"/>
      <c r="E14" s="187"/>
      <c r="F14" s="200"/>
      <c r="G14" s="647"/>
      <c r="H14" s="199"/>
      <c r="I14" s="187"/>
      <c r="J14" s="96"/>
      <c r="K14" s="657"/>
      <c r="L14" s="199"/>
      <c r="M14" s="187"/>
      <c r="N14" s="201"/>
      <c r="P14" s="199"/>
      <c r="Q14" s="187"/>
      <c r="S14" s="16"/>
      <c r="T14" s="67"/>
    </row>
    <row r="15" spans="3:20" ht="13.9" customHeight="1" x14ac:dyDescent="0.2">
      <c r="C15" s="644"/>
      <c r="D15" s="199"/>
      <c r="E15" s="187">
        <v>333</v>
      </c>
      <c r="F15" s="200"/>
      <c r="G15" s="647"/>
      <c r="H15" s="199"/>
      <c r="I15" s="187"/>
      <c r="J15" s="96"/>
      <c r="K15" s="657"/>
      <c r="L15" s="199"/>
      <c r="M15" s="187"/>
      <c r="N15" s="201"/>
      <c r="P15" s="199"/>
      <c r="Q15" s="187"/>
      <c r="S15" s="16"/>
      <c r="T15" s="67"/>
    </row>
    <row r="16" spans="3:20" ht="13.9" customHeight="1" x14ac:dyDescent="0.2">
      <c r="C16" s="644"/>
      <c r="D16" s="199"/>
      <c r="E16" s="187"/>
      <c r="F16" s="200"/>
      <c r="G16" s="647"/>
      <c r="H16" s="199"/>
      <c r="I16" s="187">
        <v>4444</v>
      </c>
      <c r="J16" s="96"/>
      <c r="K16" s="657"/>
      <c r="L16" s="199"/>
      <c r="M16" s="187"/>
      <c r="N16" s="201"/>
      <c r="P16" s="199"/>
      <c r="Q16" s="187"/>
      <c r="S16" s="16"/>
      <c r="T16" s="67"/>
    </row>
    <row r="17" spans="3:20" ht="13.9" customHeight="1" x14ac:dyDescent="0.2">
      <c r="C17" s="644"/>
      <c r="D17" s="199"/>
      <c r="E17" s="187"/>
      <c r="F17" s="200"/>
      <c r="G17" s="647"/>
      <c r="H17" s="199"/>
      <c r="I17" s="187"/>
      <c r="J17" s="96"/>
      <c r="K17" s="657"/>
      <c r="L17" s="199"/>
      <c r="M17" s="187"/>
      <c r="N17" s="201"/>
      <c r="P17" s="199"/>
      <c r="Q17" s="187"/>
      <c r="S17" s="16"/>
      <c r="T17" s="67"/>
    </row>
    <row r="18" spans="3:20" ht="13.9" customHeight="1" x14ac:dyDescent="0.2">
      <c r="C18" s="644"/>
      <c r="D18" s="199"/>
      <c r="E18" s="187"/>
      <c r="F18" s="200"/>
      <c r="G18" s="647"/>
      <c r="H18" s="199"/>
      <c r="I18" s="187"/>
      <c r="J18" s="96"/>
      <c r="K18" s="657"/>
      <c r="L18" s="199"/>
      <c r="M18" s="187">
        <v>6666</v>
      </c>
      <c r="N18" s="201"/>
      <c r="P18" s="199"/>
      <c r="Q18" s="187"/>
      <c r="S18" s="16"/>
      <c r="T18" s="67"/>
    </row>
    <row r="19" spans="3:20" ht="13.9" customHeight="1" x14ac:dyDescent="0.2">
      <c r="C19" s="644"/>
      <c r="D19" s="199"/>
      <c r="E19" s="187"/>
      <c r="F19" s="200"/>
      <c r="G19" s="647"/>
      <c r="H19" s="199"/>
      <c r="I19" s="187"/>
      <c r="J19" s="96"/>
      <c r="K19" s="657"/>
      <c r="L19" s="199"/>
      <c r="M19" s="187"/>
      <c r="N19" s="201"/>
      <c r="P19" s="199"/>
      <c r="Q19" s="187"/>
      <c r="S19" s="16"/>
      <c r="T19" s="67"/>
    </row>
    <row r="20" spans="3:20" ht="13.9" customHeight="1" x14ac:dyDescent="0.2">
      <c r="C20" s="644"/>
      <c r="D20" s="199"/>
      <c r="E20" s="187"/>
      <c r="F20" s="200"/>
      <c r="G20" s="647"/>
      <c r="H20" s="199"/>
      <c r="I20" s="187"/>
      <c r="J20" s="96"/>
      <c r="K20" s="657"/>
      <c r="L20" s="199"/>
      <c r="M20" s="187"/>
      <c r="N20" s="201"/>
      <c r="P20" s="199"/>
      <c r="Q20" s="187"/>
      <c r="S20" s="16"/>
      <c r="T20" s="67"/>
    </row>
    <row r="21" spans="3:20" ht="13.9" customHeight="1" x14ac:dyDescent="0.2">
      <c r="C21" s="644"/>
      <c r="D21" s="199"/>
      <c r="E21" s="187"/>
      <c r="F21" s="200"/>
      <c r="G21" s="647"/>
      <c r="H21" s="199"/>
      <c r="I21" s="187"/>
      <c r="J21" s="96"/>
      <c r="K21" s="657"/>
      <c r="L21" s="199"/>
      <c r="M21" s="187"/>
      <c r="N21" s="201"/>
      <c r="P21" s="199"/>
      <c r="Q21" s="187"/>
      <c r="S21" s="16"/>
      <c r="T21" s="67"/>
    </row>
    <row r="22" spans="3:20" ht="13.9" customHeight="1" x14ac:dyDescent="0.2">
      <c r="C22" s="644"/>
      <c r="D22" s="199"/>
      <c r="E22" s="187"/>
      <c r="F22" s="200"/>
      <c r="G22" s="647"/>
      <c r="H22" s="199"/>
      <c r="I22" s="187"/>
      <c r="J22" s="96"/>
      <c r="K22" s="657"/>
      <c r="L22" s="199"/>
      <c r="M22" s="187"/>
      <c r="N22" s="201"/>
      <c r="P22" s="199"/>
      <c r="Q22" s="187"/>
      <c r="S22" s="16"/>
      <c r="T22" s="67"/>
    </row>
    <row r="23" spans="3:20" ht="13.9" customHeight="1" x14ac:dyDescent="0.2">
      <c r="C23" s="644"/>
      <c r="D23" s="199"/>
      <c r="E23" s="187"/>
      <c r="F23" s="200"/>
      <c r="G23" s="647"/>
      <c r="H23" s="199"/>
      <c r="I23" s="187"/>
      <c r="J23" s="96"/>
      <c r="K23" s="657"/>
      <c r="L23" s="199"/>
      <c r="M23" s="187"/>
      <c r="N23" s="201"/>
      <c r="P23" s="199"/>
      <c r="Q23" s="187"/>
      <c r="S23" s="16"/>
      <c r="T23" s="67"/>
    </row>
    <row r="24" spans="3:20" ht="13.9" customHeight="1" x14ac:dyDescent="0.2">
      <c r="C24" s="644"/>
      <c r="D24" s="199"/>
      <c r="E24" s="187"/>
      <c r="F24" s="200"/>
      <c r="G24" s="647"/>
      <c r="H24" s="199"/>
      <c r="I24" s="187"/>
      <c r="J24" s="96"/>
      <c r="K24" s="657"/>
      <c r="L24" s="199"/>
      <c r="M24" s="187"/>
      <c r="N24" s="201"/>
      <c r="P24" s="199"/>
      <c r="Q24" s="187"/>
      <c r="S24" s="16"/>
      <c r="T24" s="67"/>
    </row>
    <row r="25" spans="3:20" ht="13.9" customHeight="1" x14ac:dyDescent="0.2">
      <c r="C25" s="644"/>
      <c r="D25" s="199"/>
      <c r="E25" s="187"/>
      <c r="F25" s="200"/>
      <c r="G25" s="647"/>
      <c r="H25" s="199"/>
      <c r="I25" s="187"/>
      <c r="J25" s="96"/>
      <c r="K25" s="657"/>
      <c r="L25" s="199"/>
      <c r="M25" s="187"/>
      <c r="N25" s="201"/>
      <c r="P25" s="199"/>
      <c r="Q25" s="187"/>
      <c r="S25" s="16"/>
      <c r="T25" s="67"/>
    </row>
    <row r="26" spans="3:20" ht="13.9" customHeight="1" x14ac:dyDescent="0.2">
      <c r="C26" s="644"/>
      <c r="D26" s="199"/>
      <c r="E26" s="187"/>
      <c r="F26" s="200"/>
      <c r="G26" s="647"/>
      <c r="H26" s="199"/>
      <c r="I26" s="187"/>
      <c r="J26" s="96"/>
      <c r="K26" s="657"/>
      <c r="L26" s="199"/>
      <c r="M26" s="187"/>
      <c r="N26" s="201"/>
      <c r="P26" s="199"/>
      <c r="Q26" s="187"/>
      <c r="S26" s="16"/>
      <c r="T26" s="67"/>
    </row>
    <row r="27" spans="3:20" ht="13.9" customHeight="1" x14ac:dyDescent="0.2">
      <c r="C27" s="644"/>
      <c r="D27" s="199"/>
      <c r="E27" s="187"/>
      <c r="F27" s="200"/>
      <c r="G27" s="647"/>
      <c r="H27" s="199"/>
      <c r="I27" s="187"/>
      <c r="J27" s="96"/>
      <c r="K27" s="657"/>
      <c r="L27" s="199"/>
      <c r="M27" s="187"/>
      <c r="N27" s="201"/>
      <c r="P27" s="199"/>
      <c r="Q27" s="187"/>
      <c r="S27" s="16"/>
      <c r="T27" s="67"/>
    </row>
    <row r="28" spans="3:20" ht="13.9" customHeight="1" x14ac:dyDescent="0.2">
      <c r="C28" s="644"/>
      <c r="D28" s="199"/>
      <c r="E28" s="187"/>
      <c r="F28" s="200"/>
      <c r="G28" s="647"/>
      <c r="H28" s="199"/>
      <c r="I28" s="187"/>
      <c r="J28" s="96"/>
      <c r="K28" s="657"/>
      <c r="L28" s="199"/>
      <c r="M28" s="187"/>
      <c r="N28" s="201"/>
      <c r="P28" s="199"/>
      <c r="Q28" s="187"/>
      <c r="S28" s="16"/>
      <c r="T28" s="67"/>
    </row>
    <row r="29" spans="3:20" ht="13.9" customHeight="1" x14ac:dyDescent="0.2">
      <c r="C29" s="644"/>
      <c r="D29" s="199"/>
      <c r="E29" s="187"/>
      <c r="F29" s="200"/>
      <c r="G29" s="647"/>
      <c r="H29" s="199"/>
      <c r="I29" s="187"/>
      <c r="J29" s="96"/>
      <c r="K29" s="657"/>
      <c r="L29" s="199"/>
      <c r="M29" s="187"/>
      <c r="N29" s="201"/>
      <c r="P29" s="199"/>
      <c r="Q29" s="187"/>
      <c r="S29" s="16"/>
      <c r="T29" s="67"/>
    </row>
    <row r="30" spans="3:20" ht="13.9" customHeight="1" x14ac:dyDescent="0.2">
      <c r="C30" s="644"/>
      <c r="D30" s="199"/>
      <c r="E30" s="187"/>
      <c r="F30" s="200"/>
      <c r="G30" s="647"/>
      <c r="H30" s="199"/>
      <c r="I30" s="187"/>
      <c r="J30" s="96"/>
      <c r="K30" s="657"/>
      <c r="L30" s="199"/>
      <c r="M30" s="187"/>
      <c r="N30" s="201"/>
      <c r="P30" s="199"/>
      <c r="Q30" s="187"/>
      <c r="S30" s="16"/>
      <c r="T30" s="67"/>
    </row>
    <row r="31" spans="3:20" ht="13.9" customHeight="1" x14ac:dyDescent="0.2">
      <c r="C31" s="644"/>
      <c r="D31" s="199"/>
      <c r="E31" s="187"/>
      <c r="F31" s="200"/>
      <c r="G31" s="647"/>
      <c r="H31" s="199"/>
      <c r="I31" s="187"/>
      <c r="J31" s="96"/>
      <c r="K31" s="657"/>
      <c r="L31" s="199"/>
      <c r="M31" s="187"/>
      <c r="N31" s="201"/>
      <c r="P31" s="199"/>
      <c r="Q31" s="187"/>
      <c r="S31" s="16"/>
      <c r="T31" s="67"/>
    </row>
    <row r="32" spans="3:20" ht="13.9" customHeight="1" x14ac:dyDescent="0.2">
      <c r="C32" s="644"/>
      <c r="D32" s="199"/>
      <c r="E32" s="187"/>
      <c r="F32" s="200"/>
      <c r="G32" s="647"/>
      <c r="H32" s="199"/>
      <c r="I32" s="187"/>
      <c r="J32" s="96"/>
      <c r="K32" s="657"/>
      <c r="L32" s="199"/>
      <c r="M32" s="187"/>
      <c r="N32" s="201"/>
      <c r="P32" s="199"/>
      <c r="Q32" s="187"/>
      <c r="S32" s="16"/>
      <c r="T32" s="67"/>
    </row>
    <row r="33" spans="3:20" ht="13.9" customHeight="1" x14ac:dyDescent="0.2">
      <c r="C33" s="644"/>
      <c r="D33" s="199"/>
      <c r="E33" s="187"/>
      <c r="F33" s="200"/>
      <c r="G33" s="647"/>
      <c r="H33" s="199"/>
      <c r="I33" s="187"/>
      <c r="J33" s="96"/>
      <c r="K33" s="657"/>
      <c r="L33" s="199"/>
      <c r="M33" s="187"/>
      <c r="N33" s="201"/>
      <c r="P33" s="199"/>
      <c r="Q33" s="187"/>
      <c r="S33" s="16"/>
      <c r="T33" s="67"/>
    </row>
    <row r="34" spans="3:20" ht="13.9" customHeight="1" x14ac:dyDescent="0.2">
      <c r="C34" s="644"/>
      <c r="D34" s="199"/>
      <c r="E34" s="187"/>
      <c r="F34" s="200"/>
      <c r="G34" s="647"/>
      <c r="H34" s="199"/>
      <c r="I34" s="187"/>
      <c r="J34" s="96"/>
      <c r="K34" s="657"/>
      <c r="L34" s="199"/>
      <c r="M34" s="187"/>
      <c r="N34" s="201"/>
      <c r="P34" s="199"/>
      <c r="Q34" s="187"/>
      <c r="S34" s="16"/>
      <c r="T34" s="67"/>
    </row>
    <row r="35" spans="3:20" ht="13.9" customHeight="1" x14ac:dyDescent="0.2">
      <c r="C35" s="644"/>
      <c r="D35" s="199"/>
      <c r="E35" s="187"/>
      <c r="F35" s="200"/>
      <c r="G35" s="647"/>
      <c r="H35" s="199"/>
      <c r="I35" s="187"/>
      <c r="J35" s="96"/>
      <c r="K35" s="657"/>
      <c r="L35" s="199"/>
      <c r="M35" s="187"/>
      <c r="N35" s="201"/>
      <c r="P35" s="199"/>
      <c r="Q35" s="187"/>
      <c r="S35" s="16"/>
      <c r="T35" s="67"/>
    </row>
    <row r="36" spans="3:20" ht="13.9" customHeight="1" x14ac:dyDescent="0.2">
      <c r="C36" s="644"/>
      <c r="D36" s="199"/>
      <c r="E36" s="187"/>
      <c r="F36" s="200"/>
      <c r="G36" s="647"/>
      <c r="H36" s="199"/>
      <c r="I36" s="187"/>
      <c r="J36" s="96"/>
      <c r="K36" s="657"/>
      <c r="L36" s="199"/>
      <c r="M36" s="187"/>
      <c r="N36" s="201"/>
      <c r="P36" s="199"/>
      <c r="Q36" s="187"/>
      <c r="S36" s="16"/>
      <c r="T36" s="67"/>
    </row>
    <row r="37" spans="3:20" ht="13.9" customHeight="1" x14ac:dyDescent="0.2">
      <c r="C37" s="644"/>
      <c r="D37" s="199"/>
      <c r="E37" s="187"/>
      <c r="F37" s="200"/>
      <c r="G37" s="647"/>
      <c r="H37" s="199"/>
      <c r="I37" s="187"/>
      <c r="J37" s="96"/>
      <c r="K37" s="657"/>
      <c r="L37" s="199"/>
      <c r="M37" s="187"/>
      <c r="N37" s="201"/>
      <c r="P37" s="199"/>
      <c r="Q37" s="187"/>
      <c r="S37" s="16"/>
      <c r="T37" s="67"/>
    </row>
    <row r="38" spans="3:20" ht="13.9" customHeight="1" x14ac:dyDescent="0.2">
      <c r="C38" s="644"/>
      <c r="D38" s="199"/>
      <c r="E38" s="187"/>
      <c r="F38" s="200"/>
      <c r="G38" s="647"/>
      <c r="H38" s="199"/>
      <c r="I38" s="187"/>
      <c r="J38" s="96"/>
      <c r="K38" s="657"/>
      <c r="L38" s="199"/>
      <c r="M38" s="187"/>
      <c r="N38" s="201"/>
      <c r="P38" s="199"/>
      <c r="Q38" s="187"/>
      <c r="S38" s="16"/>
      <c r="T38" s="67"/>
    </row>
    <row r="39" spans="3:20" ht="13.9" customHeight="1" x14ac:dyDescent="0.2">
      <c r="C39" s="644"/>
      <c r="D39" s="199"/>
      <c r="E39" s="187"/>
      <c r="F39" s="200"/>
      <c r="G39" s="647"/>
      <c r="H39" s="199"/>
      <c r="I39" s="187"/>
      <c r="J39" s="96"/>
      <c r="K39" s="657"/>
      <c r="L39" s="199"/>
      <c r="M39" s="187"/>
      <c r="N39" s="201"/>
      <c r="P39" s="199"/>
      <c r="Q39" s="187"/>
      <c r="S39" s="16"/>
      <c r="T39" s="67"/>
    </row>
    <row r="40" spans="3:20" ht="13.9" customHeight="1" x14ac:dyDescent="0.2">
      <c r="C40" s="644"/>
      <c r="D40" s="199"/>
      <c r="E40" s="187"/>
      <c r="F40" s="200"/>
      <c r="G40" s="647"/>
      <c r="H40" s="199"/>
      <c r="I40" s="187"/>
      <c r="J40" s="96"/>
      <c r="K40" s="657"/>
      <c r="L40" s="199"/>
      <c r="M40" s="187"/>
      <c r="N40" s="201"/>
      <c r="P40" s="199"/>
      <c r="Q40" s="187"/>
      <c r="S40" s="16"/>
      <c r="T40" s="67"/>
    </row>
    <row r="41" spans="3:20" ht="13.9" customHeight="1" x14ac:dyDescent="0.2">
      <c r="C41" s="644"/>
      <c r="D41" s="199"/>
      <c r="E41" s="187"/>
      <c r="F41" s="200"/>
      <c r="G41" s="647"/>
      <c r="H41" s="199"/>
      <c r="I41" s="187"/>
      <c r="J41" s="96"/>
      <c r="K41" s="657"/>
      <c r="L41" s="199"/>
      <c r="M41" s="187"/>
      <c r="N41" s="201"/>
      <c r="P41" s="199"/>
      <c r="Q41" s="187"/>
      <c r="S41" s="16"/>
      <c r="T41" s="67"/>
    </row>
    <row r="42" spans="3:20" ht="13.9" customHeight="1" x14ac:dyDescent="0.2">
      <c r="C42" s="644"/>
      <c r="D42" s="199"/>
      <c r="E42" s="187"/>
      <c r="F42" s="200"/>
      <c r="G42" s="647"/>
      <c r="H42" s="199"/>
      <c r="I42" s="187"/>
      <c r="J42" s="96"/>
      <c r="K42" s="657"/>
      <c r="L42" s="199"/>
      <c r="M42" s="187"/>
      <c r="N42" s="201"/>
      <c r="P42" s="199"/>
      <c r="Q42" s="187"/>
      <c r="S42" s="16"/>
      <c r="T42" s="67"/>
    </row>
    <row r="43" spans="3:20" ht="13.9" customHeight="1" x14ac:dyDescent="0.2">
      <c r="C43" s="644"/>
      <c r="D43" s="199"/>
      <c r="E43" s="187"/>
      <c r="F43" s="200"/>
      <c r="G43" s="647"/>
      <c r="H43" s="199"/>
      <c r="I43" s="187"/>
      <c r="J43" s="96"/>
      <c r="K43" s="657"/>
      <c r="L43" s="199"/>
      <c r="M43" s="187"/>
      <c r="N43" s="201"/>
      <c r="P43" s="199"/>
      <c r="Q43" s="187"/>
      <c r="S43" s="16"/>
      <c r="T43" s="67"/>
    </row>
    <row r="44" spans="3:20" ht="13.9" customHeight="1" x14ac:dyDescent="0.2">
      <c r="C44" s="644"/>
      <c r="D44" s="199"/>
      <c r="E44" s="187"/>
      <c r="F44" s="200"/>
      <c r="G44" s="647"/>
      <c r="H44" s="199"/>
      <c r="I44" s="187"/>
      <c r="J44" s="96"/>
      <c r="K44" s="657"/>
      <c r="L44" s="199"/>
      <c r="M44" s="187"/>
      <c r="N44" s="201"/>
      <c r="P44" s="199"/>
      <c r="Q44" s="187"/>
      <c r="S44" s="16"/>
      <c r="T44" s="67"/>
    </row>
    <row r="45" spans="3:20" ht="13.9" customHeight="1" x14ac:dyDescent="0.2">
      <c r="C45" s="644"/>
      <c r="D45" s="199"/>
      <c r="E45" s="187"/>
      <c r="F45" s="200"/>
      <c r="G45" s="647"/>
      <c r="H45" s="199"/>
      <c r="I45" s="187"/>
      <c r="J45" s="96"/>
      <c r="K45" s="657"/>
      <c r="L45" s="199"/>
      <c r="M45" s="187"/>
      <c r="N45" s="201"/>
      <c r="P45" s="199"/>
      <c r="Q45" s="187"/>
      <c r="S45" s="16"/>
      <c r="T45" s="67"/>
    </row>
    <row r="46" spans="3:20" ht="13.9" customHeight="1" x14ac:dyDescent="0.2">
      <c r="C46" s="644"/>
      <c r="D46" s="199"/>
      <c r="E46" s="187"/>
      <c r="F46" s="200"/>
      <c r="G46" s="647"/>
      <c r="H46" s="199"/>
      <c r="I46" s="187"/>
      <c r="J46" s="96"/>
      <c r="K46" s="657"/>
      <c r="L46" s="199"/>
      <c r="M46" s="187"/>
      <c r="N46" s="201"/>
      <c r="P46" s="199"/>
      <c r="Q46" s="187"/>
      <c r="S46" s="16"/>
      <c r="T46" s="67"/>
    </row>
    <row r="47" spans="3:20" ht="13.9" customHeight="1" x14ac:dyDescent="0.2">
      <c r="C47" s="644"/>
      <c r="D47" s="199"/>
      <c r="E47" s="187"/>
      <c r="F47" s="200"/>
      <c r="G47" s="647"/>
      <c r="H47" s="199"/>
      <c r="I47" s="187"/>
      <c r="J47" s="96"/>
      <c r="K47" s="657"/>
      <c r="L47" s="199"/>
      <c r="M47" s="187"/>
      <c r="N47" s="201"/>
      <c r="P47" s="199"/>
      <c r="Q47" s="187"/>
      <c r="S47" s="16"/>
      <c r="T47" s="67"/>
    </row>
    <row r="48" spans="3:20" ht="13.9" customHeight="1" x14ac:dyDescent="0.2">
      <c r="C48" s="644"/>
      <c r="D48" s="199"/>
      <c r="E48" s="187"/>
      <c r="F48" s="200"/>
      <c r="G48" s="647"/>
      <c r="H48" s="199"/>
      <c r="I48" s="187"/>
      <c r="J48" s="96"/>
      <c r="K48" s="657"/>
      <c r="L48" s="199"/>
      <c r="M48" s="187"/>
      <c r="N48" s="201"/>
      <c r="P48" s="199"/>
      <c r="Q48" s="187"/>
      <c r="S48" s="16"/>
      <c r="T48" s="67"/>
    </row>
    <row r="49" spans="3:20" ht="13.9" customHeight="1" x14ac:dyDescent="0.2">
      <c r="C49" s="644"/>
      <c r="D49" s="199"/>
      <c r="E49" s="187"/>
      <c r="F49" s="200"/>
      <c r="G49" s="647"/>
      <c r="H49" s="199"/>
      <c r="I49" s="187"/>
      <c r="J49" s="96"/>
      <c r="K49" s="657"/>
      <c r="L49" s="199"/>
      <c r="M49" s="187"/>
      <c r="N49" s="201"/>
      <c r="P49" s="199"/>
      <c r="Q49" s="187"/>
      <c r="S49" s="16"/>
      <c r="T49" s="67"/>
    </row>
    <row r="50" spans="3:20" ht="13.9" customHeight="1" x14ac:dyDescent="0.2">
      <c r="C50" s="644"/>
      <c r="D50" s="199"/>
      <c r="E50" s="187"/>
      <c r="F50" s="200"/>
      <c r="G50" s="647"/>
      <c r="H50" s="199"/>
      <c r="I50" s="187"/>
      <c r="J50" s="96"/>
      <c r="K50" s="657"/>
      <c r="L50" s="199"/>
      <c r="M50" s="187"/>
      <c r="N50" s="201"/>
      <c r="P50" s="199"/>
      <c r="Q50" s="187"/>
      <c r="S50" s="16"/>
      <c r="T50" s="67"/>
    </row>
    <row r="51" spans="3:20" ht="13.9" customHeight="1" x14ac:dyDescent="0.2">
      <c r="C51" s="644"/>
      <c r="D51" s="199"/>
      <c r="E51" s="187"/>
      <c r="F51" s="200"/>
      <c r="G51" s="647"/>
      <c r="H51" s="199"/>
      <c r="I51" s="187"/>
      <c r="J51" s="96"/>
      <c r="K51" s="657"/>
      <c r="L51" s="199"/>
      <c r="M51" s="187"/>
      <c r="N51" s="201"/>
      <c r="P51" s="199"/>
      <c r="Q51" s="187"/>
      <c r="S51" s="16"/>
      <c r="T51" s="67"/>
    </row>
    <row r="52" spans="3:20" ht="13.9" customHeight="1" x14ac:dyDescent="0.2">
      <c r="C52" s="644"/>
      <c r="D52" s="199"/>
      <c r="E52" s="187"/>
      <c r="F52" s="200"/>
      <c r="G52" s="647"/>
      <c r="H52" s="199"/>
      <c r="I52" s="187"/>
      <c r="J52" s="96"/>
      <c r="K52" s="657"/>
      <c r="L52" s="199"/>
      <c r="M52" s="187"/>
      <c r="N52" s="201"/>
      <c r="P52" s="199"/>
      <c r="Q52" s="187"/>
      <c r="S52" s="16"/>
      <c r="T52" s="67"/>
    </row>
    <row r="53" spans="3:20" ht="13.9" customHeight="1" x14ac:dyDescent="0.2">
      <c r="C53" s="644"/>
      <c r="D53" s="199"/>
      <c r="E53" s="187"/>
      <c r="F53" s="200"/>
      <c r="G53" s="647"/>
      <c r="H53" s="199"/>
      <c r="I53" s="187"/>
      <c r="J53" s="96"/>
      <c r="K53" s="657"/>
      <c r="L53" s="199"/>
      <c r="M53" s="187"/>
      <c r="N53" s="201"/>
      <c r="P53" s="199"/>
      <c r="Q53" s="187"/>
      <c r="S53" s="16"/>
      <c r="T53" s="67"/>
    </row>
    <row r="54" spans="3:20" ht="13.9" customHeight="1" x14ac:dyDescent="0.2">
      <c r="C54" s="644"/>
      <c r="D54" s="199"/>
      <c r="E54" s="187"/>
      <c r="F54" s="200"/>
      <c r="G54" s="647"/>
      <c r="H54" s="199"/>
      <c r="I54" s="187"/>
      <c r="J54" s="96"/>
      <c r="K54" s="657"/>
      <c r="L54" s="199"/>
      <c r="M54" s="187"/>
      <c r="N54" s="201"/>
      <c r="P54" s="199"/>
      <c r="Q54" s="187"/>
      <c r="S54" s="16"/>
      <c r="T54" s="67"/>
    </row>
    <row r="55" spans="3:20" ht="13.9" customHeight="1" x14ac:dyDescent="0.2">
      <c r="C55" s="644"/>
      <c r="D55" s="199"/>
      <c r="E55" s="187"/>
      <c r="F55" s="200"/>
      <c r="G55" s="647"/>
      <c r="H55" s="199"/>
      <c r="I55" s="187"/>
      <c r="J55" s="96"/>
      <c r="K55" s="657"/>
      <c r="L55" s="199"/>
      <c r="M55" s="187"/>
      <c r="N55" s="201"/>
      <c r="P55" s="199"/>
      <c r="Q55" s="187"/>
      <c r="S55" s="16"/>
      <c r="T55" s="67"/>
    </row>
    <row r="56" spans="3:20" ht="13.9" customHeight="1" x14ac:dyDescent="0.2">
      <c r="C56" s="644"/>
      <c r="D56" s="199"/>
      <c r="E56" s="187"/>
      <c r="F56" s="200"/>
      <c r="G56" s="647"/>
      <c r="H56" s="199"/>
      <c r="I56" s="187"/>
      <c r="J56" s="96"/>
      <c r="K56" s="657"/>
      <c r="L56" s="199"/>
      <c r="M56" s="187"/>
      <c r="N56" s="201"/>
      <c r="P56" s="199"/>
      <c r="Q56" s="187"/>
      <c r="S56" s="16"/>
      <c r="T56" s="67"/>
    </row>
    <row r="57" spans="3:20" ht="13.9" customHeight="1" x14ac:dyDescent="0.2">
      <c r="C57" s="644"/>
      <c r="D57" s="199"/>
      <c r="E57" s="187"/>
      <c r="F57" s="200"/>
      <c r="G57" s="647"/>
      <c r="H57" s="199"/>
      <c r="I57" s="187"/>
      <c r="J57" s="96"/>
      <c r="K57" s="657"/>
      <c r="L57" s="199"/>
      <c r="M57" s="187"/>
      <c r="N57" s="201"/>
      <c r="P57" s="199"/>
      <c r="Q57" s="187"/>
      <c r="S57" s="16"/>
      <c r="T57" s="67"/>
    </row>
    <row r="58" spans="3:20" ht="13.9" customHeight="1" x14ac:dyDescent="0.2">
      <c r="C58" s="644"/>
      <c r="D58" s="199"/>
      <c r="E58" s="187"/>
      <c r="F58" s="200"/>
      <c r="G58" s="647"/>
      <c r="H58" s="199"/>
      <c r="I58" s="187"/>
      <c r="J58" s="96"/>
      <c r="K58" s="657"/>
      <c r="L58" s="199"/>
      <c r="M58" s="187"/>
      <c r="N58" s="201"/>
      <c r="P58" s="199"/>
      <c r="Q58" s="187"/>
      <c r="S58" s="16"/>
      <c r="T58" s="67"/>
    </row>
    <row r="59" spans="3:20" ht="13.9" customHeight="1" x14ac:dyDescent="0.2">
      <c r="C59" s="644"/>
      <c r="D59" s="199"/>
      <c r="E59" s="187"/>
      <c r="F59" s="200"/>
      <c r="G59" s="647"/>
      <c r="H59" s="199"/>
      <c r="I59" s="187"/>
      <c r="J59" s="96"/>
      <c r="K59" s="657"/>
      <c r="L59" s="199"/>
      <c r="M59" s="187"/>
      <c r="N59" s="201"/>
      <c r="P59" s="199"/>
      <c r="Q59" s="187"/>
      <c r="S59" s="16"/>
      <c r="T59" s="67"/>
    </row>
    <row r="60" spans="3:20" ht="13.9" customHeight="1" x14ac:dyDescent="0.2">
      <c r="C60" s="644"/>
      <c r="D60" s="199"/>
      <c r="E60" s="187"/>
      <c r="F60" s="200"/>
      <c r="G60" s="647"/>
      <c r="H60" s="199"/>
      <c r="I60" s="187"/>
      <c r="J60" s="96"/>
      <c r="K60" s="657"/>
      <c r="L60" s="199"/>
      <c r="M60" s="187"/>
      <c r="N60" s="201"/>
      <c r="P60" s="199"/>
      <c r="Q60" s="187"/>
      <c r="S60" s="16"/>
      <c r="T60" s="67"/>
    </row>
    <row r="61" spans="3:20" ht="13.9" customHeight="1" x14ac:dyDescent="0.2">
      <c r="C61" s="644"/>
      <c r="D61" s="199"/>
      <c r="E61" s="187"/>
      <c r="F61" s="200"/>
      <c r="G61" s="647"/>
      <c r="H61" s="199"/>
      <c r="I61" s="187"/>
      <c r="J61" s="96"/>
      <c r="K61" s="657"/>
      <c r="L61" s="199"/>
      <c r="M61" s="187"/>
      <c r="N61" s="201"/>
      <c r="P61" s="199"/>
      <c r="Q61" s="187"/>
      <c r="S61" s="16"/>
      <c r="T61" s="67"/>
    </row>
    <row r="62" spans="3:20" ht="13.9" customHeight="1" x14ac:dyDescent="0.2">
      <c r="C62" s="644"/>
      <c r="D62" s="199"/>
      <c r="E62" s="187"/>
      <c r="F62" s="200"/>
      <c r="G62" s="647"/>
      <c r="H62" s="199"/>
      <c r="I62" s="187"/>
      <c r="J62" s="96"/>
      <c r="K62" s="657"/>
      <c r="L62" s="199"/>
      <c r="M62" s="187"/>
      <c r="N62" s="201"/>
      <c r="P62" s="199"/>
      <c r="Q62" s="187"/>
      <c r="S62" s="16"/>
      <c r="T62" s="67"/>
    </row>
    <row r="63" spans="3:20" ht="13.9" customHeight="1" x14ac:dyDescent="0.2">
      <c r="C63" s="644"/>
      <c r="D63" s="199"/>
      <c r="E63" s="187"/>
      <c r="F63" s="200"/>
      <c r="G63" s="647"/>
      <c r="H63" s="199"/>
      <c r="I63" s="187"/>
      <c r="J63" s="96"/>
      <c r="K63" s="657"/>
      <c r="L63" s="199"/>
      <c r="M63" s="187"/>
      <c r="N63" s="201"/>
      <c r="P63" s="199"/>
      <c r="Q63" s="187"/>
      <c r="S63" s="16"/>
      <c r="T63" s="67"/>
    </row>
    <row r="64" spans="3:20" ht="13.9" customHeight="1" x14ac:dyDescent="0.2">
      <c r="C64" s="644"/>
      <c r="D64" s="199"/>
      <c r="E64" s="187"/>
      <c r="F64" s="200"/>
      <c r="G64" s="647"/>
      <c r="H64" s="199"/>
      <c r="I64" s="187"/>
      <c r="J64" s="96"/>
      <c r="K64" s="657"/>
      <c r="L64" s="199"/>
      <c r="M64" s="187"/>
      <c r="N64" s="201"/>
      <c r="P64" s="199"/>
      <c r="Q64" s="187"/>
      <c r="S64" s="16"/>
      <c r="T64" s="67"/>
    </row>
    <row r="65" spans="3:20" ht="13.9" customHeight="1" x14ac:dyDescent="0.2">
      <c r="C65" s="644"/>
      <c r="D65" s="199"/>
      <c r="E65" s="187"/>
      <c r="F65" s="200"/>
      <c r="G65" s="647"/>
      <c r="H65" s="199"/>
      <c r="I65" s="187"/>
      <c r="J65" s="96"/>
      <c r="K65" s="657"/>
      <c r="L65" s="199"/>
      <c r="M65" s="187"/>
      <c r="N65" s="201"/>
      <c r="P65" s="199"/>
      <c r="Q65" s="187"/>
      <c r="S65" s="16"/>
      <c r="T65" s="67"/>
    </row>
    <row r="66" spans="3:20" ht="13.9" customHeight="1" x14ac:dyDescent="0.2">
      <c r="C66" s="644"/>
      <c r="D66" s="199"/>
      <c r="E66" s="187"/>
      <c r="F66" s="200"/>
      <c r="G66" s="647"/>
      <c r="H66" s="199"/>
      <c r="I66" s="187"/>
      <c r="J66" s="96"/>
      <c r="K66" s="657"/>
      <c r="L66" s="199"/>
      <c r="M66" s="187"/>
      <c r="N66" s="201"/>
      <c r="P66" s="199"/>
      <c r="Q66" s="187"/>
      <c r="S66" s="16"/>
      <c r="T66" s="67"/>
    </row>
    <row r="67" spans="3:20" ht="13.9" customHeight="1" x14ac:dyDescent="0.2">
      <c r="C67" s="644"/>
      <c r="D67" s="199"/>
      <c r="E67" s="187"/>
      <c r="F67" s="200"/>
      <c r="G67" s="647"/>
      <c r="H67" s="199"/>
      <c r="I67" s="187"/>
      <c r="J67" s="96"/>
      <c r="K67" s="657"/>
      <c r="L67" s="199"/>
      <c r="M67" s="187"/>
      <c r="N67" s="201"/>
      <c r="P67" s="199"/>
      <c r="Q67" s="187"/>
      <c r="S67" s="16"/>
      <c r="T67" s="67"/>
    </row>
    <row r="68" spans="3:20" ht="13.9" customHeight="1" x14ac:dyDescent="0.2">
      <c r="C68" s="644"/>
      <c r="D68" s="199"/>
      <c r="E68" s="187"/>
      <c r="F68" s="200"/>
      <c r="G68" s="647"/>
      <c r="H68" s="199"/>
      <c r="I68" s="187"/>
      <c r="J68" s="96"/>
      <c r="K68" s="657"/>
      <c r="L68" s="199"/>
      <c r="M68" s="187"/>
      <c r="N68" s="201"/>
      <c r="P68" s="199"/>
      <c r="Q68" s="187"/>
      <c r="S68" s="16"/>
      <c r="T68" s="67"/>
    </row>
    <row r="69" spans="3:20" ht="13.9" customHeight="1" x14ac:dyDescent="0.2">
      <c r="C69" s="644"/>
      <c r="D69" s="199"/>
      <c r="E69" s="187"/>
      <c r="F69" s="200"/>
      <c r="G69" s="647"/>
      <c r="H69" s="199"/>
      <c r="I69" s="187"/>
      <c r="J69" s="96"/>
      <c r="K69" s="657"/>
      <c r="L69" s="199"/>
      <c r="M69" s="187"/>
      <c r="N69" s="201"/>
      <c r="P69" s="199"/>
      <c r="Q69" s="187"/>
      <c r="S69" s="16"/>
      <c r="T69" s="67"/>
    </row>
    <row r="70" spans="3:20" ht="13.9" customHeight="1" x14ac:dyDescent="0.2">
      <c r="C70" s="644"/>
      <c r="D70" s="199"/>
      <c r="E70" s="187"/>
      <c r="F70" s="200"/>
      <c r="G70" s="647"/>
      <c r="H70" s="199"/>
      <c r="I70" s="187"/>
      <c r="J70" s="96"/>
      <c r="K70" s="657"/>
      <c r="L70" s="199"/>
      <c r="M70" s="187"/>
      <c r="N70" s="201"/>
      <c r="P70" s="199"/>
      <c r="Q70" s="187"/>
      <c r="S70" s="16"/>
      <c r="T70" s="67"/>
    </row>
    <row r="71" spans="3:20" ht="13.9" customHeight="1" x14ac:dyDescent="0.2">
      <c r="C71" s="644"/>
      <c r="D71" s="199"/>
      <c r="E71" s="187"/>
      <c r="F71" s="200"/>
      <c r="G71" s="647"/>
      <c r="H71" s="199"/>
      <c r="I71" s="187"/>
      <c r="J71" s="96"/>
      <c r="K71" s="657"/>
      <c r="L71" s="199"/>
      <c r="M71" s="187"/>
      <c r="N71" s="201"/>
      <c r="P71" s="199"/>
      <c r="Q71" s="187"/>
      <c r="S71" s="16"/>
      <c r="T71" s="67"/>
    </row>
    <row r="72" spans="3:20" ht="13.9" customHeight="1" x14ac:dyDescent="0.2">
      <c r="C72" s="644"/>
      <c r="D72" s="199"/>
      <c r="E72" s="187"/>
      <c r="F72" s="200"/>
      <c r="G72" s="647"/>
      <c r="H72" s="199"/>
      <c r="I72" s="187"/>
      <c r="J72" s="96"/>
      <c r="K72" s="657"/>
      <c r="L72" s="199"/>
      <c r="M72" s="187"/>
      <c r="N72" s="201"/>
      <c r="P72" s="199"/>
      <c r="Q72" s="187"/>
      <c r="S72" s="16"/>
      <c r="T72" s="67"/>
    </row>
    <row r="73" spans="3:20" ht="13.9" customHeight="1" x14ac:dyDescent="0.2">
      <c r="C73" s="644"/>
      <c r="D73" s="199"/>
      <c r="E73" s="187"/>
      <c r="F73" s="200"/>
      <c r="G73" s="647"/>
      <c r="H73" s="199"/>
      <c r="I73" s="187"/>
      <c r="J73" s="96"/>
      <c r="K73" s="657"/>
      <c r="L73" s="199"/>
      <c r="M73" s="187"/>
      <c r="N73" s="201"/>
      <c r="P73" s="199"/>
      <c r="Q73" s="187"/>
      <c r="S73" s="16"/>
      <c r="T73" s="67"/>
    </row>
    <row r="74" spans="3:20" ht="13.9" customHeight="1" x14ac:dyDescent="0.2">
      <c r="C74" s="644"/>
      <c r="D74" s="199"/>
      <c r="E74" s="187"/>
      <c r="F74" s="200"/>
      <c r="G74" s="647"/>
      <c r="H74" s="199"/>
      <c r="I74" s="187"/>
      <c r="J74" s="96"/>
      <c r="K74" s="657"/>
      <c r="L74" s="199"/>
      <c r="M74" s="187"/>
      <c r="N74" s="201"/>
      <c r="P74" s="199"/>
      <c r="Q74" s="187"/>
      <c r="S74" s="16"/>
      <c r="T74" s="67"/>
    </row>
    <row r="75" spans="3:20" ht="13.9" customHeight="1" x14ac:dyDescent="0.2">
      <c r="C75" s="644"/>
      <c r="D75" s="199"/>
      <c r="E75" s="187"/>
      <c r="F75" s="200"/>
      <c r="G75" s="647"/>
      <c r="H75" s="199"/>
      <c r="I75" s="187"/>
      <c r="J75" s="96"/>
      <c r="K75" s="657"/>
      <c r="L75" s="199"/>
      <c r="M75" s="187"/>
      <c r="N75" s="201"/>
      <c r="P75" s="199"/>
      <c r="Q75" s="187"/>
      <c r="S75" s="16"/>
      <c r="T75" s="67"/>
    </row>
    <row r="76" spans="3:20" ht="13.9" customHeight="1" x14ac:dyDescent="0.2">
      <c r="C76" s="644"/>
      <c r="D76" s="199"/>
      <c r="E76" s="187"/>
      <c r="F76" s="200"/>
      <c r="G76" s="647"/>
      <c r="H76" s="199"/>
      <c r="I76" s="187"/>
      <c r="J76" s="96"/>
      <c r="K76" s="657"/>
      <c r="L76" s="199"/>
      <c r="M76" s="187"/>
      <c r="N76" s="201"/>
      <c r="P76" s="199"/>
      <c r="Q76" s="187"/>
      <c r="S76" s="16"/>
      <c r="T76" s="67"/>
    </row>
    <row r="77" spans="3:20" ht="13.9" customHeight="1" x14ac:dyDescent="0.2">
      <c r="C77" s="644"/>
      <c r="D77" s="199"/>
      <c r="E77" s="187"/>
      <c r="F77" s="200"/>
      <c r="G77" s="647"/>
      <c r="H77" s="199"/>
      <c r="I77" s="187"/>
      <c r="J77" s="96"/>
      <c r="K77" s="657"/>
      <c r="L77" s="199"/>
      <c r="M77" s="187"/>
      <c r="N77" s="201"/>
      <c r="P77" s="199"/>
      <c r="Q77" s="187"/>
      <c r="S77" s="16"/>
      <c r="T77" s="67"/>
    </row>
    <row r="78" spans="3:20" ht="13.9" customHeight="1" x14ac:dyDescent="0.2">
      <c r="C78" s="644"/>
      <c r="D78" s="199"/>
      <c r="E78" s="187"/>
      <c r="F78" s="200"/>
      <c r="G78" s="647"/>
      <c r="H78" s="199"/>
      <c r="I78" s="187"/>
      <c r="J78" s="96"/>
      <c r="K78" s="657"/>
      <c r="L78" s="199"/>
      <c r="M78" s="187"/>
      <c r="N78" s="201"/>
      <c r="P78" s="199"/>
      <c r="Q78" s="187"/>
      <c r="S78" s="16"/>
      <c r="T78" s="67"/>
    </row>
    <row r="79" spans="3:20" ht="13.9" customHeight="1" x14ac:dyDescent="0.2">
      <c r="C79" s="644"/>
      <c r="D79" s="199"/>
      <c r="E79" s="187"/>
      <c r="F79" s="200"/>
      <c r="G79" s="647"/>
      <c r="H79" s="199"/>
      <c r="I79" s="187"/>
      <c r="J79" s="96"/>
      <c r="K79" s="657"/>
      <c r="L79" s="199"/>
      <c r="M79" s="187"/>
      <c r="N79" s="201"/>
      <c r="P79" s="199"/>
      <c r="Q79" s="187"/>
      <c r="S79" s="16"/>
      <c r="T79" s="67"/>
    </row>
    <row r="80" spans="3:20" ht="13.9" customHeight="1" x14ac:dyDescent="0.2">
      <c r="C80" s="644"/>
      <c r="D80" s="199"/>
      <c r="E80" s="187"/>
      <c r="F80" s="200"/>
      <c r="G80" s="647"/>
      <c r="H80" s="199"/>
      <c r="I80" s="187"/>
      <c r="J80" s="96"/>
      <c r="K80" s="657"/>
      <c r="L80" s="199"/>
      <c r="M80" s="187"/>
      <c r="N80" s="201"/>
      <c r="P80" s="199"/>
      <c r="Q80" s="187"/>
      <c r="S80" s="16"/>
      <c r="T80" s="67"/>
    </row>
    <row r="81" spans="3:20" ht="13.9" customHeight="1" x14ac:dyDescent="0.2">
      <c r="C81" s="644"/>
      <c r="D81" s="199"/>
      <c r="E81" s="187"/>
      <c r="F81" s="200"/>
      <c r="G81" s="647"/>
      <c r="H81" s="199"/>
      <c r="I81" s="187"/>
      <c r="J81" s="96"/>
      <c r="K81" s="657"/>
      <c r="L81" s="199"/>
      <c r="M81" s="187"/>
      <c r="N81" s="201"/>
      <c r="P81" s="199"/>
      <c r="Q81" s="187"/>
      <c r="S81" s="16"/>
      <c r="T81" s="67"/>
    </row>
    <row r="82" spans="3:20" ht="13.9" customHeight="1" x14ac:dyDescent="0.2">
      <c r="C82" s="644"/>
      <c r="D82" s="199"/>
      <c r="E82" s="187"/>
      <c r="F82" s="200"/>
      <c r="G82" s="647"/>
      <c r="H82" s="199"/>
      <c r="I82" s="187"/>
      <c r="J82" s="96"/>
      <c r="K82" s="657"/>
      <c r="L82" s="199"/>
      <c r="M82" s="187"/>
      <c r="N82" s="201"/>
      <c r="P82" s="199"/>
      <c r="Q82" s="187"/>
      <c r="S82" s="16"/>
      <c r="T82" s="67"/>
    </row>
    <row r="83" spans="3:20" ht="13.9" customHeight="1" x14ac:dyDescent="0.2">
      <c r="C83" s="644"/>
      <c r="D83" s="199"/>
      <c r="E83" s="187"/>
      <c r="F83" s="200"/>
      <c r="G83" s="647"/>
      <c r="H83" s="199"/>
      <c r="I83" s="187"/>
      <c r="J83" s="96"/>
      <c r="K83" s="657"/>
      <c r="L83" s="199"/>
      <c r="M83" s="187"/>
      <c r="N83" s="201"/>
      <c r="P83" s="199"/>
      <c r="Q83" s="187"/>
      <c r="S83" s="16"/>
      <c r="T83" s="67"/>
    </row>
    <row r="84" spans="3:20" ht="13.9" customHeight="1" x14ac:dyDescent="0.2">
      <c r="C84" s="644"/>
      <c r="D84" s="199"/>
      <c r="E84" s="187"/>
      <c r="F84" s="200"/>
      <c r="G84" s="647"/>
      <c r="H84" s="199"/>
      <c r="I84" s="187"/>
      <c r="J84" s="96"/>
      <c r="K84" s="657"/>
      <c r="L84" s="199"/>
      <c r="M84" s="187"/>
      <c r="N84" s="201"/>
      <c r="P84" s="199"/>
      <c r="Q84" s="187"/>
      <c r="S84" s="16"/>
      <c r="T84" s="67"/>
    </row>
    <row r="85" spans="3:20" ht="13.9" customHeight="1" x14ac:dyDescent="0.2">
      <c r="C85" s="644"/>
      <c r="D85" s="199"/>
      <c r="E85" s="187"/>
      <c r="F85" s="200"/>
      <c r="G85" s="647"/>
      <c r="H85" s="199"/>
      <c r="I85" s="187"/>
      <c r="J85" s="96"/>
      <c r="K85" s="657"/>
      <c r="L85" s="199"/>
      <c r="M85" s="187"/>
      <c r="N85" s="201"/>
      <c r="P85" s="199"/>
      <c r="Q85" s="187"/>
      <c r="S85" s="16"/>
      <c r="T85" s="67"/>
    </row>
    <row r="86" spans="3:20" ht="13.9" customHeight="1" x14ac:dyDescent="0.2">
      <c r="C86" s="644"/>
      <c r="D86" s="199"/>
      <c r="E86" s="187"/>
      <c r="F86" s="200"/>
      <c r="G86" s="647"/>
      <c r="H86" s="199"/>
      <c r="I86" s="187"/>
      <c r="J86" s="96"/>
      <c r="K86" s="657"/>
      <c r="L86" s="199"/>
      <c r="M86" s="187"/>
      <c r="N86" s="201"/>
      <c r="P86" s="199"/>
      <c r="Q86" s="187"/>
      <c r="S86" s="16"/>
      <c r="T86" s="67"/>
    </row>
    <row r="87" spans="3:20" ht="13.9" customHeight="1" x14ac:dyDescent="0.2">
      <c r="C87" s="644"/>
      <c r="D87" s="199"/>
      <c r="E87" s="187"/>
      <c r="F87" s="200"/>
      <c r="G87" s="647"/>
      <c r="H87" s="199"/>
      <c r="I87" s="187"/>
      <c r="J87" s="96"/>
      <c r="K87" s="657"/>
      <c r="L87" s="199"/>
      <c r="M87" s="187"/>
      <c r="N87" s="201"/>
      <c r="P87" s="199"/>
      <c r="Q87" s="187"/>
      <c r="S87" s="16"/>
      <c r="T87" s="67"/>
    </row>
    <row r="88" spans="3:20" ht="13.9" customHeight="1" x14ac:dyDescent="0.2">
      <c r="C88" s="644"/>
      <c r="D88" s="199"/>
      <c r="E88" s="187"/>
      <c r="F88" s="200"/>
      <c r="G88" s="647"/>
      <c r="H88" s="199"/>
      <c r="I88" s="187"/>
      <c r="J88" s="96"/>
      <c r="K88" s="657"/>
      <c r="L88" s="199"/>
      <c r="M88" s="187"/>
      <c r="N88" s="201"/>
      <c r="P88" s="199"/>
      <c r="Q88" s="187"/>
      <c r="S88" s="16"/>
      <c r="T88" s="67"/>
    </row>
    <row r="89" spans="3:20" ht="13.9" customHeight="1" x14ac:dyDescent="0.2">
      <c r="C89" s="644"/>
      <c r="D89" s="199"/>
      <c r="E89" s="187"/>
      <c r="F89" s="200"/>
      <c r="G89" s="647"/>
      <c r="H89" s="199"/>
      <c r="I89" s="187"/>
      <c r="J89" s="96"/>
      <c r="K89" s="657"/>
      <c r="L89" s="199"/>
      <c r="M89" s="187"/>
      <c r="N89" s="201"/>
      <c r="P89" s="199"/>
      <c r="Q89" s="187"/>
      <c r="S89" s="16"/>
      <c r="T89" s="67"/>
    </row>
    <row r="90" spans="3:20" ht="13.9" customHeight="1" x14ac:dyDescent="0.2">
      <c r="C90" s="644"/>
      <c r="D90" s="199"/>
      <c r="E90" s="187"/>
      <c r="F90" s="200"/>
      <c r="G90" s="647"/>
      <c r="H90" s="199"/>
      <c r="I90" s="187"/>
      <c r="J90" s="96"/>
      <c r="K90" s="657"/>
      <c r="L90" s="199"/>
      <c r="M90" s="187"/>
      <c r="N90" s="201"/>
      <c r="P90" s="199"/>
      <c r="Q90" s="187"/>
      <c r="S90" s="16"/>
      <c r="T90" s="67"/>
    </row>
    <row r="91" spans="3:20" ht="13.9" customHeight="1" x14ac:dyDescent="0.2">
      <c r="C91" s="644"/>
      <c r="D91" s="199"/>
      <c r="E91" s="187"/>
      <c r="F91" s="200"/>
      <c r="G91" s="647"/>
      <c r="H91" s="199"/>
      <c r="I91" s="187"/>
      <c r="J91" s="96"/>
      <c r="K91" s="657"/>
      <c r="L91" s="199"/>
      <c r="M91" s="187"/>
      <c r="N91" s="201"/>
      <c r="P91" s="199"/>
      <c r="Q91" s="187"/>
      <c r="S91" s="16"/>
      <c r="T91" s="67"/>
    </row>
    <row r="92" spans="3:20" ht="13.9" customHeight="1" x14ac:dyDescent="0.2">
      <c r="C92" s="644"/>
      <c r="D92" s="199"/>
      <c r="E92" s="187"/>
      <c r="F92" s="200"/>
      <c r="G92" s="647"/>
      <c r="H92" s="199"/>
      <c r="I92" s="187"/>
      <c r="J92" s="96"/>
      <c r="K92" s="657"/>
      <c r="L92" s="199"/>
      <c r="M92" s="187"/>
      <c r="N92" s="201"/>
      <c r="P92" s="199"/>
      <c r="Q92" s="187"/>
      <c r="S92" s="16"/>
      <c r="T92" s="67"/>
    </row>
    <row r="93" spans="3:20" ht="13.9" customHeight="1" x14ac:dyDescent="0.2">
      <c r="C93" s="644"/>
      <c r="D93" s="199"/>
      <c r="E93" s="187"/>
      <c r="F93" s="200"/>
      <c r="G93" s="647"/>
      <c r="H93" s="199"/>
      <c r="I93" s="187"/>
      <c r="J93" s="96"/>
      <c r="K93" s="657"/>
      <c r="L93" s="199"/>
      <c r="M93" s="187"/>
      <c r="N93" s="201"/>
      <c r="P93" s="199"/>
      <c r="Q93" s="187"/>
      <c r="S93" s="16"/>
      <c r="T93" s="67"/>
    </row>
    <row r="94" spans="3:20" ht="13.9" customHeight="1" x14ac:dyDescent="0.2">
      <c r="C94" s="644"/>
      <c r="D94" s="199"/>
      <c r="E94" s="187"/>
      <c r="F94" s="200"/>
      <c r="G94" s="647"/>
      <c r="H94" s="199"/>
      <c r="I94" s="187"/>
      <c r="J94" s="96"/>
      <c r="K94" s="657"/>
      <c r="L94" s="199"/>
      <c r="M94" s="187"/>
      <c r="N94" s="201"/>
      <c r="P94" s="199"/>
      <c r="Q94" s="187"/>
      <c r="S94" s="16"/>
      <c r="T94" s="67"/>
    </row>
    <row r="95" spans="3:20" ht="13.9" customHeight="1" x14ac:dyDescent="0.2">
      <c r="C95" s="644"/>
      <c r="D95" s="199"/>
      <c r="E95" s="187"/>
      <c r="F95" s="200"/>
      <c r="G95" s="647"/>
      <c r="H95" s="199"/>
      <c r="I95" s="187"/>
      <c r="J95" s="96"/>
      <c r="K95" s="657"/>
      <c r="L95" s="199"/>
      <c r="M95" s="187"/>
      <c r="N95" s="201"/>
      <c r="P95" s="199"/>
      <c r="Q95" s="187"/>
      <c r="S95" s="16"/>
      <c r="T95" s="67"/>
    </row>
    <row r="96" spans="3:20" ht="13.9" customHeight="1" x14ac:dyDescent="0.2">
      <c r="C96" s="644"/>
      <c r="D96" s="199"/>
      <c r="E96" s="187"/>
      <c r="F96" s="200"/>
      <c r="G96" s="647"/>
      <c r="H96" s="199"/>
      <c r="I96" s="187"/>
      <c r="J96" s="96"/>
      <c r="K96" s="657"/>
      <c r="L96" s="199"/>
      <c r="M96" s="187"/>
      <c r="N96" s="201"/>
      <c r="P96" s="199"/>
      <c r="Q96" s="187"/>
      <c r="S96" s="16"/>
      <c r="T96" s="67"/>
    </row>
    <row r="97" spans="3:20" ht="13.9" customHeight="1" x14ac:dyDescent="0.2">
      <c r="C97" s="644"/>
      <c r="D97" s="199"/>
      <c r="E97" s="187"/>
      <c r="F97" s="200"/>
      <c r="G97" s="647"/>
      <c r="H97" s="199"/>
      <c r="I97" s="187"/>
      <c r="J97" s="96"/>
      <c r="K97" s="657"/>
      <c r="L97" s="199"/>
      <c r="M97" s="187"/>
      <c r="N97" s="201"/>
      <c r="P97" s="199"/>
      <c r="Q97" s="187"/>
      <c r="S97" s="16"/>
      <c r="T97" s="67"/>
    </row>
    <row r="98" spans="3:20" ht="13.9" customHeight="1" x14ac:dyDescent="0.2">
      <c r="C98" s="644"/>
      <c r="D98" s="199"/>
      <c r="E98" s="187"/>
      <c r="F98" s="200"/>
      <c r="G98" s="647"/>
      <c r="H98" s="199"/>
      <c r="I98" s="187"/>
      <c r="J98" s="96"/>
      <c r="K98" s="657"/>
      <c r="L98" s="199"/>
      <c r="M98" s="187"/>
      <c r="N98" s="201"/>
      <c r="P98" s="199"/>
      <c r="Q98" s="187"/>
      <c r="S98" s="16"/>
      <c r="T98" s="67"/>
    </row>
    <row r="99" spans="3:20" ht="13.9" customHeight="1" x14ac:dyDescent="0.2">
      <c r="C99" s="644"/>
      <c r="D99" s="199"/>
      <c r="E99" s="187"/>
      <c r="F99" s="200"/>
      <c r="G99" s="647"/>
      <c r="H99" s="199"/>
      <c r="I99" s="187"/>
      <c r="J99" s="96"/>
      <c r="K99" s="657"/>
      <c r="L99" s="199"/>
      <c r="M99" s="187"/>
      <c r="N99" s="201"/>
      <c r="P99" s="199"/>
      <c r="Q99" s="187"/>
      <c r="S99" s="16"/>
      <c r="T99" s="67"/>
    </row>
    <row r="100" spans="3:20" ht="13.9" customHeight="1" x14ac:dyDescent="0.2">
      <c r="C100" s="644"/>
      <c r="D100" s="199"/>
      <c r="E100" s="187"/>
      <c r="F100" s="200"/>
      <c r="G100" s="647"/>
      <c r="H100" s="199"/>
      <c r="I100" s="187"/>
      <c r="J100" s="96"/>
      <c r="K100" s="657"/>
      <c r="L100" s="199"/>
      <c r="M100" s="187"/>
      <c r="N100" s="201"/>
      <c r="P100" s="199"/>
      <c r="Q100" s="187"/>
      <c r="S100" s="16"/>
      <c r="T100" s="67"/>
    </row>
    <row r="101" spans="3:20" ht="13.9" customHeight="1" x14ac:dyDescent="0.2">
      <c r="C101" s="644"/>
      <c r="D101" s="199"/>
      <c r="E101" s="187"/>
      <c r="F101" s="200"/>
      <c r="G101" s="647"/>
      <c r="H101" s="199"/>
      <c r="I101" s="187"/>
      <c r="J101" s="96"/>
      <c r="K101" s="657"/>
      <c r="L101" s="199"/>
      <c r="M101" s="187"/>
      <c r="N101" s="201"/>
      <c r="P101" s="199"/>
      <c r="Q101" s="187"/>
      <c r="S101" s="16"/>
      <c r="T101" s="67"/>
    </row>
    <row r="102" spans="3:20" ht="13.9" customHeight="1" x14ac:dyDescent="0.2">
      <c r="C102" s="644"/>
      <c r="D102" s="199"/>
      <c r="E102" s="187"/>
      <c r="F102" s="200"/>
      <c r="G102" s="647"/>
      <c r="H102" s="199"/>
      <c r="I102" s="187"/>
      <c r="J102" s="96"/>
      <c r="K102" s="657"/>
      <c r="L102" s="199"/>
      <c r="M102" s="187"/>
      <c r="N102" s="201"/>
      <c r="P102" s="199"/>
      <c r="Q102" s="187"/>
      <c r="S102" s="16"/>
      <c r="T102" s="67"/>
    </row>
    <row r="103" spans="3:20" ht="13.9" customHeight="1" x14ac:dyDescent="0.2">
      <c r="C103" s="644"/>
      <c r="D103" s="199"/>
      <c r="E103" s="187"/>
      <c r="F103" s="200"/>
      <c r="G103" s="647"/>
      <c r="H103" s="199"/>
      <c r="I103" s="187"/>
      <c r="J103" s="96"/>
      <c r="K103" s="657"/>
      <c r="L103" s="199"/>
      <c r="M103" s="187"/>
      <c r="N103" s="201"/>
      <c r="P103" s="199"/>
      <c r="Q103" s="187"/>
      <c r="S103" s="16"/>
      <c r="T103" s="67"/>
    </row>
    <row r="104" spans="3:20" ht="13.9" customHeight="1" x14ac:dyDescent="0.2">
      <c r="C104" s="644"/>
      <c r="D104" s="199"/>
      <c r="E104" s="187"/>
      <c r="F104" s="200"/>
      <c r="G104" s="647"/>
      <c r="H104" s="199"/>
      <c r="I104" s="187"/>
      <c r="J104" s="96"/>
      <c r="K104" s="657"/>
      <c r="L104" s="199"/>
      <c r="M104" s="187"/>
      <c r="N104" s="201"/>
      <c r="P104" s="199"/>
      <c r="Q104" s="187"/>
      <c r="S104" s="16"/>
      <c r="T104" s="67"/>
    </row>
    <row r="105" spans="3:20" ht="13.9" customHeight="1" x14ac:dyDescent="0.2">
      <c r="C105" s="644"/>
      <c r="D105" s="199"/>
      <c r="E105" s="187"/>
      <c r="F105" s="200"/>
      <c r="G105" s="647"/>
      <c r="H105" s="199"/>
      <c r="I105" s="187"/>
      <c r="J105" s="96"/>
      <c r="K105" s="657"/>
      <c r="L105" s="199"/>
      <c r="M105" s="187"/>
      <c r="N105" s="201"/>
      <c r="P105" s="199"/>
      <c r="Q105" s="187"/>
      <c r="S105" s="16"/>
      <c r="T105" s="67"/>
    </row>
    <row r="106" spans="3:20" ht="13.9" customHeight="1" x14ac:dyDescent="0.2">
      <c r="C106" s="644"/>
      <c r="D106" s="199"/>
      <c r="E106" s="187"/>
      <c r="F106" s="200"/>
      <c r="G106" s="647"/>
      <c r="H106" s="199"/>
      <c r="I106" s="187"/>
      <c r="J106" s="96"/>
      <c r="K106" s="657"/>
      <c r="L106" s="199"/>
      <c r="M106" s="187"/>
      <c r="N106" s="201"/>
      <c r="P106" s="199"/>
      <c r="Q106" s="187"/>
      <c r="S106" s="16"/>
      <c r="T106" s="67"/>
    </row>
    <row r="107" spans="3:20" ht="13.9" customHeight="1" x14ac:dyDescent="0.2">
      <c r="C107" s="644"/>
      <c r="D107" s="199"/>
      <c r="E107" s="187"/>
      <c r="F107" s="200"/>
      <c r="G107" s="647"/>
      <c r="H107" s="199"/>
      <c r="I107" s="187"/>
      <c r="J107" s="96"/>
      <c r="K107" s="657"/>
      <c r="L107" s="199"/>
      <c r="M107" s="187"/>
      <c r="N107" s="201"/>
      <c r="P107" s="199"/>
      <c r="Q107" s="187"/>
      <c r="S107" s="16"/>
      <c r="T107" s="67"/>
    </row>
    <row r="108" spans="3:20" ht="13.9" customHeight="1" x14ac:dyDescent="0.2">
      <c r="C108" s="644"/>
      <c r="D108" s="199"/>
      <c r="E108" s="187"/>
      <c r="F108" s="200"/>
      <c r="G108" s="647"/>
      <c r="H108" s="199"/>
      <c r="I108" s="187"/>
      <c r="J108" s="96"/>
      <c r="K108" s="657"/>
      <c r="L108" s="199"/>
      <c r="M108" s="187"/>
      <c r="N108" s="201"/>
      <c r="P108" s="199"/>
      <c r="Q108" s="187"/>
      <c r="S108" s="16"/>
      <c r="T108" s="67"/>
    </row>
    <row r="109" spans="3:20" ht="13.9" customHeight="1" x14ac:dyDescent="0.2">
      <c r="C109" s="644"/>
      <c r="D109" s="199"/>
      <c r="E109" s="187"/>
      <c r="F109" s="200"/>
      <c r="G109" s="647"/>
      <c r="H109" s="199"/>
      <c r="I109" s="187"/>
      <c r="J109" s="96"/>
      <c r="K109" s="657"/>
      <c r="L109" s="199"/>
      <c r="M109" s="187"/>
      <c r="N109" s="201"/>
      <c r="P109" s="199"/>
      <c r="Q109" s="187"/>
      <c r="S109" s="16"/>
      <c r="T109" s="67"/>
    </row>
    <row r="110" spans="3:20" ht="13.9" customHeight="1" x14ac:dyDescent="0.2">
      <c r="C110" s="644"/>
      <c r="D110" s="199"/>
      <c r="E110" s="187"/>
      <c r="F110" s="200"/>
      <c r="G110" s="647"/>
      <c r="H110" s="199"/>
      <c r="I110" s="187"/>
      <c r="J110" s="96"/>
      <c r="K110" s="657"/>
      <c r="L110" s="199"/>
      <c r="M110" s="187"/>
      <c r="N110" s="201"/>
      <c r="P110" s="199"/>
      <c r="Q110" s="187"/>
      <c r="S110" s="16"/>
      <c r="T110" s="67"/>
    </row>
    <row r="111" spans="3:20" ht="13.9" customHeight="1" x14ac:dyDescent="0.2">
      <c r="C111" s="644"/>
      <c r="D111" s="199"/>
      <c r="E111" s="187"/>
      <c r="F111" s="200"/>
      <c r="G111" s="647"/>
      <c r="H111" s="199"/>
      <c r="I111" s="187"/>
      <c r="J111" s="96"/>
      <c r="K111" s="657"/>
      <c r="L111" s="199"/>
      <c r="M111" s="187"/>
      <c r="N111" s="201"/>
      <c r="P111" s="199"/>
      <c r="Q111" s="187"/>
      <c r="S111" s="16"/>
      <c r="T111" s="67"/>
    </row>
    <row r="112" spans="3:20" ht="13.9" customHeight="1" x14ac:dyDescent="0.2">
      <c r="C112" s="644"/>
      <c r="D112" s="199"/>
      <c r="E112" s="187"/>
      <c r="F112" s="200"/>
      <c r="G112" s="647"/>
      <c r="H112" s="199"/>
      <c r="I112" s="187"/>
      <c r="J112" s="96"/>
      <c r="K112" s="657"/>
      <c r="L112" s="199"/>
      <c r="M112" s="187"/>
      <c r="N112" s="201"/>
      <c r="P112" s="199"/>
      <c r="Q112" s="187"/>
      <c r="S112" s="16"/>
      <c r="T112" s="67"/>
    </row>
    <row r="113" spans="3:20" ht="13.9" customHeight="1" x14ac:dyDescent="0.2">
      <c r="C113" s="644"/>
      <c r="D113" s="199"/>
      <c r="E113" s="187"/>
      <c r="F113" s="200"/>
      <c r="G113" s="647"/>
      <c r="H113" s="199"/>
      <c r="I113" s="187"/>
      <c r="J113" s="96"/>
      <c r="K113" s="657"/>
      <c r="L113" s="199"/>
      <c r="M113" s="187"/>
      <c r="N113" s="201"/>
      <c r="P113" s="199"/>
      <c r="Q113" s="187"/>
      <c r="S113" s="16"/>
      <c r="T113" s="67"/>
    </row>
    <row r="114" spans="3:20" ht="13.9" customHeight="1" x14ac:dyDescent="0.2">
      <c r="C114" s="644"/>
      <c r="D114" s="199"/>
      <c r="E114" s="187"/>
      <c r="F114" s="200"/>
      <c r="G114" s="647"/>
      <c r="H114" s="199"/>
      <c r="I114" s="187"/>
      <c r="J114" s="96"/>
      <c r="K114" s="657"/>
      <c r="L114" s="199"/>
      <c r="M114" s="187"/>
      <c r="N114" s="201"/>
      <c r="P114" s="199"/>
      <c r="Q114" s="187"/>
      <c r="S114" s="16"/>
      <c r="T114" s="67"/>
    </row>
    <row r="115" spans="3:20" ht="13.9" customHeight="1" x14ac:dyDescent="0.2">
      <c r="C115" s="644"/>
      <c r="D115" s="199"/>
      <c r="E115" s="187"/>
      <c r="F115" s="200"/>
      <c r="G115" s="647"/>
      <c r="H115" s="199"/>
      <c r="I115" s="187"/>
      <c r="J115" s="96"/>
      <c r="K115" s="657"/>
      <c r="L115" s="199"/>
      <c r="M115" s="187"/>
      <c r="N115" s="201"/>
      <c r="P115" s="199"/>
      <c r="Q115" s="187"/>
      <c r="S115" s="16"/>
      <c r="T115" s="67"/>
    </row>
    <row r="116" spans="3:20" ht="13.9" customHeight="1" x14ac:dyDescent="0.2">
      <c r="C116" s="644"/>
      <c r="D116" s="199"/>
      <c r="E116" s="187"/>
      <c r="F116" s="200"/>
      <c r="G116" s="647"/>
      <c r="H116" s="199"/>
      <c r="I116" s="187"/>
      <c r="J116" s="96"/>
      <c r="K116" s="657"/>
      <c r="L116" s="199"/>
      <c r="M116" s="187"/>
      <c r="N116" s="201"/>
      <c r="P116" s="199"/>
      <c r="Q116" s="187"/>
      <c r="S116" s="16"/>
      <c r="T116" s="67"/>
    </row>
    <row r="117" spans="3:20" ht="13.9" customHeight="1" x14ac:dyDescent="0.2">
      <c r="C117" s="644"/>
      <c r="D117" s="199"/>
      <c r="E117" s="187"/>
      <c r="F117" s="200"/>
      <c r="G117" s="647"/>
      <c r="H117" s="199"/>
      <c r="I117" s="187"/>
      <c r="J117" s="96"/>
      <c r="K117" s="657"/>
      <c r="L117" s="199"/>
      <c r="M117" s="187"/>
      <c r="N117" s="201"/>
      <c r="P117" s="199"/>
      <c r="Q117" s="187"/>
      <c r="S117" s="16"/>
      <c r="T117" s="67"/>
    </row>
    <row r="118" spans="3:20" ht="13.9" customHeight="1" x14ac:dyDescent="0.2">
      <c r="C118" s="644"/>
      <c r="D118" s="199"/>
      <c r="E118" s="187"/>
      <c r="F118" s="200"/>
      <c r="G118" s="647"/>
      <c r="H118" s="199"/>
      <c r="I118" s="187"/>
      <c r="J118" s="96"/>
      <c r="K118" s="657"/>
      <c r="L118" s="199"/>
      <c r="M118" s="187"/>
      <c r="N118" s="201"/>
      <c r="P118" s="199"/>
      <c r="Q118" s="187"/>
      <c r="S118" s="16"/>
      <c r="T118" s="67"/>
    </row>
    <row r="119" spans="3:20" ht="13.9" customHeight="1" x14ac:dyDescent="0.2">
      <c r="C119" s="644"/>
      <c r="D119" s="199"/>
      <c r="E119" s="187"/>
      <c r="F119" s="200"/>
      <c r="G119" s="647"/>
      <c r="H119" s="199"/>
      <c r="I119" s="187"/>
      <c r="J119" s="96"/>
      <c r="K119" s="657"/>
      <c r="L119" s="199"/>
      <c r="M119" s="187"/>
      <c r="N119" s="201"/>
      <c r="P119" s="199"/>
      <c r="Q119" s="187"/>
      <c r="S119" s="16"/>
      <c r="T119" s="67"/>
    </row>
    <row r="120" spans="3:20" ht="13.9" customHeight="1" x14ac:dyDescent="0.2">
      <c r="C120" s="644"/>
      <c r="D120" s="199"/>
      <c r="E120" s="187"/>
      <c r="F120" s="200"/>
      <c r="G120" s="647"/>
      <c r="H120" s="199"/>
      <c r="I120" s="187"/>
      <c r="J120" s="96"/>
      <c r="K120" s="657"/>
      <c r="L120" s="199"/>
      <c r="M120" s="187"/>
      <c r="N120" s="201"/>
      <c r="P120" s="199"/>
      <c r="Q120" s="187"/>
      <c r="S120" s="16"/>
      <c r="T120" s="67"/>
    </row>
    <row r="121" spans="3:20" ht="13.9" customHeight="1" x14ac:dyDescent="0.2">
      <c r="C121" s="644"/>
      <c r="D121" s="199"/>
      <c r="E121" s="187"/>
      <c r="F121" s="200"/>
      <c r="G121" s="647"/>
      <c r="H121" s="199"/>
      <c r="I121" s="187"/>
      <c r="J121" s="96"/>
      <c r="K121" s="657"/>
      <c r="L121" s="199"/>
      <c r="M121" s="187"/>
      <c r="N121" s="201"/>
      <c r="P121" s="199"/>
      <c r="Q121" s="187"/>
      <c r="S121" s="16"/>
      <c r="T121" s="67"/>
    </row>
    <row r="122" spans="3:20" ht="13.9" customHeight="1" x14ac:dyDescent="0.2">
      <c r="C122" s="644"/>
      <c r="D122" s="199"/>
      <c r="E122" s="187"/>
      <c r="F122" s="200"/>
      <c r="G122" s="647"/>
      <c r="H122" s="199"/>
      <c r="I122" s="187"/>
      <c r="J122" s="96"/>
      <c r="K122" s="657"/>
      <c r="L122" s="199"/>
      <c r="M122" s="187"/>
      <c r="N122" s="201"/>
      <c r="P122" s="199"/>
      <c r="Q122" s="187"/>
      <c r="S122" s="16"/>
      <c r="T122" s="67"/>
    </row>
    <row r="123" spans="3:20" ht="13.9" customHeight="1" x14ac:dyDescent="0.2">
      <c r="C123" s="644"/>
      <c r="D123" s="199"/>
      <c r="E123" s="187"/>
      <c r="F123" s="200"/>
      <c r="G123" s="647"/>
      <c r="H123" s="199"/>
      <c r="I123" s="187"/>
      <c r="J123" s="96"/>
      <c r="K123" s="657"/>
      <c r="L123" s="199"/>
      <c r="M123" s="187"/>
      <c r="N123" s="201"/>
      <c r="P123" s="199"/>
      <c r="Q123" s="187"/>
      <c r="S123" s="16"/>
      <c r="T123" s="67"/>
    </row>
    <row r="124" spans="3:20" ht="13.9" customHeight="1" x14ac:dyDescent="0.2">
      <c r="C124" s="644"/>
      <c r="D124" s="199"/>
      <c r="E124" s="187"/>
      <c r="F124" s="200"/>
      <c r="G124" s="647"/>
      <c r="H124" s="199"/>
      <c r="I124" s="187"/>
      <c r="J124" s="96"/>
      <c r="K124" s="657"/>
      <c r="L124" s="199"/>
      <c r="M124" s="187"/>
      <c r="N124" s="201"/>
      <c r="P124" s="199"/>
      <c r="Q124" s="187"/>
      <c r="S124" s="16"/>
      <c r="T124" s="67"/>
    </row>
    <row r="125" spans="3:20" ht="13.9" customHeight="1" x14ac:dyDescent="0.2">
      <c r="C125" s="644"/>
      <c r="D125" s="199"/>
      <c r="E125" s="187"/>
      <c r="F125" s="200"/>
      <c r="G125" s="647"/>
      <c r="H125" s="199"/>
      <c r="I125" s="187"/>
      <c r="J125" s="96"/>
      <c r="K125" s="657"/>
      <c r="L125" s="199"/>
      <c r="M125" s="187"/>
      <c r="N125" s="201"/>
      <c r="P125" s="199"/>
      <c r="Q125" s="187"/>
      <c r="S125" s="16"/>
      <c r="T125" s="67"/>
    </row>
    <row r="126" spans="3:20" ht="13.9" customHeight="1" x14ac:dyDescent="0.2">
      <c r="C126" s="644"/>
      <c r="D126" s="199"/>
      <c r="E126" s="187"/>
      <c r="F126" s="200"/>
      <c r="G126" s="647"/>
      <c r="H126" s="199"/>
      <c r="I126" s="187"/>
      <c r="J126" s="96"/>
      <c r="K126" s="657"/>
      <c r="L126" s="199"/>
      <c r="M126" s="187"/>
      <c r="N126" s="201"/>
      <c r="P126" s="199"/>
      <c r="Q126" s="187"/>
      <c r="S126" s="16"/>
      <c r="T126" s="67"/>
    </row>
    <row r="127" spans="3:20" ht="13.9" customHeight="1" x14ac:dyDescent="0.2">
      <c r="C127" s="644"/>
      <c r="D127" s="199"/>
      <c r="E127" s="187"/>
      <c r="F127" s="200"/>
      <c r="G127" s="647"/>
      <c r="H127" s="199"/>
      <c r="I127" s="187"/>
      <c r="J127" s="96"/>
      <c r="K127" s="657"/>
      <c r="L127" s="199"/>
      <c r="M127" s="187"/>
      <c r="N127" s="201"/>
      <c r="P127" s="199"/>
      <c r="Q127" s="187"/>
      <c r="S127" s="16"/>
      <c r="T127" s="67"/>
    </row>
    <row r="128" spans="3:20" ht="13.9" customHeight="1" x14ac:dyDescent="0.2">
      <c r="C128" s="644"/>
      <c r="D128" s="199"/>
      <c r="E128" s="187"/>
      <c r="F128" s="200"/>
      <c r="G128" s="647"/>
      <c r="H128" s="199"/>
      <c r="I128" s="187"/>
      <c r="J128" s="96"/>
      <c r="K128" s="657"/>
      <c r="L128" s="199"/>
      <c r="M128" s="187"/>
      <c r="N128" s="201"/>
      <c r="P128" s="199"/>
      <c r="Q128" s="187"/>
      <c r="S128" s="16"/>
      <c r="T128" s="67"/>
    </row>
    <row r="129" spans="3:20" ht="13.9" customHeight="1" x14ac:dyDescent="0.2">
      <c r="C129" s="644"/>
      <c r="D129" s="199"/>
      <c r="E129" s="187"/>
      <c r="F129" s="200"/>
      <c r="G129" s="647"/>
      <c r="H129" s="199"/>
      <c r="I129" s="187"/>
      <c r="J129" s="96"/>
      <c r="K129" s="657"/>
      <c r="L129" s="199"/>
      <c r="M129" s="187"/>
      <c r="N129" s="201"/>
      <c r="P129" s="199"/>
      <c r="Q129" s="187"/>
      <c r="S129" s="16"/>
      <c r="T129" s="67"/>
    </row>
    <row r="130" spans="3:20" ht="13.9" customHeight="1" x14ac:dyDescent="0.2">
      <c r="C130" s="644"/>
      <c r="D130" s="199"/>
      <c r="E130" s="187"/>
      <c r="F130" s="200"/>
      <c r="G130" s="647"/>
      <c r="H130" s="199"/>
      <c r="I130" s="187"/>
      <c r="J130" s="96"/>
      <c r="K130" s="657"/>
      <c r="L130" s="199"/>
      <c r="M130" s="187"/>
      <c r="N130" s="201"/>
      <c r="P130" s="199"/>
      <c r="Q130" s="187"/>
      <c r="S130" s="16"/>
      <c r="T130" s="67"/>
    </row>
    <row r="131" spans="3:20" ht="13.9" customHeight="1" x14ac:dyDescent="0.2">
      <c r="C131" s="644"/>
      <c r="D131" s="199"/>
      <c r="E131" s="187"/>
      <c r="F131" s="200"/>
      <c r="G131" s="647"/>
      <c r="H131" s="199"/>
      <c r="I131" s="187"/>
      <c r="J131" s="96"/>
      <c r="K131" s="657"/>
      <c r="L131" s="199"/>
      <c r="M131" s="187"/>
      <c r="N131" s="201"/>
      <c r="P131" s="199"/>
      <c r="Q131" s="187"/>
      <c r="S131" s="16"/>
      <c r="T131" s="67"/>
    </row>
    <row r="132" spans="3:20" ht="13.9" customHeight="1" x14ac:dyDescent="0.2">
      <c r="C132" s="644"/>
      <c r="D132" s="199"/>
      <c r="E132" s="187"/>
      <c r="F132" s="200"/>
      <c r="G132" s="647"/>
      <c r="H132" s="199"/>
      <c r="I132" s="187"/>
      <c r="J132" s="96"/>
      <c r="K132" s="657"/>
      <c r="L132" s="199"/>
      <c r="M132" s="187"/>
      <c r="N132" s="201"/>
      <c r="P132" s="199"/>
      <c r="Q132" s="187"/>
      <c r="S132" s="16"/>
      <c r="T132" s="67"/>
    </row>
    <row r="133" spans="3:20" ht="13.9" customHeight="1" x14ac:dyDescent="0.2">
      <c r="C133" s="644"/>
      <c r="D133" s="199"/>
      <c r="E133" s="187"/>
      <c r="F133" s="200"/>
      <c r="G133" s="647"/>
      <c r="H133" s="199"/>
      <c r="I133" s="187"/>
      <c r="J133" s="96"/>
      <c r="K133" s="657"/>
      <c r="L133" s="199"/>
      <c r="M133" s="187"/>
      <c r="N133" s="201"/>
      <c r="P133" s="199"/>
      <c r="Q133" s="187"/>
      <c r="S133" s="16"/>
      <c r="T133" s="67"/>
    </row>
    <row r="134" spans="3:20" ht="13.9" customHeight="1" x14ac:dyDescent="0.2">
      <c r="C134" s="644"/>
      <c r="D134" s="199"/>
      <c r="E134" s="187"/>
      <c r="F134" s="200"/>
      <c r="G134" s="647"/>
      <c r="H134" s="199"/>
      <c r="I134" s="187"/>
      <c r="J134" s="96"/>
      <c r="K134" s="657"/>
      <c r="L134" s="199"/>
      <c r="M134" s="187"/>
      <c r="N134" s="201"/>
      <c r="P134" s="199"/>
      <c r="Q134" s="187"/>
      <c r="S134" s="16"/>
      <c r="T134" s="67"/>
    </row>
    <row r="135" spans="3:20" ht="13.9" customHeight="1" x14ac:dyDescent="0.2">
      <c r="C135" s="644"/>
      <c r="D135" s="199"/>
      <c r="E135" s="187"/>
      <c r="F135" s="200"/>
      <c r="G135" s="647"/>
      <c r="H135" s="199"/>
      <c r="I135" s="187"/>
      <c r="J135" s="96"/>
      <c r="K135" s="657"/>
      <c r="L135" s="199"/>
      <c r="M135" s="187"/>
      <c r="N135" s="201"/>
      <c r="P135" s="199"/>
      <c r="Q135" s="187"/>
      <c r="S135" s="16"/>
      <c r="T135" s="67"/>
    </row>
    <row r="136" spans="3:20" ht="13.9" customHeight="1" x14ac:dyDescent="0.2">
      <c r="C136" s="644"/>
      <c r="D136" s="199"/>
      <c r="E136" s="187"/>
      <c r="F136" s="200"/>
      <c r="G136" s="647"/>
      <c r="H136" s="199"/>
      <c r="I136" s="187"/>
      <c r="J136" s="96"/>
      <c r="K136" s="657"/>
      <c r="L136" s="199"/>
      <c r="M136" s="187"/>
      <c r="N136" s="201"/>
      <c r="P136" s="199"/>
      <c r="Q136" s="187"/>
      <c r="S136" s="16"/>
      <c r="T136" s="67"/>
    </row>
    <row r="137" spans="3:20" ht="13.9" customHeight="1" x14ac:dyDescent="0.2">
      <c r="C137" s="644"/>
      <c r="D137" s="199"/>
      <c r="E137" s="187"/>
      <c r="F137" s="200"/>
      <c r="G137" s="647"/>
      <c r="H137" s="199"/>
      <c r="I137" s="187"/>
      <c r="J137" s="96"/>
      <c r="K137" s="657"/>
      <c r="L137" s="199"/>
      <c r="M137" s="187"/>
      <c r="N137" s="201"/>
      <c r="P137" s="199"/>
      <c r="Q137" s="187"/>
      <c r="S137" s="16"/>
      <c r="T137" s="67"/>
    </row>
    <row r="138" spans="3:20" ht="13.9" customHeight="1" x14ac:dyDescent="0.2">
      <c r="C138" s="644"/>
      <c r="D138" s="199"/>
      <c r="E138" s="187"/>
      <c r="F138" s="200"/>
      <c r="G138" s="647"/>
      <c r="H138" s="199"/>
      <c r="I138" s="187"/>
      <c r="J138" s="96"/>
      <c r="K138" s="657"/>
      <c r="L138" s="199"/>
      <c r="M138" s="187"/>
      <c r="N138" s="201"/>
      <c r="P138" s="199"/>
      <c r="Q138" s="187"/>
      <c r="S138" s="16"/>
      <c r="T138" s="67"/>
    </row>
    <row r="139" spans="3:20" ht="13.9" customHeight="1" x14ac:dyDescent="0.2">
      <c r="C139" s="644"/>
      <c r="D139" s="199"/>
      <c r="E139" s="187"/>
      <c r="F139" s="200"/>
      <c r="G139" s="647"/>
      <c r="H139" s="199"/>
      <c r="I139" s="187"/>
      <c r="J139" s="96"/>
      <c r="K139" s="657"/>
      <c r="L139" s="199"/>
      <c r="M139" s="187"/>
      <c r="N139" s="201"/>
      <c r="P139" s="199"/>
      <c r="Q139" s="187"/>
      <c r="S139" s="16"/>
      <c r="T139" s="67"/>
    </row>
    <row r="140" spans="3:20" ht="13.9" customHeight="1" x14ac:dyDescent="0.2">
      <c r="C140" s="644"/>
      <c r="D140" s="199"/>
      <c r="E140" s="187"/>
      <c r="F140" s="200"/>
      <c r="G140" s="647"/>
      <c r="H140" s="199"/>
      <c r="I140" s="187"/>
      <c r="J140" s="96"/>
      <c r="K140" s="657"/>
      <c r="L140" s="199"/>
      <c r="M140" s="187"/>
      <c r="N140" s="201"/>
      <c r="P140" s="199"/>
      <c r="Q140" s="187"/>
      <c r="S140" s="16"/>
      <c r="T140" s="67"/>
    </row>
    <row r="141" spans="3:20" ht="13.9" customHeight="1" x14ac:dyDescent="0.2">
      <c r="C141" s="644"/>
      <c r="D141" s="199"/>
      <c r="E141" s="187"/>
      <c r="F141" s="200"/>
      <c r="G141" s="647"/>
      <c r="H141" s="199"/>
      <c r="I141" s="187"/>
      <c r="J141" s="96"/>
      <c r="K141" s="657"/>
      <c r="L141" s="199"/>
      <c r="M141" s="187"/>
      <c r="N141" s="201"/>
      <c r="P141" s="199"/>
      <c r="Q141" s="187"/>
      <c r="S141" s="16"/>
      <c r="T141" s="67"/>
    </row>
    <row r="142" spans="3:20" ht="13.9" customHeight="1" x14ac:dyDescent="0.2">
      <c r="C142" s="644"/>
      <c r="D142" s="199"/>
      <c r="E142" s="187"/>
      <c r="F142" s="200"/>
      <c r="G142" s="647"/>
      <c r="H142" s="199"/>
      <c r="I142" s="187"/>
      <c r="J142" s="96"/>
      <c r="K142" s="657"/>
      <c r="L142" s="199"/>
      <c r="M142" s="187"/>
      <c r="N142" s="201"/>
      <c r="P142" s="199"/>
      <c r="Q142" s="187"/>
      <c r="S142" s="16"/>
      <c r="T142" s="67"/>
    </row>
    <row r="143" spans="3:20" ht="13.9" customHeight="1" x14ac:dyDescent="0.2">
      <c r="C143" s="644"/>
      <c r="D143" s="199"/>
      <c r="E143" s="187"/>
      <c r="F143" s="200"/>
      <c r="G143" s="647"/>
      <c r="H143" s="199"/>
      <c r="I143" s="187"/>
      <c r="J143" s="96"/>
      <c r="K143" s="657"/>
      <c r="L143" s="199"/>
      <c r="M143" s="187"/>
      <c r="N143" s="201"/>
      <c r="P143" s="199"/>
      <c r="Q143" s="187"/>
      <c r="S143" s="16"/>
      <c r="T143" s="67"/>
    </row>
    <row r="144" spans="3:20" ht="13.9" customHeight="1" x14ac:dyDescent="0.2">
      <c r="C144" s="644"/>
      <c r="D144" s="199"/>
      <c r="E144" s="187"/>
      <c r="F144" s="200"/>
      <c r="G144" s="647"/>
      <c r="H144" s="199"/>
      <c r="I144" s="187"/>
      <c r="J144" s="96"/>
      <c r="K144" s="657"/>
      <c r="L144" s="199"/>
      <c r="M144" s="187"/>
      <c r="N144" s="201"/>
      <c r="P144" s="199"/>
      <c r="Q144" s="187"/>
      <c r="S144" s="16"/>
      <c r="T144" s="67"/>
    </row>
    <row r="145" spans="3:20" ht="13.9" customHeight="1" x14ac:dyDescent="0.2">
      <c r="C145" s="644"/>
      <c r="D145" s="199"/>
      <c r="E145" s="187"/>
      <c r="F145" s="200"/>
      <c r="G145" s="647"/>
      <c r="H145" s="199"/>
      <c r="I145" s="187"/>
      <c r="J145" s="96"/>
      <c r="K145" s="657"/>
      <c r="L145" s="199"/>
      <c r="M145" s="187"/>
      <c r="N145" s="201"/>
      <c r="P145" s="199"/>
      <c r="Q145" s="187"/>
      <c r="S145" s="16"/>
      <c r="T145" s="67"/>
    </row>
    <row r="146" spans="3:20" ht="13.9" customHeight="1" x14ac:dyDescent="0.2">
      <c r="C146" s="644"/>
      <c r="D146" s="199"/>
      <c r="E146" s="187"/>
      <c r="F146" s="200"/>
      <c r="G146" s="647"/>
      <c r="H146" s="199"/>
      <c r="I146" s="187"/>
      <c r="J146" s="96"/>
      <c r="K146" s="657"/>
      <c r="L146" s="199"/>
      <c r="M146" s="187"/>
      <c r="N146" s="201"/>
      <c r="P146" s="199"/>
      <c r="Q146" s="187"/>
      <c r="S146" s="16"/>
      <c r="T146" s="67"/>
    </row>
    <row r="147" spans="3:20" ht="13.9" customHeight="1" x14ac:dyDescent="0.2">
      <c r="C147" s="644"/>
      <c r="D147" s="199"/>
      <c r="E147" s="187"/>
      <c r="F147" s="200"/>
      <c r="G147" s="647"/>
      <c r="H147" s="199"/>
      <c r="I147" s="187"/>
      <c r="J147" s="96"/>
      <c r="K147" s="657"/>
      <c r="L147" s="199"/>
      <c r="M147" s="187"/>
      <c r="N147" s="201"/>
      <c r="P147" s="199"/>
      <c r="Q147" s="187"/>
      <c r="S147" s="16"/>
      <c r="T147" s="67"/>
    </row>
    <row r="148" spans="3:20" ht="13.9" customHeight="1" x14ac:dyDescent="0.2">
      <c r="C148" s="644"/>
      <c r="D148" s="199"/>
      <c r="E148" s="187"/>
      <c r="F148" s="200"/>
      <c r="G148" s="647"/>
      <c r="H148" s="199"/>
      <c r="I148" s="187"/>
      <c r="J148" s="96"/>
      <c r="K148" s="657"/>
      <c r="L148" s="199"/>
      <c r="M148" s="187"/>
      <c r="N148" s="201"/>
      <c r="P148" s="199"/>
      <c r="Q148" s="187"/>
      <c r="S148" s="16"/>
      <c r="T148" s="67"/>
    </row>
    <row r="149" spans="3:20" ht="13.9" customHeight="1" x14ac:dyDescent="0.2">
      <c r="C149" s="644"/>
      <c r="D149" s="199"/>
      <c r="E149" s="187"/>
      <c r="F149" s="200"/>
      <c r="G149" s="647"/>
      <c r="H149" s="199"/>
      <c r="I149" s="187"/>
      <c r="J149" s="96"/>
      <c r="K149" s="657"/>
      <c r="L149" s="199"/>
      <c r="M149" s="187"/>
      <c r="N149" s="201"/>
      <c r="P149" s="199"/>
      <c r="Q149" s="187"/>
      <c r="S149" s="16"/>
      <c r="T149" s="67"/>
    </row>
    <row r="150" spans="3:20" ht="13.9" customHeight="1" x14ac:dyDescent="0.2">
      <c r="C150" s="644"/>
      <c r="D150" s="199"/>
      <c r="E150" s="187"/>
      <c r="F150" s="200"/>
      <c r="G150" s="647"/>
      <c r="H150" s="199"/>
      <c r="I150" s="187"/>
      <c r="J150" s="96"/>
      <c r="K150" s="657"/>
      <c r="L150" s="199"/>
      <c r="M150" s="187"/>
      <c r="N150" s="201"/>
      <c r="P150" s="199"/>
      <c r="Q150" s="187"/>
      <c r="S150" s="16"/>
      <c r="T150" s="67"/>
    </row>
    <row r="151" spans="3:20" ht="13.9" customHeight="1" x14ac:dyDescent="0.2">
      <c r="C151" s="644"/>
      <c r="D151" s="199"/>
      <c r="E151" s="187"/>
      <c r="F151" s="200"/>
      <c r="G151" s="647"/>
      <c r="H151" s="199"/>
      <c r="I151" s="187"/>
      <c r="J151" s="96"/>
      <c r="K151" s="657"/>
      <c r="L151" s="199"/>
      <c r="M151" s="187"/>
      <c r="N151" s="201"/>
      <c r="P151" s="199"/>
      <c r="Q151" s="187"/>
      <c r="S151" s="16"/>
      <c r="T151" s="67"/>
    </row>
    <row r="152" spans="3:20" ht="13.9" customHeight="1" x14ac:dyDescent="0.2">
      <c r="C152" s="644"/>
      <c r="D152" s="199"/>
      <c r="E152" s="187"/>
      <c r="F152" s="200"/>
      <c r="G152" s="647"/>
      <c r="H152" s="199"/>
      <c r="I152" s="187"/>
      <c r="J152" s="96"/>
      <c r="K152" s="657"/>
      <c r="L152" s="199"/>
      <c r="M152" s="187"/>
      <c r="N152" s="201"/>
      <c r="P152" s="199"/>
      <c r="Q152" s="187"/>
      <c r="S152" s="16"/>
      <c r="T152" s="67"/>
    </row>
    <row r="153" spans="3:20" ht="13.9" customHeight="1" x14ac:dyDescent="0.2">
      <c r="C153" s="644"/>
      <c r="D153" s="199"/>
      <c r="E153" s="187"/>
      <c r="F153" s="200"/>
      <c r="G153" s="647"/>
      <c r="H153" s="199"/>
      <c r="I153" s="187"/>
      <c r="J153" s="96"/>
      <c r="K153" s="657"/>
      <c r="L153" s="199"/>
      <c r="M153" s="187"/>
      <c r="N153" s="201"/>
      <c r="P153" s="199"/>
      <c r="Q153" s="187"/>
      <c r="S153" s="16"/>
      <c r="T153" s="67"/>
    </row>
    <row r="154" spans="3:20" ht="13.9" customHeight="1" x14ac:dyDescent="0.2">
      <c r="C154" s="644"/>
      <c r="D154" s="199"/>
      <c r="E154" s="187"/>
      <c r="F154" s="200"/>
      <c r="G154" s="647"/>
      <c r="H154" s="199"/>
      <c r="I154" s="187"/>
      <c r="J154" s="96"/>
      <c r="K154" s="657"/>
      <c r="L154" s="199"/>
      <c r="M154" s="187"/>
      <c r="N154" s="201"/>
      <c r="P154" s="199"/>
      <c r="Q154" s="187"/>
      <c r="S154" s="16"/>
      <c r="T154" s="67"/>
    </row>
    <row r="155" spans="3:20" ht="13.9" customHeight="1" x14ac:dyDescent="0.2">
      <c r="C155" s="644"/>
      <c r="D155" s="199"/>
      <c r="E155" s="187"/>
      <c r="F155" s="200"/>
      <c r="G155" s="647"/>
      <c r="H155" s="199"/>
      <c r="I155" s="187"/>
      <c r="J155" s="96"/>
      <c r="K155" s="657"/>
      <c r="L155" s="199"/>
      <c r="M155" s="187"/>
      <c r="N155" s="201"/>
      <c r="P155" s="199"/>
      <c r="Q155" s="187"/>
      <c r="S155" s="16"/>
      <c r="T155" s="67"/>
    </row>
    <row r="156" spans="3:20" ht="13.9" customHeight="1" x14ac:dyDescent="0.2">
      <c r="C156" s="644"/>
      <c r="D156" s="199"/>
      <c r="E156" s="187"/>
      <c r="F156" s="200"/>
      <c r="G156" s="647"/>
      <c r="H156" s="199"/>
      <c r="I156" s="187"/>
      <c r="J156" s="96"/>
      <c r="K156" s="657"/>
      <c r="L156" s="199"/>
      <c r="M156" s="187"/>
      <c r="N156" s="201"/>
      <c r="P156" s="199"/>
      <c r="Q156" s="187"/>
      <c r="S156" s="16"/>
      <c r="T156" s="67"/>
    </row>
    <row r="157" spans="3:20" ht="13.9" customHeight="1" x14ac:dyDescent="0.2">
      <c r="C157" s="644"/>
      <c r="D157" s="199"/>
      <c r="E157" s="187"/>
      <c r="F157" s="200"/>
      <c r="G157" s="647"/>
      <c r="H157" s="199"/>
      <c r="I157" s="187"/>
      <c r="J157" s="96"/>
      <c r="K157" s="657"/>
      <c r="L157" s="199"/>
      <c r="M157" s="187"/>
      <c r="N157" s="201"/>
      <c r="P157" s="199"/>
      <c r="Q157" s="187"/>
      <c r="S157" s="16"/>
      <c r="T157" s="67"/>
    </row>
    <row r="158" spans="3:20" ht="13.9" customHeight="1" x14ac:dyDescent="0.2">
      <c r="C158" s="644"/>
      <c r="D158" s="199"/>
      <c r="E158" s="187"/>
      <c r="F158" s="200"/>
      <c r="G158" s="647"/>
      <c r="H158" s="199"/>
      <c r="I158" s="187"/>
      <c r="J158" s="96"/>
      <c r="K158" s="657"/>
      <c r="L158" s="199"/>
      <c r="M158" s="187"/>
      <c r="N158" s="201"/>
      <c r="P158" s="199"/>
      <c r="Q158" s="187"/>
      <c r="S158" s="16"/>
      <c r="T158" s="67"/>
    </row>
    <row r="159" spans="3:20" ht="13.9" customHeight="1" x14ac:dyDescent="0.2">
      <c r="C159" s="644"/>
      <c r="D159" s="199"/>
      <c r="E159" s="187"/>
      <c r="F159" s="200"/>
      <c r="G159" s="647"/>
      <c r="H159" s="199"/>
      <c r="I159" s="187"/>
      <c r="J159" s="96"/>
      <c r="K159" s="657"/>
      <c r="L159" s="199"/>
      <c r="M159" s="187"/>
      <c r="N159" s="201"/>
      <c r="P159" s="199"/>
      <c r="Q159" s="187"/>
      <c r="S159" s="16"/>
      <c r="T159" s="67"/>
    </row>
    <row r="160" spans="3:20" ht="13.9" customHeight="1" x14ac:dyDescent="0.2">
      <c r="C160" s="644"/>
      <c r="D160" s="199"/>
      <c r="E160" s="187"/>
      <c r="F160" s="200"/>
      <c r="G160" s="647"/>
      <c r="H160" s="199"/>
      <c r="I160" s="187"/>
      <c r="J160" s="96"/>
      <c r="K160" s="657"/>
      <c r="L160" s="199"/>
      <c r="M160" s="187"/>
      <c r="N160" s="201"/>
      <c r="P160" s="199"/>
      <c r="Q160" s="187"/>
      <c r="S160" s="16"/>
      <c r="T160" s="67"/>
    </row>
    <row r="161" spans="3:20" ht="13.9" customHeight="1" x14ac:dyDescent="0.2">
      <c r="C161" s="644"/>
      <c r="D161" s="199"/>
      <c r="E161" s="187"/>
      <c r="F161" s="200"/>
      <c r="G161" s="647"/>
      <c r="H161" s="199"/>
      <c r="I161" s="187"/>
      <c r="J161" s="96"/>
      <c r="K161" s="657"/>
      <c r="L161" s="199"/>
      <c r="M161" s="187"/>
      <c r="N161" s="201"/>
      <c r="P161" s="199"/>
      <c r="Q161" s="187"/>
      <c r="S161" s="16"/>
      <c r="T161" s="67"/>
    </row>
    <row r="162" spans="3:20" ht="13.9" customHeight="1" x14ac:dyDescent="0.2">
      <c r="C162" s="644"/>
      <c r="D162" s="199"/>
      <c r="E162" s="187"/>
      <c r="F162" s="200"/>
      <c r="G162" s="647"/>
      <c r="H162" s="199"/>
      <c r="I162" s="187"/>
      <c r="J162" s="96"/>
      <c r="K162" s="657"/>
      <c r="L162" s="199"/>
      <c r="M162" s="187"/>
      <c r="N162" s="201"/>
      <c r="P162" s="199"/>
      <c r="Q162" s="187"/>
      <c r="S162" s="16"/>
      <c r="T162" s="67"/>
    </row>
    <row r="163" spans="3:20" ht="13.9" customHeight="1" x14ac:dyDescent="0.2">
      <c r="C163" s="644"/>
      <c r="D163" s="199"/>
      <c r="E163" s="187"/>
      <c r="F163" s="200"/>
      <c r="G163" s="647"/>
      <c r="H163" s="199"/>
      <c r="I163" s="187"/>
      <c r="J163" s="96"/>
      <c r="K163" s="657"/>
      <c r="L163" s="199"/>
      <c r="M163" s="187"/>
      <c r="N163" s="201"/>
      <c r="P163" s="199"/>
      <c r="Q163" s="187"/>
      <c r="S163" s="16"/>
      <c r="T163" s="67"/>
    </row>
    <row r="164" spans="3:20" ht="13.9" customHeight="1" x14ac:dyDescent="0.2">
      <c r="C164" s="644"/>
      <c r="D164" s="199"/>
      <c r="E164" s="187"/>
      <c r="F164" s="200"/>
      <c r="G164" s="647"/>
      <c r="H164" s="199"/>
      <c r="I164" s="187"/>
      <c r="J164" s="96"/>
      <c r="K164" s="657"/>
      <c r="L164" s="199"/>
      <c r="M164" s="187"/>
      <c r="N164" s="201"/>
      <c r="P164" s="199"/>
      <c r="Q164" s="187"/>
      <c r="S164" s="16"/>
      <c r="T164" s="67"/>
    </row>
    <row r="165" spans="3:20" ht="13.9" customHeight="1" x14ac:dyDescent="0.2">
      <c r="C165" s="644"/>
      <c r="D165" s="199"/>
      <c r="E165" s="187"/>
      <c r="F165" s="200"/>
      <c r="G165" s="647"/>
      <c r="H165" s="199"/>
      <c r="I165" s="187"/>
      <c r="J165" s="96"/>
      <c r="K165" s="657"/>
      <c r="L165" s="199"/>
      <c r="M165" s="187"/>
      <c r="N165" s="201"/>
      <c r="P165" s="199"/>
      <c r="Q165" s="187"/>
      <c r="S165" s="16"/>
      <c r="T165" s="67"/>
    </row>
    <row r="166" spans="3:20" ht="13.9" customHeight="1" x14ac:dyDescent="0.2">
      <c r="C166" s="644"/>
      <c r="D166" s="199"/>
      <c r="E166" s="187"/>
      <c r="F166" s="200"/>
      <c r="G166" s="647"/>
      <c r="H166" s="199"/>
      <c r="I166" s="187"/>
      <c r="J166" s="96"/>
      <c r="K166" s="657"/>
      <c r="L166" s="199"/>
      <c r="M166" s="187"/>
      <c r="N166" s="201"/>
      <c r="P166" s="199"/>
      <c r="Q166" s="187"/>
      <c r="S166" s="16"/>
      <c r="T166" s="67"/>
    </row>
    <row r="167" spans="3:20" ht="13.9" customHeight="1" x14ac:dyDescent="0.2">
      <c r="C167" s="644"/>
      <c r="D167" s="199"/>
      <c r="E167" s="187"/>
      <c r="F167" s="200"/>
      <c r="G167" s="647"/>
      <c r="H167" s="199"/>
      <c r="I167" s="187"/>
      <c r="J167" s="96"/>
      <c r="K167" s="657"/>
      <c r="L167" s="199"/>
      <c r="M167" s="187"/>
      <c r="N167" s="201"/>
      <c r="P167" s="199"/>
      <c r="Q167" s="187"/>
      <c r="S167" s="16"/>
      <c r="T167" s="67"/>
    </row>
    <row r="168" spans="3:20" ht="13.9" customHeight="1" x14ac:dyDescent="0.2">
      <c r="C168" s="644"/>
      <c r="D168" s="199"/>
      <c r="E168" s="187"/>
      <c r="F168" s="200"/>
      <c r="G168" s="647"/>
      <c r="H168" s="199"/>
      <c r="I168" s="187"/>
      <c r="J168" s="96"/>
      <c r="K168" s="657"/>
      <c r="L168" s="199"/>
      <c r="M168" s="187"/>
      <c r="N168" s="201"/>
      <c r="P168" s="199"/>
      <c r="Q168" s="187"/>
      <c r="S168" s="16"/>
      <c r="T168" s="67"/>
    </row>
    <row r="169" spans="3:20" ht="13.9" customHeight="1" x14ac:dyDescent="0.2">
      <c r="C169" s="644"/>
      <c r="D169" s="199"/>
      <c r="E169" s="187"/>
      <c r="F169" s="200"/>
      <c r="G169" s="647"/>
      <c r="H169" s="199"/>
      <c r="I169" s="187"/>
      <c r="J169" s="96"/>
      <c r="K169" s="657"/>
      <c r="L169" s="199"/>
      <c r="M169" s="187"/>
      <c r="N169" s="201"/>
      <c r="P169" s="199"/>
      <c r="Q169" s="187"/>
      <c r="S169" s="16"/>
      <c r="T169" s="67"/>
    </row>
    <row r="170" spans="3:20" ht="13.9" customHeight="1" x14ac:dyDescent="0.2">
      <c r="C170" s="644"/>
      <c r="D170" s="199"/>
      <c r="E170" s="187"/>
      <c r="F170" s="200"/>
      <c r="G170" s="647"/>
      <c r="H170" s="199"/>
      <c r="I170" s="187"/>
      <c r="J170" s="96"/>
      <c r="K170" s="657"/>
      <c r="L170" s="199"/>
      <c r="M170" s="187"/>
      <c r="N170" s="201"/>
      <c r="P170" s="199"/>
      <c r="Q170" s="187"/>
      <c r="S170" s="16"/>
      <c r="T170" s="67"/>
    </row>
    <row r="171" spans="3:20" ht="13.9" customHeight="1" x14ac:dyDescent="0.2">
      <c r="C171" s="644"/>
      <c r="D171" s="199"/>
      <c r="E171" s="187"/>
      <c r="F171" s="200"/>
      <c r="G171" s="647"/>
      <c r="H171" s="199"/>
      <c r="I171" s="187"/>
      <c r="J171" s="96"/>
      <c r="K171" s="657"/>
      <c r="L171" s="199"/>
      <c r="M171" s="187"/>
      <c r="N171" s="201"/>
      <c r="P171" s="199"/>
      <c r="Q171" s="187"/>
      <c r="S171" s="16"/>
      <c r="T171" s="67"/>
    </row>
    <row r="172" spans="3:20" ht="13.9" customHeight="1" x14ac:dyDescent="0.2">
      <c r="C172" s="644"/>
      <c r="D172" s="199"/>
      <c r="E172" s="187"/>
      <c r="F172" s="200"/>
      <c r="G172" s="647"/>
      <c r="H172" s="199"/>
      <c r="I172" s="187"/>
      <c r="J172" s="96"/>
      <c r="K172" s="657"/>
      <c r="L172" s="199"/>
      <c r="M172" s="187"/>
      <c r="N172" s="201"/>
      <c r="P172" s="199"/>
      <c r="Q172" s="187"/>
      <c r="S172" s="16"/>
      <c r="T172" s="67"/>
    </row>
    <row r="173" spans="3:20" ht="13.9" customHeight="1" x14ac:dyDescent="0.2">
      <c r="C173" s="644"/>
      <c r="D173" s="199"/>
      <c r="E173" s="187"/>
      <c r="F173" s="200"/>
      <c r="G173" s="647"/>
      <c r="H173" s="199"/>
      <c r="I173" s="187"/>
      <c r="J173" s="96"/>
      <c r="K173" s="657"/>
      <c r="L173" s="199"/>
      <c r="M173" s="187"/>
      <c r="N173" s="201"/>
      <c r="P173" s="199"/>
      <c r="Q173" s="187"/>
      <c r="S173" s="16"/>
      <c r="T173" s="67"/>
    </row>
    <row r="174" spans="3:20" ht="13.9" customHeight="1" x14ac:dyDescent="0.2">
      <c r="C174" s="644"/>
      <c r="D174" s="199"/>
      <c r="E174" s="187"/>
      <c r="F174" s="200"/>
      <c r="G174" s="647"/>
      <c r="H174" s="199"/>
      <c r="I174" s="187"/>
      <c r="J174" s="96"/>
      <c r="K174" s="657"/>
      <c r="L174" s="199"/>
      <c r="M174" s="187"/>
      <c r="N174" s="201"/>
      <c r="P174" s="199"/>
      <c r="Q174" s="187"/>
      <c r="S174" s="16"/>
      <c r="T174" s="67"/>
    </row>
    <row r="175" spans="3:20" ht="13.9" customHeight="1" x14ac:dyDescent="0.2">
      <c r="C175" s="644"/>
      <c r="D175" s="199"/>
      <c r="E175" s="187"/>
      <c r="F175" s="200"/>
      <c r="G175" s="647"/>
      <c r="H175" s="199"/>
      <c r="I175" s="187"/>
      <c r="J175" s="96"/>
      <c r="K175" s="657"/>
      <c r="L175" s="199"/>
      <c r="M175" s="187"/>
      <c r="N175" s="201"/>
      <c r="P175" s="199"/>
      <c r="Q175" s="187"/>
      <c r="S175" s="16"/>
      <c r="T175" s="67"/>
    </row>
    <row r="176" spans="3:20" ht="13.9" customHeight="1" x14ac:dyDescent="0.2">
      <c r="C176" s="644"/>
      <c r="D176" s="199"/>
      <c r="E176" s="187"/>
      <c r="F176" s="200"/>
      <c r="G176" s="647"/>
      <c r="H176" s="199"/>
      <c r="I176" s="187"/>
      <c r="J176" s="96"/>
      <c r="K176" s="657"/>
      <c r="L176" s="199"/>
      <c r="M176" s="187"/>
      <c r="N176" s="201"/>
      <c r="P176" s="199"/>
      <c r="Q176" s="187"/>
      <c r="S176" s="16"/>
      <c r="T176" s="67"/>
    </row>
    <row r="177" spans="3:20" ht="13.9" customHeight="1" x14ac:dyDescent="0.2">
      <c r="C177" s="644"/>
      <c r="D177" s="199"/>
      <c r="E177" s="187"/>
      <c r="F177" s="200"/>
      <c r="G177" s="647"/>
      <c r="H177" s="199"/>
      <c r="I177" s="187"/>
      <c r="J177" s="96"/>
      <c r="K177" s="657"/>
      <c r="L177" s="199"/>
      <c r="M177" s="187"/>
      <c r="N177" s="201"/>
      <c r="P177" s="199"/>
      <c r="Q177" s="187"/>
      <c r="S177" s="16"/>
      <c r="T177" s="67"/>
    </row>
    <row r="178" spans="3:20" ht="13.9" customHeight="1" x14ac:dyDescent="0.2">
      <c r="C178" s="644"/>
      <c r="D178" s="199"/>
      <c r="E178" s="187"/>
      <c r="F178" s="200"/>
      <c r="G178" s="647"/>
      <c r="H178" s="199"/>
      <c r="I178" s="187"/>
      <c r="J178" s="96"/>
      <c r="K178" s="657"/>
      <c r="L178" s="199"/>
      <c r="M178" s="187"/>
      <c r="N178" s="201"/>
      <c r="P178" s="199"/>
      <c r="Q178" s="187"/>
      <c r="S178" s="16"/>
      <c r="T178" s="67"/>
    </row>
    <row r="179" spans="3:20" ht="13.9" customHeight="1" x14ac:dyDescent="0.2">
      <c r="C179" s="644"/>
      <c r="D179" s="199"/>
      <c r="E179" s="187"/>
      <c r="F179" s="200"/>
      <c r="G179" s="647"/>
      <c r="H179" s="199"/>
      <c r="I179" s="187"/>
      <c r="J179" s="96"/>
      <c r="K179" s="657"/>
      <c r="L179" s="199"/>
      <c r="M179" s="187"/>
      <c r="N179" s="201"/>
      <c r="P179" s="199"/>
      <c r="Q179" s="187"/>
      <c r="S179" s="16"/>
      <c r="T179" s="67"/>
    </row>
    <row r="180" spans="3:20" ht="13.9" customHeight="1" x14ac:dyDescent="0.2">
      <c r="C180" s="644"/>
      <c r="D180" s="199"/>
      <c r="E180" s="187"/>
      <c r="F180" s="200"/>
      <c r="G180" s="647"/>
      <c r="H180" s="199"/>
      <c r="I180" s="187"/>
      <c r="J180" s="96"/>
      <c r="K180" s="657"/>
      <c r="L180" s="199"/>
      <c r="M180" s="187"/>
      <c r="N180" s="201"/>
      <c r="P180" s="199"/>
      <c r="Q180" s="187"/>
      <c r="S180" s="16"/>
      <c r="T180" s="67"/>
    </row>
    <row r="181" spans="3:20" ht="13.9" customHeight="1" x14ac:dyDescent="0.2">
      <c r="C181" s="644"/>
      <c r="D181" s="199"/>
      <c r="E181" s="187"/>
      <c r="F181" s="200"/>
      <c r="G181" s="647"/>
      <c r="H181" s="199"/>
      <c r="I181" s="187"/>
      <c r="J181" s="96"/>
      <c r="K181" s="657"/>
      <c r="L181" s="199"/>
      <c r="M181" s="187"/>
      <c r="N181" s="201"/>
      <c r="P181" s="199"/>
      <c r="Q181" s="187"/>
      <c r="S181" s="16"/>
      <c r="T181" s="67"/>
    </row>
    <row r="182" spans="3:20" ht="13.9" customHeight="1" x14ac:dyDescent="0.2">
      <c r="C182" s="644"/>
      <c r="D182" s="199"/>
      <c r="E182" s="187"/>
      <c r="F182" s="200"/>
      <c r="G182" s="647"/>
      <c r="H182" s="199"/>
      <c r="I182" s="187"/>
      <c r="J182" s="96"/>
      <c r="K182" s="657"/>
      <c r="L182" s="199"/>
      <c r="M182" s="187"/>
      <c r="N182" s="201"/>
      <c r="P182" s="199"/>
      <c r="Q182" s="187"/>
      <c r="S182" s="16"/>
      <c r="T182" s="67"/>
    </row>
    <row r="183" spans="3:20" ht="13.9" customHeight="1" x14ac:dyDescent="0.2">
      <c r="C183" s="644"/>
      <c r="D183" s="199"/>
      <c r="E183" s="187"/>
      <c r="F183" s="200"/>
      <c r="G183" s="647"/>
      <c r="H183" s="199"/>
      <c r="I183" s="187"/>
      <c r="J183" s="96"/>
      <c r="K183" s="657"/>
      <c r="L183" s="199"/>
      <c r="M183" s="187"/>
      <c r="N183" s="201"/>
      <c r="P183" s="199"/>
      <c r="Q183" s="187"/>
      <c r="S183" s="16"/>
      <c r="T183" s="67"/>
    </row>
    <row r="184" spans="3:20" ht="13.9" customHeight="1" x14ac:dyDescent="0.2">
      <c r="C184" s="644"/>
      <c r="D184" s="199"/>
      <c r="E184" s="187"/>
      <c r="F184" s="200"/>
      <c r="G184" s="647"/>
      <c r="H184" s="199"/>
      <c r="I184" s="187"/>
      <c r="J184" s="96"/>
      <c r="K184" s="657"/>
      <c r="L184" s="199"/>
      <c r="M184" s="187"/>
      <c r="N184" s="201"/>
      <c r="P184" s="199"/>
      <c r="Q184" s="187"/>
      <c r="S184" s="16"/>
      <c r="T184" s="67"/>
    </row>
    <row r="185" spans="3:20" ht="13.9" customHeight="1" x14ac:dyDescent="0.2">
      <c r="C185" s="644"/>
      <c r="D185" s="199"/>
      <c r="E185" s="187"/>
      <c r="F185" s="200"/>
      <c r="G185" s="647"/>
      <c r="H185" s="199"/>
      <c r="I185" s="187"/>
      <c r="J185" s="96"/>
      <c r="K185" s="657"/>
      <c r="L185" s="199"/>
      <c r="M185" s="187"/>
      <c r="N185" s="201"/>
      <c r="P185" s="199"/>
      <c r="Q185" s="187"/>
      <c r="S185" s="16"/>
      <c r="T185" s="67"/>
    </row>
    <row r="186" spans="3:20" ht="13.9" customHeight="1" x14ac:dyDescent="0.2">
      <c r="C186" s="644"/>
      <c r="D186" s="199"/>
      <c r="E186" s="187"/>
      <c r="F186" s="200"/>
      <c r="G186" s="647"/>
      <c r="H186" s="199"/>
      <c r="I186" s="187"/>
      <c r="J186" s="96"/>
      <c r="K186" s="657"/>
      <c r="L186" s="199"/>
      <c r="M186" s="187"/>
      <c r="N186" s="201"/>
      <c r="P186" s="199"/>
      <c r="Q186" s="187"/>
      <c r="S186" s="16"/>
      <c r="T186" s="67"/>
    </row>
    <row r="187" spans="3:20" ht="13.9" customHeight="1" x14ac:dyDescent="0.2">
      <c r="C187" s="644"/>
      <c r="D187" s="199"/>
      <c r="E187" s="187"/>
      <c r="F187" s="200"/>
      <c r="G187" s="647"/>
      <c r="H187" s="199"/>
      <c r="I187" s="187"/>
      <c r="J187" s="96"/>
      <c r="K187" s="657"/>
      <c r="L187" s="199"/>
      <c r="M187" s="187"/>
      <c r="N187" s="201"/>
      <c r="P187" s="199"/>
      <c r="Q187" s="187"/>
      <c r="S187" s="16"/>
      <c r="T187" s="67"/>
    </row>
    <row r="188" spans="3:20" ht="13.9" customHeight="1" x14ac:dyDescent="0.2">
      <c r="C188" s="644"/>
      <c r="D188" s="199"/>
      <c r="E188" s="187"/>
      <c r="F188" s="200"/>
      <c r="G188" s="647"/>
      <c r="H188" s="199"/>
      <c r="I188" s="187"/>
      <c r="J188" s="96"/>
      <c r="K188" s="657"/>
      <c r="L188" s="199"/>
      <c r="M188" s="187"/>
      <c r="N188" s="201"/>
      <c r="P188" s="199"/>
      <c r="Q188" s="187"/>
      <c r="S188" s="16"/>
      <c r="T188" s="67"/>
    </row>
    <row r="189" spans="3:20" ht="13.9" customHeight="1" x14ac:dyDescent="0.2">
      <c r="C189" s="644"/>
      <c r="D189" s="199"/>
      <c r="E189" s="187"/>
      <c r="F189" s="200"/>
      <c r="G189" s="647"/>
      <c r="H189" s="199"/>
      <c r="I189" s="187"/>
      <c r="J189" s="96"/>
      <c r="K189" s="657"/>
      <c r="L189" s="199"/>
      <c r="M189" s="187"/>
      <c r="N189" s="201"/>
      <c r="P189" s="199"/>
      <c r="Q189" s="187"/>
      <c r="S189" s="16"/>
      <c r="T189" s="67"/>
    </row>
    <row r="190" spans="3:20" ht="13.9" customHeight="1" x14ac:dyDescent="0.2">
      <c r="C190" s="644"/>
      <c r="D190" s="199"/>
      <c r="E190" s="187"/>
      <c r="F190" s="200"/>
      <c r="G190" s="647"/>
      <c r="H190" s="199"/>
      <c r="I190" s="187"/>
      <c r="J190" s="96"/>
      <c r="K190" s="657"/>
      <c r="L190" s="199"/>
      <c r="M190" s="187"/>
      <c r="N190" s="201"/>
      <c r="P190" s="199"/>
      <c r="Q190" s="187"/>
      <c r="S190" s="16"/>
      <c r="T190" s="67"/>
    </row>
    <row r="191" spans="3:20" ht="13.9" customHeight="1" x14ac:dyDescent="0.2">
      <c r="C191" s="644"/>
      <c r="D191" s="199"/>
      <c r="E191" s="187"/>
      <c r="F191" s="200"/>
      <c r="G191" s="647"/>
      <c r="H191" s="199"/>
      <c r="I191" s="187"/>
      <c r="J191" s="96"/>
      <c r="K191" s="657"/>
      <c r="L191" s="199"/>
      <c r="M191" s="187"/>
      <c r="N191" s="201"/>
      <c r="P191" s="199"/>
      <c r="Q191" s="187"/>
      <c r="S191" s="16"/>
      <c r="T191" s="67"/>
    </row>
    <row r="192" spans="3:20" ht="13.9" customHeight="1" x14ac:dyDescent="0.2">
      <c r="C192" s="644"/>
      <c r="D192" s="199"/>
      <c r="E192" s="187"/>
      <c r="F192" s="200"/>
      <c r="G192" s="647"/>
      <c r="H192" s="199"/>
      <c r="I192" s="187"/>
      <c r="J192" s="96"/>
      <c r="K192" s="657"/>
      <c r="L192" s="199"/>
      <c r="M192" s="187"/>
      <c r="N192" s="201"/>
      <c r="P192" s="199"/>
      <c r="Q192" s="187"/>
      <c r="S192" s="16"/>
      <c r="T192" s="67"/>
    </row>
    <row r="193" spans="3:20" ht="13.9" customHeight="1" x14ac:dyDescent="0.2">
      <c r="C193" s="644"/>
      <c r="D193" s="199"/>
      <c r="E193" s="187"/>
      <c r="F193" s="200"/>
      <c r="G193" s="647"/>
      <c r="H193" s="199"/>
      <c r="I193" s="187"/>
      <c r="J193" s="96"/>
      <c r="K193" s="657"/>
      <c r="L193" s="199"/>
      <c r="M193" s="187"/>
      <c r="N193" s="201"/>
      <c r="P193" s="199"/>
      <c r="Q193" s="187"/>
      <c r="S193" s="16"/>
      <c r="T193" s="67"/>
    </row>
    <row r="194" spans="3:20" ht="13.9" customHeight="1" x14ac:dyDescent="0.2">
      <c r="C194" s="644"/>
      <c r="D194" s="199"/>
      <c r="E194" s="187"/>
      <c r="F194" s="200"/>
      <c r="G194" s="647"/>
      <c r="H194" s="199"/>
      <c r="I194" s="187"/>
      <c r="J194" s="96"/>
      <c r="K194" s="657"/>
      <c r="L194" s="199"/>
      <c r="M194" s="187"/>
      <c r="N194" s="201"/>
      <c r="P194" s="199"/>
      <c r="Q194" s="187"/>
      <c r="S194" s="16"/>
      <c r="T194" s="67"/>
    </row>
    <row r="195" spans="3:20" ht="13.9" customHeight="1" x14ac:dyDescent="0.2">
      <c r="C195" s="644"/>
      <c r="D195" s="199"/>
      <c r="E195" s="187"/>
      <c r="F195" s="200"/>
      <c r="G195" s="647"/>
      <c r="H195" s="199"/>
      <c r="I195" s="187"/>
      <c r="J195" s="96"/>
      <c r="K195" s="657"/>
      <c r="L195" s="199"/>
      <c r="M195" s="187"/>
      <c r="N195" s="201"/>
      <c r="P195" s="199"/>
      <c r="Q195" s="187"/>
      <c r="S195" s="16"/>
      <c r="T195" s="67"/>
    </row>
    <row r="196" spans="3:20" ht="13.9" customHeight="1" x14ac:dyDescent="0.2">
      <c r="C196" s="644"/>
      <c r="D196" s="199"/>
      <c r="E196" s="187"/>
      <c r="F196" s="200"/>
      <c r="G196" s="647"/>
      <c r="H196" s="199"/>
      <c r="I196" s="187"/>
      <c r="J196" s="96"/>
      <c r="K196" s="657"/>
      <c r="L196" s="199"/>
      <c r="M196" s="187"/>
      <c r="N196" s="201"/>
      <c r="P196" s="199"/>
      <c r="Q196" s="187"/>
      <c r="S196" s="16"/>
      <c r="T196" s="67"/>
    </row>
    <row r="197" spans="3:20" ht="13.9" customHeight="1" x14ac:dyDescent="0.2">
      <c r="C197" s="644"/>
      <c r="D197" s="199"/>
      <c r="E197" s="187"/>
      <c r="F197" s="200"/>
      <c r="G197" s="647"/>
      <c r="H197" s="199"/>
      <c r="I197" s="187"/>
      <c r="J197" s="96"/>
      <c r="K197" s="657"/>
      <c r="L197" s="199"/>
      <c r="M197" s="187"/>
      <c r="N197" s="201"/>
      <c r="P197" s="199"/>
      <c r="Q197" s="187"/>
      <c r="S197" s="16"/>
      <c r="T197" s="67"/>
    </row>
    <row r="198" spans="3:20" ht="13.9" customHeight="1" x14ac:dyDescent="0.2">
      <c r="C198" s="644"/>
      <c r="D198" s="199"/>
      <c r="E198" s="187"/>
      <c r="F198" s="200"/>
      <c r="G198" s="647"/>
      <c r="H198" s="199"/>
      <c r="I198" s="187"/>
      <c r="J198" s="96"/>
      <c r="K198" s="657"/>
      <c r="L198" s="199"/>
      <c r="M198" s="187"/>
      <c r="N198" s="201"/>
      <c r="P198" s="199"/>
      <c r="Q198" s="187"/>
      <c r="S198" s="16"/>
      <c r="T198" s="67"/>
    </row>
    <row r="199" spans="3:20" ht="13.9" customHeight="1" x14ac:dyDescent="0.2">
      <c r="C199" s="644"/>
      <c r="D199" s="199"/>
      <c r="E199" s="187"/>
      <c r="F199" s="200"/>
      <c r="G199" s="647"/>
      <c r="H199" s="199"/>
      <c r="I199" s="187"/>
      <c r="J199" s="96"/>
      <c r="K199" s="657"/>
      <c r="L199" s="199"/>
      <c r="M199" s="187"/>
      <c r="N199" s="201"/>
      <c r="P199" s="199"/>
      <c r="Q199" s="187"/>
      <c r="S199" s="16"/>
      <c r="T199" s="67"/>
    </row>
    <row r="200" spans="3:20" ht="13.9" customHeight="1" x14ac:dyDescent="0.2">
      <c r="C200" s="644"/>
      <c r="D200" s="199"/>
      <c r="E200" s="187"/>
      <c r="F200" s="200"/>
      <c r="G200" s="647"/>
      <c r="H200" s="199"/>
      <c r="I200" s="187"/>
      <c r="J200" s="96"/>
      <c r="K200" s="657"/>
      <c r="L200" s="199"/>
      <c r="M200" s="187"/>
      <c r="N200" s="201"/>
      <c r="P200" s="199"/>
      <c r="Q200" s="187"/>
      <c r="S200" s="16"/>
      <c r="T200" s="67"/>
    </row>
    <row r="201" spans="3:20" ht="13.9" customHeight="1" x14ac:dyDescent="0.2">
      <c r="C201" s="644"/>
      <c r="D201" s="199"/>
      <c r="E201" s="187"/>
      <c r="F201" s="200"/>
      <c r="G201" s="647"/>
      <c r="H201" s="199"/>
      <c r="I201" s="187"/>
      <c r="J201" s="96"/>
      <c r="K201" s="657"/>
      <c r="L201" s="199"/>
      <c r="M201" s="187"/>
      <c r="N201" s="201"/>
      <c r="P201" s="199"/>
      <c r="Q201" s="187"/>
      <c r="S201" s="16"/>
      <c r="T201" s="67"/>
    </row>
    <row r="202" spans="3:20" ht="13.9" customHeight="1" x14ac:dyDescent="0.2">
      <c r="C202" s="644"/>
      <c r="D202" s="199"/>
      <c r="E202" s="187"/>
      <c r="F202" s="200"/>
      <c r="G202" s="647"/>
      <c r="H202" s="199"/>
      <c r="I202" s="187"/>
      <c r="J202" s="96"/>
      <c r="K202" s="657"/>
      <c r="L202" s="199"/>
      <c r="M202" s="187"/>
      <c r="N202" s="201"/>
      <c r="P202" s="199"/>
      <c r="Q202" s="187"/>
      <c r="S202" s="16"/>
      <c r="T202" s="67"/>
    </row>
    <row r="203" spans="3:20" ht="13.9" customHeight="1" x14ac:dyDescent="0.2">
      <c r="C203" s="644"/>
      <c r="D203" s="199"/>
      <c r="E203" s="187"/>
      <c r="F203" s="200"/>
      <c r="G203" s="647"/>
      <c r="H203" s="199"/>
      <c r="I203" s="187"/>
      <c r="J203" s="96"/>
      <c r="K203" s="657"/>
      <c r="L203" s="199"/>
      <c r="M203" s="187"/>
      <c r="N203" s="201"/>
      <c r="P203" s="199"/>
      <c r="Q203" s="187"/>
      <c r="S203" s="16"/>
      <c r="T203" s="67"/>
    </row>
    <row r="204" spans="3:20" ht="13.9" customHeight="1" x14ac:dyDescent="0.2">
      <c r="C204" s="644"/>
      <c r="D204" s="199"/>
      <c r="E204" s="187"/>
      <c r="F204" s="200"/>
      <c r="G204" s="647"/>
      <c r="H204" s="199"/>
      <c r="I204" s="187"/>
      <c r="J204" s="96"/>
      <c r="K204" s="657"/>
      <c r="L204" s="199"/>
      <c r="M204" s="187"/>
      <c r="N204" s="201"/>
      <c r="P204" s="199"/>
      <c r="Q204" s="187"/>
      <c r="S204" s="16"/>
      <c r="T204" s="67"/>
    </row>
    <row r="205" spans="3:20" ht="13.9" customHeight="1" x14ac:dyDescent="0.2">
      <c r="C205" s="644"/>
      <c r="D205" s="199"/>
      <c r="E205" s="187"/>
      <c r="F205" s="200"/>
      <c r="G205" s="647"/>
      <c r="H205" s="199"/>
      <c r="I205" s="187"/>
      <c r="J205" s="96"/>
      <c r="K205" s="657"/>
      <c r="L205" s="199"/>
      <c r="M205" s="187"/>
      <c r="N205" s="201"/>
      <c r="P205" s="199"/>
      <c r="Q205" s="187"/>
      <c r="S205" s="16"/>
      <c r="T205" s="67"/>
    </row>
    <row r="206" spans="3:20" ht="13.9" customHeight="1" x14ac:dyDescent="0.2">
      <c r="C206" s="644"/>
      <c r="D206" s="199"/>
      <c r="E206" s="187"/>
      <c r="F206" s="200"/>
      <c r="G206" s="647"/>
      <c r="H206" s="199"/>
      <c r="I206" s="187"/>
      <c r="J206" s="96"/>
      <c r="K206" s="657"/>
      <c r="L206" s="199"/>
      <c r="M206" s="187"/>
      <c r="N206" s="201"/>
      <c r="P206" s="199"/>
      <c r="Q206" s="187"/>
      <c r="S206" s="16"/>
      <c r="T206" s="67"/>
    </row>
    <row r="207" spans="3:20" ht="13.9" customHeight="1" x14ac:dyDescent="0.2">
      <c r="C207" s="644"/>
      <c r="D207" s="199"/>
      <c r="E207" s="187"/>
      <c r="F207" s="200"/>
      <c r="G207" s="647"/>
      <c r="H207" s="199"/>
      <c r="I207" s="187"/>
      <c r="J207" s="96"/>
      <c r="K207" s="657"/>
      <c r="L207" s="199"/>
      <c r="M207" s="187"/>
      <c r="N207" s="201"/>
      <c r="P207" s="199"/>
      <c r="Q207" s="187"/>
      <c r="S207" s="16"/>
      <c r="T207" s="67"/>
    </row>
    <row r="208" spans="3:20" ht="13.9" customHeight="1" x14ac:dyDescent="0.2">
      <c r="C208" s="644"/>
      <c r="D208" s="199"/>
      <c r="E208" s="187"/>
      <c r="F208" s="200"/>
      <c r="G208" s="647"/>
      <c r="H208" s="199"/>
      <c r="I208" s="187"/>
      <c r="J208" s="96"/>
      <c r="K208" s="657"/>
      <c r="L208" s="199"/>
      <c r="M208" s="187"/>
      <c r="N208" s="201"/>
      <c r="P208" s="199"/>
      <c r="Q208" s="187"/>
      <c r="S208" s="16"/>
      <c r="T208" s="67"/>
    </row>
    <row r="209" spans="3:20" ht="13.9" customHeight="1" x14ac:dyDescent="0.2">
      <c r="C209" s="644"/>
      <c r="D209" s="199"/>
      <c r="E209" s="187"/>
      <c r="F209" s="200"/>
      <c r="G209" s="647"/>
      <c r="H209" s="199"/>
      <c r="I209" s="187"/>
      <c r="J209" s="96"/>
      <c r="K209" s="657"/>
      <c r="L209" s="199"/>
      <c r="M209" s="187"/>
      <c r="N209" s="201"/>
      <c r="P209" s="199"/>
      <c r="Q209" s="187"/>
      <c r="S209" s="16"/>
      <c r="T209" s="67"/>
    </row>
    <row r="210" spans="3:20" ht="13.9" customHeight="1" x14ac:dyDescent="0.2">
      <c r="C210" s="644"/>
      <c r="D210" s="199"/>
      <c r="E210" s="187"/>
      <c r="F210" s="200"/>
      <c r="G210" s="647"/>
      <c r="H210" s="199"/>
      <c r="I210" s="187"/>
      <c r="J210" s="96"/>
      <c r="K210" s="657"/>
      <c r="L210" s="199"/>
      <c r="M210" s="187"/>
      <c r="N210" s="201"/>
      <c r="P210" s="199"/>
      <c r="Q210" s="187"/>
      <c r="S210" s="16"/>
      <c r="T210" s="67"/>
    </row>
    <row r="211" spans="3:20" ht="13.9" customHeight="1" x14ac:dyDescent="0.2">
      <c r="C211" s="644"/>
      <c r="D211" s="199"/>
      <c r="E211" s="187"/>
      <c r="F211" s="200"/>
      <c r="G211" s="647"/>
      <c r="H211" s="199"/>
      <c r="I211" s="187"/>
      <c r="J211" s="96"/>
      <c r="K211" s="657"/>
      <c r="L211" s="199"/>
      <c r="M211" s="187"/>
      <c r="N211" s="201"/>
      <c r="P211" s="199"/>
      <c r="Q211" s="187"/>
      <c r="S211" s="16"/>
      <c r="T211" s="67"/>
    </row>
    <row r="212" spans="3:20" ht="13.9" customHeight="1" x14ac:dyDescent="0.2">
      <c r="C212" s="644"/>
      <c r="D212" s="199"/>
      <c r="E212" s="187"/>
      <c r="F212" s="200"/>
      <c r="G212" s="647"/>
      <c r="H212" s="199"/>
      <c r="I212" s="187"/>
      <c r="J212" s="96"/>
      <c r="K212" s="657"/>
      <c r="L212" s="199"/>
      <c r="M212" s="187"/>
      <c r="N212" s="201"/>
      <c r="P212" s="199"/>
      <c r="Q212" s="187"/>
      <c r="S212" s="16"/>
      <c r="T212" s="67"/>
    </row>
    <row r="213" spans="3:20" ht="13.9" customHeight="1" x14ac:dyDescent="0.2">
      <c r="C213" s="644"/>
      <c r="D213" s="199"/>
      <c r="E213" s="187"/>
      <c r="F213" s="200"/>
      <c r="G213" s="647"/>
      <c r="H213" s="199"/>
      <c r="I213" s="187"/>
      <c r="J213" s="96"/>
      <c r="K213" s="657"/>
      <c r="L213" s="199"/>
      <c r="M213" s="187"/>
      <c r="N213" s="201"/>
      <c r="P213" s="199"/>
      <c r="Q213" s="187"/>
      <c r="S213" s="16"/>
      <c r="T213" s="67"/>
    </row>
    <row r="214" spans="3:20" ht="13.9" customHeight="1" x14ac:dyDescent="0.2">
      <c r="C214" s="644"/>
      <c r="D214" s="199"/>
      <c r="E214" s="187"/>
      <c r="F214" s="200"/>
      <c r="G214" s="647"/>
      <c r="H214" s="199"/>
      <c r="I214" s="187"/>
      <c r="J214" s="96"/>
      <c r="K214" s="657"/>
      <c r="L214" s="199"/>
      <c r="M214" s="187"/>
      <c r="N214" s="201"/>
      <c r="P214" s="199"/>
      <c r="Q214" s="187"/>
      <c r="S214" s="16"/>
      <c r="T214" s="67"/>
    </row>
    <row r="215" spans="3:20" ht="13.9" customHeight="1" x14ac:dyDescent="0.2">
      <c r="C215" s="644"/>
      <c r="D215" s="199"/>
      <c r="E215" s="187"/>
      <c r="F215" s="200"/>
      <c r="G215" s="647"/>
      <c r="H215" s="199"/>
      <c r="I215" s="187"/>
      <c r="J215" s="96"/>
      <c r="K215" s="657"/>
      <c r="L215" s="199"/>
      <c r="M215" s="187"/>
      <c r="N215" s="201"/>
      <c r="P215" s="199"/>
      <c r="Q215" s="187"/>
      <c r="S215" s="16"/>
      <c r="T215" s="67"/>
    </row>
    <row r="216" spans="3:20" ht="13.9" customHeight="1" x14ac:dyDescent="0.2">
      <c r="C216" s="644"/>
      <c r="D216" s="199"/>
      <c r="E216" s="187"/>
      <c r="F216" s="200"/>
      <c r="G216" s="647"/>
      <c r="H216" s="199"/>
      <c r="I216" s="187"/>
      <c r="J216" s="96"/>
      <c r="K216" s="657"/>
      <c r="L216" s="199"/>
      <c r="M216" s="187"/>
      <c r="N216" s="201"/>
      <c r="P216" s="199"/>
      <c r="Q216" s="187"/>
      <c r="S216" s="16"/>
      <c r="T216" s="67"/>
    </row>
    <row r="217" spans="3:20" ht="13.9" customHeight="1" x14ac:dyDescent="0.2">
      <c r="C217" s="644"/>
      <c r="D217" s="199"/>
      <c r="E217" s="187"/>
      <c r="F217" s="200"/>
      <c r="G217" s="647"/>
      <c r="H217" s="199"/>
      <c r="I217" s="187"/>
      <c r="J217" s="96"/>
      <c r="K217" s="657"/>
      <c r="L217" s="199"/>
      <c r="M217" s="187"/>
      <c r="N217" s="201"/>
      <c r="P217" s="199"/>
      <c r="Q217" s="187"/>
      <c r="S217" s="16"/>
      <c r="T217" s="67"/>
    </row>
    <row r="218" spans="3:20" ht="13.9" customHeight="1" x14ac:dyDescent="0.2">
      <c r="C218" s="644"/>
      <c r="D218" s="199"/>
      <c r="E218" s="187"/>
      <c r="F218" s="200"/>
      <c r="G218" s="647"/>
      <c r="H218" s="199"/>
      <c r="I218" s="187"/>
      <c r="J218" s="96"/>
      <c r="K218" s="657"/>
      <c r="L218" s="199"/>
      <c r="M218" s="187"/>
      <c r="N218" s="201"/>
      <c r="P218" s="199"/>
      <c r="Q218" s="187"/>
      <c r="S218" s="16"/>
      <c r="T218" s="67"/>
    </row>
    <row r="219" spans="3:20" ht="13.9" customHeight="1" x14ac:dyDescent="0.2">
      <c r="C219" s="644"/>
      <c r="D219" s="199"/>
      <c r="E219" s="187"/>
      <c r="F219" s="200"/>
      <c r="G219" s="647"/>
      <c r="H219" s="199"/>
      <c r="I219" s="187"/>
      <c r="J219" s="96"/>
      <c r="K219" s="657"/>
      <c r="L219" s="199"/>
      <c r="M219" s="187"/>
      <c r="N219" s="201"/>
      <c r="P219" s="199"/>
      <c r="Q219" s="187"/>
      <c r="S219" s="16"/>
      <c r="T219" s="67"/>
    </row>
    <row r="220" spans="3:20" ht="13.9" customHeight="1" x14ac:dyDescent="0.2">
      <c r="C220" s="644"/>
      <c r="D220" s="199"/>
      <c r="E220" s="187"/>
      <c r="F220" s="200"/>
      <c r="G220" s="647"/>
      <c r="H220" s="199"/>
      <c r="I220" s="187"/>
      <c r="J220" s="96"/>
      <c r="K220" s="657"/>
      <c r="L220" s="199"/>
      <c r="M220" s="187"/>
      <c r="N220" s="201"/>
      <c r="P220" s="199"/>
      <c r="Q220" s="187"/>
      <c r="S220" s="16"/>
      <c r="T220" s="67"/>
    </row>
    <row r="221" spans="3:20" ht="13.9" customHeight="1" x14ac:dyDescent="0.2">
      <c r="C221" s="644"/>
      <c r="D221" s="199"/>
      <c r="E221" s="187"/>
      <c r="F221" s="200"/>
      <c r="G221" s="647"/>
      <c r="H221" s="199"/>
      <c r="I221" s="187"/>
      <c r="J221" s="96"/>
      <c r="K221" s="657"/>
      <c r="L221" s="199"/>
      <c r="M221" s="187"/>
      <c r="N221" s="201"/>
      <c r="P221" s="199"/>
      <c r="Q221" s="187"/>
      <c r="S221" s="16"/>
      <c r="T221" s="67"/>
    </row>
    <row r="222" spans="3:20" ht="13.9" customHeight="1" x14ac:dyDescent="0.2">
      <c r="C222" s="644"/>
      <c r="D222" s="199"/>
      <c r="E222" s="187"/>
      <c r="F222" s="200"/>
      <c r="G222" s="647"/>
      <c r="H222" s="199"/>
      <c r="I222" s="187"/>
      <c r="J222" s="96"/>
      <c r="K222" s="657"/>
      <c r="L222" s="199"/>
      <c r="M222" s="187"/>
      <c r="N222" s="201"/>
      <c r="P222" s="199"/>
      <c r="Q222" s="187"/>
      <c r="S222" s="16"/>
      <c r="T222" s="67"/>
    </row>
    <row r="223" spans="3:20" ht="13.9" customHeight="1" x14ac:dyDescent="0.2">
      <c r="C223" s="644"/>
      <c r="D223" s="199"/>
      <c r="E223" s="187"/>
      <c r="F223" s="200"/>
      <c r="G223" s="647"/>
      <c r="H223" s="199"/>
      <c r="I223" s="187"/>
      <c r="J223" s="96"/>
      <c r="K223" s="657"/>
      <c r="L223" s="199"/>
      <c r="M223" s="187"/>
      <c r="N223" s="201"/>
      <c r="P223" s="199"/>
      <c r="Q223" s="187"/>
      <c r="S223" s="16"/>
      <c r="T223" s="67"/>
    </row>
    <row r="224" spans="3:20" ht="13.9" customHeight="1" x14ac:dyDescent="0.2">
      <c r="C224" s="644"/>
      <c r="D224" s="199"/>
      <c r="E224" s="187"/>
      <c r="F224" s="200"/>
      <c r="G224" s="647"/>
      <c r="H224" s="199"/>
      <c r="I224" s="187"/>
      <c r="J224" s="96"/>
      <c r="K224" s="657"/>
      <c r="L224" s="199"/>
      <c r="M224" s="187"/>
      <c r="N224" s="201"/>
      <c r="P224" s="199"/>
      <c r="Q224" s="187"/>
      <c r="S224" s="16"/>
      <c r="T224" s="67"/>
    </row>
    <row r="225" spans="3:20" ht="13.9" customHeight="1" x14ac:dyDescent="0.2">
      <c r="C225" s="644"/>
      <c r="D225" s="199"/>
      <c r="E225" s="187"/>
      <c r="F225" s="200"/>
      <c r="G225" s="647"/>
      <c r="H225" s="199"/>
      <c r="I225" s="187"/>
      <c r="J225" s="96"/>
      <c r="K225" s="657"/>
      <c r="L225" s="199"/>
      <c r="M225" s="187"/>
      <c r="N225" s="201"/>
      <c r="P225" s="199"/>
      <c r="Q225" s="187"/>
      <c r="S225" s="16"/>
      <c r="T225" s="67"/>
    </row>
    <row r="226" spans="3:20" ht="13.9" customHeight="1" x14ac:dyDescent="0.2">
      <c r="C226" s="644"/>
      <c r="D226" s="199"/>
      <c r="E226" s="187"/>
      <c r="F226" s="200"/>
      <c r="G226" s="647"/>
      <c r="H226" s="199"/>
      <c r="I226" s="187"/>
      <c r="J226" s="96"/>
      <c r="K226" s="657"/>
      <c r="L226" s="199"/>
      <c r="M226" s="187"/>
      <c r="N226" s="201"/>
      <c r="P226" s="199"/>
      <c r="Q226" s="187"/>
      <c r="S226" s="16"/>
      <c r="T226" s="67"/>
    </row>
    <row r="227" spans="3:20" ht="13.9" customHeight="1" x14ac:dyDescent="0.2">
      <c r="C227" s="644"/>
      <c r="D227" s="199"/>
      <c r="E227" s="187"/>
      <c r="F227" s="200"/>
      <c r="G227" s="647"/>
      <c r="H227" s="199"/>
      <c r="I227" s="187"/>
      <c r="J227" s="96"/>
      <c r="K227" s="657"/>
      <c r="L227" s="199"/>
      <c r="M227" s="187"/>
      <c r="N227" s="201"/>
      <c r="P227" s="199"/>
      <c r="Q227" s="187"/>
      <c r="S227" s="16"/>
      <c r="T227" s="67"/>
    </row>
    <row r="228" spans="3:20" ht="13.9" customHeight="1" x14ac:dyDescent="0.2">
      <c r="C228" s="644"/>
      <c r="D228" s="199"/>
      <c r="E228" s="187"/>
      <c r="F228" s="200"/>
      <c r="G228" s="647"/>
      <c r="H228" s="199"/>
      <c r="I228" s="187"/>
      <c r="J228" s="96"/>
      <c r="K228" s="657"/>
      <c r="L228" s="199"/>
      <c r="M228" s="187"/>
      <c r="N228" s="201"/>
      <c r="P228" s="199"/>
      <c r="Q228" s="187"/>
      <c r="S228" s="16"/>
      <c r="T228" s="67"/>
    </row>
    <row r="229" spans="3:20" ht="13.9" customHeight="1" x14ac:dyDescent="0.2">
      <c r="C229" s="644"/>
      <c r="D229" s="199"/>
      <c r="E229" s="187"/>
      <c r="F229" s="200"/>
      <c r="G229" s="647"/>
      <c r="H229" s="199"/>
      <c r="I229" s="187"/>
      <c r="J229" s="96"/>
      <c r="K229" s="657"/>
      <c r="L229" s="199"/>
      <c r="M229" s="187"/>
      <c r="N229" s="201"/>
      <c r="P229" s="199"/>
      <c r="Q229" s="187"/>
      <c r="S229" s="16"/>
      <c r="T229" s="67"/>
    </row>
    <row r="230" spans="3:20" ht="13.9" customHeight="1" x14ac:dyDescent="0.2">
      <c r="C230" s="644"/>
      <c r="D230" s="199"/>
      <c r="E230" s="187"/>
      <c r="F230" s="200"/>
      <c r="G230" s="647"/>
      <c r="H230" s="199"/>
      <c r="I230" s="187"/>
      <c r="J230" s="96"/>
      <c r="K230" s="657"/>
      <c r="L230" s="199"/>
      <c r="M230" s="187"/>
      <c r="N230" s="201"/>
      <c r="P230" s="199"/>
      <c r="Q230" s="187"/>
      <c r="S230" s="16"/>
      <c r="T230" s="67"/>
    </row>
    <row r="231" spans="3:20" ht="13.9" customHeight="1" x14ac:dyDescent="0.2">
      <c r="C231" s="644"/>
      <c r="D231" s="199"/>
      <c r="E231" s="187"/>
      <c r="F231" s="200"/>
      <c r="G231" s="647"/>
      <c r="H231" s="199"/>
      <c r="I231" s="187"/>
      <c r="J231" s="96"/>
      <c r="K231" s="657"/>
      <c r="L231" s="199"/>
      <c r="M231" s="187"/>
      <c r="N231" s="201"/>
      <c r="P231" s="199"/>
      <c r="Q231" s="187"/>
      <c r="S231" s="16"/>
      <c r="T231" s="67"/>
    </row>
    <row r="232" spans="3:20" ht="13.9" customHeight="1" x14ac:dyDescent="0.2">
      <c r="C232" s="644"/>
      <c r="D232" s="199"/>
      <c r="E232" s="187"/>
      <c r="F232" s="200"/>
      <c r="G232" s="647"/>
      <c r="H232" s="199"/>
      <c r="I232" s="187"/>
      <c r="J232" s="96"/>
      <c r="K232" s="657"/>
      <c r="L232" s="199"/>
      <c r="M232" s="187"/>
      <c r="N232" s="201"/>
      <c r="P232" s="199"/>
      <c r="Q232" s="187"/>
      <c r="S232" s="16"/>
      <c r="T232" s="67"/>
    </row>
    <row r="233" spans="3:20" ht="13.9" customHeight="1" x14ac:dyDescent="0.2">
      <c r="C233" s="644"/>
      <c r="D233" s="199"/>
      <c r="E233" s="187"/>
      <c r="F233" s="200"/>
      <c r="G233" s="647"/>
      <c r="H233" s="199"/>
      <c r="I233" s="187"/>
      <c r="J233" s="96"/>
      <c r="K233" s="657"/>
      <c r="L233" s="199"/>
      <c r="M233" s="187"/>
      <c r="N233" s="201"/>
      <c r="P233" s="199"/>
      <c r="Q233" s="187"/>
      <c r="S233" s="16"/>
      <c r="T233" s="67"/>
    </row>
    <row r="234" spans="3:20" ht="13.9" customHeight="1" x14ac:dyDescent="0.2">
      <c r="C234" s="644"/>
      <c r="D234" s="199"/>
      <c r="E234" s="187"/>
      <c r="F234" s="200"/>
      <c r="G234" s="647"/>
      <c r="H234" s="199"/>
      <c r="I234" s="187"/>
      <c r="J234" s="96"/>
      <c r="K234" s="657"/>
      <c r="L234" s="199"/>
      <c r="M234" s="187"/>
      <c r="N234" s="201"/>
      <c r="P234" s="199"/>
      <c r="Q234" s="187"/>
      <c r="S234" s="16"/>
      <c r="T234" s="67"/>
    </row>
    <row r="235" spans="3:20" ht="13.9" customHeight="1" x14ac:dyDescent="0.2">
      <c r="C235" s="644"/>
      <c r="D235" s="199"/>
      <c r="E235" s="187"/>
      <c r="F235" s="200"/>
      <c r="G235" s="647"/>
      <c r="H235" s="199"/>
      <c r="I235" s="187"/>
      <c r="J235" s="96"/>
      <c r="K235" s="657"/>
      <c r="L235" s="199"/>
      <c r="M235" s="187"/>
      <c r="N235" s="201"/>
      <c r="P235" s="199"/>
      <c r="Q235" s="187"/>
      <c r="S235" s="16"/>
      <c r="T235" s="67"/>
    </row>
    <row r="236" spans="3:20" ht="13.9" customHeight="1" x14ac:dyDescent="0.2">
      <c r="C236" s="644"/>
      <c r="D236" s="199"/>
      <c r="E236" s="187"/>
      <c r="F236" s="200"/>
      <c r="G236" s="647"/>
      <c r="H236" s="199"/>
      <c r="I236" s="187"/>
      <c r="J236" s="96"/>
      <c r="K236" s="657"/>
      <c r="L236" s="199"/>
      <c r="M236" s="187"/>
      <c r="N236" s="201"/>
      <c r="P236" s="199"/>
      <c r="Q236" s="187"/>
      <c r="S236" s="16"/>
      <c r="T236" s="67"/>
    </row>
    <row r="237" spans="3:20" ht="13.9" customHeight="1" x14ac:dyDescent="0.2">
      <c r="C237" s="644"/>
      <c r="D237" s="199"/>
      <c r="E237" s="187"/>
      <c r="F237" s="200"/>
      <c r="G237" s="647"/>
      <c r="H237" s="199"/>
      <c r="I237" s="187"/>
      <c r="J237" s="96"/>
      <c r="K237" s="657"/>
      <c r="L237" s="199"/>
      <c r="M237" s="187"/>
      <c r="N237" s="201"/>
      <c r="P237" s="199"/>
      <c r="Q237" s="187"/>
      <c r="S237" s="16"/>
      <c r="T237" s="67"/>
    </row>
    <row r="238" spans="3:20" ht="13.9" customHeight="1" x14ac:dyDescent="0.2">
      <c r="C238" s="644"/>
      <c r="D238" s="199"/>
      <c r="E238" s="187"/>
      <c r="F238" s="200"/>
      <c r="G238" s="647"/>
      <c r="H238" s="199"/>
      <c r="I238" s="187"/>
      <c r="J238" s="96"/>
      <c r="K238" s="657"/>
      <c r="L238" s="199"/>
      <c r="M238" s="187"/>
      <c r="N238" s="201"/>
      <c r="P238" s="199"/>
      <c r="Q238" s="187"/>
      <c r="S238" s="16"/>
      <c r="T238" s="67"/>
    </row>
    <row r="239" spans="3:20" ht="13.9" customHeight="1" x14ac:dyDescent="0.2">
      <c r="C239" s="644"/>
      <c r="D239" s="199"/>
      <c r="E239" s="187"/>
      <c r="F239" s="200"/>
      <c r="G239" s="647"/>
      <c r="H239" s="199"/>
      <c r="I239" s="187"/>
      <c r="J239" s="96"/>
      <c r="K239" s="657"/>
      <c r="L239" s="199"/>
      <c r="M239" s="187"/>
      <c r="N239" s="201"/>
      <c r="P239" s="199"/>
      <c r="Q239" s="187"/>
      <c r="S239" s="16"/>
      <c r="T239" s="67"/>
    </row>
    <row r="240" spans="3:20" ht="13.9" customHeight="1" x14ac:dyDescent="0.2">
      <c r="C240" s="644"/>
      <c r="D240" s="199"/>
      <c r="E240" s="187"/>
      <c r="F240" s="200"/>
      <c r="G240" s="647"/>
      <c r="H240" s="199"/>
      <c r="I240" s="187"/>
      <c r="J240" s="96"/>
      <c r="K240" s="657"/>
      <c r="L240" s="199"/>
      <c r="M240" s="187"/>
      <c r="N240" s="201"/>
      <c r="P240" s="199"/>
      <c r="Q240" s="187"/>
      <c r="S240" s="16"/>
      <c r="T240" s="67"/>
    </row>
    <row r="241" spans="3:20" ht="13.9" customHeight="1" x14ac:dyDescent="0.2">
      <c r="C241" s="644"/>
      <c r="D241" s="199"/>
      <c r="E241" s="187"/>
      <c r="F241" s="200"/>
      <c r="G241" s="647"/>
      <c r="H241" s="199"/>
      <c r="I241" s="187"/>
      <c r="J241" s="96"/>
      <c r="K241" s="657"/>
      <c r="L241" s="199"/>
      <c r="M241" s="187"/>
      <c r="N241" s="201"/>
      <c r="P241" s="199"/>
      <c r="Q241" s="187"/>
      <c r="S241" s="16"/>
      <c r="T241" s="67"/>
    </row>
    <row r="242" spans="3:20" ht="13.9" customHeight="1" x14ac:dyDescent="0.2">
      <c r="C242" s="644"/>
      <c r="D242" s="199"/>
      <c r="E242" s="187"/>
      <c r="F242" s="200"/>
      <c r="G242" s="647"/>
      <c r="H242" s="199"/>
      <c r="I242" s="187"/>
      <c r="J242" s="96"/>
      <c r="K242" s="657"/>
      <c r="L242" s="199"/>
      <c r="M242" s="187"/>
      <c r="N242" s="201"/>
      <c r="P242" s="199"/>
      <c r="Q242" s="187"/>
      <c r="S242" s="16"/>
      <c r="T242" s="67"/>
    </row>
    <row r="243" spans="3:20" ht="13.9" customHeight="1" x14ac:dyDescent="0.2">
      <c r="C243" s="644"/>
      <c r="D243" s="199"/>
      <c r="E243" s="187"/>
      <c r="F243" s="200"/>
      <c r="G243" s="647"/>
      <c r="H243" s="199"/>
      <c r="I243" s="187"/>
      <c r="J243" s="96"/>
      <c r="K243" s="657"/>
      <c r="L243" s="199"/>
      <c r="M243" s="187"/>
      <c r="N243" s="201"/>
      <c r="P243" s="199"/>
      <c r="Q243" s="187"/>
      <c r="S243" s="16"/>
      <c r="T243" s="67"/>
    </row>
    <row r="244" spans="3:20" ht="13.9" customHeight="1" x14ac:dyDescent="0.2">
      <c r="C244" s="644"/>
      <c r="D244" s="199"/>
      <c r="E244" s="187"/>
      <c r="F244" s="200"/>
      <c r="G244" s="647"/>
      <c r="H244" s="199"/>
      <c r="I244" s="187"/>
      <c r="J244" s="96"/>
      <c r="K244" s="657"/>
      <c r="L244" s="199"/>
      <c r="M244" s="187"/>
      <c r="N244" s="201"/>
      <c r="P244" s="199"/>
      <c r="Q244" s="187"/>
      <c r="S244" s="16"/>
      <c r="T244" s="67"/>
    </row>
    <row r="245" spans="3:20" ht="13.9" customHeight="1" x14ac:dyDescent="0.2">
      <c r="C245" s="644"/>
      <c r="D245" s="199"/>
      <c r="E245" s="187"/>
      <c r="F245" s="200"/>
      <c r="G245" s="647"/>
      <c r="H245" s="199"/>
      <c r="I245" s="187"/>
      <c r="J245" s="96"/>
      <c r="K245" s="657"/>
      <c r="L245" s="199"/>
      <c r="M245" s="187"/>
      <c r="N245" s="201"/>
      <c r="P245" s="199"/>
      <c r="Q245" s="187"/>
      <c r="S245" s="16"/>
      <c r="T245" s="67"/>
    </row>
    <row r="246" spans="3:20" ht="13.9" customHeight="1" x14ac:dyDescent="0.2">
      <c r="C246" s="644"/>
      <c r="D246" s="199"/>
      <c r="E246" s="187"/>
      <c r="F246" s="200"/>
      <c r="G246" s="647"/>
      <c r="H246" s="199"/>
      <c r="I246" s="187"/>
      <c r="J246" s="96"/>
      <c r="K246" s="657"/>
      <c r="L246" s="199"/>
      <c r="M246" s="187"/>
      <c r="N246" s="201"/>
      <c r="P246" s="199"/>
      <c r="Q246" s="187"/>
      <c r="S246" s="16"/>
      <c r="T246" s="67"/>
    </row>
    <row r="247" spans="3:20" ht="13.9" customHeight="1" x14ac:dyDescent="0.2">
      <c r="C247" s="644"/>
      <c r="D247" s="199"/>
      <c r="E247" s="187"/>
      <c r="F247" s="200"/>
      <c r="G247" s="647"/>
      <c r="H247" s="199"/>
      <c r="I247" s="187"/>
      <c r="J247" s="96"/>
      <c r="K247" s="657"/>
      <c r="L247" s="199"/>
      <c r="M247" s="187"/>
      <c r="N247" s="201"/>
      <c r="P247" s="199"/>
      <c r="Q247" s="187"/>
      <c r="S247" s="16"/>
      <c r="T247" s="67"/>
    </row>
    <row r="248" spans="3:20" ht="13.9" customHeight="1" x14ac:dyDescent="0.2">
      <c r="C248" s="644"/>
      <c r="D248" s="199"/>
      <c r="E248" s="187"/>
      <c r="F248" s="200"/>
      <c r="G248" s="647"/>
      <c r="H248" s="199"/>
      <c r="I248" s="187"/>
      <c r="J248" s="96"/>
      <c r="K248" s="657"/>
      <c r="L248" s="199"/>
      <c r="M248" s="187"/>
      <c r="N248" s="201"/>
      <c r="P248" s="199"/>
      <c r="Q248" s="187"/>
      <c r="S248" s="16"/>
      <c r="T248" s="67"/>
    </row>
    <row r="249" spans="3:20" ht="13.9" customHeight="1" x14ac:dyDescent="0.2">
      <c r="C249" s="644"/>
      <c r="D249" s="199"/>
      <c r="E249" s="187"/>
      <c r="F249" s="200"/>
      <c r="G249" s="647"/>
      <c r="H249" s="199"/>
      <c r="I249" s="187"/>
      <c r="J249" s="96"/>
      <c r="K249" s="657"/>
      <c r="L249" s="199"/>
      <c r="M249" s="187"/>
      <c r="N249" s="201"/>
      <c r="P249" s="199"/>
      <c r="Q249" s="187"/>
      <c r="S249" s="16"/>
      <c r="T249" s="67"/>
    </row>
    <row r="250" spans="3:20" ht="13.9" customHeight="1" x14ac:dyDescent="0.2">
      <c r="C250" s="644"/>
      <c r="D250" s="199"/>
      <c r="E250" s="187"/>
      <c r="F250" s="200"/>
      <c r="G250" s="647"/>
      <c r="H250" s="199"/>
      <c r="I250" s="187"/>
      <c r="J250" s="96"/>
      <c r="K250" s="657"/>
      <c r="L250" s="199"/>
      <c r="M250" s="187"/>
      <c r="N250" s="201"/>
      <c r="P250" s="199"/>
      <c r="Q250" s="187"/>
      <c r="S250" s="16"/>
      <c r="T250" s="67"/>
    </row>
    <row r="251" spans="3:20" ht="13.9" customHeight="1" x14ac:dyDescent="0.2">
      <c r="C251" s="644"/>
      <c r="D251" s="199"/>
      <c r="E251" s="187"/>
      <c r="F251" s="200"/>
      <c r="G251" s="647"/>
      <c r="H251" s="199"/>
      <c r="I251" s="187"/>
      <c r="J251" s="96"/>
      <c r="K251" s="657"/>
      <c r="L251" s="199"/>
      <c r="M251" s="187"/>
      <c r="N251" s="201"/>
      <c r="P251" s="199"/>
      <c r="Q251" s="187"/>
      <c r="S251" s="16"/>
      <c r="T251" s="67"/>
    </row>
    <row r="252" spans="3:20" ht="13.9" customHeight="1" x14ac:dyDescent="0.2">
      <c r="C252" s="644"/>
      <c r="D252" s="199"/>
      <c r="E252" s="187"/>
      <c r="F252" s="200"/>
      <c r="G252" s="647"/>
      <c r="H252" s="199"/>
      <c r="I252" s="187"/>
      <c r="J252" s="96"/>
      <c r="K252" s="657"/>
      <c r="L252" s="199"/>
      <c r="M252" s="187"/>
      <c r="N252" s="201"/>
      <c r="P252" s="199"/>
      <c r="Q252" s="187"/>
      <c r="S252" s="16"/>
      <c r="T252" s="67"/>
    </row>
    <row r="253" spans="3:20" ht="13.9" customHeight="1" x14ac:dyDescent="0.2">
      <c r="C253" s="644"/>
      <c r="D253" s="199"/>
      <c r="E253" s="187"/>
      <c r="F253" s="200"/>
      <c r="G253" s="647"/>
      <c r="H253" s="199"/>
      <c r="I253" s="187"/>
      <c r="J253" s="96"/>
      <c r="K253" s="657"/>
      <c r="L253" s="199"/>
      <c r="M253" s="187"/>
      <c r="N253" s="201"/>
      <c r="P253" s="199"/>
      <c r="Q253" s="187"/>
      <c r="S253" s="16"/>
      <c r="T253" s="67"/>
    </row>
    <row r="254" spans="3:20" ht="13.9" customHeight="1" x14ac:dyDescent="0.2">
      <c r="C254" s="644"/>
      <c r="D254" s="199"/>
      <c r="E254" s="187"/>
      <c r="F254" s="200"/>
      <c r="G254" s="647"/>
      <c r="H254" s="199"/>
      <c r="I254" s="187"/>
      <c r="J254" s="96"/>
      <c r="K254" s="657"/>
      <c r="L254" s="199"/>
      <c r="M254" s="187"/>
      <c r="N254" s="201"/>
      <c r="P254" s="199"/>
      <c r="Q254" s="187"/>
      <c r="S254" s="16"/>
      <c r="T254" s="67"/>
    </row>
    <row r="255" spans="3:20" ht="13.9" customHeight="1" x14ac:dyDescent="0.2">
      <c r="C255" s="644"/>
      <c r="D255" s="199"/>
      <c r="E255" s="187"/>
      <c r="F255" s="200"/>
      <c r="G255" s="647"/>
      <c r="H255" s="199"/>
      <c r="I255" s="187"/>
      <c r="J255" s="96"/>
      <c r="K255" s="657"/>
      <c r="L255" s="199"/>
      <c r="M255" s="187"/>
      <c r="N255" s="201"/>
      <c r="P255" s="199"/>
      <c r="Q255" s="187"/>
      <c r="S255" s="16"/>
      <c r="T255" s="67"/>
    </row>
    <row r="256" spans="3:20" ht="13.9" customHeight="1" x14ac:dyDescent="0.2">
      <c r="C256" s="644"/>
      <c r="D256" s="199"/>
      <c r="E256" s="187"/>
      <c r="F256" s="200"/>
      <c r="G256" s="647"/>
      <c r="H256" s="199"/>
      <c r="I256" s="187"/>
      <c r="J256" s="96"/>
      <c r="K256" s="657"/>
      <c r="L256" s="199"/>
      <c r="M256" s="187"/>
      <c r="N256" s="201"/>
      <c r="P256" s="199"/>
      <c r="Q256" s="187"/>
      <c r="S256" s="16"/>
      <c r="T256" s="67"/>
    </row>
    <row r="257" spans="3:20" ht="13.9" customHeight="1" x14ac:dyDescent="0.2">
      <c r="C257" s="644"/>
      <c r="D257" s="199"/>
      <c r="E257" s="187"/>
      <c r="F257" s="200"/>
      <c r="G257" s="647"/>
      <c r="H257" s="199"/>
      <c r="I257" s="187"/>
      <c r="J257" s="96"/>
      <c r="K257" s="657"/>
      <c r="L257" s="199"/>
      <c r="M257" s="187"/>
      <c r="N257" s="201"/>
      <c r="P257" s="199"/>
      <c r="Q257" s="187"/>
      <c r="S257" s="16"/>
      <c r="T257" s="67"/>
    </row>
    <row r="258" spans="3:20" ht="13.9" customHeight="1" x14ac:dyDescent="0.2">
      <c r="C258" s="644"/>
      <c r="D258" s="199"/>
      <c r="E258" s="187"/>
      <c r="F258" s="200"/>
      <c r="G258" s="647"/>
      <c r="H258" s="199"/>
      <c r="I258" s="187"/>
      <c r="J258" s="96"/>
      <c r="K258" s="657"/>
      <c r="L258" s="199"/>
      <c r="M258" s="187"/>
      <c r="N258" s="201"/>
      <c r="P258" s="199"/>
      <c r="Q258" s="187"/>
      <c r="S258" s="16"/>
      <c r="T258" s="67"/>
    </row>
    <row r="259" spans="3:20" ht="13.9" customHeight="1" x14ac:dyDescent="0.2">
      <c r="C259" s="644"/>
      <c r="D259" s="199"/>
      <c r="E259" s="187"/>
      <c r="F259" s="200"/>
      <c r="G259" s="647"/>
      <c r="H259" s="199"/>
      <c r="I259" s="187"/>
      <c r="J259" s="96"/>
      <c r="K259" s="657"/>
      <c r="L259" s="199"/>
      <c r="M259" s="187"/>
      <c r="N259" s="201"/>
      <c r="P259" s="199"/>
      <c r="Q259" s="187"/>
      <c r="S259" s="16"/>
      <c r="T259" s="67"/>
    </row>
    <row r="260" spans="3:20" ht="13.9" customHeight="1" x14ac:dyDescent="0.2">
      <c r="C260" s="644"/>
      <c r="D260" s="199"/>
      <c r="E260" s="187"/>
      <c r="F260" s="200"/>
      <c r="G260" s="647"/>
      <c r="H260" s="199"/>
      <c r="I260" s="187"/>
      <c r="J260" s="96"/>
      <c r="K260" s="657"/>
      <c r="L260" s="199"/>
      <c r="M260" s="187"/>
      <c r="N260" s="201"/>
      <c r="P260" s="199"/>
      <c r="Q260" s="187"/>
      <c r="S260" s="16"/>
      <c r="T260" s="67"/>
    </row>
    <row r="261" spans="3:20" ht="13.9" customHeight="1" x14ac:dyDescent="0.2">
      <c r="C261" s="644"/>
      <c r="D261" s="199"/>
      <c r="E261" s="187"/>
      <c r="F261" s="200"/>
      <c r="G261" s="647"/>
      <c r="H261" s="199"/>
      <c r="I261" s="187"/>
      <c r="J261" s="96"/>
      <c r="K261" s="657"/>
      <c r="L261" s="199"/>
      <c r="M261" s="187"/>
      <c r="N261" s="201"/>
      <c r="P261" s="199"/>
      <c r="Q261" s="187"/>
      <c r="S261" s="16"/>
      <c r="T261" s="67"/>
    </row>
    <row r="262" spans="3:20" ht="13.9" customHeight="1" x14ac:dyDescent="0.2">
      <c r="C262" s="644"/>
      <c r="D262" s="199"/>
      <c r="E262" s="187"/>
      <c r="F262" s="200"/>
      <c r="G262" s="647"/>
      <c r="H262" s="199"/>
      <c r="I262" s="187"/>
      <c r="J262" s="96"/>
      <c r="K262" s="657"/>
      <c r="L262" s="199"/>
      <c r="M262" s="187"/>
      <c r="N262" s="201"/>
      <c r="P262" s="199"/>
      <c r="Q262" s="187"/>
      <c r="S262" s="16"/>
      <c r="T262" s="67"/>
    </row>
    <row r="263" spans="3:20" ht="13.9" customHeight="1" x14ac:dyDescent="0.2">
      <c r="C263" s="649"/>
      <c r="D263" s="140"/>
      <c r="E263" s="124"/>
      <c r="F263" s="12"/>
      <c r="I263" s="64"/>
      <c r="J263" s="64"/>
      <c r="K263" s="653"/>
      <c r="L263" s="64"/>
      <c r="O263" s="649"/>
      <c r="P263" s="140"/>
      <c r="Q263" s="124"/>
    </row>
    <row r="264" spans="3:20" ht="13.9" customHeight="1" x14ac:dyDescent="0.2">
      <c r="C264" s="649"/>
      <c r="D264" s="140"/>
      <c r="E264" s="124"/>
      <c r="F264" s="12"/>
      <c r="I264" s="146"/>
      <c r="J264" s="146"/>
      <c r="K264" s="658"/>
      <c r="L264" s="146"/>
      <c r="O264" s="649"/>
      <c r="P264" s="140"/>
      <c r="Q264" s="124"/>
    </row>
    <row r="265" spans="3:20" ht="13.9" customHeight="1" x14ac:dyDescent="0.2">
      <c r="C265" s="649"/>
      <c r="D265" s="140"/>
      <c r="E265" s="124"/>
      <c r="F265" s="12"/>
      <c r="I265" s="146"/>
      <c r="J265" s="146"/>
      <c r="K265" s="658"/>
      <c r="L265" s="146"/>
      <c r="O265" s="649"/>
      <c r="P265" s="140"/>
      <c r="Q265" s="124"/>
    </row>
    <row r="266" spans="3:20" ht="13.9" customHeight="1" x14ac:dyDescent="0.2">
      <c r="C266" s="649"/>
      <c r="D266" s="140"/>
      <c r="E266" s="124"/>
      <c r="O266" s="649"/>
      <c r="P266" s="140"/>
      <c r="Q266" s="124"/>
    </row>
  </sheetData>
  <mergeCells count="16">
    <mergeCell ref="C11:C12"/>
    <mergeCell ref="G11:G12"/>
    <mergeCell ref="K11:K12"/>
    <mergeCell ref="D3:H4"/>
    <mergeCell ref="J11:J12"/>
    <mergeCell ref="I2:J4"/>
    <mergeCell ref="L2:L4"/>
    <mergeCell ref="I5:L6"/>
    <mergeCell ref="D11:E11"/>
    <mergeCell ref="H11:I11"/>
    <mergeCell ref="L11:M11"/>
    <mergeCell ref="K2:K4"/>
    <mergeCell ref="O11:O12"/>
    <mergeCell ref="K8:L9"/>
    <mergeCell ref="I8:J9"/>
    <mergeCell ref="M3:Q4"/>
  </mergeCells>
  <conditionalFormatting sqref="D7:E10 O8:Q8 J13:K262">
    <cfRule type="cellIs" dxfId="72" priority="111" operator="equal">
      <formula>0</formula>
    </cfRule>
  </conditionalFormatting>
  <conditionalFormatting sqref="D14:E14">
    <cfRule type="cellIs" dxfId="71" priority="22" operator="equal">
      <formula>0</formula>
    </cfRule>
  </conditionalFormatting>
  <conditionalFormatting sqref="H14:I14">
    <cfRule type="cellIs" dxfId="58" priority="52" operator="equal">
      <formula>0</formula>
    </cfRule>
  </conditionalFormatting>
  <conditionalFormatting sqref="L14:M14">
    <cfRule type="cellIs" dxfId="41" priority="38" operator="equal">
      <formula>0</formula>
    </cfRule>
  </conditionalFormatting>
  <conditionalFormatting sqref="M9">
    <cfRule type="cellIs" dxfId="34" priority="67" operator="lessThan">
      <formula>0</formula>
    </cfRule>
    <cfRule type="cellIs" dxfId="33" priority="66" operator="greaterThan">
      <formula>0</formula>
    </cfRule>
  </conditionalFormatting>
  <conditionalFormatting sqref="P14:Q14">
    <cfRule type="cellIs" dxfId="22" priority="5" operator="equal">
      <formula>0</formula>
    </cfRule>
  </conditionalFormatting>
  <conditionalFormatting sqref="D15:E262">
    <cfRule type="cellIs" dxfId="3" priority="2" operator="equal">
      <formula>0</formula>
    </cfRule>
  </conditionalFormatting>
  <conditionalFormatting sqref="H15:I262">
    <cfRule type="cellIs" dxfId="2" priority="4" operator="equal">
      <formula>0</formula>
    </cfRule>
  </conditionalFormatting>
  <conditionalFormatting sqref="L15:M262">
    <cfRule type="cellIs" dxfId="1" priority="3" operator="equal">
      <formula>0</formula>
    </cfRule>
  </conditionalFormatting>
  <conditionalFormatting sqref="P15:Q262">
    <cfRule type="cellIs" dxfId="0" priority="1" operator="equal">
      <formula>0</formula>
    </cfRule>
  </conditionalFormatting>
  <pageMargins left="2.0833333333333333E-3" right="0.7" top="0.75" bottom="0.75" header="0.3" footer="0.3"/>
  <pageSetup paperSize="9" scale="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S1 - 2024</vt:lpstr>
      <vt:lpstr>S2 - 2024</vt:lpstr>
      <vt:lpstr>S3 - 2024</vt:lpstr>
      <vt:lpstr>S4 - 2024</vt:lpstr>
      <vt:lpstr>S5 - 2024</vt:lpstr>
      <vt:lpstr>Bilan S1 - S5 - 2024</vt:lpstr>
      <vt:lpstr>Cartes Restau S1 - S5 - 2024</vt:lpstr>
      <vt:lpstr>'Bilan S1 - S5 - 2024'!Zone_d_impression</vt:lpstr>
      <vt:lpstr>'Cartes Restau S1 - S5 - 2024'!Zone_d_impression</vt:lpstr>
      <vt:lpstr>'S1 - 2024'!Zone_d_impression</vt:lpstr>
      <vt:lpstr>'S2 - 2024'!Zone_d_impression</vt:lpstr>
      <vt:lpstr>'S3 - 2024'!Zone_d_impression</vt:lpstr>
      <vt:lpstr>'S4 - 2024'!Zone_d_impression</vt:lpstr>
      <vt:lpstr>'S5 - 2024'!Zone_d_impression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Vasseur</dc:creator>
  <cp:lastModifiedBy>Yves Admin</cp:lastModifiedBy>
  <dcterms:created xsi:type="dcterms:W3CDTF">2024-01-22T18:01:52Z</dcterms:created>
  <dcterms:modified xsi:type="dcterms:W3CDTF">2024-01-30T19:05:45Z</dcterms:modified>
</cp:coreProperties>
</file>