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2776AA0-6C6E-42EA-BE06-D75E52CC9BFA}" xr6:coauthVersionLast="47" xr6:coauthVersionMax="47" xr10:uidLastSave="{00000000-0000-0000-0000-000000000000}"/>
  <bookViews>
    <workbookView xWindow="-120" yWindow="-120" windowWidth="29040" windowHeight="15840" activeTab="2" xr2:uid="{9D328E98-DFC6-4193-B780-57C5EF3272E6}"/>
  </bookViews>
  <sheets>
    <sheet name="Det. Week 1&amp;2" sheetId="33" r:id="rId1"/>
    <sheet name="Det. Week 3&amp;4" sheetId="38" r:id="rId2"/>
    <sheet name="GLOBAL" sheetId="23" r:id="rId3"/>
    <sheet name="TOOLS 324" sheetId="13" r:id="rId4"/>
  </sheets>
  <definedNames>
    <definedName name="_Cellule_Cibl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3" l="1"/>
  <c r="C4" i="23"/>
  <c r="L6" i="33"/>
  <c r="L8" i="33" s="1"/>
  <c r="L5" i="33"/>
  <c r="C6" i="33"/>
  <c r="C5" i="33"/>
  <c r="C8" i="33"/>
  <c r="G6" i="33"/>
  <c r="G8" i="33" s="1"/>
  <c r="G5" i="33"/>
  <c r="K6" i="38"/>
  <c r="K5" i="38"/>
  <c r="K8" i="38"/>
  <c r="K10" i="38"/>
  <c r="K9" i="38"/>
  <c r="K12" i="38"/>
  <c r="R9" i="38" s="1"/>
  <c r="K14" i="38"/>
  <c r="K13" i="38"/>
  <c r="K16" i="38"/>
  <c r="K21" i="38" s="1"/>
  <c r="K18" i="38"/>
  <c r="K17" i="38"/>
  <c r="K20" i="38"/>
  <c r="L6" i="38"/>
  <c r="L8" i="38" s="1"/>
  <c r="L5" i="38"/>
  <c r="L10" i="38"/>
  <c r="L9" i="38"/>
  <c r="L12" i="38"/>
  <c r="L14" i="38"/>
  <c r="L13" i="38"/>
  <c r="L16" i="38"/>
  <c r="L18" i="38"/>
  <c r="L17" i="38"/>
  <c r="L20" i="38"/>
  <c r="M6" i="38"/>
  <c r="M8" i="38" s="1"/>
  <c r="M5" i="38"/>
  <c r="M10" i="38"/>
  <c r="M12" i="38" s="1"/>
  <c r="M9" i="38"/>
  <c r="M14" i="38"/>
  <c r="M13" i="38"/>
  <c r="M16" i="38"/>
  <c r="M18" i="38"/>
  <c r="M17" i="38"/>
  <c r="M20" i="38"/>
  <c r="N6" i="38"/>
  <c r="N5" i="38"/>
  <c r="N8" i="38"/>
  <c r="N10" i="38"/>
  <c r="N12" i="38" s="1"/>
  <c r="N9" i="38"/>
  <c r="N14" i="38"/>
  <c r="N16" i="38" s="1"/>
  <c r="N13" i="38"/>
  <c r="N18" i="38"/>
  <c r="N17" i="38"/>
  <c r="N20" i="38"/>
  <c r="O6" i="38"/>
  <c r="O5" i="38"/>
  <c r="O8" i="38"/>
  <c r="O10" i="38"/>
  <c r="O9" i="38"/>
  <c r="O12" i="38"/>
  <c r="O14" i="38"/>
  <c r="O16" i="38" s="1"/>
  <c r="O13" i="38"/>
  <c r="O18" i="38"/>
  <c r="O20" i="38" s="1"/>
  <c r="O17" i="38"/>
  <c r="P6" i="38"/>
  <c r="P8" i="38" s="1"/>
  <c r="P21" i="38" s="1"/>
  <c r="P28" i="38" s="1"/>
  <c r="P5" i="38"/>
  <c r="P10" i="38"/>
  <c r="P9" i="38"/>
  <c r="P12" i="38"/>
  <c r="P14" i="38"/>
  <c r="P13" i="38"/>
  <c r="P16" i="38"/>
  <c r="P18" i="38"/>
  <c r="P20" i="38" s="1"/>
  <c r="P17" i="38"/>
  <c r="Q8" i="38"/>
  <c r="Q10" i="38"/>
  <c r="Q9" i="38"/>
  <c r="Q12" i="38"/>
  <c r="Q14" i="38"/>
  <c r="Q16" i="38" s="1"/>
  <c r="Q21" i="38" s="1"/>
  <c r="Q28" i="38" s="1"/>
  <c r="Q13" i="38"/>
  <c r="Q18" i="38"/>
  <c r="Q17" i="38"/>
  <c r="Q20" i="38"/>
  <c r="K24" i="38"/>
  <c r="K26" i="38" s="1"/>
  <c r="K23" i="38"/>
  <c r="L24" i="38"/>
  <c r="L26" i="38" s="1"/>
  <c r="L23" i="38"/>
  <c r="M24" i="38"/>
  <c r="M23" i="38"/>
  <c r="M26" i="38"/>
  <c r="N24" i="38"/>
  <c r="N23" i="38"/>
  <c r="N26" i="38"/>
  <c r="O24" i="38"/>
  <c r="O23" i="38"/>
  <c r="O26" i="38"/>
  <c r="P24" i="38"/>
  <c r="P23" i="38"/>
  <c r="P26" i="38"/>
  <c r="Q24" i="38"/>
  <c r="Q26" i="38" s="1"/>
  <c r="Q23" i="38"/>
  <c r="C6" i="38"/>
  <c r="C5" i="38"/>
  <c r="C8" i="38"/>
  <c r="C10" i="38"/>
  <c r="C12" i="38" s="1"/>
  <c r="C9" i="38"/>
  <c r="C14" i="38"/>
  <c r="C13" i="38"/>
  <c r="C16" i="38"/>
  <c r="C18" i="38"/>
  <c r="C20" i="38" s="1"/>
  <c r="J17" i="38" s="1"/>
  <c r="C17" i="38"/>
  <c r="D6" i="38"/>
  <c r="D5" i="38"/>
  <c r="D8" i="38"/>
  <c r="D10" i="38"/>
  <c r="D9" i="38"/>
  <c r="D12" i="38"/>
  <c r="D14" i="38"/>
  <c r="D16" i="38" s="1"/>
  <c r="D13" i="38"/>
  <c r="D18" i="38"/>
  <c r="D17" i="38"/>
  <c r="D20" i="38"/>
  <c r="E6" i="38"/>
  <c r="E8" i="38" s="1"/>
  <c r="E21" i="38" s="1"/>
  <c r="E28" i="38" s="1"/>
  <c r="E5" i="38"/>
  <c r="E10" i="38"/>
  <c r="E9" i="38"/>
  <c r="E12" i="38"/>
  <c r="E14" i="38"/>
  <c r="E13" i="38"/>
  <c r="E16" i="38"/>
  <c r="E18" i="38"/>
  <c r="E20" i="38" s="1"/>
  <c r="E17" i="38"/>
  <c r="F6" i="38"/>
  <c r="F5" i="38"/>
  <c r="F8" i="38"/>
  <c r="F10" i="38"/>
  <c r="F12" i="38" s="1"/>
  <c r="F21" i="38" s="1"/>
  <c r="F28" i="38" s="1"/>
  <c r="F9" i="38"/>
  <c r="F14" i="38"/>
  <c r="F13" i="38"/>
  <c r="F16" i="38"/>
  <c r="F18" i="38"/>
  <c r="F17" i="38"/>
  <c r="F20" i="38"/>
  <c r="G6" i="38"/>
  <c r="G8" i="38" s="1"/>
  <c r="G21" i="38" s="1"/>
  <c r="G28" i="38" s="1"/>
  <c r="G5" i="38"/>
  <c r="G10" i="38"/>
  <c r="G9" i="38"/>
  <c r="G12" i="38"/>
  <c r="G14" i="38"/>
  <c r="G16" i="38" s="1"/>
  <c r="G13" i="38"/>
  <c r="G18" i="38"/>
  <c r="G17" i="38"/>
  <c r="G20" i="38"/>
  <c r="H6" i="38"/>
  <c r="H5" i="38"/>
  <c r="H8" i="38"/>
  <c r="H10" i="38"/>
  <c r="H12" i="38" s="1"/>
  <c r="H9" i="38"/>
  <c r="H14" i="38"/>
  <c r="H13" i="38"/>
  <c r="H16" i="38"/>
  <c r="H18" i="38"/>
  <c r="H20" i="38" s="1"/>
  <c r="H17" i="38"/>
  <c r="I6" i="38"/>
  <c r="I5" i="38"/>
  <c r="I8" i="38"/>
  <c r="I10" i="38"/>
  <c r="I9" i="38"/>
  <c r="I12" i="38"/>
  <c r="I14" i="38"/>
  <c r="I16" i="38" s="1"/>
  <c r="I13" i="38"/>
  <c r="I20" i="38"/>
  <c r="I24" i="38"/>
  <c r="I23" i="38"/>
  <c r="I26" i="38"/>
  <c r="H24" i="38"/>
  <c r="H23" i="38"/>
  <c r="H26" i="38"/>
  <c r="G24" i="38"/>
  <c r="G26" i="38" s="1"/>
  <c r="G23" i="38"/>
  <c r="F24" i="38"/>
  <c r="F23" i="38"/>
  <c r="F26" i="38"/>
  <c r="E24" i="38"/>
  <c r="E23" i="38"/>
  <c r="E26" i="38"/>
  <c r="D24" i="38"/>
  <c r="D23" i="38"/>
  <c r="D26" i="38"/>
  <c r="C24" i="38"/>
  <c r="C26" i="38" s="1"/>
  <c r="C23" i="38"/>
  <c r="A14" i="38"/>
  <c r="A13" i="38"/>
  <c r="A10" i="38"/>
  <c r="A9" i="38"/>
  <c r="A6" i="38"/>
  <c r="A5" i="38"/>
  <c r="D2" i="38"/>
  <c r="E2" i="38" s="1"/>
  <c r="D4" i="38"/>
  <c r="C4" i="38"/>
  <c r="Q20" i="33"/>
  <c r="Q8" i="33"/>
  <c r="Q17" i="33"/>
  <c r="Q18" i="33"/>
  <c r="Q9" i="33"/>
  <c r="Q10" i="33"/>
  <c r="Q12" i="33" s="1"/>
  <c r="Q13" i="33"/>
  <c r="Q14" i="33"/>
  <c r="Q16" i="33" s="1"/>
  <c r="A14" i="33"/>
  <c r="A13" i="33"/>
  <c r="A10" i="33"/>
  <c r="A9" i="33"/>
  <c r="A6" i="33"/>
  <c r="A5" i="33"/>
  <c r="M6" i="33"/>
  <c r="M8" i="33" s="1"/>
  <c r="M21" i="33" s="1"/>
  <c r="M28" i="33" s="1"/>
  <c r="M5" i="33"/>
  <c r="O14" i="33"/>
  <c r="O16" i="33" s="1"/>
  <c r="O13" i="33"/>
  <c r="K10" i="33"/>
  <c r="K9" i="33"/>
  <c r="K12" i="33"/>
  <c r="D14" i="33"/>
  <c r="D13" i="33"/>
  <c r="D16" i="33"/>
  <c r="E14" i="33"/>
  <c r="E13" i="33"/>
  <c r="E16" i="33"/>
  <c r="C14" i="33"/>
  <c r="C13" i="33"/>
  <c r="C16" i="33"/>
  <c r="D6" i="33"/>
  <c r="D8" i="33" s="1"/>
  <c r="D21" i="33" s="1"/>
  <c r="D28" i="33" s="1"/>
  <c r="D5" i="33"/>
  <c r="D10" i="33"/>
  <c r="D12" i="33" s="1"/>
  <c r="D9" i="33"/>
  <c r="D18" i="33"/>
  <c r="D17" i="33"/>
  <c r="D20" i="33"/>
  <c r="G14" i="33"/>
  <c r="G13" i="33"/>
  <c r="G16" i="33"/>
  <c r="G10" i="33"/>
  <c r="G12" i="33" s="1"/>
  <c r="G9" i="33"/>
  <c r="G18" i="33"/>
  <c r="G20" i="33" s="1"/>
  <c r="G17" i="33"/>
  <c r="E6" i="33"/>
  <c r="E5" i="33"/>
  <c r="E8" i="33"/>
  <c r="E21" i="33" s="1"/>
  <c r="E28" i="33" s="1"/>
  <c r="E10" i="33"/>
  <c r="E9" i="33"/>
  <c r="E12" i="33"/>
  <c r="E18" i="33"/>
  <c r="E17" i="33"/>
  <c r="E20" i="33"/>
  <c r="C10" i="33"/>
  <c r="C9" i="33"/>
  <c r="C12" i="33"/>
  <c r="C21" i="33" s="1"/>
  <c r="C18" i="33"/>
  <c r="C17" i="33"/>
  <c r="C20" i="33"/>
  <c r="F6" i="33"/>
  <c r="F5" i="33"/>
  <c r="F8" i="33"/>
  <c r="F10" i="33"/>
  <c r="F12" i="33" s="1"/>
  <c r="F9" i="33"/>
  <c r="F14" i="33"/>
  <c r="F13" i="33"/>
  <c r="F16" i="33"/>
  <c r="F18" i="33"/>
  <c r="F17" i="33"/>
  <c r="F20" i="33"/>
  <c r="H6" i="33"/>
  <c r="H8" i="33" s="1"/>
  <c r="H5" i="33"/>
  <c r="H10" i="33"/>
  <c r="H12" i="33" s="1"/>
  <c r="H9" i="33"/>
  <c r="H14" i="33"/>
  <c r="H16" i="33" s="1"/>
  <c r="J13" i="33" s="1"/>
  <c r="H13" i="33"/>
  <c r="H18" i="33"/>
  <c r="H17" i="33"/>
  <c r="H20" i="33"/>
  <c r="I6" i="33"/>
  <c r="I5" i="33"/>
  <c r="I8" i="33"/>
  <c r="I10" i="33"/>
  <c r="I12" i="33" s="1"/>
  <c r="I9" i="33"/>
  <c r="I14" i="33"/>
  <c r="I16" i="33" s="1"/>
  <c r="I13" i="33"/>
  <c r="I20" i="33"/>
  <c r="K6" i="33"/>
  <c r="K8" i="33" s="1"/>
  <c r="K5" i="33"/>
  <c r="K14" i="33"/>
  <c r="K13" i="33"/>
  <c r="K16" i="33"/>
  <c r="K18" i="33"/>
  <c r="K17" i="33"/>
  <c r="K20" i="33"/>
  <c r="R17" i="33" s="1"/>
  <c r="L10" i="33"/>
  <c r="L12" i="33" s="1"/>
  <c r="L9" i="33"/>
  <c r="L14" i="33"/>
  <c r="L16" i="33" s="1"/>
  <c r="L13" i="33"/>
  <c r="L18" i="33"/>
  <c r="L17" i="33"/>
  <c r="L20" i="33"/>
  <c r="M10" i="33"/>
  <c r="M9" i="33"/>
  <c r="M12" i="33"/>
  <c r="M14" i="33"/>
  <c r="M13" i="33"/>
  <c r="M16" i="33"/>
  <c r="M18" i="33"/>
  <c r="M17" i="33"/>
  <c r="M20" i="33"/>
  <c r="N6" i="33"/>
  <c r="N5" i="33"/>
  <c r="N8" i="33"/>
  <c r="N10" i="33"/>
  <c r="N9" i="33"/>
  <c r="N12" i="33"/>
  <c r="N14" i="33"/>
  <c r="N16" i="33" s="1"/>
  <c r="N13" i="33"/>
  <c r="N18" i="33"/>
  <c r="N17" i="33"/>
  <c r="N20" i="33"/>
  <c r="O6" i="33"/>
  <c r="O5" i="33"/>
  <c r="O8" i="33"/>
  <c r="O10" i="33"/>
  <c r="O12" i="33" s="1"/>
  <c r="O9" i="33"/>
  <c r="O18" i="33"/>
  <c r="O20" i="33" s="1"/>
  <c r="O17" i="33"/>
  <c r="P6" i="33"/>
  <c r="P8" i="33" s="1"/>
  <c r="P5" i="33"/>
  <c r="P10" i="33"/>
  <c r="P9" i="33"/>
  <c r="P12" i="33"/>
  <c r="P14" i="33"/>
  <c r="P13" i="33"/>
  <c r="P16" i="33"/>
  <c r="P18" i="33"/>
  <c r="P20" i="33" s="1"/>
  <c r="P17" i="33"/>
  <c r="K24" i="33"/>
  <c r="K26" i="33" s="1"/>
  <c r="R23" i="33" s="1"/>
  <c r="K23" i="33"/>
  <c r="L24" i="33"/>
  <c r="L23" i="33"/>
  <c r="L26" i="33"/>
  <c r="M24" i="33"/>
  <c r="M23" i="33"/>
  <c r="M26" i="33"/>
  <c r="N24" i="33"/>
  <c r="N23" i="33"/>
  <c r="N26" i="33"/>
  <c r="O24" i="33"/>
  <c r="O23" i="33"/>
  <c r="O26" i="33"/>
  <c r="P24" i="33"/>
  <c r="P23" i="33"/>
  <c r="P26" i="33"/>
  <c r="Q24" i="33"/>
  <c r="Q23" i="33"/>
  <c r="Q26" i="33"/>
  <c r="I24" i="33"/>
  <c r="I23" i="33"/>
  <c r="I26" i="33"/>
  <c r="H24" i="33"/>
  <c r="H23" i="33"/>
  <c r="H26" i="33"/>
  <c r="G24" i="33"/>
  <c r="G23" i="33"/>
  <c r="G26" i="33"/>
  <c r="F24" i="33"/>
  <c r="F23" i="33"/>
  <c r="F26" i="33"/>
  <c r="E24" i="33"/>
  <c r="E23" i="33"/>
  <c r="E26" i="33"/>
  <c r="D24" i="33"/>
  <c r="D23" i="33"/>
  <c r="D26" i="33"/>
  <c r="C24" i="33"/>
  <c r="C23" i="33"/>
  <c r="C26" i="33"/>
  <c r="D2" i="33"/>
  <c r="E2" i="33"/>
  <c r="F2" i="33"/>
  <c r="G2" i="33"/>
  <c r="H2" i="33"/>
  <c r="I2" i="33"/>
  <c r="I4" i="33" s="1"/>
  <c r="K2" i="33"/>
  <c r="L2" i="33" s="1"/>
  <c r="H4" i="33"/>
  <c r="G4" i="33"/>
  <c r="F4" i="33"/>
  <c r="E4" i="33"/>
  <c r="D4" i="33"/>
  <c r="C4" i="33"/>
  <c r="C19" i="23" l="1"/>
  <c r="F21" i="33"/>
  <c r="F28" i="33" s="1"/>
  <c r="O21" i="33"/>
  <c r="O28" i="33" s="1"/>
  <c r="R13" i="33"/>
  <c r="H21" i="38"/>
  <c r="H28" i="38" s="1"/>
  <c r="R17" i="38"/>
  <c r="N21" i="38"/>
  <c r="N28" i="38" s="1"/>
  <c r="R9" i="33"/>
  <c r="C28" i="33"/>
  <c r="H21" i="33"/>
  <c r="H28" i="33" s="1"/>
  <c r="F2" i="38"/>
  <c r="E4" i="38"/>
  <c r="I21" i="38"/>
  <c r="I28" i="38" s="1"/>
  <c r="L21" i="33"/>
  <c r="L28" i="33" s="1"/>
  <c r="S17" i="38"/>
  <c r="M2" i="33"/>
  <c r="L4" i="33"/>
  <c r="J17" i="33"/>
  <c r="S17" i="33" s="1"/>
  <c r="R5" i="33"/>
  <c r="K21" i="33"/>
  <c r="J9" i="38"/>
  <c r="S9" i="38" s="1"/>
  <c r="J5" i="38"/>
  <c r="R23" i="38"/>
  <c r="K28" i="38"/>
  <c r="G21" i="33"/>
  <c r="G28" i="33" s="1"/>
  <c r="R5" i="38"/>
  <c r="L21" i="38"/>
  <c r="L28" i="38" s="1"/>
  <c r="J13" i="38"/>
  <c r="S13" i="38" s="1"/>
  <c r="P21" i="33"/>
  <c r="P28" i="33" s="1"/>
  <c r="N21" i="33"/>
  <c r="N28" i="33" s="1"/>
  <c r="I21" i="33"/>
  <c r="I28" i="33" s="1"/>
  <c r="J9" i="33"/>
  <c r="S9" i="33" s="1"/>
  <c r="M21" i="38"/>
  <c r="M28" i="38" s="1"/>
  <c r="S13" i="33"/>
  <c r="Q21" i="33"/>
  <c r="Q28" i="33" s="1"/>
  <c r="O21" i="38"/>
  <c r="O28" i="38" s="1"/>
  <c r="J5" i="33"/>
  <c r="S5" i="33" s="1"/>
  <c r="D21" i="38"/>
  <c r="D28" i="38" s="1"/>
  <c r="K4" i="33"/>
  <c r="C21" i="38"/>
  <c r="R13" i="38"/>
  <c r="J21" i="33" l="1"/>
  <c r="J28" i="33" s="1"/>
  <c r="R21" i="38"/>
  <c r="R28" i="38" s="1"/>
  <c r="S5" i="38"/>
  <c r="S21" i="38" s="1"/>
  <c r="C28" i="38"/>
  <c r="J21" i="38"/>
  <c r="J28" i="38" s="1"/>
  <c r="K28" i="33"/>
  <c r="R21" i="33"/>
  <c r="R28" i="33" s="1"/>
  <c r="M4" i="33"/>
  <c r="N2" i="33"/>
  <c r="S21" i="33"/>
  <c r="F4" i="38"/>
  <c r="G2" i="38"/>
  <c r="G4" i="38" l="1"/>
  <c r="H2" i="38"/>
  <c r="O2" i="33"/>
  <c r="N4" i="33"/>
  <c r="P2" i="33" l="1"/>
  <c r="O4" i="33"/>
  <c r="I2" i="38"/>
  <c r="H4" i="38"/>
  <c r="E4" i="23"/>
  <c r="F4" i="23" l="1"/>
  <c r="K2" i="38"/>
  <c r="I4" i="38"/>
  <c r="Q2" i="33"/>
  <c r="Q4" i="33" s="1"/>
  <c r="P4" i="33"/>
  <c r="L2" i="38" l="1"/>
  <c r="K4" i="38"/>
  <c r="E19" i="23"/>
  <c r="D19" i="23"/>
  <c r="M2" i="38" l="1"/>
  <c r="L4" i="38"/>
  <c r="N2" i="38" l="1"/>
  <c r="M4" i="38"/>
  <c r="O2" i="38" l="1"/>
  <c r="N4" i="38"/>
  <c r="P2" i="38" l="1"/>
  <c r="O4" i="38"/>
  <c r="P4" i="38" l="1"/>
  <c r="Q2" i="38"/>
  <c r="Q4" i="38" s="1"/>
</calcChain>
</file>

<file path=xl/sharedStrings.xml><?xml version="1.0" encoding="utf-8"?>
<sst xmlns="http://schemas.openxmlformats.org/spreadsheetml/2006/main" count="212" uniqueCount="67">
  <si>
    <t>Sunday</t>
  </si>
  <si>
    <t>Monday</t>
  </si>
  <si>
    <t>Tuesday</t>
  </si>
  <si>
    <t>Wednesday</t>
  </si>
  <si>
    <t>Thrusday</t>
  </si>
  <si>
    <t>Friday</t>
  </si>
  <si>
    <t>Saturday</t>
  </si>
  <si>
    <t>TOTAL HOURS</t>
  </si>
  <si>
    <t>PAUSE</t>
  </si>
  <si>
    <r>
      <rPr>
        <b/>
        <sz val="11"/>
        <color rgb="FFFF0000"/>
        <rFont val="Calibri"/>
        <family val="2"/>
      </rPr>
      <t>TOTAL STAFF HOURS</t>
    </r>
    <r>
      <rPr>
        <sz val="11"/>
        <color rgb="FFFF0000"/>
        <rFont val="Calibri"/>
        <family val="2"/>
      </rPr>
      <t xml:space="preserve">
(excluding Mgr.)</t>
    </r>
  </si>
  <si>
    <t>Load</t>
  </si>
  <si>
    <t>Mois</t>
  </si>
  <si>
    <t>BEG.</t>
  </si>
  <si>
    <t>END</t>
  </si>
  <si>
    <t>Vacation</t>
  </si>
  <si>
    <t>Couleur/Motif</t>
  </si>
  <si>
    <t>x</t>
  </si>
  <si>
    <t>Wed</t>
  </si>
  <si>
    <t>Thur</t>
  </si>
  <si>
    <t>Fri</t>
  </si>
  <si>
    <t>Tues</t>
  </si>
  <si>
    <t>Sat</t>
  </si>
  <si>
    <t>Sun</t>
  </si>
  <si>
    <t>Mon</t>
  </si>
  <si>
    <t>JULIAN</t>
  </si>
  <si>
    <r>
      <t xml:space="preserve">MANAGER'S SHIFT
</t>
    </r>
    <r>
      <rPr>
        <b/>
        <sz val="11"/>
        <color rgb="FF000000"/>
        <rFont val="Calibri"/>
        <family val="2"/>
      </rPr>
      <t>BARBARA</t>
    </r>
  </si>
  <si>
    <t>HOURS WEEK 1</t>
  </si>
  <si>
    <t>HOURS
WEEK 2</t>
  </si>
  <si>
    <t>TOTAL
HOURS</t>
  </si>
  <si>
    <t>Month</t>
  </si>
  <si>
    <t>Unavailable</t>
  </si>
  <si>
    <t>Manager week</t>
  </si>
  <si>
    <t>Unusual 1</t>
  </si>
  <si>
    <t>?</t>
  </si>
  <si>
    <t>Hrs requested</t>
  </si>
  <si>
    <t>Day availability</t>
  </si>
  <si>
    <t>Date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</si>
  <si>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</si>
  <si>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</si>
  <si>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</si>
  <si>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</si>
  <si>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</si>
  <si>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</si>
  <si>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</si>
  <si>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</si>
  <si>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</si>
  <si>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</si>
  <si>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</si>
  <si>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</si>
  <si>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X</t>
  </si>
  <si>
    <t xml:space="preserve">&lt;&gt; </t>
  </si>
  <si>
    <t>Total MONTH</t>
  </si>
  <si>
    <t>TOTAL</t>
  </si>
  <si>
    <t>Middle week</t>
  </si>
  <si>
    <t>Close week</t>
  </si>
  <si>
    <t>DAVID</t>
  </si>
  <si>
    <t>CSABA</t>
  </si>
  <si>
    <t>Opening/Mid</t>
  </si>
  <si>
    <t>Close</t>
  </si>
  <si>
    <t>BARBARA</t>
  </si>
  <si>
    <t xml:space="preserve">Open </t>
  </si>
  <si>
    <t>Unusual 2</t>
  </si>
  <si>
    <t>Middle Frid./Sat.</t>
  </si>
  <si>
    <t>Close Frid./Sund.</t>
  </si>
  <si>
    <t>Middle Sund.</t>
  </si>
  <si>
    <t>REAL MONTLY HOURS</t>
  </si>
  <si>
    <t>REEL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</si>
</sst>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yyyy\-mm\-dd;@"/>
    <numFmt numFmtId="166" formatCode="[$$-1009]\ #,##0.00"/>
    <numFmt numFmtId="167" formatCode="yyyy\-mm\-dd"/>
    <numFmt numFmtId="168" formatCode="h:mm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color rgb="FF00B050"/>
      <name val="Calibri"/>
      <family val="2"/>
    </font>
    <font>
      <sz val="11"/>
      <color rgb="FFFF0000"/>
      <name val="Calibri"/>
      <family val="2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</font>
    <font>
      <b/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i/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</font>
    <font>
      <b/>
      <i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66FF66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vertical="center"/>
    </xf>
    <xf numFmtId="0" fontId="3" fillId="0" borderId="0" xfId="0" applyFont="1"/>
    <xf numFmtId="0" fontId="6" fillId="0" borderId="0" xfId="0" applyFont="1" applyAlignment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164" fontId="7" fillId="0" borderId="6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166" fontId="6" fillId="0" borderId="6" xfId="0" applyNumberFormat="1" applyFont="1" applyBorder="1" applyAlignment="1">
      <alignment vertical="center"/>
    </xf>
    <xf numFmtId="18" fontId="3" fillId="0" borderId="13" xfId="0" applyNumberFormat="1" applyFont="1" applyBorder="1" applyAlignment="1">
      <alignment horizontal="center" vertical="center"/>
    </xf>
    <xf numFmtId="18" fontId="3" fillId="0" borderId="15" xfId="0" applyNumberFormat="1" applyFont="1" applyBorder="1" applyAlignment="1">
      <alignment horizontal="center" vertical="center"/>
    </xf>
    <xf numFmtId="18" fontId="3" fillId="0" borderId="14" xfId="0" applyNumberFormat="1" applyFont="1" applyBorder="1" applyAlignment="1">
      <alignment horizontal="center" vertical="center"/>
    </xf>
    <xf numFmtId="18" fontId="3" fillId="0" borderId="34" xfId="0" applyNumberFormat="1" applyFont="1" applyBorder="1" applyAlignment="1">
      <alignment horizontal="center" vertical="center"/>
    </xf>
    <xf numFmtId="18" fontId="3" fillId="0" borderId="21" xfId="0" applyNumberFormat="1" applyFont="1" applyBorder="1" applyAlignment="1">
      <alignment horizontal="center" vertical="center"/>
    </xf>
    <xf numFmtId="18" fontId="3" fillId="0" borderId="27" xfId="0" applyNumberFormat="1" applyFont="1" applyBorder="1" applyAlignment="1">
      <alignment horizontal="center" vertical="center"/>
    </xf>
    <xf numFmtId="18" fontId="3" fillId="0" borderId="1" xfId="0" applyNumberFormat="1" applyFont="1" applyBorder="1" applyAlignment="1">
      <alignment horizontal="center" vertical="center"/>
    </xf>
    <xf numFmtId="18" fontId="3" fillId="0" borderId="5" xfId="0" applyNumberFormat="1" applyFont="1" applyBorder="1" applyAlignment="1">
      <alignment horizontal="center" vertical="center"/>
    </xf>
    <xf numFmtId="20" fontId="5" fillId="0" borderId="9" xfId="0" applyNumberFormat="1" applyFont="1" applyBorder="1" applyAlignment="1">
      <alignment horizontal="center" vertical="center"/>
    </xf>
    <xf numFmtId="20" fontId="5" fillId="0" borderId="33" xfId="0" applyNumberFormat="1" applyFont="1" applyBorder="1" applyAlignment="1">
      <alignment horizontal="center" vertical="center"/>
    </xf>
    <xf numFmtId="18" fontId="3" fillId="0" borderId="30" xfId="0" applyNumberFormat="1" applyFont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20" fontId="5" fillId="0" borderId="34" xfId="0" applyNumberFormat="1" applyFont="1" applyBorder="1" applyAlignment="1">
      <alignment horizontal="center" vertical="center"/>
    </xf>
    <xf numFmtId="18" fontId="3" fillId="0" borderId="12" xfId="0" applyNumberFormat="1" applyFont="1" applyBorder="1" applyAlignment="1">
      <alignment horizontal="center" vertical="center"/>
    </xf>
    <xf numFmtId="18" fontId="3" fillId="0" borderId="23" xfId="0" applyNumberFormat="1" applyFont="1" applyBorder="1" applyAlignment="1">
      <alignment horizontal="center" vertical="center"/>
    </xf>
    <xf numFmtId="20" fontId="5" fillId="0" borderId="17" xfId="0" applyNumberFormat="1" applyFont="1" applyBorder="1" applyAlignment="1">
      <alignment horizontal="center" vertical="center"/>
    </xf>
    <xf numFmtId="20" fontId="5" fillId="0" borderId="18" xfId="0" applyNumberFormat="1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18" fontId="3" fillId="10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5" xfId="0" applyFill="1" applyBorder="1" applyAlignment="1">
      <alignment vertical="center"/>
    </xf>
    <xf numFmtId="0" fontId="0" fillId="4" borderId="5" xfId="0" applyFill="1" applyBorder="1"/>
    <xf numFmtId="0" fontId="0" fillId="11" borderId="5" xfId="0" applyFill="1" applyBorder="1" applyAlignment="1">
      <alignment horizontal="center" vertical="center"/>
    </xf>
    <xf numFmtId="0" fontId="0" fillId="11" borderId="21" xfId="0" applyFill="1" applyBorder="1"/>
    <xf numFmtId="0" fontId="0" fillId="11" borderId="5" xfId="0" applyFill="1" applyBorder="1"/>
    <xf numFmtId="0" fontId="10" fillId="6" borderId="31" xfId="0" applyFont="1" applyFill="1" applyBorder="1" applyAlignment="1">
      <alignment horizontal="center" vertical="center"/>
    </xf>
    <xf numFmtId="0" fontId="9" fillId="6" borderId="31" xfId="0" applyFont="1" applyFill="1" applyBorder="1" applyAlignment="1">
      <alignment horizontal="center" vertical="center"/>
    </xf>
    <xf numFmtId="0" fontId="9" fillId="6" borderId="19" xfId="0" applyFont="1" applyFill="1" applyBorder="1" applyAlignment="1">
      <alignment horizontal="center" vertical="center"/>
    </xf>
    <xf numFmtId="0" fontId="14" fillId="6" borderId="31" xfId="0" applyFont="1" applyFill="1" applyBorder="1" applyAlignment="1">
      <alignment horizontal="center" vertical="center"/>
    </xf>
    <xf numFmtId="167" fontId="1" fillId="2" borderId="10" xfId="0" applyNumberFormat="1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0" fontId="9" fillId="6" borderId="35" xfId="0" applyFont="1" applyFill="1" applyBorder="1" applyAlignment="1">
      <alignment horizontal="center" vertical="center"/>
    </xf>
    <xf numFmtId="0" fontId="9" fillId="4" borderId="35" xfId="0" applyFont="1" applyFill="1" applyBorder="1" applyAlignment="1">
      <alignment horizontal="center" vertical="center"/>
    </xf>
    <xf numFmtId="20" fontId="5" fillId="0" borderId="26" xfId="0" applyNumberFormat="1" applyFont="1" applyBorder="1" applyAlignment="1">
      <alignment horizontal="center" vertical="center"/>
    </xf>
    <xf numFmtId="20" fontId="5" fillId="0" borderId="25" xfId="0" applyNumberFormat="1" applyFont="1" applyBorder="1" applyAlignment="1">
      <alignment horizontal="center" vertical="center"/>
    </xf>
    <xf numFmtId="18" fontId="3" fillId="0" borderId="36" xfId="0" applyNumberFormat="1" applyFont="1" applyBorder="1" applyAlignment="1">
      <alignment horizontal="center" vertical="center"/>
    </xf>
    <xf numFmtId="0" fontId="9" fillId="6" borderId="28" xfId="0" applyFont="1" applyFill="1" applyBorder="1" applyAlignment="1">
      <alignment horizontal="center" vertical="center"/>
    </xf>
    <xf numFmtId="20" fontId="5" fillId="0" borderId="37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9" fillId="6" borderId="32" xfId="0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15" fillId="3" borderId="5" xfId="0" applyFont="1" applyFill="1" applyBorder="1" applyAlignment="1">
      <alignment vertical="center"/>
    </xf>
    <xf numFmtId="0" fontId="15" fillId="0" borderId="0" xfId="0" applyFont="1"/>
    <xf numFmtId="164" fontId="16" fillId="0" borderId="9" xfId="0" applyNumberFormat="1" applyFont="1" applyBorder="1" applyAlignment="1">
      <alignment horizontal="center" vertical="center"/>
    </xf>
    <xf numFmtId="0" fontId="0" fillId="4" borderId="5" xfId="0" applyFill="1" applyBorder="1" applyAlignment="1">
      <alignment vertical="center"/>
    </xf>
    <xf numFmtId="0" fontId="0" fillId="7" borderId="5" xfId="0" applyFill="1" applyBorder="1" applyAlignment="1">
      <alignment vertical="center"/>
    </xf>
    <xf numFmtId="0" fontId="0" fillId="9" borderId="5" xfId="0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15" fillId="12" borderId="5" xfId="0" applyFont="1" applyFill="1" applyBorder="1" applyAlignment="1">
      <alignment vertical="center"/>
    </xf>
    <xf numFmtId="168" fontId="3" fillId="0" borderId="16" xfId="0" applyNumberFormat="1" applyFont="1" applyBorder="1" applyAlignment="1">
      <alignment horizontal="center" vertical="center"/>
    </xf>
    <xf numFmtId="168" fontId="13" fillId="0" borderId="0" xfId="0" applyNumberFormat="1" applyFont="1"/>
    <xf numFmtId="168" fontId="11" fillId="0" borderId="0" xfId="0" applyNumberFormat="1" applyFont="1" applyAlignment="1">
      <alignment horizontal="center" vertical="center"/>
    </xf>
    <xf numFmtId="168" fontId="3" fillId="0" borderId="22" xfId="0" applyNumberFormat="1" applyFont="1" applyBorder="1" applyAlignment="1">
      <alignment horizontal="center" vertical="center"/>
    </xf>
    <xf numFmtId="168" fontId="12" fillId="0" borderId="7" xfId="0" applyNumberFormat="1" applyFont="1" applyBorder="1" applyAlignment="1">
      <alignment horizontal="center" vertical="center"/>
    </xf>
    <xf numFmtId="168" fontId="12" fillId="0" borderId="11" xfId="0" applyNumberFormat="1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8" fontId="3" fillId="0" borderId="0" xfId="0" applyNumberFormat="1" applyFont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167" fontId="1" fillId="2" borderId="11" xfId="0" applyNumberFormat="1" applyFont="1" applyFill="1" applyBorder="1" applyAlignment="1">
      <alignment horizontal="center" vertical="center"/>
    </xf>
    <xf numFmtId="167" fontId="0" fillId="0" borderId="5" xfId="0" applyNumberFormat="1" applyBorder="1"/>
    <xf numFmtId="164" fontId="0" fillId="0" borderId="5" xfId="0" applyNumberFormat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7" fontId="0" fillId="0" borderId="25" xfId="0" applyNumberForma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8" fontId="3" fillId="14" borderId="5" xfId="0" applyNumberFormat="1" applyFont="1" applyFill="1" applyBorder="1" applyAlignment="1">
      <alignment horizontal="center" vertical="center"/>
    </xf>
    <xf numFmtId="18" fontId="3" fillId="14" borderId="21" xfId="0" applyNumberFormat="1" applyFont="1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13" borderId="26" xfId="0" applyFont="1" applyFill="1" applyBorder="1" applyAlignment="1">
      <alignment horizontal="center" vertical="center" wrapText="1"/>
    </xf>
    <xf numFmtId="0" fontId="1" fillId="13" borderId="25" xfId="0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1" fillId="0" borderId="8" xfId="0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20" fontId="0" fillId="0" borderId="23" xfId="0" applyNumberFormat="1" applyBorder="1" applyAlignment="1">
      <alignment horizontal="center" vertical="center"/>
    </xf>
    <xf numFmtId="20" fontId="0" fillId="0" borderId="24" xfId="0" applyNumberForma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164" fontId="0" fillId="0" borderId="45" xfId="0" applyNumberFormat="1" applyBorder="1" applyAlignment="1">
      <alignment horizontal="center" vertical="center"/>
    </xf>
    <xf numFmtId="0" fontId="13" fillId="6" borderId="32" xfId="0" applyFont="1" applyFill="1" applyBorder="1" applyAlignment="1">
      <alignment horizontal="center" vertical="center"/>
    </xf>
    <xf numFmtId="0" fontId="13" fillId="6" borderId="31" xfId="0" applyFont="1" applyFill="1" applyBorder="1" applyAlignment="1">
      <alignment horizontal="center" vertical="center"/>
    </xf>
    <xf numFmtId="0" fontId="19" fillId="0" borderId="0" xfId="0" applyFont="1" applyAlignment="1">
      <alignment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64" fontId="7" fillId="0" borderId="10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7" fontId="1" fillId="2" borderId="10" xfId="0" applyNumberFormat="1" applyFont="1" applyFill="1" applyBorder="1" applyAlignment="1">
      <alignment horizontal="center" vertical="center"/>
    </xf>
    <xf numFmtId="167" fontId="1" fillId="2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8" fillId="4" borderId="9" xfId="0" applyFont="1" applyFill="1" applyBorder="1" applyAlignment="1">
      <alignment horizontal="center" vertical="center" wrapText="1"/>
    </xf>
    <xf numFmtId="0" fontId="18" fillId="4" borderId="4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/>
    </xf>
    <xf numFmtId="0" fontId="0" fillId="0" borderId="21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0" fillId="16" borderId="21" xfId="0" applyFill="1" applyBorder="1" applyAlignment="1">
      <alignment horizontal="center"/>
    </xf>
    <xf numFmtId="0" fontId="0" fillId="16" borderId="38" xfId="0" applyFill="1" applyBorder="1" applyAlignment="1">
      <alignment horizontal="center"/>
    </xf>
    <xf numFmtId="0" fontId="0" fillId="16" borderId="40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17" borderId="38" xfId="0" applyFill="1" applyBorder="1" applyAlignment="1">
      <alignment horizontal="center"/>
    </xf>
    <xf numFmtId="0" fontId="0" fillId="17" borderId="40" xfId="0" applyFill="1" applyBorder="1" applyAlignment="1">
      <alignment horizontal="center"/>
    </xf>
    <xf numFmtId="0" fontId="1" fillId="13" borderId="10" xfId="0" applyFont="1" applyFill="1" applyBorder="1" applyAlignment="1">
      <alignment horizontal="center" vertical="center"/>
    </xf>
    <xf numFmtId="0" fontId="1" fillId="13" borderId="46" xfId="0" applyFont="1" applyFill="1" applyBorder="1" applyAlignment="1">
      <alignment horizontal="center" vertical="center" wrapText="1"/>
    </xf>
    <xf numFmtId="0" fontId="1" fillId="13" borderId="47" xfId="0" applyFont="1" applyFill="1" applyBorder="1" applyAlignment="1">
      <alignment horizontal="center" vertical="center"/>
    </xf>
    <xf numFmtId="164" fontId="0" fillId="13" borderId="48" xfId="0" applyNumberFormat="1" applyFill="1" applyBorder="1" applyAlignment="1">
      <alignment horizontal="center" vertical="center"/>
    </xf>
    <xf numFmtId="164" fontId="0" fillId="13" borderId="49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50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</cellXfs>
  <cellStyles count="1">
    <cellStyle name="Normal" xfId="0" builtinId="0"/>
  </cellStyles>
  <dxfs count="8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gray0625">
          <fgColor rgb="FFFF0000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ill>
        <patternFill patternType="lightUp">
          <f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 patternType="gray125"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gray0625">
          <fgColor rgb="FFFF0000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ill>
        <patternFill patternType="lightUp">
          <f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 patternType="gray125"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FFFFCC"/>
      <color rgb="FFFF99FF"/>
      <color rgb="FF66FF66"/>
      <color rgb="FFCCFFCC"/>
      <color rgb="FFFFFF99"/>
      <color rgb="FFFFFFFF"/>
      <color rgb="FFFFCCFF"/>
      <color rgb="FFCCFF99"/>
      <color rgb="FF00FF00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070CF-829C-4124-A968-EC7612F218E8}">
  <sheetPr codeName="Feuil10">
    <tabColor theme="9" tint="0.59999389629810485"/>
    <pageSetUpPr fitToPage="1"/>
  </sheetPr>
  <dimension ref="A1:S28"/>
  <sheetViews>
    <sheetView showZeros="0" zoomScale="90" zoomScaleNormal="90" workbookViewId="0">
      <pane xSplit="2" ySplit="3" topLeftCell="C16" activePane="bottomRight" state="frozen"/>
      <selection activeCell="K8" sqref="K8:K11"/>
      <selection pane="topRight" activeCell="K8" sqref="K8:K11"/>
      <selection pane="bottomLeft" activeCell="K8" sqref="K8:K11"/>
      <selection pane="bottomRight" activeCell="C21" sqref="C21:I21"/>
    </sheetView>
  </sheetViews>
  <sheetFormatPr baseColWidth="10" defaultColWidth="8.85546875" defaultRowHeight="15" x14ac:dyDescent="0.25"/>
  <cols>
    <col min="1" max="1" width="10.7109375" style="75" customWidth="1"/>
    <col min="2" max="2" width="18.5703125" style="3" customWidth="1"/>
    <col min="3" max="9" width="15.7109375" style="3" customWidth="1"/>
    <col min="10" max="10" width="10.7109375" style="3" customWidth="1"/>
    <col min="11" max="17" width="15.7109375" style="3" customWidth="1"/>
    <col min="18" max="19" width="10.7109375" style="3" customWidth="1"/>
    <col min="20" max="16384" width="8.85546875" style="3"/>
  </cols>
  <sheetData>
    <row r="1" spans="1:19" ht="15.75" thickBot="1" x14ac:dyDescent="0.3">
      <c r="A1" s="75">
        <v>0</v>
      </c>
    </row>
    <row r="2" spans="1:19" ht="31.9" customHeight="1" x14ac:dyDescent="0.25">
      <c r="B2" s="135" t="s">
        <v>36</v>
      </c>
      <c r="C2" s="52">
        <v>43766</v>
      </c>
      <c r="D2" s="52">
        <f>C2+1</f>
        <v>43767</v>
      </c>
      <c r="E2" s="52">
        <f t="shared" ref="E2:I2" si="0">D2+1</f>
        <v>43768</v>
      </c>
      <c r="F2" s="52">
        <f t="shared" si="0"/>
        <v>43769</v>
      </c>
      <c r="G2" s="52">
        <f t="shared" si="0"/>
        <v>43770</v>
      </c>
      <c r="H2" s="52">
        <f t="shared" si="0"/>
        <v>43771</v>
      </c>
      <c r="I2" s="52">
        <f t="shared" si="0"/>
        <v>43772</v>
      </c>
      <c r="J2" s="64"/>
      <c r="K2" s="52">
        <f>I2+1</f>
        <v>43773</v>
      </c>
      <c r="L2" s="52">
        <f t="shared" ref="L2:Q2" si="1">K2+1</f>
        <v>43774</v>
      </c>
      <c r="M2" s="52">
        <f t="shared" si="1"/>
        <v>43775</v>
      </c>
      <c r="N2" s="52">
        <f t="shared" si="1"/>
        <v>43776</v>
      </c>
      <c r="O2" s="52">
        <f t="shared" si="1"/>
        <v>43777</v>
      </c>
      <c r="P2" s="52">
        <f t="shared" si="1"/>
        <v>43778</v>
      </c>
      <c r="Q2" s="52">
        <f t="shared" si="1"/>
        <v>43779</v>
      </c>
      <c r="R2" s="64"/>
      <c r="S2" s="64"/>
    </row>
    <row r="3" spans="1:19" ht="15.75" thickBot="1" x14ac:dyDescent="0.3">
      <c r="A3" s="76"/>
      <c r="B3" s="136"/>
      <c r="C3" s="84" t="s">
        <v>0</v>
      </c>
      <c r="D3" s="84" t="s">
        <v>1</v>
      </c>
      <c r="E3" s="84" t="s">
        <v>2</v>
      </c>
      <c r="F3" s="84" t="s">
        <v>3</v>
      </c>
      <c r="G3" s="84" t="s">
        <v>4</v>
      </c>
      <c r="H3" s="84" t="s">
        <v>5</v>
      </c>
      <c r="I3" s="84" t="s">
        <v>6</v>
      </c>
      <c r="J3" s="65"/>
      <c r="K3" s="84" t="s">
        <v>0</v>
      </c>
      <c r="L3" s="84" t="s">
        <v>1</v>
      </c>
      <c r="M3" s="84" t="s">
        <v>2</v>
      </c>
      <c r="N3" s="84" t="s">
        <v>3</v>
      </c>
      <c r="O3" s="84" t="s">
        <v>4</v>
      </c>
      <c r="P3" s="84" t="s">
        <v>5</v>
      </c>
      <c r="Q3" s="84" t="s">
        <v>6</v>
      </c>
      <c r="R3" s="65"/>
      <c r="S3" s="65"/>
    </row>
    <row r="4" spans="1:19" ht="30.75" thickBot="1" x14ac:dyDescent="0.3">
      <c r="A4" s="76"/>
      <c r="B4" s="86" t="s">
        <v>29</v>
      </c>
      <c r="C4" s="85" t="str">
        <f>TEXT(C2,"mm")</f>
        <v>10</v>
      </c>
      <c r="D4" s="85" t="str">
        <f t="shared" ref="D4:H4" si="2">TEXT(D2,"mm")</f>
        <v>10</v>
      </c>
      <c r="E4" s="85" t="str">
        <f t="shared" si="2"/>
        <v>10</v>
      </c>
      <c r="F4" s="85" t="str">
        <f t="shared" si="2"/>
        <v>11</v>
      </c>
      <c r="G4" s="85" t="str">
        <f t="shared" si="2"/>
        <v>11</v>
      </c>
      <c r="H4" s="85" t="str">
        <f t="shared" si="2"/>
        <v>11</v>
      </c>
      <c r="I4" s="85" t="str">
        <f>TEXT(I2,"mm")</f>
        <v>11</v>
      </c>
      <c r="J4" s="62" t="s">
        <v>26</v>
      </c>
      <c r="K4" s="85" t="str">
        <f>TEXT(K2,"mm")</f>
        <v>11</v>
      </c>
      <c r="L4" s="85" t="str">
        <f t="shared" ref="L4:O4" si="3">TEXT(L2,"mm")</f>
        <v>11</v>
      </c>
      <c r="M4" s="85" t="str">
        <f t="shared" si="3"/>
        <v>11</v>
      </c>
      <c r="N4" s="85" t="str">
        <f t="shared" si="3"/>
        <v>11</v>
      </c>
      <c r="O4" s="85" t="str">
        <f t="shared" si="3"/>
        <v>11</v>
      </c>
      <c r="P4" s="85" t="str">
        <f>TEXT(P2,"mm")</f>
        <v>11</v>
      </c>
      <c r="Q4" s="85" t="str">
        <f>TEXT(Q2,"mm")</f>
        <v>11</v>
      </c>
      <c r="R4" s="62" t="s">
        <v>27</v>
      </c>
      <c r="S4" s="61" t="s">
        <v>28</v>
      </c>
    </row>
    <row r="5" spans="1:19" ht="30" customHeight="1" thickBot="1" x14ac:dyDescent="0.3">
      <c r="A5" s="105">
        <f>'TOOLS 324'!D22</f>
        <v>1.0416666666666667</v>
      </c>
      <c r="B5" s="117" t="s">
        <v>24</v>
      </c>
      <c r="C5" s="83">
        <f>IF(ISBLANK(C7),"",VLOOKUP(C7,'TOOLS 324'!$A$1:$C$13,2,FALSE))</f>
        <v>0.51041666666666663</v>
      </c>
      <c r="D5" s="26" t="str">
        <f>IF(ISBLANK(D7),"",VLOOKUP(D7,'TOOLS 324'!$A$1:$C$13,2,FALSE))</f>
        <v/>
      </c>
      <c r="E5" s="26" t="str">
        <f>IF(ISBLANK(E7),"",VLOOKUP(E7,'TOOLS 324'!$A$1:$C$13,2,FALSE))</f>
        <v/>
      </c>
      <c r="F5" s="26">
        <f>IF(ISBLANK(F7),"",VLOOKUP(F7,'TOOLS 324'!$A$1:$C$13,2,FALSE))</f>
        <v>0.5</v>
      </c>
      <c r="G5" s="25">
        <f>IF(ISBLANK(G7),"",VLOOKUP(G7,'TOOLS 324'!$A$1:$C$13,2,FALSE))</f>
        <v>0.40625</v>
      </c>
      <c r="H5" s="25">
        <f>IF(ISBLANK(H7),"",VLOOKUP(H7,'TOOLS 324'!$A$1:$C$13,2,FALSE))</f>
        <v>0.6875</v>
      </c>
      <c r="I5" s="25">
        <f>IF(ISBLANK(I7),"",VLOOKUP(I7,'TOOLS 324'!$A$1:$C$13,2,FALSE))</f>
        <v>0.6875</v>
      </c>
      <c r="J5" s="120">
        <f>SUM(C8:I8)</f>
        <v>1.0625</v>
      </c>
      <c r="K5" s="29" t="str">
        <f>IF(ISBLANK(K7),"",VLOOKUP(K7,'TOOLS 324'!$A$1:$C$13,2,FALSE))</f>
        <v/>
      </c>
      <c r="L5" s="26">
        <f>IF(ISBLANK(L7),"",VLOOKUP(L7,'TOOLS 324'!$A$1:$C$13,2,FALSE))</f>
        <v>0.40625</v>
      </c>
      <c r="M5" s="26">
        <f>IF(ISBLANK(M7),"",VLOOKUP(M7,'TOOLS 324'!$A$1:$C$13,2,FALSE))</f>
        <v>0.51041666666666663</v>
      </c>
      <c r="N5" s="26">
        <f>IF(ISBLANK(N7),"",VLOOKUP(N7,'TOOLS 324'!$A$1:$C$13,2,FALSE))</f>
        <v>0.51041666666666663</v>
      </c>
      <c r="O5" s="25">
        <f>IF(ISBLANK(O7),"",VLOOKUP(O7,'TOOLS 324'!$A$1:$C$13,2,FALSE))</f>
        <v>0.5</v>
      </c>
      <c r="P5" s="25">
        <f>IF(ISBLANK(P7),"",VLOOKUP(P7,'TOOLS 324'!$A$1:$C$13,2,FALSE))</f>
        <v>0.6875</v>
      </c>
      <c r="Q5" s="25"/>
      <c r="R5" s="120">
        <f>SUM(K8:Q8)</f>
        <v>1.0625</v>
      </c>
      <c r="S5" s="123">
        <f>J5+R5</f>
        <v>2.125</v>
      </c>
    </row>
    <row r="6" spans="1:19" ht="30" customHeight="1" x14ac:dyDescent="0.25">
      <c r="A6" s="105">
        <f>'TOOLS 324'!E22</f>
        <v>1.6666666666666667</v>
      </c>
      <c r="B6" s="118"/>
      <c r="C6" s="28">
        <f>IF(ISBLANK(C7),"",VLOOKUP(C7,'TOOLS 324'!$A$1:$C$13,3,FALSE))</f>
        <v>0.72916666666666663</v>
      </c>
      <c r="D6" s="30" t="str">
        <f>IF(ISBLANK(D7),"",VLOOKUP(D7,'TOOLS 324'!$A$1:$C$13,3,FALSE))</f>
        <v/>
      </c>
      <c r="E6" s="30" t="str">
        <f>IF(ISBLANK(E7),"",VLOOKUP(E7,'TOOLS 324'!$A$1:$C$13,3,FALSE))</f>
        <v/>
      </c>
      <c r="F6" s="30">
        <f>IF(ISBLANK(F7),"",VLOOKUP(F7,'TOOLS 324'!$A$1:$C$13,3,FALSE))</f>
        <v>0.75</v>
      </c>
      <c r="G6" s="27">
        <f>IF(ISBLANK(G7),"",VLOOKUP(G7,'TOOLS 324'!$A$1:$C$13,3,FALSE))</f>
        <v>0.60416666666666663</v>
      </c>
      <c r="H6" s="27">
        <f>IF(ISBLANK(H7),"",VLOOKUP(H7,'TOOLS 324'!$A$1:$C$13,3,FALSE))</f>
        <v>0.88541666666666663</v>
      </c>
      <c r="I6" s="27">
        <f>IF(ISBLANK(I7),"",VLOOKUP(I7,'TOOLS 324'!$A$1:$C$13,3,FALSE))</f>
        <v>0.88541666666666663</v>
      </c>
      <c r="J6" s="121"/>
      <c r="K6" s="28" t="str">
        <f>IF(ISBLANK(K7),"",VLOOKUP(K7,'TOOLS 324'!$A$1:$C$13,3,FALSE))</f>
        <v/>
      </c>
      <c r="L6" s="30">
        <f>IF(ISBLANK(L7),"",VLOOKUP(L7,'TOOLS 324'!$A$1:$C$13,3,FALSE))</f>
        <v>0.60416666666666663</v>
      </c>
      <c r="M6" s="30">
        <f>IF(ISBLANK(M7),"",VLOOKUP(M7,'TOOLS 324'!$A$1:$C$13,3,FALSE))</f>
        <v>0.70833333333333337</v>
      </c>
      <c r="N6" s="30">
        <f>IF(ISBLANK(N7),"",VLOOKUP(N7,'TOOLS 324'!$A$1:$C$13,3,FALSE))</f>
        <v>0.72916666666666663</v>
      </c>
      <c r="O6" s="27">
        <f>IF(ISBLANK(O7),"",VLOOKUP(O7,'TOOLS 324'!$A$1:$C$13,3,FALSE))</f>
        <v>0.75</v>
      </c>
      <c r="P6" s="27">
        <f>IF(ISBLANK(P7),"",VLOOKUP(P7,'TOOLS 324'!$A$1:$C$13,3,FALSE))</f>
        <v>0.88541666666666663</v>
      </c>
      <c r="Q6" s="27"/>
      <c r="R6" s="121"/>
      <c r="S6" s="124"/>
    </row>
    <row r="7" spans="1:19" ht="18" customHeight="1" thickBot="1" x14ac:dyDescent="0.3">
      <c r="A7" s="78"/>
      <c r="B7" s="118"/>
      <c r="C7" s="114" t="s">
        <v>62</v>
      </c>
      <c r="D7" s="115"/>
      <c r="E7" s="115"/>
      <c r="F7" s="115" t="s">
        <v>10</v>
      </c>
      <c r="G7" s="115" t="s">
        <v>60</v>
      </c>
      <c r="H7" s="115" t="s">
        <v>54</v>
      </c>
      <c r="I7" s="115" t="s">
        <v>54</v>
      </c>
      <c r="J7" s="121"/>
      <c r="K7" s="50"/>
      <c r="L7" s="51" t="s">
        <v>60</v>
      </c>
      <c r="M7" s="115" t="s">
        <v>53</v>
      </c>
      <c r="N7" s="49" t="s">
        <v>62</v>
      </c>
      <c r="O7" s="49" t="s">
        <v>10</v>
      </c>
      <c r="P7" s="49" t="s">
        <v>54</v>
      </c>
      <c r="Q7" s="55" t="s">
        <v>30</v>
      </c>
      <c r="R7" s="121"/>
      <c r="S7" s="124"/>
    </row>
    <row r="8" spans="1:19" ht="18" customHeight="1" thickBot="1" x14ac:dyDescent="0.3">
      <c r="A8" s="79"/>
      <c r="B8" s="119"/>
      <c r="C8" s="34">
        <f t="shared" ref="C8:I8" si="4">IF(ISERROR(C6-C5),"",C6-C5)</f>
        <v>0.21875</v>
      </c>
      <c r="D8" s="34" t="str">
        <f t="shared" si="4"/>
        <v/>
      </c>
      <c r="E8" s="34" t="str">
        <f t="shared" si="4"/>
        <v/>
      </c>
      <c r="F8" s="34">
        <f t="shared" si="4"/>
        <v>0.25</v>
      </c>
      <c r="G8" s="34">
        <f t="shared" si="4"/>
        <v>0.19791666666666663</v>
      </c>
      <c r="H8" s="34">
        <f t="shared" si="4"/>
        <v>0.19791666666666663</v>
      </c>
      <c r="I8" s="34">
        <f t="shared" si="4"/>
        <v>0.19791666666666663</v>
      </c>
      <c r="J8" s="122"/>
      <c r="K8" s="31" t="str">
        <f t="shared" ref="K8:Q8" si="5">IF(ISERROR(K6-K5),"",K6-K5)</f>
        <v/>
      </c>
      <c r="L8" s="32">
        <f>IF(ISERROR(L6-L5),"",L6-L5)</f>
        <v>0.19791666666666663</v>
      </c>
      <c r="M8" s="32">
        <f t="shared" si="5"/>
        <v>0.19791666666666674</v>
      </c>
      <c r="N8" s="32">
        <f t="shared" si="5"/>
        <v>0.21875</v>
      </c>
      <c r="O8" s="32">
        <f t="shared" si="5"/>
        <v>0.25</v>
      </c>
      <c r="P8" s="32">
        <f t="shared" si="5"/>
        <v>0.19791666666666663</v>
      </c>
      <c r="Q8" s="32">
        <f t="shared" si="5"/>
        <v>0</v>
      </c>
      <c r="R8" s="122"/>
      <c r="S8" s="125"/>
    </row>
    <row r="9" spans="1:19" ht="30" customHeight="1" thickBot="1" x14ac:dyDescent="0.3">
      <c r="A9" s="105">
        <f>'TOOLS 324'!D23</f>
        <v>1.25</v>
      </c>
      <c r="B9" s="117" t="s">
        <v>55</v>
      </c>
      <c r="C9" s="24" t="str">
        <f>IF(ISBLANK(C11),"",VLOOKUP(C11,'TOOLS 324'!$A$1:$C$13,2,FALSE))</f>
        <v/>
      </c>
      <c r="D9" s="25">
        <f>IF(ISBLANK(D11),"",VLOOKUP(D11,'TOOLS 324'!$A$1:$C$13,2,FALSE))</f>
        <v>0.40625</v>
      </c>
      <c r="E9" s="25">
        <f>IF(ISBLANK(E11),"",VLOOKUP(E11,'TOOLS 324'!$A$1:$C$13,2,FALSE))</f>
        <v>0.5</v>
      </c>
      <c r="F9" s="25" t="str">
        <f>IF(ISBLANK(F11),"",VLOOKUP(F11,'TOOLS 324'!$A$1:$C$13,2,FALSE))</f>
        <v/>
      </c>
      <c r="G9" s="25" t="str">
        <f>IF(ISBLANK(G11),"",VLOOKUP(G11,'TOOLS 324'!$A$1:$C$13,2,FALSE))</f>
        <v/>
      </c>
      <c r="H9" s="25">
        <f>IF(ISBLANK(H11),"",VLOOKUP(H11,'TOOLS 324'!$A$1:$C$13,2,FALSE))</f>
        <v>0.72916666666666663</v>
      </c>
      <c r="I9" s="25" t="str">
        <f>IF(ISBLANK(I11),"",VLOOKUP(I11,'TOOLS 324'!$A$1:$C$15,2,FALSE))</f>
        <v/>
      </c>
      <c r="J9" s="120">
        <f t="shared" ref="J9" si="6">SUM(C12:I12)</f>
        <v>0.64583333333333337</v>
      </c>
      <c r="K9" s="24" t="str">
        <f>IF(ISBLANK(K11),"",VLOOKUP(K11,'TOOLS 324'!$A$1:$C$13,2,FALSE))</f>
        <v/>
      </c>
      <c r="L9" s="25">
        <f>IF(ISBLANK(L11),"",VLOOKUP(L11,'TOOLS 324'!$A$1:$C$13,2,FALSE))</f>
        <v>0.5</v>
      </c>
      <c r="M9" s="25" t="str">
        <f>IF(ISBLANK(M11),"",VLOOKUP(M11,'TOOLS 324'!$A$1:$C$13,2,FALSE))</f>
        <v/>
      </c>
      <c r="N9" s="25" t="str">
        <f>IF(ISBLANK(N11),"",VLOOKUP(N11,'TOOLS 324'!$A$1:$C$13,2,FALSE))</f>
        <v/>
      </c>
      <c r="O9" s="25" t="str">
        <f>IF(ISBLANK(O11),"",VLOOKUP(O11,'TOOLS 324'!$A$1:$C$13,2,FALSE))</f>
        <v/>
      </c>
      <c r="P9" s="25" t="str">
        <f>IF(ISBLANK(P11),"",VLOOKUP(P11,'TOOLS 324'!$A$1:$C$13,2,FALSE))</f>
        <v/>
      </c>
      <c r="Q9" s="25">
        <f>IF(ISBLANK(Q11),"",VLOOKUP(Q11,'TOOLS 324'!$A$1:$C$13,2,FALSE))</f>
        <v>0.51041666666666663</v>
      </c>
      <c r="R9" s="120">
        <f t="shared" ref="R9" si="7">SUM(K12:Q12)</f>
        <v>0.46875</v>
      </c>
      <c r="S9" s="123">
        <f>J9+R9</f>
        <v>1.1145833333333335</v>
      </c>
    </row>
    <row r="10" spans="1:19" ht="30" customHeight="1" x14ac:dyDescent="0.25">
      <c r="A10" s="105">
        <f>'TOOLS 324'!E23</f>
        <v>1.4583333333333333</v>
      </c>
      <c r="B10" s="118"/>
      <c r="C10" s="33" t="str">
        <f>IF(ISBLANK(C11),"",VLOOKUP(C11,'TOOLS 324'!$A$1:$C$13,3,FALSE))</f>
        <v/>
      </c>
      <c r="D10" s="27">
        <f>IF(ISBLANK(D11),"",VLOOKUP(D11,'TOOLS 324'!$A$1:$C$13,3,FALSE))</f>
        <v>0.60416666666666663</v>
      </c>
      <c r="E10" s="27">
        <f>IF(ISBLANK(E11),"",VLOOKUP(E11,'TOOLS 324'!$A$1:$C$13,3,FALSE))</f>
        <v>0.75</v>
      </c>
      <c r="F10" s="27" t="str">
        <f>IF(ISBLANK(F11),"",VLOOKUP(F11,'TOOLS 324'!$A$1:$C$13,3,FALSE))</f>
        <v/>
      </c>
      <c r="G10" s="27" t="str">
        <f>IF(ISBLANK(G11),"",VLOOKUP(G11,'TOOLS 324'!$A$1:$C$13,3,FALSE))</f>
        <v/>
      </c>
      <c r="H10" s="27">
        <f>IF(ISBLANK(H11),"",VLOOKUP(H11,'TOOLS 324'!$A$1:$C$13,3,FALSE))</f>
        <v>0.92708333333333337</v>
      </c>
      <c r="I10" s="27" t="str">
        <f>IF(ISBLANK(I11),"",VLOOKUP(I11,'TOOLS 324'!$A$1:$C$15,3,FALSE))</f>
        <v/>
      </c>
      <c r="J10" s="121"/>
      <c r="K10" s="33" t="str">
        <f>IF(ISBLANK(K11),"",VLOOKUP(K11,'TOOLS 324'!$A$1:$C$13,3,FALSE))</f>
        <v/>
      </c>
      <c r="L10" s="27">
        <f>IF(ISBLANK(L11),"",VLOOKUP(L11,'TOOLS 324'!$A$1:$C$13,3,FALSE))</f>
        <v>0.75</v>
      </c>
      <c r="M10" s="27" t="str">
        <f>IF(ISBLANK(M11),"",VLOOKUP(M11,'TOOLS 324'!$A$1:$C$13,3,FALSE))</f>
        <v/>
      </c>
      <c r="N10" s="27" t="str">
        <f>IF(ISBLANK(N11),"",VLOOKUP(N11,'TOOLS 324'!$A$1:$C$13,3,FALSE))</f>
        <v/>
      </c>
      <c r="O10" s="27" t="str">
        <f>IF(ISBLANK(O11),"",VLOOKUP(O11,'TOOLS 324'!$A$1:$C$13,3,FALSE))</f>
        <v/>
      </c>
      <c r="P10" s="27" t="str">
        <f>IF(ISBLANK(P11),"",VLOOKUP(P11,'TOOLS 324'!$A$1:$C$13,3,FALSE))</f>
        <v/>
      </c>
      <c r="Q10" s="27">
        <f>IF(ISBLANK(Q11),"",VLOOKUP(Q11,'TOOLS 324'!$A$1:$C$13,3,FALSE))</f>
        <v>0.72916666666666663</v>
      </c>
      <c r="R10" s="121"/>
      <c r="S10" s="124"/>
    </row>
    <row r="11" spans="1:19" ht="18" customHeight="1" thickBot="1" x14ac:dyDescent="0.3">
      <c r="A11" s="78"/>
      <c r="B11" s="118"/>
      <c r="C11" s="50"/>
      <c r="D11" s="51" t="s">
        <v>60</v>
      </c>
      <c r="E11" s="51" t="s">
        <v>10</v>
      </c>
      <c r="F11" s="49"/>
      <c r="G11" s="49"/>
      <c r="H11" s="49" t="s">
        <v>63</v>
      </c>
      <c r="I11" s="48"/>
      <c r="J11" s="121"/>
      <c r="K11" s="50"/>
      <c r="L11" s="51" t="s">
        <v>10</v>
      </c>
      <c r="M11" s="51"/>
      <c r="N11" s="49"/>
      <c r="O11" s="49"/>
      <c r="P11" s="49"/>
      <c r="Q11" s="49" t="s">
        <v>62</v>
      </c>
      <c r="R11" s="121"/>
      <c r="S11" s="124"/>
    </row>
    <row r="12" spans="1:19" ht="18" customHeight="1" thickBot="1" x14ac:dyDescent="0.3">
      <c r="A12" s="79"/>
      <c r="B12" s="119"/>
      <c r="C12" s="34" t="str">
        <f t="shared" ref="C12:I12" si="8">IF(ISERROR(C10-C9),"",C10-C9)</f>
        <v/>
      </c>
      <c r="D12" s="35">
        <f>IF(ISERROR(D10-D9),"",D10-D9)</f>
        <v>0.19791666666666663</v>
      </c>
      <c r="E12" s="35">
        <f t="shared" si="8"/>
        <v>0.25</v>
      </c>
      <c r="F12" s="35" t="str">
        <f t="shared" si="8"/>
        <v/>
      </c>
      <c r="G12" s="35" t="str">
        <f t="shared" si="8"/>
        <v/>
      </c>
      <c r="H12" s="35">
        <f t="shared" si="8"/>
        <v>0.19791666666666674</v>
      </c>
      <c r="I12" s="35" t="str">
        <f t="shared" si="8"/>
        <v/>
      </c>
      <c r="J12" s="122"/>
      <c r="K12" s="34" t="str">
        <f t="shared" ref="K12:Q12" si="9">IF(ISERROR(K10-K9),"",K10-K9)</f>
        <v/>
      </c>
      <c r="L12" s="35">
        <f t="shared" si="9"/>
        <v>0.25</v>
      </c>
      <c r="M12" s="35" t="str">
        <f t="shared" si="9"/>
        <v/>
      </c>
      <c r="N12" s="35" t="str">
        <f t="shared" si="9"/>
        <v/>
      </c>
      <c r="O12" s="35" t="str">
        <f t="shared" si="9"/>
        <v/>
      </c>
      <c r="P12" s="35" t="str">
        <f t="shared" si="9"/>
        <v/>
      </c>
      <c r="Q12" s="35">
        <f t="shared" si="9"/>
        <v>0.21875</v>
      </c>
      <c r="R12" s="122"/>
      <c r="S12" s="125"/>
    </row>
    <row r="13" spans="1:19" ht="30" customHeight="1" thickBot="1" x14ac:dyDescent="0.3">
      <c r="A13" s="105">
        <f>'TOOLS 324'!D24</f>
        <v>0.625</v>
      </c>
      <c r="B13" s="117" t="s">
        <v>56</v>
      </c>
      <c r="C13" s="58">
        <f>IF(ISBLANK(C15),"",VLOOKUP(C15,'TOOLS 324'!$A$1:$C$13,2,FALSE))</f>
        <v>0.40625</v>
      </c>
      <c r="D13" s="23">
        <f>IF(ISBLANK(D15),"",VLOOKUP(D15,'TOOLS 324'!$A$1:$C$13,2,FALSE))</f>
        <v>0.55208333333333337</v>
      </c>
      <c r="E13" s="23">
        <f>IF(ISBLANK(E15),"",VLOOKUP(E15,'TOOLS 324'!$A$1:$C$13,2,FALSE))</f>
        <v>0</v>
      </c>
      <c r="F13" s="23">
        <f>IF(ISBLANK(F15),"",VLOOKUP(F15,'TOOLS 324'!$A$1:$C$13,2,FALSE))</f>
        <v>0</v>
      </c>
      <c r="G13" s="23">
        <f>IF(ISBLANK(G15),"",VLOOKUP(G15,'TOOLS 324'!$A$1:$C$13,2,FALSE))</f>
        <v>0</v>
      </c>
      <c r="H13" s="23">
        <f>IF(ISBLANK(H15),"",VLOOKUP(H15,'TOOLS 324'!$A$1:$C$13,2,FALSE))</f>
        <v>0</v>
      </c>
      <c r="I13" s="23">
        <f>IF(ISBLANK(I15),"",VLOOKUP(I15,'TOOLS 324'!$A$1:$C$13,2,FALSE))</f>
        <v>0.40625</v>
      </c>
      <c r="J13" s="120">
        <f t="shared" ref="J13" si="10">SUM(C16:I16)</f>
        <v>0.59374999999999989</v>
      </c>
      <c r="K13" s="36" t="str">
        <f>IF(ISBLANK(K15),"",VLOOKUP(K15,'TOOLS 324'!$A$1:$C$13,2,FALSE))</f>
        <v/>
      </c>
      <c r="L13" s="23">
        <f>IF(ISBLANK(L15),"",VLOOKUP(L15,'TOOLS 324'!$A$1:$C$13,2,FALSE))</f>
        <v>0</v>
      </c>
      <c r="M13" s="23">
        <f>IF(ISBLANK(M15),"",VLOOKUP(M15,'TOOLS 324'!$A$1:$C$13,2,FALSE))</f>
        <v>0.40625</v>
      </c>
      <c r="N13" s="23">
        <f>IF(ISBLANK(N15),"",VLOOKUP(N15,'TOOLS 324'!$A$1:$C$13,2,FALSE))</f>
        <v>0</v>
      </c>
      <c r="O13" s="23" t="str">
        <f>IF(ISBLANK(O15),"",VLOOKUP(O15,'TOOLS 324'!$A$1:$C$13,2,FALSE))</f>
        <v/>
      </c>
      <c r="P13" s="23">
        <f>IF(ISBLANK(P15),"",VLOOKUP(P15,'TOOLS 324'!$A$1:$C$13,2,FALSE))</f>
        <v>0</v>
      </c>
      <c r="Q13" s="23">
        <f>IF(ISBLANK(Q15),"",VLOOKUP(Q15,'TOOLS 324'!$A$1:$C$13,2,FALSE))</f>
        <v>0.40625</v>
      </c>
      <c r="R13" s="120">
        <f t="shared" ref="R13" si="11">SUM(K16:Q16)</f>
        <v>0.39583333333333326</v>
      </c>
      <c r="S13" s="123">
        <f>J13+R13</f>
        <v>0.98958333333333315</v>
      </c>
    </row>
    <row r="14" spans="1:19" ht="30" customHeight="1" x14ac:dyDescent="0.25">
      <c r="A14" s="105">
        <f>'TOOLS 324'!E24</f>
        <v>0.83333333333333337</v>
      </c>
      <c r="B14" s="118"/>
      <c r="C14" s="28">
        <f>IF(ISBLANK(C15),"",VLOOKUP(C15,'TOOLS 324'!$A$1:$C$13,3,FALSE))</f>
        <v>0.60416666666666663</v>
      </c>
      <c r="D14" s="30">
        <f>IF(ISBLANK(D15),"",VLOOKUP(D15,'TOOLS 324'!$A$1:$C$13,3,FALSE))</f>
        <v>0.75</v>
      </c>
      <c r="E14" s="30">
        <f>IF(ISBLANK(E15),"",VLOOKUP(E15,'TOOLS 324'!$A$1:$C$13,3,FALSE))</f>
        <v>0</v>
      </c>
      <c r="F14" s="30">
        <f>IF(ISBLANK(F15),"",VLOOKUP(F15,'TOOLS 324'!$A$1:$C$13,3,FALSE))</f>
        <v>0</v>
      </c>
      <c r="G14" s="30">
        <f>IF(ISBLANK(G15),"",VLOOKUP(G15,'TOOLS 324'!$A$1:$C$13,3,FALSE))</f>
        <v>0</v>
      </c>
      <c r="H14" s="30">
        <f>IF(ISBLANK(H15),"",VLOOKUP(H15,'TOOLS 324'!$A$1:$C$13,3,FALSE))</f>
        <v>0</v>
      </c>
      <c r="I14" s="30">
        <f>IF(ISBLANK(I15),"",VLOOKUP(I15,'TOOLS 324'!$A$1:$C$13,3,FALSE))</f>
        <v>0.60416666666666663</v>
      </c>
      <c r="J14" s="121"/>
      <c r="K14" s="37" t="str">
        <f>IF(ISBLANK(K15),"",VLOOKUP(K15,'TOOLS 324'!$A$1:$C$13,3,FALSE))</f>
        <v/>
      </c>
      <c r="L14" s="30">
        <f>IF(ISBLANK(L15),"",VLOOKUP(L15,'TOOLS 324'!$A$1:$C$13,3,FALSE))</f>
        <v>0</v>
      </c>
      <c r="M14" s="30">
        <f>IF(ISBLANK(M15),"",VLOOKUP(M15,'TOOLS 324'!$A$1:$C$13,3,FALSE))</f>
        <v>0.60416666666666663</v>
      </c>
      <c r="N14" s="30">
        <f>IF(ISBLANK(N15),"",VLOOKUP(N15,'TOOLS 324'!$A$1:$C$13,3,FALSE))</f>
        <v>0</v>
      </c>
      <c r="O14" s="30" t="str">
        <f>IF(ISBLANK(O15),"",VLOOKUP(O15,'TOOLS 324'!$A$1:$C$13,3,FALSE))</f>
        <v/>
      </c>
      <c r="P14" s="30">
        <f>IF(ISBLANK(P15),"",VLOOKUP(P15,'TOOLS 324'!$A$1:$C$13,3,FALSE))</f>
        <v>0</v>
      </c>
      <c r="Q14" s="30">
        <f>IF(ISBLANK(Q15),"",VLOOKUP(Q15,'TOOLS 324'!$A$1:$C$13,3,FALSE))</f>
        <v>0.60416666666666663</v>
      </c>
      <c r="R14" s="121"/>
      <c r="S14" s="124"/>
    </row>
    <row r="15" spans="1:19" ht="18" customHeight="1" thickBot="1" x14ac:dyDescent="0.3">
      <c r="A15" s="78"/>
      <c r="B15" s="118"/>
      <c r="C15" s="59" t="s">
        <v>60</v>
      </c>
      <c r="D15" s="115" t="s">
        <v>64</v>
      </c>
      <c r="E15" s="54" t="s">
        <v>30</v>
      </c>
      <c r="F15" s="55" t="s">
        <v>30</v>
      </c>
      <c r="G15" s="54" t="s">
        <v>30</v>
      </c>
      <c r="H15" s="55" t="s">
        <v>30</v>
      </c>
      <c r="I15" s="54" t="s">
        <v>60</v>
      </c>
      <c r="J15" s="121"/>
      <c r="K15" s="50"/>
      <c r="L15" s="55" t="s">
        <v>30</v>
      </c>
      <c r="M15" s="50" t="s">
        <v>60</v>
      </c>
      <c r="N15" s="55" t="s">
        <v>30</v>
      </c>
      <c r="O15" s="53"/>
      <c r="P15" s="55" t="s">
        <v>30</v>
      </c>
      <c r="Q15" s="53" t="s">
        <v>60</v>
      </c>
      <c r="R15" s="121"/>
      <c r="S15" s="124"/>
    </row>
    <row r="16" spans="1:19" ht="18" customHeight="1" thickBot="1" x14ac:dyDescent="0.3">
      <c r="A16" s="79"/>
      <c r="B16" s="119"/>
      <c r="C16" s="60">
        <f t="shared" ref="C16:H16" si="12">IF(ISERROR(C14-C13),"",C14-C13)</f>
        <v>0.19791666666666663</v>
      </c>
      <c r="D16" s="56">
        <f t="shared" si="12"/>
        <v>0.19791666666666663</v>
      </c>
      <c r="E16" s="56">
        <f t="shared" si="12"/>
        <v>0</v>
      </c>
      <c r="F16" s="56">
        <f t="shared" si="12"/>
        <v>0</v>
      </c>
      <c r="G16" s="56">
        <f t="shared" si="12"/>
        <v>0</v>
      </c>
      <c r="H16" s="56">
        <f t="shared" si="12"/>
        <v>0</v>
      </c>
      <c r="I16" s="57">
        <f>IF(ISERROR(I14-I13),"",I14-I13)</f>
        <v>0.19791666666666663</v>
      </c>
      <c r="J16" s="122"/>
      <c r="K16" s="38" t="str">
        <f t="shared" ref="K16:Q16" si="13">IF(ISERROR(K14-K13),"",K14-K13)</f>
        <v/>
      </c>
      <c r="L16" s="39">
        <f t="shared" si="13"/>
        <v>0</v>
      </c>
      <c r="M16" s="39">
        <f t="shared" si="13"/>
        <v>0.19791666666666663</v>
      </c>
      <c r="N16" s="39">
        <f t="shared" si="13"/>
        <v>0</v>
      </c>
      <c r="O16" s="39" t="str">
        <f t="shared" si="13"/>
        <v/>
      </c>
      <c r="P16" s="39">
        <f t="shared" si="13"/>
        <v>0</v>
      </c>
      <c r="Q16" s="39">
        <f t="shared" si="13"/>
        <v>0.19791666666666663</v>
      </c>
      <c r="R16" s="122"/>
      <c r="S16" s="125"/>
    </row>
    <row r="17" spans="1:19" ht="30" customHeight="1" x14ac:dyDescent="0.25">
      <c r="A17" s="74"/>
      <c r="B17" s="117" t="s">
        <v>49</v>
      </c>
      <c r="C17" s="41" t="str">
        <f>IF(ISBLANK(C19),"",VLOOKUP(C19,'TOOLS 324'!$A$1:$C$13,2,FALSE))</f>
        <v/>
      </c>
      <c r="D17" s="23" t="str">
        <f>IF(ISBLANK(D19),"",VLOOKUP(D19,'TOOLS 324'!$A$1:$C$13,2,FALSE))</f>
        <v/>
      </c>
      <c r="E17" s="23" t="str">
        <f>IF(ISBLANK(E19),"",VLOOKUP(E19,'TOOLS 324'!$A$1:$C$13,2,FALSE))</f>
        <v/>
      </c>
      <c r="F17" s="23" t="str">
        <f>IF(ISBLANK(F19),"",VLOOKUP(F19,'TOOLS 324'!$A$1:$C$13,2,FALSE))</f>
        <v/>
      </c>
      <c r="G17" s="23" t="str">
        <f>IF(ISBLANK(G19),"",VLOOKUP(G19,'TOOLS 324'!$A$1:$C$13,2,FALSE))</f>
        <v/>
      </c>
      <c r="H17" s="23" t="str">
        <f>IF(ISBLANK(H19),"",VLOOKUP(H19,'TOOLS 324'!$A$1:$C$13,2,FALSE))</f>
        <v/>
      </c>
      <c r="I17" s="25"/>
      <c r="J17" s="120">
        <f t="shared" ref="J17" si="14">SUM(C20:I20)</f>
        <v>0</v>
      </c>
      <c r="K17" s="36" t="str">
        <f>IF(ISBLANK(K19),"",VLOOKUP(K19,'TOOLS 324'!$A$1:$C$13,2,FALSE))</f>
        <v/>
      </c>
      <c r="L17" s="23" t="str">
        <f>IF(ISBLANK(L19),"",VLOOKUP(L19,'TOOLS 324'!$A$1:$C$13,2,FALSE))</f>
        <v/>
      </c>
      <c r="M17" s="23" t="str">
        <f>IF(ISBLANK(M19),"",VLOOKUP(M19,'TOOLS 324'!$A$1:$C$13,2,FALSE))</f>
        <v/>
      </c>
      <c r="N17" s="23" t="str">
        <f>IF(ISBLANK(N19),"",VLOOKUP(N19,'TOOLS 324'!$A$1:$C$13,2,FALSE))</f>
        <v/>
      </c>
      <c r="O17" s="23" t="str">
        <f>IF(ISBLANK(O19),"",VLOOKUP(O19,'TOOLS 324'!$A$1:$C$13,2,FALSE))</f>
        <v/>
      </c>
      <c r="P17" s="23" t="str">
        <f>IF(ISBLANK(P19),"",VLOOKUP(P19,'TOOLS 324'!$A$1:$C$13,2,FALSE))</f>
        <v/>
      </c>
      <c r="Q17" s="23" t="str">
        <f>IF(ISBLANK(Q19),"",VLOOKUP(Q19,'TOOLS 324'!$A$1:$C$13,2,FALSE))</f>
        <v/>
      </c>
      <c r="R17" s="120">
        <f t="shared" ref="R17" si="15">SUM(K20:Q20)</f>
        <v>0</v>
      </c>
      <c r="S17" s="123">
        <f>J17+R17</f>
        <v>0</v>
      </c>
    </row>
    <row r="18" spans="1:19" ht="30" customHeight="1" x14ac:dyDescent="0.25">
      <c r="A18" s="77"/>
      <c r="B18" s="118"/>
      <c r="C18" s="37" t="str">
        <f>IF(ISBLANK(C19),"",VLOOKUP(C19,'TOOLS 324'!$A$1:$C$13,3,FALSE))</f>
        <v/>
      </c>
      <c r="D18" s="30" t="str">
        <f>IF(ISBLANK(D19),"",VLOOKUP(D19,'TOOLS 324'!$A$1:$C$13,3,FALSE))</f>
        <v/>
      </c>
      <c r="E18" s="30" t="str">
        <f>IF(ISBLANK(E19),"",VLOOKUP(E19,'TOOLS 324'!$A$1:$C$13,3,FALSE))</f>
        <v/>
      </c>
      <c r="F18" s="30" t="str">
        <f>IF(ISBLANK(F19),"",VLOOKUP(F19,'TOOLS 324'!$A$1:$C$13,3,FALSE))</f>
        <v/>
      </c>
      <c r="G18" s="30" t="str">
        <f>IF(ISBLANK(G19),"",VLOOKUP(G19,'TOOLS 324'!$A$1:$C$13,3,FALSE))</f>
        <v/>
      </c>
      <c r="H18" s="30" t="str">
        <f>IF(ISBLANK(H19),"",VLOOKUP(H19,'TOOLS 324'!$A$1:$C$13,3,FALSE))</f>
        <v/>
      </c>
      <c r="I18" s="27"/>
      <c r="J18" s="121"/>
      <c r="K18" s="37" t="str">
        <f>IF(ISBLANK(K19),"",VLOOKUP(K19,'TOOLS 324'!$A$1:$C$13,3,FALSE))</f>
        <v/>
      </c>
      <c r="L18" s="30" t="str">
        <f>IF(ISBLANK(L19),"",VLOOKUP(L19,'TOOLS 324'!$A$1:$C$13,3,FALSE))</f>
        <v/>
      </c>
      <c r="M18" s="30" t="str">
        <f>IF(ISBLANK(M19),"",VLOOKUP(M19,'TOOLS 324'!$A$1:$C$13,3,FALSE))</f>
        <v/>
      </c>
      <c r="N18" s="30" t="str">
        <f>IF(ISBLANK(N19),"",VLOOKUP(N19,'TOOLS 324'!$A$1:$C$13,3,FALSE))</f>
        <v/>
      </c>
      <c r="O18" s="30" t="str">
        <f>IF(ISBLANK(O19),"",VLOOKUP(O19,'TOOLS 324'!$A$1:$C$13,3,FALSE))</f>
        <v/>
      </c>
      <c r="P18" s="30" t="str">
        <f>IF(ISBLANK(P19),"",VLOOKUP(P19,'TOOLS 324'!$A$1:$C$13,3,FALSE))</f>
        <v/>
      </c>
      <c r="Q18" s="30" t="str">
        <f>IF(ISBLANK(Q19),"",VLOOKUP(Q19,'TOOLS 324'!$A$1:$C$13,3,FALSE))</f>
        <v/>
      </c>
      <c r="R18" s="121"/>
      <c r="S18" s="124"/>
    </row>
    <row r="19" spans="1:19" ht="18" customHeight="1" thickBot="1" x14ac:dyDescent="0.3">
      <c r="A19" s="78"/>
      <c r="B19" s="118"/>
      <c r="C19" s="50"/>
      <c r="D19" s="51"/>
      <c r="E19" s="48"/>
      <c r="F19" s="49"/>
      <c r="G19" s="49"/>
      <c r="H19" s="49"/>
      <c r="I19" s="49"/>
      <c r="J19" s="121"/>
      <c r="K19" s="50"/>
      <c r="L19" s="50"/>
      <c r="M19" s="50"/>
      <c r="N19" s="50"/>
      <c r="O19" s="50"/>
      <c r="P19" s="50"/>
      <c r="Q19" s="50"/>
      <c r="R19" s="121"/>
      <c r="S19" s="124"/>
    </row>
    <row r="20" spans="1:19" ht="18" customHeight="1" thickBot="1" x14ac:dyDescent="0.3">
      <c r="A20" s="79"/>
      <c r="B20" s="119"/>
      <c r="C20" s="38" t="str">
        <f>IF(ISERROR(C18-C17),"",C18-C17)</f>
        <v/>
      </c>
      <c r="D20" s="38" t="str">
        <f t="shared" ref="D20:I20" si="16">IF(ISERROR(D18-D17),"",D18-D17)</f>
        <v/>
      </c>
      <c r="E20" s="38" t="str">
        <f t="shared" si="16"/>
        <v/>
      </c>
      <c r="F20" s="38" t="str">
        <f t="shared" si="16"/>
        <v/>
      </c>
      <c r="G20" s="38" t="str">
        <f t="shared" si="16"/>
        <v/>
      </c>
      <c r="H20" s="38" t="str">
        <f t="shared" si="16"/>
        <v/>
      </c>
      <c r="I20" s="38">
        <f t="shared" si="16"/>
        <v>0</v>
      </c>
      <c r="J20" s="122"/>
      <c r="K20" s="38" t="str">
        <f>IF(ISERROR(K18-K17),"",K18-K17)</f>
        <v/>
      </c>
      <c r="L20" s="39" t="str">
        <f t="shared" ref="L20:Q20" si="17">IF(ISERROR(L18-L17),"",L18-L17)</f>
        <v/>
      </c>
      <c r="M20" s="39" t="str">
        <f t="shared" si="17"/>
        <v/>
      </c>
      <c r="N20" s="39" t="str">
        <f t="shared" si="17"/>
        <v/>
      </c>
      <c r="O20" s="39" t="str">
        <f t="shared" si="17"/>
        <v/>
      </c>
      <c r="P20" s="39" t="str">
        <f t="shared" si="17"/>
        <v/>
      </c>
      <c r="Q20" s="39" t="str">
        <f t="shared" si="17"/>
        <v/>
      </c>
      <c r="R20" s="122"/>
      <c r="S20" s="125"/>
    </row>
    <row r="21" spans="1:19" ht="45.6" customHeight="1" thickBot="1" x14ac:dyDescent="0.3">
      <c r="B21" s="15" t="s">
        <v>9</v>
      </c>
      <c r="C21" s="40">
        <f>SUM(C8,C12,C16,C20)</f>
        <v>0.41666666666666663</v>
      </c>
      <c r="D21" s="40">
        <f t="shared" ref="D21:I21" si="18">SUM(D8,D12,D16,D20)</f>
        <v>0.39583333333333326</v>
      </c>
      <c r="E21" s="40">
        <f t="shared" si="18"/>
        <v>0.25</v>
      </c>
      <c r="F21" s="40">
        <f t="shared" si="18"/>
        <v>0.25</v>
      </c>
      <c r="G21" s="40">
        <f t="shared" si="18"/>
        <v>0.19791666666666663</v>
      </c>
      <c r="H21" s="40">
        <f t="shared" si="18"/>
        <v>0.39583333333333337</v>
      </c>
      <c r="I21" s="40">
        <f t="shared" si="18"/>
        <v>0.39583333333333326</v>
      </c>
      <c r="J21" s="68">
        <f>SUM(C21:I21)</f>
        <v>2.302083333333333</v>
      </c>
      <c r="K21" s="40">
        <f>SUM(K8,K12,K16,K20)</f>
        <v>0</v>
      </c>
      <c r="L21" s="40">
        <f t="shared" ref="L21:Q21" si="19">SUM(L8,L12,L16,L20)</f>
        <v>0.44791666666666663</v>
      </c>
      <c r="M21" s="40">
        <f t="shared" si="19"/>
        <v>0.39583333333333337</v>
      </c>
      <c r="N21" s="40">
        <f t="shared" si="19"/>
        <v>0.21875</v>
      </c>
      <c r="O21" s="40">
        <f t="shared" si="19"/>
        <v>0.25</v>
      </c>
      <c r="P21" s="40">
        <f t="shared" si="19"/>
        <v>0.19791666666666663</v>
      </c>
      <c r="Q21" s="40">
        <f t="shared" si="19"/>
        <v>0.41666666666666663</v>
      </c>
      <c r="R21" s="68">
        <f>SUM(K21:Q21)</f>
        <v>1.927083333333333</v>
      </c>
      <c r="S21" s="106">
        <f>SUM(S5:S20)</f>
        <v>4.229166666666667</v>
      </c>
    </row>
    <row r="22" spans="1:19" ht="20.45" customHeight="1" thickBot="1" x14ac:dyDescent="0.3">
      <c r="B22" s="12"/>
      <c r="C22" s="9"/>
      <c r="D22" s="9"/>
      <c r="E22" s="9"/>
      <c r="F22" s="9"/>
      <c r="G22" s="9"/>
      <c r="H22" s="9"/>
      <c r="I22" s="9"/>
      <c r="J22" s="10"/>
      <c r="K22" s="9"/>
      <c r="L22" s="9"/>
      <c r="M22" s="9"/>
      <c r="N22" s="9"/>
      <c r="O22" s="9"/>
      <c r="P22" s="9"/>
      <c r="Q22" s="9"/>
      <c r="R22" s="9"/>
      <c r="S22" s="21"/>
    </row>
    <row r="23" spans="1:19" ht="30" customHeight="1" x14ac:dyDescent="0.25">
      <c r="B23" s="126" t="s">
        <v>25</v>
      </c>
      <c r="C23" s="23" t="str">
        <f>IF(ISBLANK(C25),"",VLOOKUP(C25,'TOOLS 324'!$A$1:$C$13,2,FALSE))</f>
        <v/>
      </c>
      <c r="D23" s="23" t="str">
        <f>IF(ISBLANK(D25),"",VLOOKUP(D25,'TOOLS 324'!$A$1:$C$13,2,FALSE))</f>
        <v/>
      </c>
      <c r="E23" s="23">
        <f>IF(ISBLANK(E25),"",VLOOKUP(E25,'TOOLS 324'!$A$1:$C$13,2,FALSE))</f>
        <v>0.40625</v>
      </c>
      <c r="F23" s="23">
        <f>IF(ISBLANK(F25),"",VLOOKUP(F25,'TOOLS 324'!$A$1:$C$13,2,FALSE))</f>
        <v>0.40625</v>
      </c>
      <c r="G23" s="23">
        <f>IF(ISBLANK(G25),"",VLOOKUP(G25,'TOOLS 324'!$A$1:$C$13,2,FALSE))</f>
        <v>0.40625</v>
      </c>
      <c r="H23" s="23">
        <f>IF(ISBLANK(H25),"",VLOOKUP(H25,'TOOLS 324'!$A$1:$C$13,2,FALSE))</f>
        <v>0.40625</v>
      </c>
      <c r="I23" s="25">
        <f>IF(ISBLANK(I25),"",VLOOKUP(I25,'TOOLS 324'!$A$1:$C$13,2,FALSE))</f>
        <v>0.40625</v>
      </c>
      <c r="J23" s="129">
        <v>1.6666666666666665</v>
      </c>
      <c r="K23" s="58" t="str">
        <f>IF(ISBLANK(K25),"",VLOOKUP(K25,'TOOLS 324'!$A$1:$C$13,2,FALSE))</f>
        <v/>
      </c>
      <c r="L23" s="23">
        <f>IF(ISBLANK(L25),"",VLOOKUP(L25,'TOOLS 324'!$A$1:$C$13,2,FALSE))</f>
        <v>0.40625</v>
      </c>
      <c r="M23" s="23">
        <f>IF(ISBLANK(M25),"",VLOOKUP(M25,'TOOLS 324'!$A$1:$C$13,2,FALSE))</f>
        <v>0.40625</v>
      </c>
      <c r="N23" s="23">
        <f>IF(ISBLANK(N25),"",VLOOKUP(N25,'TOOLS 324'!$A$1:$C$13,2,FALSE))</f>
        <v>0.40625</v>
      </c>
      <c r="O23" s="23">
        <f>IF(ISBLANK(O25),"",VLOOKUP(O25,'TOOLS 324'!$A$1:$C$13,2,FALSE))</f>
        <v>0.40625</v>
      </c>
      <c r="P23" s="23">
        <f>IF(ISBLANK(P25),"",VLOOKUP(P25,'TOOLS 324'!$A$1:$C$13,2,FALSE))</f>
        <v>0.40625</v>
      </c>
      <c r="Q23" s="25" t="str">
        <f>IF(ISBLANK(Q25),"",VLOOKUP(Q25,'TOOLS 324'!$A$1:$C$13,2,FALSE))</f>
        <v/>
      </c>
      <c r="R23" s="129">
        <f>SUM(K26:Q26)</f>
        <v>1.6666666666666665</v>
      </c>
      <c r="S23" s="132"/>
    </row>
    <row r="24" spans="1:19" ht="30" customHeight="1" x14ac:dyDescent="0.25">
      <c r="B24" s="127"/>
      <c r="C24" s="30" t="str">
        <f>IF(ISBLANK(C25),"",VLOOKUP(C25,'TOOLS 324'!$A$1:$C$13,3,FALSE))</f>
        <v/>
      </c>
      <c r="D24" s="30" t="str">
        <f>IF(ISBLANK(D25),"",VLOOKUP(D25,'TOOLS 324'!$A$1:$C$13,3,FALSE))</f>
        <v/>
      </c>
      <c r="E24" s="30">
        <f>IF(ISBLANK(E25),"",VLOOKUP(E25,'TOOLS 324'!$A$1:$C$13,3,FALSE))</f>
        <v>0.76041666666666663</v>
      </c>
      <c r="F24" s="30">
        <f>IF(ISBLANK(F25),"",VLOOKUP(F25,'TOOLS 324'!$A$1:$C$13,3,FALSE))</f>
        <v>0.76041666666666663</v>
      </c>
      <c r="G24" s="30">
        <f>IF(ISBLANK(G25),"",VLOOKUP(G25,'TOOLS 324'!$A$1:$C$13,3,FALSE))</f>
        <v>0.76041666666666663</v>
      </c>
      <c r="H24" s="30">
        <f>IF(ISBLANK(H25),"",VLOOKUP(H25,'TOOLS 324'!$A$1:$C$13,3,FALSE))</f>
        <v>0.76041666666666663</v>
      </c>
      <c r="I24" s="27">
        <f>IF(ISBLANK(I25),"",VLOOKUP(I25,'TOOLS 324'!$A$1:$C$13,3,FALSE))</f>
        <v>0.76041666666666663</v>
      </c>
      <c r="J24" s="130"/>
      <c r="K24" s="28" t="str">
        <f>IF(ISBLANK(K25),"",VLOOKUP(K25,'TOOLS 324'!$A$1:$C$13,3,FALSE))</f>
        <v/>
      </c>
      <c r="L24" s="30">
        <f>IF(ISBLANK(L25),"",VLOOKUP(L25,'TOOLS 324'!$A$1:$C$13,3,FALSE))</f>
        <v>0.76041666666666663</v>
      </c>
      <c r="M24" s="30">
        <f>IF(ISBLANK(M25),"",VLOOKUP(M25,'TOOLS 324'!$A$1:$C$13,3,FALSE))</f>
        <v>0.76041666666666663</v>
      </c>
      <c r="N24" s="30">
        <f>IF(ISBLANK(N25),"",VLOOKUP(N25,'TOOLS 324'!$A$1:$C$13,3,FALSE))</f>
        <v>0.76041666666666663</v>
      </c>
      <c r="O24" s="30">
        <f>IF(ISBLANK(O25),"",VLOOKUP(O25,'TOOLS 324'!$A$1:$C$13,3,FALSE))</f>
        <v>0.76041666666666663</v>
      </c>
      <c r="P24" s="30">
        <f>IF(ISBLANK(P25),"",VLOOKUP(P25,'TOOLS 324'!$A$1:$C$13,3,FALSE))</f>
        <v>0.76041666666666663</v>
      </c>
      <c r="Q24" s="27" t="str">
        <f>IF(ISBLANK(Q25),"",VLOOKUP(Q25,'TOOLS 324'!$A$1:$C$13,3,FALSE))</f>
        <v/>
      </c>
      <c r="R24" s="130"/>
      <c r="S24" s="133"/>
    </row>
    <row r="25" spans="1:19" ht="18" customHeight="1" thickBot="1" x14ac:dyDescent="0.3">
      <c r="B25" s="127"/>
      <c r="C25" s="50"/>
      <c r="D25" s="51"/>
      <c r="E25" s="51" t="s">
        <v>31</v>
      </c>
      <c r="F25" s="49" t="s">
        <v>31</v>
      </c>
      <c r="G25" s="49" t="s">
        <v>31</v>
      </c>
      <c r="H25" s="49" t="s">
        <v>31</v>
      </c>
      <c r="I25" s="49" t="s">
        <v>31</v>
      </c>
      <c r="J25" s="130"/>
      <c r="K25" s="63"/>
      <c r="L25" s="51" t="s">
        <v>31</v>
      </c>
      <c r="M25" s="51" t="s">
        <v>31</v>
      </c>
      <c r="N25" s="49" t="s">
        <v>31</v>
      </c>
      <c r="O25" s="49" t="s">
        <v>31</v>
      </c>
      <c r="P25" s="49" t="s">
        <v>31</v>
      </c>
      <c r="Q25" s="49"/>
      <c r="R25" s="130"/>
      <c r="S25" s="133"/>
    </row>
    <row r="26" spans="1:19" ht="18" customHeight="1" thickBot="1" x14ac:dyDescent="0.3">
      <c r="B26" s="128"/>
      <c r="C26" s="40" t="str">
        <f>IF(ISERROR(C24-C23),"",IF(C24-C23&lt;'TOOLS 324'!$F$3,C24-C23,'TOOLS 324'!$F$3))</f>
        <v/>
      </c>
      <c r="D26" s="40" t="str">
        <f>IF(ISERROR(D24-D23),"",IF(D24-D23&lt;'TOOLS 324'!$F$3,D24-D23,'TOOLS 324'!$F$3))</f>
        <v/>
      </c>
      <c r="E26" s="40">
        <f>IF(ISERROR(E24-E23),"",IF(E24-E23&lt;'TOOLS 324'!$F$3,E24-E23,'TOOLS 324'!$F$3))</f>
        <v>0.33333333333333331</v>
      </c>
      <c r="F26" s="40">
        <f>IF(ISERROR(F24-F23),"",IF(F24-F23&lt;'TOOLS 324'!$F$3,F24-F23,'TOOLS 324'!$F$3))</f>
        <v>0.33333333333333331</v>
      </c>
      <c r="G26" s="40">
        <f>IF(ISERROR(G24-G23),"",IF(G24-G23&lt;'TOOLS 324'!$F$3,G24-G23,'TOOLS 324'!$F$3))</f>
        <v>0.33333333333333331</v>
      </c>
      <c r="H26" s="40">
        <f>IF(ISERROR(H24-H23),"",IF(H24-H23&lt;'TOOLS 324'!$F$3,H24-H23,'TOOLS 324'!$F$3))</f>
        <v>0.33333333333333331</v>
      </c>
      <c r="I26" s="40">
        <f>IF(ISERROR(I24-I23),"",IF(I24-I23&lt;'TOOLS 324'!$F$3,I24-I23,'TOOLS 324'!$F$3))</f>
        <v>0.33333333333333331</v>
      </c>
      <c r="J26" s="131"/>
      <c r="K26" s="40" t="str">
        <f>IF(ISERROR(K24-K23),"",IF(K24-K23&lt;'TOOLS 324'!$F$3,K24-K23,'TOOLS 324'!$F$3))</f>
        <v/>
      </c>
      <c r="L26" s="40">
        <f>IF(ISERROR(L24-L23),"",IF(L24-L23&lt;'TOOLS 324'!$F$3,L24-L23,'TOOLS 324'!$F$3))</f>
        <v>0.33333333333333331</v>
      </c>
      <c r="M26" s="40">
        <f>IF(ISERROR(M24-M23),"",IF(M24-M23&lt;'TOOLS 324'!$F$3,M24-M23,'TOOLS 324'!$F$3))</f>
        <v>0.33333333333333331</v>
      </c>
      <c r="N26" s="40">
        <f>IF(ISERROR(N24-N23),"",IF(N24-N23&lt;'TOOLS 324'!$F$3,N24-N23,'TOOLS 324'!$F$3))</f>
        <v>0.33333333333333331</v>
      </c>
      <c r="O26" s="40">
        <f>IF(ISERROR(O24-O23),"",IF(O24-O23&lt;'TOOLS 324'!$F$3,O24-O23,'TOOLS 324'!$F$3))</f>
        <v>0.33333333333333331</v>
      </c>
      <c r="P26" s="40">
        <f>IF(ISERROR(P24-P23),"",IF(P24-P23&lt;'TOOLS 324'!$F$3,P24-P23,'TOOLS 324'!$F$3))</f>
        <v>0.33333333333333331</v>
      </c>
      <c r="Q26" s="40" t="str">
        <f>IF(ISERROR(Q24-Q23),"",IF(Q24-Q23&lt;'TOOLS 324'!$F$3,Q24-Q23,'TOOLS 324'!$F$3))</f>
        <v/>
      </c>
      <c r="R26" s="131"/>
      <c r="S26" s="134"/>
    </row>
    <row r="27" spans="1:19" ht="15.75" thickBot="1" x14ac:dyDescent="0.3">
      <c r="B27" s="8"/>
      <c r="C27" s="11"/>
      <c r="D27" s="11"/>
      <c r="E27" s="11"/>
      <c r="F27" s="11"/>
      <c r="G27" s="11"/>
      <c r="H27" s="11"/>
      <c r="I27" s="11"/>
      <c r="J27" s="10"/>
      <c r="K27" s="11"/>
      <c r="L27" s="11"/>
      <c r="M27" s="11"/>
      <c r="N27" s="11"/>
      <c r="O27" s="11"/>
      <c r="P27" s="11"/>
      <c r="Q27" s="11"/>
      <c r="R27" s="9"/>
      <c r="S27" s="8"/>
    </row>
    <row r="28" spans="1:19" ht="38.450000000000003" customHeight="1" thickBot="1" x14ac:dyDescent="0.3">
      <c r="B28" s="16" t="s">
        <v>7</v>
      </c>
      <c r="C28" s="40">
        <f t="shared" ref="C28:I28" si="20">SUM(C21,C26)</f>
        <v>0.41666666666666663</v>
      </c>
      <c r="D28" s="40">
        <f t="shared" si="20"/>
        <v>0.39583333333333326</v>
      </c>
      <c r="E28" s="40">
        <f t="shared" si="20"/>
        <v>0.58333333333333326</v>
      </c>
      <c r="F28" s="40">
        <f t="shared" si="20"/>
        <v>0.58333333333333326</v>
      </c>
      <c r="G28" s="40">
        <f t="shared" si="20"/>
        <v>0.53125</v>
      </c>
      <c r="H28" s="40">
        <f t="shared" si="20"/>
        <v>0.72916666666666674</v>
      </c>
      <c r="I28" s="40">
        <f t="shared" si="20"/>
        <v>0.72916666666666652</v>
      </c>
      <c r="J28" s="6">
        <f>J21+J23</f>
        <v>3.9687499999999996</v>
      </c>
      <c r="K28" s="40">
        <f t="shared" ref="K28:Q28" si="21">SUM(K21,K26)</f>
        <v>0</v>
      </c>
      <c r="L28" s="40">
        <f t="shared" si="21"/>
        <v>0.78125</v>
      </c>
      <c r="M28" s="40">
        <f t="shared" si="21"/>
        <v>0.72916666666666674</v>
      </c>
      <c r="N28" s="40">
        <f t="shared" si="21"/>
        <v>0.55208333333333326</v>
      </c>
      <c r="O28" s="40">
        <f t="shared" si="21"/>
        <v>0.58333333333333326</v>
      </c>
      <c r="P28" s="40">
        <f t="shared" si="21"/>
        <v>0.53125</v>
      </c>
      <c r="Q28" s="40">
        <f t="shared" si="21"/>
        <v>0.41666666666666663</v>
      </c>
      <c r="R28" s="6">
        <f>R21+R23</f>
        <v>3.5937499999999996</v>
      </c>
      <c r="S28" s="22"/>
    </row>
  </sheetData>
  <mergeCells count="21">
    <mergeCell ref="S5:S8"/>
    <mergeCell ref="B2:B3"/>
    <mergeCell ref="R5:R8"/>
    <mergeCell ref="B5:B8"/>
    <mergeCell ref="R9:R12"/>
    <mergeCell ref="S9:S12"/>
    <mergeCell ref="J5:J8"/>
    <mergeCell ref="B13:B16"/>
    <mergeCell ref="R13:R16"/>
    <mergeCell ref="S13:S16"/>
    <mergeCell ref="B9:B12"/>
    <mergeCell ref="B23:B26"/>
    <mergeCell ref="J23:J26"/>
    <mergeCell ref="R23:R26"/>
    <mergeCell ref="S23:S26"/>
    <mergeCell ref="B17:B20"/>
    <mergeCell ref="R17:R20"/>
    <mergeCell ref="S17:S20"/>
    <mergeCell ref="J9:J12"/>
    <mergeCell ref="J13:J16"/>
    <mergeCell ref="J17:J20"/>
  </mergeCells>
  <conditionalFormatting sqref="C5:Q5 C9:Q9 C6:I8 K6:Q8 C13:Q13 C10:I12 K10:Q12 C17:Q17 C14:I16 K14:Q16 C18:I18 K18:Q18">
    <cfRule type="expression" dxfId="80" priority="20">
      <formula>OR(LEFT(C6,6)="Middle",LEFT(C7,6)="Middle")</formula>
    </cfRule>
    <cfRule type="expression" dxfId="79" priority="21">
      <formula>OR(LEFT(C6,7)="Unusual",LEFT(C7,7)="Unusual")</formula>
    </cfRule>
    <cfRule type="expression" dxfId="78" priority="25">
      <formula>OR(LEFT(C6,8)="Vacation",LEFT(C7,8)="Vacation")</formula>
    </cfRule>
    <cfRule type="expression" dxfId="77" priority="26">
      <formula>OR(LEFT(C6,4)="Load",LEFT(C7,4)="Load")</formula>
    </cfRule>
    <cfRule type="expression" dxfId="76" priority="28">
      <formula>OR(LEFT(C6,5)="Close",LEFT(C7,5)="Close")</formula>
    </cfRule>
    <cfRule type="expression" dxfId="75" priority="29">
      <formula>OR(LEFT(C6,4)="Open",LEFT(C7,4)="Open")</formula>
    </cfRule>
    <cfRule type="containsText" dxfId="74" priority="30" operator="containsText" text="Unavailable">
      <formula>NOT(ISERROR(SEARCH("Unavailable",C5)))</formula>
    </cfRule>
  </conditionalFormatting>
  <conditionalFormatting sqref="C23:I25 K23:Q25">
    <cfRule type="expression" dxfId="73" priority="24">
      <formula>OR(LEFT(C24,7)="Manager",LEFT(C25,7)="Manager")</formula>
    </cfRule>
    <cfRule type="expression" dxfId="72" priority="27">
      <formula>OR(LEFT(C24,9)="Home work",LEFT(C25,9)="Home work")</formula>
    </cfRule>
  </conditionalFormatting>
  <conditionalFormatting sqref="J13">
    <cfRule type="cellIs" dxfId="71" priority="32" operator="between">
      <formula>$A$13</formula>
      <formula>$A$14</formula>
    </cfRule>
  </conditionalFormatting>
  <conditionalFormatting sqref="J17">
    <cfRule type="cellIs" dxfId="70" priority="19" operator="between">
      <formula>$A$17</formula>
      <formula>$A$18</formula>
    </cfRule>
  </conditionalFormatting>
  <conditionalFormatting sqref="C19">
    <cfRule type="expression" dxfId="69" priority="18">
      <formula>OR(LEFT(C6,11)="Unavailable",LEFT(C7,11)="Not to be used")</formula>
    </cfRule>
  </conditionalFormatting>
  <conditionalFormatting sqref="R5:R8 J5 J9 J13">
    <cfRule type="cellIs" dxfId="68" priority="5" operator="lessThan">
      <formula>$A$5</formula>
    </cfRule>
    <cfRule type="cellIs" dxfId="67" priority="6" operator="between">
      <formula>$A$5</formula>
      <formula>$A$6</formula>
    </cfRule>
  </conditionalFormatting>
  <conditionalFormatting sqref="J9 R9:R12">
    <cfRule type="cellIs" dxfId="66" priority="3" operator="lessThan">
      <formula>$A$9</formula>
    </cfRule>
    <cfRule type="cellIs" dxfId="65" priority="4" operator="between">
      <formula>$A$9</formula>
      <formula>$A$10</formula>
    </cfRule>
  </conditionalFormatting>
  <conditionalFormatting sqref="J13 R13:R16">
    <cfRule type="cellIs" dxfId="64" priority="1" operator="lessThan">
      <formula>$A$13</formula>
    </cfRule>
    <cfRule type="cellIs" dxfId="63" priority="2" operator="between">
      <formula>$A$13</formula>
      <formula>$A$14</formula>
    </cfRule>
  </conditionalFormatting>
  <conditionalFormatting sqref="C20:I20 K20:Q20">
    <cfRule type="expression" dxfId="62" priority="48">
      <formula>OR(LEFT(#REF!,6)="Middle",LEFT(#REF!,6)="Middle")</formula>
    </cfRule>
    <cfRule type="expression" dxfId="61" priority="49">
      <formula>OR(LEFT(#REF!,7)="Unusual",LEFT(#REF!,7)="Unusual")</formula>
    </cfRule>
    <cfRule type="expression" dxfId="60" priority="50">
      <formula>OR(LEFT(#REF!,3)="TL",LEFT(#REF!,3)="TL")</formula>
    </cfRule>
    <cfRule type="expression" dxfId="59" priority="51">
      <formula>OR(LEFT(#REF!,11)="Unavailable",LEFT(#REF!,11)="Unavailable")</formula>
    </cfRule>
    <cfRule type="containsText" dxfId="58" priority="52" operator="containsText" text="Unavailable">
      <formula>NOT(ISERROR(SEARCH("Unavailable",C20)))</formula>
    </cfRule>
    <cfRule type="expression" dxfId="57" priority="53">
      <formula>OR(LEFT(#REF!,8)="Vacation",LEFT(#REF!,8)="Vacation")</formula>
    </cfRule>
    <cfRule type="expression" dxfId="56" priority="54">
      <formula>OR(LEFT(#REF!,4)="Load",LEFT(#REF!,4)="Load")</formula>
    </cfRule>
    <cfRule type="expression" dxfId="55" priority="55">
      <formula>OR(LEFT(#REF!,5)="Close",LEFT(#REF!,5)="Close")</formula>
    </cfRule>
    <cfRule type="expression" dxfId="54" priority="56">
      <formula>OR(LEFT(#REF!,4)="Open",LEFT(#REF!,4)="Open")</formula>
    </cfRule>
  </conditionalFormatting>
  <conditionalFormatting sqref="C19:I19 K19:Q19">
    <cfRule type="expression" dxfId="53" priority="57">
      <formula>OR(LEFT(C20,6)="Middle",LEFT(#REF!,6)="Middle")</formula>
    </cfRule>
    <cfRule type="expression" dxfId="52" priority="58">
      <formula>OR(LEFT(C20,7)="Unusual",LEFT(#REF!,7)="Unusual")</formula>
    </cfRule>
    <cfRule type="expression" dxfId="51" priority="59">
      <formula>OR(LEFT(C20,3)="TL",LEFT(#REF!,3)="TL")</formula>
    </cfRule>
    <cfRule type="expression" dxfId="50" priority="60">
      <formula>OR(LEFT(C20,11)="Unavailable",LEFT(#REF!,11)="Unavailable")</formula>
    </cfRule>
    <cfRule type="containsText" dxfId="49" priority="61" operator="containsText" text="Unavailable">
      <formula>NOT(ISERROR(SEARCH("Unavailable",C19)))</formula>
    </cfRule>
    <cfRule type="expression" dxfId="48" priority="62">
      <formula>OR(LEFT(C20,8)="Vacation",LEFT(#REF!,8)="Vacation")</formula>
    </cfRule>
    <cfRule type="expression" dxfId="47" priority="63">
      <formula>OR(LEFT(C20,4)="Load",LEFT(#REF!,4)="Load")</formula>
    </cfRule>
    <cfRule type="expression" dxfId="46" priority="64">
      <formula>OR(LEFT(C20,5)="Close",LEFT(#REF!,5)="Close")</formula>
    </cfRule>
    <cfRule type="expression" dxfId="45" priority="65">
      <formula>OR(LEFT(C20,4)="Open",LEFT(#REF!,4)="Open")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2024CCC-9AC3-4CDD-9047-F34901401F91}">
          <x14:formula1>
            <xm:f>'TOOLS 324'!$A$1:$A$12</xm:f>
          </x14:formula1>
          <xm:sqref>G11</xm:sqref>
        </x14:dataValidation>
        <x14:dataValidation type="list" showInputMessage="1" showErrorMessage="1" xr:uid="{1C1ACB1E-7214-49D3-96F0-C49AD0A166D0}">
          <x14:formula1>
            <xm:f>'TOOLS 324'!$A$1:$A$15</xm:f>
          </x14:formula1>
          <xm:sqref>K7:Q7 C19:I19 C11:F11 H11:I11 C15:I15 C7:I7 C25:I25 K15:Q15 K19:Q19 K25:Q25 K11:Q11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8CF95E-C725-4C29-AB95-FD1357C79B1E}">
  <sheetPr codeName="Feuil12">
    <tabColor theme="9" tint="0.59999389629810485"/>
    <pageSetUpPr fitToPage="1"/>
  </sheetPr>
  <dimension ref="A1:S28"/>
  <sheetViews>
    <sheetView showZeros="0" zoomScale="90" zoomScaleNormal="90" workbookViewId="0">
      <pane xSplit="2" ySplit="3" topLeftCell="C13" activePane="bottomRight" state="frozen"/>
      <selection activeCell="K8" sqref="K8:K11"/>
      <selection pane="topRight" activeCell="K8" sqref="K8:K11"/>
      <selection pane="bottomLeft" activeCell="K8" sqref="K8:K11"/>
      <selection pane="bottomRight" activeCell="F21" sqref="F21:I21"/>
    </sheetView>
  </sheetViews>
  <sheetFormatPr baseColWidth="10" defaultColWidth="8.85546875" defaultRowHeight="15" x14ac:dyDescent="0.25"/>
  <cols>
    <col min="1" max="1" width="10.7109375" style="75" customWidth="1"/>
    <col min="2" max="2" width="18.5703125" style="3" customWidth="1"/>
    <col min="3" max="9" width="15.7109375" style="3" customWidth="1"/>
    <col min="10" max="10" width="10.7109375" style="3" customWidth="1"/>
    <col min="11" max="17" width="15.7109375" style="3" customWidth="1"/>
    <col min="18" max="19" width="10.7109375" style="3" customWidth="1"/>
    <col min="20" max="16384" width="8.85546875" style="3"/>
  </cols>
  <sheetData>
    <row r="1" spans="1:19" ht="15.75" thickBot="1" x14ac:dyDescent="0.3">
      <c r="A1" s="75">
        <v>0</v>
      </c>
    </row>
    <row r="2" spans="1:19" ht="31.9" customHeight="1" x14ac:dyDescent="0.25">
      <c r="B2" s="135" t="s">
        <v>36</v>
      </c>
      <c r="C2" s="52">
        <v>43766</v>
      </c>
      <c r="D2" s="52">
        <f>C2+1</f>
        <v>43767</v>
      </c>
      <c r="E2" s="52">
        <f t="shared" ref="E2:I2" si="0">D2+1</f>
        <v>43768</v>
      </c>
      <c r="F2" s="52">
        <f t="shared" si="0"/>
        <v>43769</v>
      </c>
      <c r="G2" s="52">
        <f t="shared" si="0"/>
        <v>43770</v>
      </c>
      <c r="H2" s="52">
        <f t="shared" si="0"/>
        <v>43771</v>
      </c>
      <c r="I2" s="52">
        <f t="shared" si="0"/>
        <v>43772</v>
      </c>
      <c r="J2" s="64"/>
      <c r="K2" s="52">
        <f>I2+1</f>
        <v>43773</v>
      </c>
      <c r="L2" s="52">
        <f t="shared" ref="L2:Q2" si="1">K2+1</f>
        <v>43774</v>
      </c>
      <c r="M2" s="52">
        <f t="shared" si="1"/>
        <v>43775</v>
      </c>
      <c r="N2" s="52">
        <f t="shared" si="1"/>
        <v>43776</v>
      </c>
      <c r="O2" s="52">
        <f t="shared" si="1"/>
        <v>43777</v>
      </c>
      <c r="P2" s="52">
        <f t="shared" si="1"/>
        <v>43778</v>
      </c>
      <c r="Q2" s="52">
        <f t="shared" si="1"/>
        <v>43779</v>
      </c>
      <c r="R2" s="64"/>
      <c r="S2" s="64"/>
    </row>
    <row r="3" spans="1:19" ht="15.75" thickBot="1" x14ac:dyDescent="0.3">
      <c r="A3" s="76"/>
      <c r="B3" s="136"/>
      <c r="C3" s="84" t="s">
        <v>0</v>
      </c>
      <c r="D3" s="84" t="s">
        <v>1</v>
      </c>
      <c r="E3" s="84" t="s">
        <v>2</v>
      </c>
      <c r="F3" s="84" t="s">
        <v>3</v>
      </c>
      <c r="G3" s="84" t="s">
        <v>4</v>
      </c>
      <c r="H3" s="84" t="s">
        <v>5</v>
      </c>
      <c r="I3" s="84" t="s">
        <v>6</v>
      </c>
      <c r="J3" s="65"/>
      <c r="K3" s="84" t="s">
        <v>0</v>
      </c>
      <c r="L3" s="84" t="s">
        <v>1</v>
      </c>
      <c r="M3" s="84" t="s">
        <v>2</v>
      </c>
      <c r="N3" s="84" t="s">
        <v>3</v>
      </c>
      <c r="O3" s="84" t="s">
        <v>4</v>
      </c>
      <c r="P3" s="84" t="s">
        <v>5</v>
      </c>
      <c r="Q3" s="84" t="s">
        <v>6</v>
      </c>
      <c r="R3" s="65"/>
      <c r="S3" s="65"/>
    </row>
    <row r="4" spans="1:19" ht="30.75" thickBot="1" x14ac:dyDescent="0.3">
      <c r="A4" s="76"/>
      <c r="B4" s="86" t="s">
        <v>29</v>
      </c>
      <c r="C4" s="85" t="str">
        <f>TEXT(C2,"mm")</f>
        <v>10</v>
      </c>
      <c r="D4" s="85" t="str">
        <f t="shared" ref="D4:H4" si="2">TEXT(D2,"mm")</f>
        <v>10</v>
      </c>
      <c r="E4" s="85" t="str">
        <f t="shared" si="2"/>
        <v>10</v>
      </c>
      <c r="F4" s="85" t="str">
        <f t="shared" si="2"/>
        <v>11</v>
      </c>
      <c r="G4" s="85" t="str">
        <f t="shared" si="2"/>
        <v>11</v>
      </c>
      <c r="H4" s="85" t="str">
        <f t="shared" si="2"/>
        <v>11</v>
      </c>
      <c r="I4" s="85" t="str">
        <f>TEXT(I2,"mm")</f>
        <v>11</v>
      </c>
      <c r="J4" s="62" t="s">
        <v>26</v>
      </c>
      <c r="K4" s="85" t="str">
        <f>TEXT(K2,"mm")</f>
        <v>11</v>
      </c>
      <c r="L4" s="85" t="str">
        <f t="shared" ref="L4:O4" si="3">TEXT(L2,"mm")</f>
        <v>11</v>
      </c>
      <c r="M4" s="85" t="str">
        <f t="shared" si="3"/>
        <v>11</v>
      </c>
      <c r="N4" s="85" t="str">
        <f t="shared" si="3"/>
        <v>11</v>
      </c>
      <c r="O4" s="85" t="str">
        <f t="shared" si="3"/>
        <v>11</v>
      </c>
      <c r="P4" s="85" t="str">
        <f>TEXT(P2,"mm")</f>
        <v>11</v>
      </c>
      <c r="Q4" s="85" t="str">
        <f>TEXT(Q2,"mm")</f>
        <v>11</v>
      </c>
      <c r="R4" s="62" t="s">
        <v>27</v>
      </c>
      <c r="S4" s="61" t="s">
        <v>28</v>
      </c>
    </row>
    <row r="5" spans="1:19" ht="30" customHeight="1" thickBot="1" x14ac:dyDescent="0.3">
      <c r="A5" s="105">
        <f>'TOOLS 324'!D22</f>
        <v>1.0416666666666667</v>
      </c>
      <c r="B5" s="117" t="s">
        <v>24</v>
      </c>
      <c r="C5" s="83" t="str">
        <f>IF(ISBLANK(C7),"",VLOOKUP(C7,'TOOLS 324'!$A$1:$C$13,2,FALSE))</f>
        <v/>
      </c>
      <c r="D5" s="26" t="str">
        <f>IF(ISBLANK(D7),"",VLOOKUP(D7,'TOOLS 324'!$A$1:$C$13,2,FALSE))</f>
        <v/>
      </c>
      <c r="E5" s="26" t="str">
        <f>IF(ISBLANK(E7),"",VLOOKUP(E7,'TOOLS 324'!$A$1:$C$13,2,FALSE))</f>
        <v/>
      </c>
      <c r="F5" s="26">
        <f>IF(ISBLANK(F7),"",VLOOKUP(F7,'TOOLS 324'!$A$1:$C$13,2,FALSE))</f>
        <v>0.5</v>
      </c>
      <c r="G5" s="25">
        <f>IF(ISBLANK(G7),"",VLOOKUP(G7,'TOOLS 324'!$A$1:$C$13,2,FALSE))</f>
        <v>0.40625</v>
      </c>
      <c r="H5" s="25">
        <f>IF(ISBLANK(H7),"",VLOOKUP(H7,'TOOLS 324'!$A$1:$C$13,2,FALSE))</f>
        <v>0.6875</v>
      </c>
      <c r="I5" s="25">
        <f>IF(ISBLANK(I7),"",VLOOKUP(I7,'TOOLS 324'!$A$1:$C$13,2,FALSE))</f>
        <v>0.6875</v>
      </c>
      <c r="J5" s="120">
        <f>SUM(C8:I8)</f>
        <v>0.84374999999999989</v>
      </c>
      <c r="K5" s="29" t="str">
        <f>IF(ISBLANK(K7),"",VLOOKUP(K7,'TOOLS 324'!$A$1:$C$13,2,FALSE))</f>
        <v/>
      </c>
      <c r="L5" s="26">
        <f>IF(ISBLANK(L7),"",VLOOKUP(L7,'TOOLS 324'!$A$1:$C$13,2,FALSE))</f>
        <v>0.40625</v>
      </c>
      <c r="M5" s="26">
        <f>IF(ISBLANK(M7),"",VLOOKUP(M7,'TOOLS 324'!$A$1:$C$13,2,FALSE))</f>
        <v>0.51041666666666663</v>
      </c>
      <c r="N5" s="26">
        <f>IF(ISBLANK(N7),"",VLOOKUP(N7,'TOOLS 324'!$A$1:$C$13,2,FALSE))</f>
        <v>0.51041666666666663</v>
      </c>
      <c r="O5" s="25">
        <f>IF(ISBLANK(O7),"",VLOOKUP(O7,'TOOLS 324'!$A$1:$C$13,2,FALSE))</f>
        <v>0.5</v>
      </c>
      <c r="P5" s="25">
        <f>IF(ISBLANK(P7),"",VLOOKUP(P7,'TOOLS 324'!$A$1:$C$13,2,FALSE))</f>
        <v>0.6875</v>
      </c>
      <c r="Q5" s="25"/>
      <c r="R5" s="120">
        <f>SUM(K8:Q8)</f>
        <v>1.0625</v>
      </c>
      <c r="S5" s="123">
        <f>J5+R5</f>
        <v>1.90625</v>
      </c>
    </row>
    <row r="6" spans="1:19" ht="30" customHeight="1" x14ac:dyDescent="0.25">
      <c r="A6" s="105">
        <f>'TOOLS 324'!E22</f>
        <v>1.6666666666666667</v>
      </c>
      <c r="B6" s="118"/>
      <c r="C6" s="28" t="str">
        <f>IF(ISBLANK(C7),"",VLOOKUP(C7,'TOOLS 324'!$A$1:$C$13,3,FALSE))</f>
        <v/>
      </c>
      <c r="D6" s="30" t="str">
        <f>IF(ISBLANK(D7),"",VLOOKUP(D7,'TOOLS 324'!$A$1:$C$13,3,FALSE))</f>
        <v/>
      </c>
      <c r="E6" s="30" t="str">
        <f>IF(ISBLANK(E7),"",VLOOKUP(E7,'TOOLS 324'!$A$1:$C$13,3,FALSE))</f>
        <v/>
      </c>
      <c r="F6" s="30">
        <f>IF(ISBLANK(F7),"",VLOOKUP(F7,'TOOLS 324'!$A$1:$C$13,3,FALSE))</f>
        <v>0.75</v>
      </c>
      <c r="G6" s="27">
        <f>IF(ISBLANK(G7),"",VLOOKUP(G7,'TOOLS 324'!$A$1:$C$13,3,FALSE))</f>
        <v>0.60416666666666663</v>
      </c>
      <c r="H6" s="27">
        <f>IF(ISBLANK(H7),"",VLOOKUP(H7,'TOOLS 324'!$A$1:$C$13,3,FALSE))</f>
        <v>0.88541666666666663</v>
      </c>
      <c r="I6" s="27">
        <f>IF(ISBLANK(I7),"",VLOOKUP(I7,'TOOLS 324'!$A$1:$C$13,3,FALSE))</f>
        <v>0.88541666666666663</v>
      </c>
      <c r="J6" s="121"/>
      <c r="K6" s="28" t="str">
        <f>IF(ISBLANK(K7),"",VLOOKUP(K7,'TOOLS 324'!$A$1:$C$13,3,FALSE))</f>
        <v/>
      </c>
      <c r="L6" s="30">
        <f>IF(ISBLANK(L7),"",VLOOKUP(L7,'TOOLS 324'!$A$1:$C$13,3,FALSE))</f>
        <v>0.60416666666666663</v>
      </c>
      <c r="M6" s="30">
        <f>IF(ISBLANK(M7),"",VLOOKUP(M7,'TOOLS 324'!$A$1:$C$13,3,FALSE))</f>
        <v>0.70833333333333337</v>
      </c>
      <c r="N6" s="30">
        <f>IF(ISBLANK(N7),"",VLOOKUP(N7,'TOOLS 324'!$A$1:$C$13,3,FALSE))</f>
        <v>0.72916666666666663</v>
      </c>
      <c r="O6" s="27">
        <f>IF(ISBLANK(O7),"",VLOOKUP(O7,'TOOLS 324'!$A$1:$C$13,3,FALSE))</f>
        <v>0.75</v>
      </c>
      <c r="P6" s="27">
        <f>IF(ISBLANK(P7),"",VLOOKUP(P7,'TOOLS 324'!$A$1:$C$13,3,FALSE))</f>
        <v>0.88541666666666663</v>
      </c>
      <c r="Q6" s="27"/>
      <c r="R6" s="121"/>
      <c r="S6" s="124"/>
    </row>
    <row r="7" spans="1:19" ht="18" customHeight="1" thickBot="1" x14ac:dyDescent="0.3">
      <c r="A7" s="78"/>
      <c r="B7" s="118"/>
      <c r="C7" s="114"/>
      <c r="D7" s="115"/>
      <c r="E7" s="115"/>
      <c r="F7" s="115" t="s">
        <v>10</v>
      </c>
      <c r="G7" s="115" t="s">
        <v>60</v>
      </c>
      <c r="H7" s="115" t="s">
        <v>54</v>
      </c>
      <c r="I7" s="115" t="s">
        <v>54</v>
      </c>
      <c r="J7" s="121"/>
      <c r="K7" s="50"/>
      <c r="L7" s="51" t="s">
        <v>60</v>
      </c>
      <c r="M7" s="115" t="s">
        <v>53</v>
      </c>
      <c r="N7" s="49" t="s">
        <v>62</v>
      </c>
      <c r="O7" s="49" t="s">
        <v>10</v>
      </c>
      <c r="P7" s="49" t="s">
        <v>54</v>
      </c>
      <c r="Q7" s="55" t="s">
        <v>30</v>
      </c>
      <c r="R7" s="121"/>
      <c r="S7" s="124"/>
    </row>
    <row r="8" spans="1:19" ht="18" customHeight="1" thickBot="1" x14ac:dyDescent="0.3">
      <c r="A8" s="79"/>
      <c r="B8" s="119"/>
      <c r="C8" s="34" t="str">
        <f t="shared" ref="C8:I8" si="4">IF(ISERROR(C6-C5),"",C6-C5)</f>
        <v/>
      </c>
      <c r="D8" s="34" t="str">
        <f t="shared" si="4"/>
        <v/>
      </c>
      <c r="E8" s="34" t="str">
        <f t="shared" si="4"/>
        <v/>
      </c>
      <c r="F8" s="34">
        <f t="shared" si="4"/>
        <v>0.25</v>
      </c>
      <c r="G8" s="34">
        <f t="shared" si="4"/>
        <v>0.19791666666666663</v>
      </c>
      <c r="H8" s="34">
        <f t="shared" si="4"/>
        <v>0.19791666666666663</v>
      </c>
      <c r="I8" s="34">
        <f t="shared" si="4"/>
        <v>0.19791666666666663</v>
      </c>
      <c r="J8" s="122"/>
      <c r="K8" s="31" t="str">
        <f t="shared" ref="K8:Q8" si="5">IF(ISERROR(K6-K5),"",K6-K5)</f>
        <v/>
      </c>
      <c r="L8" s="32">
        <f>IF(ISERROR(L6-L5),"",L6-L5)</f>
        <v>0.19791666666666663</v>
      </c>
      <c r="M8" s="32">
        <f t="shared" si="5"/>
        <v>0.19791666666666674</v>
      </c>
      <c r="N8" s="32">
        <f t="shared" si="5"/>
        <v>0.21875</v>
      </c>
      <c r="O8" s="32">
        <f t="shared" si="5"/>
        <v>0.25</v>
      </c>
      <c r="P8" s="32">
        <f t="shared" si="5"/>
        <v>0.19791666666666663</v>
      </c>
      <c r="Q8" s="32">
        <f t="shared" si="5"/>
        <v>0</v>
      </c>
      <c r="R8" s="122"/>
      <c r="S8" s="125"/>
    </row>
    <row r="9" spans="1:19" ht="30" customHeight="1" thickBot="1" x14ac:dyDescent="0.3">
      <c r="A9" s="105">
        <f>'TOOLS 324'!D23</f>
        <v>1.25</v>
      </c>
      <c r="B9" s="117" t="s">
        <v>55</v>
      </c>
      <c r="C9" s="24" t="str">
        <f>IF(ISBLANK(C11),"",VLOOKUP(C11,'TOOLS 324'!$A$1:$C$13,2,FALSE))</f>
        <v/>
      </c>
      <c r="D9" s="25">
        <f>IF(ISBLANK(D11),"",VLOOKUP(D11,'TOOLS 324'!$A$1:$C$13,2,FALSE))</f>
        <v>0.40625</v>
      </c>
      <c r="E9" s="25">
        <f>IF(ISBLANK(E11),"",VLOOKUP(E11,'TOOLS 324'!$A$1:$C$13,2,FALSE))</f>
        <v>0.5</v>
      </c>
      <c r="F9" s="25" t="str">
        <f>IF(ISBLANK(F11),"",VLOOKUP(F11,'TOOLS 324'!$A$1:$C$13,2,FALSE))</f>
        <v/>
      </c>
      <c r="G9" s="25" t="str">
        <f>IF(ISBLANK(G11),"",VLOOKUP(G11,'TOOLS 324'!$A$1:$C$13,2,FALSE))</f>
        <v/>
      </c>
      <c r="H9" s="25">
        <f>IF(ISBLANK(H11),"",VLOOKUP(H11,'TOOLS 324'!$A$1:$C$13,2,FALSE))</f>
        <v>0.72916666666666663</v>
      </c>
      <c r="I9" s="25" t="str">
        <f>IF(ISBLANK(I11),"",VLOOKUP(I11,'TOOLS 324'!$A$1:$C$15,2,FALSE))</f>
        <v/>
      </c>
      <c r="J9" s="120">
        <f t="shared" ref="J9" si="6">SUM(C12:I12)</f>
        <v>0.64583333333333337</v>
      </c>
      <c r="K9" s="24" t="str">
        <f>IF(ISBLANK(K11),"",VLOOKUP(K11,'TOOLS 324'!$A$1:$C$13,2,FALSE))</f>
        <v/>
      </c>
      <c r="L9" s="25">
        <f>IF(ISBLANK(L11),"",VLOOKUP(L11,'TOOLS 324'!$A$1:$C$13,2,FALSE))</f>
        <v>0.5</v>
      </c>
      <c r="M9" s="25" t="str">
        <f>IF(ISBLANK(M11),"",VLOOKUP(M11,'TOOLS 324'!$A$1:$C$13,2,FALSE))</f>
        <v/>
      </c>
      <c r="N9" s="25" t="str">
        <f>IF(ISBLANK(N11),"",VLOOKUP(N11,'TOOLS 324'!$A$1:$C$13,2,FALSE))</f>
        <v/>
      </c>
      <c r="O9" s="25" t="str">
        <f>IF(ISBLANK(O11),"",VLOOKUP(O11,'TOOLS 324'!$A$1:$C$13,2,FALSE))</f>
        <v/>
      </c>
      <c r="P9" s="25" t="str">
        <f>IF(ISBLANK(P11),"",VLOOKUP(P11,'TOOLS 324'!$A$1:$C$13,2,FALSE))</f>
        <v/>
      </c>
      <c r="Q9" s="25">
        <f>IF(ISBLANK(Q11),"",VLOOKUP(Q11,'TOOLS 324'!$A$1:$C$13,2,FALSE))</f>
        <v>0.51041666666666663</v>
      </c>
      <c r="R9" s="120">
        <f t="shared" ref="R9" si="7">SUM(K12:Q12)</f>
        <v>0.46875</v>
      </c>
      <c r="S9" s="123">
        <f>J9+R9</f>
        <v>1.1145833333333335</v>
      </c>
    </row>
    <row r="10" spans="1:19" ht="30" customHeight="1" x14ac:dyDescent="0.25">
      <c r="A10" s="105">
        <f>'TOOLS 324'!E23</f>
        <v>1.4583333333333333</v>
      </c>
      <c r="B10" s="118"/>
      <c r="C10" s="33" t="str">
        <f>IF(ISBLANK(C11),"",VLOOKUP(C11,'TOOLS 324'!$A$1:$C$13,3,FALSE))</f>
        <v/>
      </c>
      <c r="D10" s="27">
        <f>IF(ISBLANK(D11),"",VLOOKUP(D11,'TOOLS 324'!$A$1:$C$13,3,FALSE))</f>
        <v>0.60416666666666663</v>
      </c>
      <c r="E10" s="27">
        <f>IF(ISBLANK(E11),"",VLOOKUP(E11,'TOOLS 324'!$A$1:$C$13,3,FALSE))</f>
        <v>0.75</v>
      </c>
      <c r="F10" s="27" t="str">
        <f>IF(ISBLANK(F11),"",VLOOKUP(F11,'TOOLS 324'!$A$1:$C$13,3,FALSE))</f>
        <v/>
      </c>
      <c r="G10" s="27" t="str">
        <f>IF(ISBLANK(G11),"",VLOOKUP(G11,'TOOLS 324'!$A$1:$C$13,3,FALSE))</f>
        <v/>
      </c>
      <c r="H10" s="27">
        <f>IF(ISBLANK(H11),"",VLOOKUP(H11,'TOOLS 324'!$A$1:$C$13,3,FALSE))</f>
        <v>0.92708333333333337</v>
      </c>
      <c r="I10" s="27" t="str">
        <f>IF(ISBLANK(I11),"",VLOOKUP(I11,'TOOLS 324'!$A$1:$C$15,3,FALSE))</f>
        <v/>
      </c>
      <c r="J10" s="121"/>
      <c r="K10" s="33" t="str">
        <f>IF(ISBLANK(K11),"",VLOOKUP(K11,'TOOLS 324'!$A$1:$C$13,3,FALSE))</f>
        <v/>
      </c>
      <c r="L10" s="27">
        <f>IF(ISBLANK(L11),"",VLOOKUP(L11,'TOOLS 324'!$A$1:$C$13,3,FALSE))</f>
        <v>0.75</v>
      </c>
      <c r="M10" s="27" t="str">
        <f>IF(ISBLANK(M11),"",VLOOKUP(M11,'TOOLS 324'!$A$1:$C$13,3,FALSE))</f>
        <v/>
      </c>
      <c r="N10" s="27" t="str">
        <f>IF(ISBLANK(N11),"",VLOOKUP(N11,'TOOLS 324'!$A$1:$C$13,3,FALSE))</f>
        <v/>
      </c>
      <c r="O10" s="27" t="str">
        <f>IF(ISBLANK(O11),"",VLOOKUP(O11,'TOOLS 324'!$A$1:$C$13,3,FALSE))</f>
        <v/>
      </c>
      <c r="P10" s="27" t="str">
        <f>IF(ISBLANK(P11),"",VLOOKUP(P11,'TOOLS 324'!$A$1:$C$13,3,FALSE))</f>
        <v/>
      </c>
      <c r="Q10" s="27">
        <f>IF(ISBLANK(Q11),"",VLOOKUP(Q11,'TOOLS 324'!$A$1:$C$13,3,FALSE))</f>
        <v>0.72916666666666663</v>
      </c>
      <c r="R10" s="121"/>
      <c r="S10" s="124"/>
    </row>
    <row r="11" spans="1:19" ht="18" customHeight="1" thickBot="1" x14ac:dyDescent="0.3">
      <c r="A11" s="78"/>
      <c r="B11" s="118"/>
      <c r="C11" s="50"/>
      <c r="D11" s="51" t="s">
        <v>60</v>
      </c>
      <c r="E11" s="51" t="s">
        <v>10</v>
      </c>
      <c r="F11" s="49"/>
      <c r="G11" s="49"/>
      <c r="H11" s="49" t="s">
        <v>63</v>
      </c>
      <c r="I11" s="48"/>
      <c r="J11" s="121"/>
      <c r="K11" s="50"/>
      <c r="L11" s="51" t="s">
        <v>10</v>
      </c>
      <c r="M11" s="51"/>
      <c r="N11" s="49"/>
      <c r="O11" s="49"/>
      <c r="P11" s="49"/>
      <c r="Q11" s="49" t="s">
        <v>62</v>
      </c>
      <c r="R11" s="121"/>
      <c r="S11" s="124"/>
    </row>
    <row r="12" spans="1:19" ht="18" customHeight="1" thickBot="1" x14ac:dyDescent="0.3">
      <c r="A12" s="79"/>
      <c r="B12" s="119"/>
      <c r="C12" s="34" t="str">
        <f t="shared" ref="C12:I12" si="8">IF(ISERROR(C10-C9),"",C10-C9)</f>
        <v/>
      </c>
      <c r="D12" s="35">
        <f>IF(ISERROR(D10-D9),"",D10-D9)</f>
        <v>0.19791666666666663</v>
      </c>
      <c r="E12" s="35">
        <f t="shared" si="8"/>
        <v>0.25</v>
      </c>
      <c r="F12" s="35" t="str">
        <f t="shared" si="8"/>
        <v/>
      </c>
      <c r="G12" s="35" t="str">
        <f t="shared" si="8"/>
        <v/>
      </c>
      <c r="H12" s="35">
        <f t="shared" si="8"/>
        <v>0.19791666666666674</v>
      </c>
      <c r="I12" s="35" t="str">
        <f t="shared" si="8"/>
        <v/>
      </c>
      <c r="J12" s="122"/>
      <c r="K12" s="34" t="str">
        <f t="shared" ref="K12:Q12" si="9">IF(ISERROR(K10-K9),"",K10-K9)</f>
        <v/>
      </c>
      <c r="L12" s="35">
        <f t="shared" si="9"/>
        <v>0.25</v>
      </c>
      <c r="M12" s="35" t="str">
        <f t="shared" si="9"/>
        <v/>
      </c>
      <c r="N12" s="35" t="str">
        <f t="shared" si="9"/>
        <v/>
      </c>
      <c r="O12" s="35" t="str">
        <f t="shared" si="9"/>
        <v/>
      </c>
      <c r="P12" s="35" t="str">
        <f t="shared" si="9"/>
        <v/>
      </c>
      <c r="Q12" s="35">
        <f t="shared" si="9"/>
        <v>0.21875</v>
      </c>
      <c r="R12" s="122"/>
      <c r="S12" s="125"/>
    </row>
    <row r="13" spans="1:19" ht="30" customHeight="1" thickBot="1" x14ac:dyDescent="0.3">
      <c r="A13" s="105">
        <f>'TOOLS 324'!D24</f>
        <v>0.625</v>
      </c>
      <c r="B13" s="117" t="s">
        <v>56</v>
      </c>
      <c r="C13" s="58">
        <f>IF(ISBLANK(C15),"",VLOOKUP(C15,'TOOLS 324'!$A$1:$C$13,2,FALSE))</f>
        <v>0.40625</v>
      </c>
      <c r="D13" s="23">
        <f>IF(ISBLANK(D15),"",VLOOKUP(D15,'TOOLS 324'!$A$1:$C$13,2,FALSE))</f>
        <v>0.55208333333333337</v>
      </c>
      <c r="E13" s="23">
        <f>IF(ISBLANK(E15),"",VLOOKUP(E15,'TOOLS 324'!$A$1:$C$13,2,FALSE))</f>
        <v>0</v>
      </c>
      <c r="F13" s="23">
        <f>IF(ISBLANK(F15),"",VLOOKUP(F15,'TOOLS 324'!$A$1:$C$13,2,FALSE))</f>
        <v>0</v>
      </c>
      <c r="G13" s="23">
        <f>IF(ISBLANK(G15),"",VLOOKUP(G15,'TOOLS 324'!$A$1:$C$13,2,FALSE))</f>
        <v>0</v>
      </c>
      <c r="H13" s="23">
        <f>IF(ISBLANK(H15),"",VLOOKUP(H15,'TOOLS 324'!$A$1:$C$13,2,FALSE))</f>
        <v>0</v>
      </c>
      <c r="I13" s="23">
        <f>IF(ISBLANK(I15),"",VLOOKUP(I15,'TOOLS 324'!$A$1:$C$13,2,FALSE))</f>
        <v>0.40625</v>
      </c>
      <c r="J13" s="120">
        <f t="shared" ref="J13" si="10">SUM(C16:I16)</f>
        <v>0.59374999999999989</v>
      </c>
      <c r="K13" s="36" t="str">
        <f>IF(ISBLANK(K15),"",VLOOKUP(K15,'TOOLS 324'!$A$1:$C$13,2,FALSE))</f>
        <v/>
      </c>
      <c r="L13" s="23">
        <f>IF(ISBLANK(L15),"",VLOOKUP(L15,'TOOLS 324'!$A$1:$C$13,2,FALSE))</f>
        <v>0</v>
      </c>
      <c r="M13" s="23">
        <f>IF(ISBLANK(M15),"",VLOOKUP(M15,'TOOLS 324'!$A$1:$C$13,2,FALSE))</f>
        <v>0.40625</v>
      </c>
      <c r="N13" s="23">
        <f>IF(ISBLANK(N15),"",VLOOKUP(N15,'TOOLS 324'!$A$1:$C$13,2,FALSE))</f>
        <v>0</v>
      </c>
      <c r="O13" s="23" t="str">
        <f>IF(ISBLANK(O15),"",VLOOKUP(O15,'TOOLS 324'!$A$1:$C$13,2,FALSE))</f>
        <v/>
      </c>
      <c r="P13" s="23">
        <f>IF(ISBLANK(P15),"",VLOOKUP(P15,'TOOLS 324'!$A$1:$C$13,2,FALSE))</f>
        <v>0</v>
      </c>
      <c r="Q13" s="23">
        <f>IF(ISBLANK(Q15),"",VLOOKUP(Q15,'TOOLS 324'!$A$1:$C$13,2,FALSE))</f>
        <v>0.40625</v>
      </c>
      <c r="R13" s="120">
        <f t="shared" ref="R13" si="11">SUM(K16:Q16)</f>
        <v>0.39583333333333326</v>
      </c>
      <c r="S13" s="123">
        <f>J13+R13</f>
        <v>0.98958333333333315</v>
      </c>
    </row>
    <row r="14" spans="1:19" ht="30" customHeight="1" x14ac:dyDescent="0.25">
      <c r="A14" s="105">
        <f>'TOOLS 324'!E24</f>
        <v>0.83333333333333337</v>
      </c>
      <c r="B14" s="118"/>
      <c r="C14" s="28">
        <f>IF(ISBLANK(C15),"",VLOOKUP(C15,'TOOLS 324'!$A$1:$C$13,3,FALSE))</f>
        <v>0.60416666666666663</v>
      </c>
      <c r="D14" s="30">
        <f>IF(ISBLANK(D15),"",VLOOKUP(D15,'TOOLS 324'!$A$1:$C$13,3,FALSE))</f>
        <v>0.75</v>
      </c>
      <c r="E14" s="30">
        <f>IF(ISBLANK(E15),"",VLOOKUP(E15,'TOOLS 324'!$A$1:$C$13,3,FALSE))</f>
        <v>0</v>
      </c>
      <c r="F14" s="30">
        <f>IF(ISBLANK(F15),"",VLOOKUP(F15,'TOOLS 324'!$A$1:$C$13,3,FALSE))</f>
        <v>0</v>
      </c>
      <c r="G14" s="30">
        <f>IF(ISBLANK(G15),"",VLOOKUP(G15,'TOOLS 324'!$A$1:$C$13,3,FALSE))</f>
        <v>0</v>
      </c>
      <c r="H14" s="30">
        <f>IF(ISBLANK(H15),"",VLOOKUP(H15,'TOOLS 324'!$A$1:$C$13,3,FALSE))</f>
        <v>0</v>
      </c>
      <c r="I14" s="30">
        <f>IF(ISBLANK(I15),"",VLOOKUP(I15,'TOOLS 324'!$A$1:$C$13,3,FALSE))</f>
        <v>0.60416666666666663</v>
      </c>
      <c r="J14" s="121"/>
      <c r="K14" s="37" t="str">
        <f>IF(ISBLANK(K15),"",VLOOKUP(K15,'TOOLS 324'!$A$1:$C$13,3,FALSE))</f>
        <v/>
      </c>
      <c r="L14" s="30">
        <f>IF(ISBLANK(L15),"",VLOOKUP(L15,'TOOLS 324'!$A$1:$C$13,3,FALSE))</f>
        <v>0</v>
      </c>
      <c r="M14" s="30">
        <f>IF(ISBLANK(M15),"",VLOOKUP(M15,'TOOLS 324'!$A$1:$C$13,3,FALSE))</f>
        <v>0.60416666666666663</v>
      </c>
      <c r="N14" s="30">
        <f>IF(ISBLANK(N15),"",VLOOKUP(N15,'TOOLS 324'!$A$1:$C$13,3,FALSE))</f>
        <v>0</v>
      </c>
      <c r="O14" s="30" t="str">
        <f>IF(ISBLANK(O15),"",VLOOKUP(O15,'TOOLS 324'!$A$1:$C$13,3,FALSE))</f>
        <v/>
      </c>
      <c r="P14" s="30">
        <f>IF(ISBLANK(P15),"",VLOOKUP(P15,'TOOLS 324'!$A$1:$C$13,3,FALSE))</f>
        <v>0</v>
      </c>
      <c r="Q14" s="30">
        <f>IF(ISBLANK(Q15),"",VLOOKUP(Q15,'TOOLS 324'!$A$1:$C$13,3,FALSE))</f>
        <v>0.60416666666666663</v>
      </c>
      <c r="R14" s="121"/>
      <c r="S14" s="124"/>
    </row>
    <row r="15" spans="1:19" ht="18" customHeight="1" thickBot="1" x14ac:dyDescent="0.3">
      <c r="A15" s="78"/>
      <c r="B15" s="118"/>
      <c r="C15" s="59" t="s">
        <v>60</v>
      </c>
      <c r="D15" s="115" t="s">
        <v>64</v>
      </c>
      <c r="E15" s="54" t="s">
        <v>30</v>
      </c>
      <c r="F15" s="55" t="s">
        <v>30</v>
      </c>
      <c r="G15" s="54" t="s">
        <v>30</v>
      </c>
      <c r="H15" s="55" t="s">
        <v>30</v>
      </c>
      <c r="I15" s="54" t="s">
        <v>60</v>
      </c>
      <c r="J15" s="121"/>
      <c r="K15" s="50"/>
      <c r="L15" s="55" t="s">
        <v>30</v>
      </c>
      <c r="M15" s="50" t="s">
        <v>60</v>
      </c>
      <c r="N15" s="55" t="s">
        <v>30</v>
      </c>
      <c r="O15" s="53"/>
      <c r="P15" s="55" t="s">
        <v>30</v>
      </c>
      <c r="Q15" s="53" t="s">
        <v>60</v>
      </c>
      <c r="R15" s="121"/>
      <c r="S15" s="124"/>
    </row>
    <row r="16" spans="1:19" ht="18" customHeight="1" thickBot="1" x14ac:dyDescent="0.3">
      <c r="A16" s="79"/>
      <c r="B16" s="119"/>
      <c r="C16" s="60">
        <f t="shared" ref="C16:H16" si="12">IF(ISERROR(C14-C13),"",C14-C13)</f>
        <v>0.19791666666666663</v>
      </c>
      <c r="D16" s="56">
        <f t="shared" si="12"/>
        <v>0.19791666666666663</v>
      </c>
      <c r="E16" s="56">
        <f t="shared" si="12"/>
        <v>0</v>
      </c>
      <c r="F16" s="56">
        <f t="shared" si="12"/>
        <v>0</v>
      </c>
      <c r="G16" s="56">
        <f t="shared" si="12"/>
        <v>0</v>
      </c>
      <c r="H16" s="56">
        <f t="shared" si="12"/>
        <v>0</v>
      </c>
      <c r="I16" s="57">
        <f>IF(ISERROR(I14-I13),"",I14-I13)</f>
        <v>0.19791666666666663</v>
      </c>
      <c r="J16" s="122"/>
      <c r="K16" s="38" t="str">
        <f t="shared" ref="K16:Q16" si="13">IF(ISERROR(K14-K13),"",K14-K13)</f>
        <v/>
      </c>
      <c r="L16" s="39">
        <f t="shared" si="13"/>
        <v>0</v>
      </c>
      <c r="M16" s="39">
        <f t="shared" si="13"/>
        <v>0.19791666666666663</v>
      </c>
      <c r="N16" s="39">
        <f t="shared" si="13"/>
        <v>0</v>
      </c>
      <c r="O16" s="39" t="str">
        <f t="shared" si="13"/>
        <v/>
      </c>
      <c r="P16" s="39">
        <f t="shared" si="13"/>
        <v>0</v>
      </c>
      <c r="Q16" s="39">
        <f t="shared" si="13"/>
        <v>0.19791666666666663</v>
      </c>
      <c r="R16" s="122"/>
      <c r="S16" s="125"/>
    </row>
    <row r="17" spans="1:19" ht="30" customHeight="1" x14ac:dyDescent="0.25">
      <c r="A17" s="74"/>
      <c r="B17" s="117" t="s">
        <v>49</v>
      </c>
      <c r="C17" s="41" t="str">
        <f>IF(ISBLANK(C19),"",VLOOKUP(C19,'TOOLS 324'!$A$1:$C$13,2,FALSE))</f>
        <v/>
      </c>
      <c r="D17" s="23" t="str">
        <f>IF(ISBLANK(D19),"",VLOOKUP(D19,'TOOLS 324'!$A$1:$C$13,2,FALSE))</f>
        <v/>
      </c>
      <c r="E17" s="23" t="str">
        <f>IF(ISBLANK(E19),"",VLOOKUP(E19,'TOOLS 324'!$A$1:$C$13,2,FALSE))</f>
        <v/>
      </c>
      <c r="F17" s="23" t="str">
        <f>IF(ISBLANK(F19),"",VLOOKUP(F19,'TOOLS 324'!$A$1:$C$13,2,FALSE))</f>
        <v/>
      </c>
      <c r="G17" s="23" t="str">
        <f>IF(ISBLANK(G19),"",VLOOKUP(G19,'TOOLS 324'!$A$1:$C$13,2,FALSE))</f>
        <v/>
      </c>
      <c r="H17" s="23" t="str">
        <f>IF(ISBLANK(H19),"",VLOOKUP(H19,'TOOLS 324'!$A$1:$C$13,2,FALSE))</f>
        <v/>
      </c>
      <c r="I17" s="25"/>
      <c r="J17" s="120">
        <f t="shared" ref="J17" si="14">SUM(C20:I20)</f>
        <v>0</v>
      </c>
      <c r="K17" s="36" t="str">
        <f>IF(ISBLANK(K19),"",VLOOKUP(K19,'TOOLS 324'!$A$1:$C$13,2,FALSE))</f>
        <v/>
      </c>
      <c r="L17" s="23" t="str">
        <f>IF(ISBLANK(L19),"",VLOOKUP(L19,'TOOLS 324'!$A$1:$C$13,2,FALSE))</f>
        <v/>
      </c>
      <c r="M17" s="23" t="str">
        <f>IF(ISBLANK(M19),"",VLOOKUP(M19,'TOOLS 324'!$A$1:$C$13,2,FALSE))</f>
        <v/>
      </c>
      <c r="N17" s="23" t="str">
        <f>IF(ISBLANK(N19),"",VLOOKUP(N19,'TOOLS 324'!$A$1:$C$13,2,FALSE))</f>
        <v/>
      </c>
      <c r="O17" s="23" t="str">
        <f>IF(ISBLANK(O19),"",VLOOKUP(O19,'TOOLS 324'!$A$1:$C$13,2,FALSE))</f>
        <v/>
      </c>
      <c r="P17" s="23" t="str">
        <f>IF(ISBLANK(P19),"",VLOOKUP(P19,'TOOLS 324'!$A$1:$C$13,2,FALSE))</f>
        <v/>
      </c>
      <c r="Q17" s="23" t="str">
        <f>IF(ISBLANK(Q19),"",VLOOKUP(Q19,'TOOLS 324'!$A$1:$C$13,2,FALSE))</f>
        <v/>
      </c>
      <c r="R17" s="120">
        <f t="shared" ref="R17" si="15">SUM(K20:Q20)</f>
        <v>0</v>
      </c>
      <c r="S17" s="123">
        <f>J17+R17</f>
        <v>0</v>
      </c>
    </row>
    <row r="18" spans="1:19" ht="30" customHeight="1" x14ac:dyDescent="0.25">
      <c r="A18" s="77"/>
      <c r="B18" s="118"/>
      <c r="C18" s="37" t="str">
        <f>IF(ISBLANK(C19),"",VLOOKUP(C19,'TOOLS 324'!$A$1:$C$13,3,FALSE))</f>
        <v/>
      </c>
      <c r="D18" s="30" t="str">
        <f>IF(ISBLANK(D19),"",VLOOKUP(D19,'TOOLS 324'!$A$1:$C$13,3,FALSE))</f>
        <v/>
      </c>
      <c r="E18" s="30" t="str">
        <f>IF(ISBLANK(E19),"",VLOOKUP(E19,'TOOLS 324'!$A$1:$C$13,3,FALSE))</f>
        <v/>
      </c>
      <c r="F18" s="30" t="str">
        <f>IF(ISBLANK(F19),"",VLOOKUP(F19,'TOOLS 324'!$A$1:$C$13,3,FALSE))</f>
        <v/>
      </c>
      <c r="G18" s="30" t="str">
        <f>IF(ISBLANK(G19),"",VLOOKUP(G19,'TOOLS 324'!$A$1:$C$13,3,FALSE))</f>
        <v/>
      </c>
      <c r="H18" s="30" t="str">
        <f>IF(ISBLANK(H19),"",VLOOKUP(H19,'TOOLS 324'!$A$1:$C$13,3,FALSE))</f>
        <v/>
      </c>
      <c r="I18" s="27"/>
      <c r="J18" s="121"/>
      <c r="K18" s="37" t="str">
        <f>IF(ISBLANK(K19),"",VLOOKUP(K19,'TOOLS 324'!$A$1:$C$13,3,FALSE))</f>
        <v/>
      </c>
      <c r="L18" s="30" t="str">
        <f>IF(ISBLANK(L19),"",VLOOKUP(L19,'TOOLS 324'!$A$1:$C$13,3,FALSE))</f>
        <v/>
      </c>
      <c r="M18" s="30" t="str">
        <f>IF(ISBLANK(M19),"",VLOOKUP(M19,'TOOLS 324'!$A$1:$C$13,3,FALSE))</f>
        <v/>
      </c>
      <c r="N18" s="30" t="str">
        <f>IF(ISBLANK(N19),"",VLOOKUP(N19,'TOOLS 324'!$A$1:$C$13,3,FALSE))</f>
        <v/>
      </c>
      <c r="O18" s="30" t="str">
        <f>IF(ISBLANK(O19),"",VLOOKUP(O19,'TOOLS 324'!$A$1:$C$13,3,FALSE))</f>
        <v/>
      </c>
      <c r="P18" s="30" t="str">
        <f>IF(ISBLANK(P19),"",VLOOKUP(P19,'TOOLS 324'!$A$1:$C$13,3,FALSE))</f>
        <v/>
      </c>
      <c r="Q18" s="30" t="str">
        <f>IF(ISBLANK(Q19),"",VLOOKUP(Q19,'TOOLS 324'!$A$1:$C$13,3,FALSE))</f>
        <v/>
      </c>
      <c r="R18" s="121"/>
      <c r="S18" s="124"/>
    </row>
    <row r="19" spans="1:19" ht="18" customHeight="1" thickBot="1" x14ac:dyDescent="0.3">
      <c r="A19" s="78"/>
      <c r="B19" s="118"/>
      <c r="C19" s="50"/>
      <c r="D19" s="51"/>
      <c r="E19" s="48"/>
      <c r="F19" s="49"/>
      <c r="G19" s="49"/>
      <c r="H19" s="49"/>
      <c r="I19" s="49"/>
      <c r="J19" s="121"/>
      <c r="K19" s="50"/>
      <c r="L19" s="50"/>
      <c r="M19" s="50"/>
      <c r="N19" s="50"/>
      <c r="O19" s="50"/>
      <c r="P19" s="50"/>
      <c r="Q19" s="50"/>
      <c r="R19" s="121"/>
      <c r="S19" s="124"/>
    </row>
    <row r="20" spans="1:19" ht="18" customHeight="1" thickBot="1" x14ac:dyDescent="0.3">
      <c r="A20" s="79"/>
      <c r="B20" s="119"/>
      <c r="C20" s="38" t="str">
        <f>IF(ISERROR(C18-C17),"",C18-C17)</f>
        <v/>
      </c>
      <c r="D20" s="38" t="str">
        <f t="shared" ref="D20:I20" si="16">IF(ISERROR(D18-D17),"",D18-D17)</f>
        <v/>
      </c>
      <c r="E20" s="38" t="str">
        <f t="shared" si="16"/>
        <v/>
      </c>
      <c r="F20" s="38" t="str">
        <f t="shared" si="16"/>
        <v/>
      </c>
      <c r="G20" s="38" t="str">
        <f t="shared" si="16"/>
        <v/>
      </c>
      <c r="H20" s="38" t="str">
        <f t="shared" si="16"/>
        <v/>
      </c>
      <c r="I20" s="38">
        <f t="shared" si="16"/>
        <v>0</v>
      </c>
      <c r="J20" s="122"/>
      <c r="K20" s="38" t="str">
        <f>IF(ISERROR(K18-K17),"",K18-K17)</f>
        <v/>
      </c>
      <c r="L20" s="39" t="str">
        <f t="shared" ref="L20:Q20" si="17">IF(ISERROR(L18-L17),"",L18-L17)</f>
        <v/>
      </c>
      <c r="M20" s="39" t="str">
        <f t="shared" si="17"/>
        <v/>
      </c>
      <c r="N20" s="39" t="str">
        <f t="shared" si="17"/>
        <v/>
      </c>
      <c r="O20" s="39" t="str">
        <f t="shared" si="17"/>
        <v/>
      </c>
      <c r="P20" s="39" t="str">
        <f t="shared" si="17"/>
        <v/>
      </c>
      <c r="Q20" s="39" t="str">
        <f t="shared" si="17"/>
        <v/>
      </c>
      <c r="R20" s="122"/>
      <c r="S20" s="125"/>
    </row>
    <row r="21" spans="1:19" ht="45.6" customHeight="1" thickBot="1" x14ac:dyDescent="0.3">
      <c r="B21" s="15" t="s">
        <v>9</v>
      </c>
      <c r="C21" s="40">
        <f>SUM(C8,C12,C16,C20)</f>
        <v>0.19791666666666663</v>
      </c>
      <c r="D21" s="40">
        <f t="shared" ref="D21:I21" si="18">SUM(D8,D12,D16,D20)</f>
        <v>0.39583333333333326</v>
      </c>
      <c r="E21" s="40">
        <f t="shared" si="18"/>
        <v>0.25</v>
      </c>
      <c r="F21" s="40">
        <f t="shared" si="18"/>
        <v>0.25</v>
      </c>
      <c r="G21" s="40">
        <f t="shared" si="18"/>
        <v>0.19791666666666663</v>
      </c>
      <c r="H21" s="40">
        <f t="shared" si="18"/>
        <v>0.39583333333333337</v>
      </c>
      <c r="I21" s="40">
        <f t="shared" si="18"/>
        <v>0.39583333333333326</v>
      </c>
      <c r="J21" s="68">
        <f>SUM(C21:I21)</f>
        <v>2.083333333333333</v>
      </c>
      <c r="K21" s="40">
        <f>SUM(K8,K12,K16,K20)</f>
        <v>0</v>
      </c>
      <c r="L21" s="40">
        <f t="shared" ref="L21:Q21" si="19">SUM(L8,L12,L16,L20)</f>
        <v>0.44791666666666663</v>
      </c>
      <c r="M21" s="40">
        <f t="shared" si="19"/>
        <v>0.39583333333333337</v>
      </c>
      <c r="N21" s="40">
        <f t="shared" si="19"/>
        <v>0.21875</v>
      </c>
      <c r="O21" s="40">
        <f t="shared" si="19"/>
        <v>0.25</v>
      </c>
      <c r="P21" s="40">
        <f t="shared" si="19"/>
        <v>0.19791666666666663</v>
      </c>
      <c r="Q21" s="40">
        <f t="shared" si="19"/>
        <v>0.41666666666666663</v>
      </c>
      <c r="R21" s="68">
        <f>SUM(K21:Q21)</f>
        <v>1.927083333333333</v>
      </c>
      <c r="S21" s="106">
        <f>SUM(S5:S20)</f>
        <v>4.010416666666667</v>
      </c>
    </row>
    <row r="22" spans="1:19" ht="20.45" customHeight="1" thickBot="1" x14ac:dyDescent="0.3">
      <c r="B22" s="12"/>
      <c r="C22" s="9"/>
      <c r="D22" s="9"/>
      <c r="E22" s="9"/>
      <c r="F22" s="9"/>
      <c r="G22" s="9"/>
      <c r="H22" s="9"/>
      <c r="I22" s="9"/>
      <c r="J22" s="10"/>
      <c r="K22" s="9"/>
      <c r="L22" s="9"/>
      <c r="M22" s="9"/>
      <c r="N22" s="9"/>
      <c r="O22" s="9"/>
      <c r="P22" s="9"/>
      <c r="Q22" s="9"/>
      <c r="R22" s="9"/>
      <c r="S22" s="21"/>
    </row>
    <row r="23" spans="1:19" ht="30" customHeight="1" x14ac:dyDescent="0.25">
      <c r="B23" s="126" t="s">
        <v>25</v>
      </c>
      <c r="C23" s="23" t="str">
        <f>IF(ISBLANK(C25),"",VLOOKUP(C25,'TOOLS 324'!$A$1:$C$13,2,FALSE))</f>
        <v/>
      </c>
      <c r="D23" s="23" t="str">
        <f>IF(ISBLANK(D25),"",VLOOKUP(D25,'TOOLS 324'!$A$1:$C$13,2,FALSE))</f>
        <v/>
      </c>
      <c r="E23" s="23">
        <f>IF(ISBLANK(E25),"",VLOOKUP(E25,'TOOLS 324'!$A$1:$C$13,2,FALSE))</f>
        <v>0.40625</v>
      </c>
      <c r="F23" s="23">
        <f>IF(ISBLANK(F25),"",VLOOKUP(F25,'TOOLS 324'!$A$1:$C$13,2,FALSE))</f>
        <v>0.40625</v>
      </c>
      <c r="G23" s="23">
        <f>IF(ISBLANK(G25),"",VLOOKUP(G25,'TOOLS 324'!$A$1:$C$13,2,FALSE))</f>
        <v>0.40625</v>
      </c>
      <c r="H23" s="23">
        <f>IF(ISBLANK(H25),"",VLOOKUP(H25,'TOOLS 324'!$A$1:$C$13,2,FALSE))</f>
        <v>0.40625</v>
      </c>
      <c r="I23" s="25">
        <f>IF(ISBLANK(I25),"",VLOOKUP(I25,'TOOLS 324'!$A$1:$C$13,2,FALSE))</f>
        <v>0.40625</v>
      </c>
      <c r="J23" s="129">
        <v>1.6666666666666665</v>
      </c>
      <c r="K23" s="58" t="str">
        <f>IF(ISBLANK(K25),"",VLOOKUP(K25,'TOOLS 324'!$A$1:$C$13,2,FALSE))</f>
        <v/>
      </c>
      <c r="L23" s="23">
        <f>IF(ISBLANK(L25),"",VLOOKUP(L25,'TOOLS 324'!$A$1:$C$13,2,FALSE))</f>
        <v>0.40625</v>
      </c>
      <c r="M23" s="23">
        <f>IF(ISBLANK(M25),"",VLOOKUP(M25,'TOOLS 324'!$A$1:$C$13,2,FALSE))</f>
        <v>0.40625</v>
      </c>
      <c r="N23" s="23">
        <f>IF(ISBLANK(N25),"",VLOOKUP(N25,'TOOLS 324'!$A$1:$C$13,2,FALSE))</f>
        <v>0.40625</v>
      </c>
      <c r="O23" s="23">
        <f>IF(ISBLANK(O25),"",VLOOKUP(O25,'TOOLS 324'!$A$1:$C$13,2,FALSE))</f>
        <v>0.40625</v>
      </c>
      <c r="P23" s="23">
        <f>IF(ISBLANK(P25),"",VLOOKUP(P25,'TOOLS 324'!$A$1:$C$13,2,FALSE))</f>
        <v>0.40625</v>
      </c>
      <c r="Q23" s="25" t="str">
        <f>IF(ISBLANK(Q25),"",VLOOKUP(Q25,'TOOLS 324'!$A$1:$C$13,2,FALSE))</f>
        <v/>
      </c>
      <c r="R23" s="129">
        <f>SUM(K26:Q26)</f>
        <v>1.6666666666666665</v>
      </c>
      <c r="S23" s="132"/>
    </row>
    <row r="24" spans="1:19" ht="30" customHeight="1" x14ac:dyDescent="0.25">
      <c r="B24" s="127"/>
      <c r="C24" s="30" t="str">
        <f>IF(ISBLANK(C25),"",VLOOKUP(C25,'TOOLS 324'!$A$1:$C$13,3,FALSE))</f>
        <v/>
      </c>
      <c r="D24" s="30" t="str">
        <f>IF(ISBLANK(D25),"",VLOOKUP(D25,'TOOLS 324'!$A$1:$C$13,3,FALSE))</f>
        <v/>
      </c>
      <c r="E24" s="30">
        <f>IF(ISBLANK(E25),"",VLOOKUP(E25,'TOOLS 324'!$A$1:$C$13,3,FALSE))</f>
        <v>0.76041666666666663</v>
      </c>
      <c r="F24" s="30">
        <f>IF(ISBLANK(F25),"",VLOOKUP(F25,'TOOLS 324'!$A$1:$C$13,3,FALSE))</f>
        <v>0.76041666666666663</v>
      </c>
      <c r="G24" s="30">
        <f>IF(ISBLANK(G25),"",VLOOKUP(G25,'TOOLS 324'!$A$1:$C$13,3,FALSE))</f>
        <v>0.76041666666666663</v>
      </c>
      <c r="H24" s="30">
        <f>IF(ISBLANK(H25),"",VLOOKUP(H25,'TOOLS 324'!$A$1:$C$13,3,FALSE))</f>
        <v>0.76041666666666663</v>
      </c>
      <c r="I24" s="27">
        <f>IF(ISBLANK(I25),"",VLOOKUP(I25,'TOOLS 324'!$A$1:$C$13,3,FALSE))</f>
        <v>0.76041666666666663</v>
      </c>
      <c r="J24" s="130"/>
      <c r="K24" s="28" t="str">
        <f>IF(ISBLANK(K25),"",VLOOKUP(K25,'TOOLS 324'!$A$1:$C$13,3,FALSE))</f>
        <v/>
      </c>
      <c r="L24" s="30">
        <f>IF(ISBLANK(L25),"",VLOOKUP(L25,'TOOLS 324'!$A$1:$C$13,3,FALSE))</f>
        <v>0.76041666666666663</v>
      </c>
      <c r="M24" s="30">
        <f>IF(ISBLANK(M25),"",VLOOKUP(M25,'TOOLS 324'!$A$1:$C$13,3,FALSE))</f>
        <v>0.76041666666666663</v>
      </c>
      <c r="N24" s="30">
        <f>IF(ISBLANK(N25),"",VLOOKUP(N25,'TOOLS 324'!$A$1:$C$13,3,FALSE))</f>
        <v>0.76041666666666663</v>
      </c>
      <c r="O24" s="30">
        <f>IF(ISBLANK(O25),"",VLOOKUP(O25,'TOOLS 324'!$A$1:$C$13,3,FALSE))</f>
        <v>0.76041666666666663</v>
      </c>
      <c r="P24" s="30">
        <f>IF(ISBLANK(P25),"",VLOOKUP(P25,'TOOLS 324'!$A$1:$C$13,3,FALSE))</f>
        <v>0.76041666666666663</v>
      </c>
      <c r="Q24" s="27" t="str">
        <f>IF(ISBLANK(Q25),"",VLOOKUP(Q25,'TOOLS 324'!$A$1:$C$13,3,FALSE))</f>
        <v/>
      </c>
      <c r="R24" s="130"/>
      <c r="S24" s="133"/>
    </row>
    <row r="25" spans="1:19" ht="18" customHeight="1" thickBot="1" x14ac:dyDescent="0.3">
      <c r="B25" s="127"/>
      <c r="C25" s="50"/>
      <c r="D25" s="51"/>
      <c r="E25" s="51" t="s">
        <v>31</v>
      </c>
      <c r="F25" s="49" t="s">
        <v>31</v>
      </c>
      <c r="G25" s="49" t="s">
        <v>31</v>
      </c>
      <c r="H25" s="49" t="s">
        <v>31</v>
      </c>
      <c r="I25" s="49" t="s">
        <v>31</v>
      </c>
      <c r="J25" s="130"/>
      <c r="K25" s="63"/>
      <c r="L25" s="51" t="s">
        <v>31</v>
      </c>
      <c r="M25" s="51" t="s">
        <v>31</v>
      </c>
      <c r="N25" s="49" t="s">
        <v>31</v>
      </c>
      <c r="O25" s="49" t="s">
        <v>31</v>
      </c>
      <c r="P25" s="49" t="s">
        <v>31</v>
      </c>
      <c r="Q25" s="49"/>
      <c r="R25" s="130"/>
      <c r="S25" s="133"/>
    </row>
    <row r="26" spans="1:19" ht="18" customHeight="1" thickBot="1" x14ac:dyDescent="0.3">
      <c r="B26" s="128"/>
      <c r="C26" s="40" t="str">
        <f>IF(ISERROR(C24-C23),"",IF(C24-C23&lt;'TOOLS 324'!$F$3,C24-C23,'TOOLS 324'!$F$3))</f>
        <v/>
      </c>
      <c r="D26" s="40" t="str">
        <f>IF(ISERROR(D24-D23),"",IF(D24-D23&lt;'TOOLS 324'!$F$3,D24-D23,'TOOLS 324'!$F$3))</f>
        <v/>
      </c>
      <c r="E26" s="40">
        <f>IF(ISERROR(E24-E23),"",IF(E24-E23&lt;'TOOLS 324'!$F$3,E24-E23,'TOOLS 324'!$F$3))</f>
        <v>0.33333333333333331</v>
      </c>
      <c r="F26" s="40">
        <f>IF(ISERROR(F24-F23),"",IF(F24-F23&lt;'TOOLS 324'!$F$3,F24-F23,'TOOLS 324'!$F$3))</f>
        <v>0.33333333333333331</v>
      </c>
      <c r="G26" s="40">
        <f>IF(ISERROR(G24-G23),"",IF(G24-G23&lt;'TOOLS 324'!$F$3,G24-G23,'TOOLS 324'!$F$3))</f>
        <v>0.33333333333333331</v>
      </c>
      <c r="H26" s="40">
        <f>IF(ISERROR(H24-H23),"",IF(H24-H23&lt;'TOOLS 324'!$F$3,H24-H23,'TOOLS 324'!$F$3))</f>
        <v>0.33333333333333331</v>
      </c>
      <c r="I26" s="40">
        <f>IF(ISERROR(I24-I23),"",IF(I24-I23&lt;'TOOLS 324'!$F$3,I24-I23,'TOOLS 324'!$F$3))</f>
        <v>0.33333333333333331</v>
      </c>
      <c r="J26" s="131"/>
      <c r="K26" s="40" t="str">
        <f>IF(ISERROR(K24-K23),"",IF(K24-K23&lt;'TOOLS 324'!$F$3,K24-K23,'TOOLS 324'!$F$3))</f>
        <v/>
      </c>
      <c r="L26" s="40">
        <f>IF(ISERROR(L24-L23),"",IF(L24-L23&lt;'TOOLS 324'!$F$3,L24-L23,'TOOLS 324'!$F$3))</f>
        <v>0.33333333333333331</v>
      </c>
      <c r="M26" s="40">
        <f>IF(ISERROR(M24-M23),"",IF(M24-M23&lt;'TOOLS 324'!$F$3,M24-M23,'TOOLS 324'!$F$3))</f>
        <v>0.33333333333333331</v>
      </c>
      <c r="N26" s="40">
        <f>IF(ISERROR(N24-N23),"",IF(N24-N23&lt;'TOOLS 324'!$F$3,N24-N23,'TOOLS 324'!$F$3))</f>
        <v>0.33333333333333331</v>
      </c>
      <c r="O26" s="40">
        <f>IF(ISERROR(O24-O23),"",IF(O24-O23&lt;'TOOLS 324'!$F$3,O24-O23,'TOOLS 324'!$F$3))</f>
        <v>0.33333333333333331</v>
      </c>
      <c r="P26" s="40">
        <f>IF(ISERROR(P24-P23),"",IF(P24-P23&lt;'TOOLS 324'!$F$3,P24-P23,'TOOLS 324'!$F$3))</f>
        <v>0.33333333333333331</v>
      </c>
      <c r="Q26" s="40" t="str">
        <f>IF(ISERROR(Q24-Q23),"",IF(Q24-Q23&lt;'TOOLS 324'!$F$3,Q24-Q23,'TOOLS 324'!$F$3))</f>
        <v/>
      </c>
      <c r="R26" s="131"/>
      <c r="S26" s="134"/>
    </row>
    <row r="27" spans="1:19" ht="15.75" thickBot="1" x14ac:dyDescent="0.3">
      <c r="B27" s="8"/>
      <c r="C27" s="11"/>
      <c r="D27" s="11"/>
      <c r="E27" s="11"/>
      <c r="F27" s="11"/>
      <c r="G27" s="11"/>
      <c r="H27" s="11"/>
      <c r="I27" s="11"/>
      <c r="J27" s="10"/>
      <c r="K27" s="11"/>
      <c r="L27" s="11"/>
      <c r="M27" s="11"/>
      <c r="N27" s="11"/>
      <c r="O27" s="11"/>
      <c r="P27" s="11"/>
      <c r="Q27" s="11"/>
      <c r="R27" s="9"/>
      <c r="S27" s="8"/>
    </row>
    <row r="28" spans="1:19" ht="38.450000000000003" customHeight="1" thickBot="1" x14ac:dyDescent="0.3">
      <c r="B28" s="16" t="s">
        <v>7</v>
      </c>
      <c r="C28" s="40">
        <f t="shared" ref="C28:I28" si="20">SUM(C21,C26)</f>
        <v>0.19791666666666663</v>
      </c>
      <c r="D28" s="40">
        <f t="shared" si="20"/>
        <v>0.39583333333333326</v>
      </c>
      <c r="E28" s="40">
        <f t="shared" si="20"/>
        <v>0.58333333333333326</v>
      </c>
      <c r="F28" s="40">
        <f t="shared" si="20"/>
        <v>0.58333333333333326</v>
      </c>
      <c r="G28" s="40">
        <f t="shared" si="20"/>
        <v>0.53125</v>
      </c>
      <c r="H28" s="40">
        <f t="shared" si="20"/>
        <v>0.72916666666666674</v>
      </c>
      <c r="I28" s="40">
        <f t="shared" si="20"/>
        <v>0.72916666666666652</v>
      </c>
      <c r="J28" s="6">
        <f>J21+J23</f>
        <v>3.7499999999999996</v>
      </c>
      <c r="K28" s="40">
        <f t="shared" ref="K28:Q28" si="21">SUM(K21,K26)</f>
        <v>0</v>
      </c>
      <c r="L28" s="40">
        <f t="shared" si="21"/>
        <v>0.78125</v>
      </c>
      <c r="M28" s="40">
        <f t="shared" si="21"/>
        <v>0.72916666666666674</v>
      </c>
      <c r="N28" s="40">
        <f t="shared" si="21"/>
        <v>0.55208333333333326</v>
      </c>
      <c r="O28" s="40">
        <f t="shared" si="21"/>
        <v>0.58333333333333326</v>
      </c>
      <c r="P28" s="40">
        <f t="shared" si="21"/>
        <v>0.53125</v>
      </c>
      <c r="Q28" s="40">
        <f t="shared" si="21"/>
        <v>0.41666666666666663</v>
      </c>
      <c r="R28" s="6">
        <f>R21+R23</f>
        <v>3.5937499999999996</v>
      </c>
      <c r="S28" s="22"/>
    </row>
  </sheetData>
  <mergeCells count="21">
    <mergeCell ref="B23:B26"/>
    <mergeCell ref="J23:J26"/>
    <mergeCell ref="R23:R26"/>
    <mergeCell ref="S23:S26"/>
    <mergeCell ref="B13:B16"/>
    <mergeCell ref="J13:J16"/>
    <mergeCell ref="R13:R16"/>
    <mergeCell ref="S13:S16"/>
    <mergeCell ref="B17:B20"/>
    <mergeCell ref="J17:J20"/>
    <mergeCell ref="R17:R20"/>
    <mergeCell ref="S17:S20"/>
    <mergeCell ref="B9:B12"/>
    <mergeCell ref="J9:J12"/>
    <mergeCell ref="R9:R12"/>
    <mergeCell ref="S9:S12"/>
    <mergeCell ref="B2:B3"/>
    <mergeCell ref="B5:B8"/>
    <mergeCell ref="J5:J8"/>
    <mergeCell ref="R5:R8"/>
    <mergeCell ref="S5:S8"/>
  </mergeCells>
  <conditionalFormatting sqref="C5:Q18">
    <cfRule type="expression" dxfId="44" priority="9">
      <formula>OR(LEFT(C6,6)="Middle",LEFT(C7,6)="Middle")</formula>
    </cfRule>
    <cfRule type="expression" dxfId="43" priority="10">
      <formula>OR(LEFT(C6,7)="Unusual",LEFT(C7,7)="Unusual")</formula>
    </cfRule>
    <cfRule type="expression" dxfId="42" priority="12">
      <formula>OR(LEFT(C6,8)="Vacation",LEFT(C7,8)="Vacation")</formula>
    </cfRule>
    <cfRule type="expression" dxfId="41" priority="13">
      <formula>OR(LEFT(C6,4)="Load",LEFT(C7,4)="Load")</formula>
    </cfRule>
    <cfRule type="expression" dxfId="40" priority="15">
      <formula>OR(LEFT(C6,5)="Close",LEFT(C7,5)="Close")</formula>
    </cfRule>
    <cfRule type="expression" dxfId="39" priority="16">
      <formula>OR(LEFT(C6,4)="Open",LEFT(C7,4)="Open")</formula>
    </cfRule>
    <cfRule type="containsText" dxfId="38" priority="17" operator="containsText" text="Unavailable">
      <formula>NOT(ISERROR(SEARCH("Unavailable",C5)))</formula>
    </cfRule>
  </conditionalFormatting>
  <conditionalFormatting sqref="C23:I25 K23:Q25">
    <cfRule type="expression" dxfId="37" priority="11">
      <formula>OR(LEFT(C24,7)="Manager",LEFT(C25,7)="Manager")</formula>
    </cfRule>
    <cfRule type="expression" dxfId="36" priority="14">
      <formula>OR(LEFT(C24,9)="Home work",LEFT(C25,9)="Home work")</formula>
    </cfRule>
  </conditionalFormatting>
  <conditionalFormatting sqref="J5 R5 J17 R9 R13 R17 J9 J13">
    <cfRule type="cellIs" dxfId="35" priority="18" operator="between">
      <formula>$A$5</formula>
      <formula>$A$6</formula>
    </cfRule>
  </conditionalFormatting>
  <conditionalFormatting sqref="J13">
    <cfRule type="cellIs" dxfId="34" priority="19" operator="between">
      <formula>$A$13</formula>
      <formula>$A$14</formula>
    </cfRule>
  </conditionalFormatting>
  <conditionalFormatting sqref="J17">
    <cfRule type="cellIs" dxfId="33" priority="8" operator="between">
      <formula>$A$17</formula>
      <formula>$A$18</formula>
    </cfRule>
  </conditionalFormatting>
  <conditionalFormatting sqref="C19">
    <cfRule type="expression" dxfId="32" priority="7">
      <formula>OR(LEFT(C6,11)="Unavailable",LEFT(C7,11)="Not to be used")</formula>
    </cfRule>
  </conditionalFormatting>
  <conditionalFormatting sqref="R5:R8 J5:J16">
    <cfRule type="cellIs" dxfId="31" priority="5" operator="lessThan">
      <formula>$A$5</formula>
    </cfRule>
    <cfRule type="cellIs" dxfId="30" priority="6" operator="between">
      <formula>$A$5</formula>
      <formula>$A$6</formula>
    </cfRule>
  </conditionalFormatting>
  <conditionalFormatting sqref="J9:J12 R9:R12">
    <cfRule type="cellIs" dxfId="29" priority="3" operator="lessThan">
      <formula>$A$9</formula>
    </cfRule>
    <cfRule type="cellIs" dxfId="28" priority="4" operator="between">
      <formula>$A$9</formula>
      <formula>$A$10</formula>
    </cfRule>
  </conditionalFormatting>
  <conditionalFormatting sqref="J13:J16 R13:R16">
    <cfRule type="cellIs" dxfId="27" priority="1" operator="lessThan">
      <formula>$A$13</formula>
    </cfRule>
    <cfRule type="cellIs" dxfId="26" priority="2" operator="between">
      <formula>$A$13</formula>
      <formula>$A$14</formula>
    </cfRule>
  </conditionalFormatting>
  <conditionalFormatting sqref="C20:Q20">
    <cfRule type="expression" dxfId="25" priority="20">
      <formula>OR(LEFT(#REF!,6)="Middle",LEFT(#REF!,6)="Middle")</formula>
    </cfRule>
    <cfRule type="expression" dxfId="24" priority="21">
      <formula>OR(LEFT(#REF!,7)="Unusual",LEFT(#REF!,7)="Unusual")</formula>
    </cfRule>
    <cfRule type="expression" dxfId="23" priority="22">
      <formula>OR(LEFT(#REF!,3)="TL",LEFT(#REF!,3)="TL")</formula>
    </cfRule>
    <cfRule type="expression" dxfId="22" priority="23">
      <formula>OR(LEFT(#REF!,11)="Unavailable",LEFT(#REF!,11)="Unavailable")</formula>
    </cfRule>
    <cfRule type="containsText" dxfId="21" priority="24" operator="containsText" text="Unavailable">
      <formula>NOT(ISERROR(SEARCH("Unavailable",C20)))</formula>
    </cfRule>
    <cfRule type="expression" dxfId="20" priority="25">
      <formula>OR(LEFT(#REF!,8)="Vacation",LEFT(#REF!,8)="Vacation")</formula>
    </cfRule>
    <cfRule type="expression" dxfId="19" priority="26">
      <formula>OR(LEFT(#REF!,4)="Load",LEFT(#REF!,4)="Load")</formula>
    </cfRule>
    <cfRule type="expression" dxfId="18" priority="27">
      <formula>OR(LEFT(#REF!,5)="Close",LEFT(#REF!,5)="Close")</formula>
    </cfRule>
    <cfRule type="expression" dxfId="17" priority="28">
      <formula>OR(LEFT(#REF!,4)="Open",LEFT(#REF!,4)="Open")</formula>
    </cfRule>
  </conditionalFormatting>
  <conditionalFormatting sqref="C19:Q19">
    <cfRule type="expression" dxfId="16" priority="29">
      <formula>OR(LEFT(C20,6)="Middle",LEFT(#REF!,6)="Middle")</formula>
    </cfRule>
    <cfRule type="expression" dxfId="15" priority="30">
      <formula>OR(LEFT(C20,7)="Unusual",LEFT(#REF!,7)="Unusual")</formula>
    </cfRule>
    <cfRule type="expression" dxfId="14" priority="31">
      <formula>OR(LEFT(C20,3)="TL",LEFT(#REF!,3)="TL")</formula>
    </cfRule>
    <cfRule type="expression" dxfId="13" priority="32">
      <formula>OR(LEFT(C20,11)="Unavailable",LEFT(#REF!,11)="Unavailable")</formula>
    </cfRule>
    <cfRule type="containsText" dxfId="12" priority="33" operator="containsText" text="Unavailable">
      <formula>NOT(ISERROR(SEARCH("Unavailable",C19)))</formula>
    </cfRule>
    <cfRule type="expression" dxfId="11" priority="34">
      <formula>OR(LEFT(C20,8)="Vacation",LEFT(#REF!,8)="Vacation")</formula>
    </cfRule>
    <cfRule type="expression" dxfId="10" priority="35">
      <formula>OR(LEFT(C20,4)="Load",LEFT(#REF!,4)="Load")</formula>
    </cfRule>
    <cfRule type="expression" dxfId="9" priority="36">
      <formula>OR(LEFT(C20,5)="Close",LEFT(#REF!,5)="Close")</formula>
    </cfRule>
    <cfRule type="expression" dxfId="8" priority="37">
      <formula>OR(LEFT(C20,4)="Open",LEFT(#REF!,4)="Open")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xr:uid="{1E25085E-D656-4117-9DDD-EEA38C184952}">
          <x14:formula1>
            <xm:f>'TOOLS 324'!$A$1:$A$15</xm:f>
          </x14:formula1>
          <xm:sqref>K7:Q7 C19:I19 C11:F11 H11:I11 C15:I15 C7:I7 C25:I25 K15:Q15 K19:Q19 K25:Q25 K11:Q11</xm:sqref>
        </x14:dataValidation>
        <x14:dataValidation type="list" allowBlank="1" showInputMessage="1" showErrorMessage="1" xr:uid="{5A633791-40FF-4497-843D-D74CACC07A07}">
          <x14:formula1>
            <xm:f>'TOOLS 324'!$A$1:$A$12</xm:f>
          </x14:formula1>
          <xm:sqref>G11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1ECCE-AD8A-42B5-A63C-5D7AB6C85C72}">
  <sheetPr codeName="Feuil3">
    <tabColor theme="9" tint="-0.249977111117893"/>
  </sheetPr>
  <dimension ref="B1:G27"/>
  <sheetViews>
    <sheetView tabSelected="1" zoomScaleNormal="100" workbookViewId="0">
      <selection activeCell="K5" sqref="K5"/>
    </sheetView>
  </sheetViews>
  <sheetFormatPr baseColWidth="10" defaultRowHeight="15" x14ac:dyDescent="0.25"/>
  <cols>
    <col min="2" max="5" width="15.7109375" customWidth="1"/>
    <col min="6" max="6" width="15.7109375" style="1" customWidth="1"/>
    <col min="7" max="7" width="15.7109375" customWidth="1"/>
  </cols>
  <sheetData>
    <row r="1" spans="2:7" ht="99" customHeight="1" x14ac:dyDescent="0.25">
      <c r="B1" s="137" t="s">
        <v>66</v>
      </c>
      <c r="C1" s="137"/>
      <c r="D1" s="137"/>
      <c r="E1" s="137"/>
      <c r="F1" s="137"/>
    </row>
    <row r="2" spans="2:7" ht="34.9" customHeight="1" thickBot="1" x14ac:dyDescent="0.3">
      <c r="B2" s="140"/>
      <c r="C2" s="140"/>
      <c r="D2" s="103"/>
      <c r="E2" s="100"/>
      <c r="F2" s="100"/>
    </row>
    <row r="3" spans="2:7" ht="50.45" customHeight="1" thickBot="1" x14ac:dyDescent="0.3">
      <c r="B3" s="138" t="s">
        <v>42</v>
      </c>
      <c r="C3" s="139"/>
      <c r="D3" s="89" t="s">
        <v>51</v>
      </c>
      <c r="E3" s="101" t="s">
        <v>65</v>
      </c>
      <c r="F3" s="102" t="s">
        <v>50</v>
      </c>
    </row>
    <row r="4" spans="2:7" ht="34.9" customHeight="1" thickBot="1" x14ac:dyDescent="0.3">
      <c r="B4" s="99">
        <f>VLOOKUP(B3,'TOOLS 324'!I2:K13,2,FALSE)</f>
        <v>43616</v>
      </c>
      <c r="C4" s="94">
        <f>VLOOKUP(B3,'TOOLS 324'!I2:K13,3,FALSE)</f>
        <v>43645</v>
      </c>
      <c r="D4" s="93"/>
      <c r="E4" s="92">
        <f>SUMIFS('Det. Week 1&amp;2'!C21:I21,'Det. Week 1&amp;2'!C2:I2,"&gt;="&amp;$B$4,'Det. Week 1&amp;2'!K21:Q21,"&lt;="&amp;$C$4)+SUMIFS('Det. Week 3&amp;4'!C21:I21,'Det. Week 3&amp;4'!C2:I2,"&gt;="&amp;$B$4,'Det. Week 3&amp;4'!K21:Q21,"&lt;="&amp;$C$4)</f>
        <v>4.3854166666666661</v>
      </c>
      <c r="F4" s="93">
        <f>D4-E4</f>
        <v>-4.3854166666666661</v>
      </c>
    </row>
    <row r="5" spans="2:7" ht="34.9" customHeight="1" thickBot="1" x14ac:dyDescent="0.3">
      <c r="C5" s="90"/>
      <c r="D5" s="91"/>
      <c r="E5" s="91"/>
      <c r="F5" s="91"/>
      <c r="G5" s="91"/>
    </row>
    <row r="6" spans="2:7" ht="34.9" customHeight="1" thickBot="1" x14ac:dyDescent="0.3">
      <c r="C6" s="158" t="s">
        <v>51</v>
      </c>
      <c r="D6" s="159" t="s">
        <v>65</v>
      </c>
      <c r="E6" s="160" t="s">
        <v>50</v>
      </c>
      <c r="F6"/>
    </row>
    <row r="7" spans="2:7" ht="42" customHeight="1" x14ac:dyDescent="0.25">
      <c r="B7" s="163" t="s">
        <v>37</v>
      </c>
      <c r="C7" s="166">
        <v>11</v>
      </c>
      <c r="D7" s="98">
        <v>4.3854166666666661</v>
      </c>
      <c r="E7" s="167">
        <v>6.6145833333333339</v>
      </c>
      <c r="F7" s="116"/>
    </row>
    <row r="8" spans="2:7" ht="34.9" customHeight="1" x14ac:dyDescent="0.25">
      <c r="B8" s="164" t="s">
        <v>38</v>
      </c>
      <c r="C8" s="107">
        <v>11</v>
      </c>
      <c r="D8" s="88">
        <v>4.3854166666666661</v>
      </c>
      <c r="E8" s="95">
        <v>6.6145833333333339</v>
      </c>
      <c r="F8" s="14"/>
      <c r="G8" s="14"/>
    </row>
    <row r="9" spans="2:7" ht="34.9" customHeight="1" x14ac:dyDescent="0.25">
      <c r="B9" s="164" t="s">
        <v>39</v>
      </c>
      <c r="C9" s="107"/>
      <c r="D9" s="88"/>
      <c r="E9" s="95"/>
      <c r="F9" s="14"/>
      <c r="G9" s="14"/>
    </row>
    <row r="10" spans="2:7" ht="34.9" customHeight="1" x14ac:dyDescent="0.25">
      <c r="B10" s="164" t="s">
        <v>40</v>
      </c>
      <c r="C10" s="107">
        <v>22</v>
      </c>
      <c r="D10" s="88">
        <v>4.3854166666666661</v>
      </c>
      <c r="E10" s="95">
        <v>17.614583333333336</v>
      </c>
      <c r="F10" s="14"/>
      <c r="G10" s="14"/>
    </row>
    <row r="11" spans="2:7" ht="34.9" customHeight="1" x14ac:dyDescent="0.25">
      <c r="B11" s="164" t="s">
        <v>41</v>
      </c>
      <c r="C11" s="107"/>
      <c r="D11" s="88"/>
      <c r="E11" s="95"/>
      <c r="F11" s="14"/>
      <c r="G11" s="14"/>
    </row>
    <row r="12" spans="2:7" ht="34.9" customHeight="1" x14ac:dyDescent="0.25">
      <c r="B12" s="164" t="s">
        <v>42</v>
      </c>
      <c r="C12" s="107">
        <v>22</v>
      </c>
      <c r="D12" s="88">
        <v>4.3854166666666661</v>
      </c>
      <c r="E12" s="95">
        <v>17.614583333333336</v>
      </c>
      <c r="F12" s="14"/>
      <c r="G12" s="14"/>
    </row>
    <row r="13" spans="2:7" ht="34.9" customHeight="1" x14ac:dyDescent="0.25">
      <c r="B13" s="164" t="s">
        <v>43</v>
      </c>
      <c r="C13" s="107"/>
      <c r="D13" s="88"/>
      <c r="E13" s="95"/>
      <c r="F13" s="14"/>
      <c r="G13" s="14"/>
    </row>
    <row r="14" spans="2:7" ht="34.9" customHeight="1" x14ac:dyDescent="0.25">
      <c r="B14" s="164" t="s">
        <v>44</v>
      </c>
      <c r="C14" s="107"/>
      <c r="D14" s="88"/>
      <c r="E14" s="95"/>
      <c r="F14" s="14"/>
      <c r="G14" s="14"/>
    </row>
    <row r="15" spans="2:7" ht="34.9" customHeight="1" x14ac:dyDescent="0.25">
      <c r="B15" s="164" t="s">
        <v>45</v>
      </c>
      <c r="C15" s="107"/>
      <c r="D15" s="88"/>
      <c r="E15" s="95"/>
      <c r="F15"/>
    </row>
    <row r="16" spans="2:7" ht="34.9" customHeight="1" x14ac:dyDescent="0.25">
      <c r="B16" s="164" t="s">
        <v>46</v>
      </c>
      <c r="C16" s="107"/>
      <c r="D16" s="88"/>
      <c r="E16" s="95"/>
      <c r="F16" s="14"/>
      <c r="G16" s="14"/>
    </row>
    <row r="17" spans="2:7" ht="34.9" customHeight="1" x14ac:dyDescent="0.25">
      <c r="B17" s="164" t="s">
        <v>47</v>
      </c>
      <c r="C17" s="107"/>
      <c r="D17" s="88"/>
      <c r="E17" s="95"/>
      <c r="F17" s="14"/>
      <c r="G17" s="14"/>
    </row>
    <row r="18" spans="2:7" ht="34.9" customHeight="1" thickBot="1" x14ac:dyDescent="0.3">
      <c r="B18" s="165" t="s">
        <v>48</v>
      </c>
      <c r="C18" s="168"/>
      <c r="D18" s="169"/>
      <c r="E18" s="170"/>
      <c r="F18" s="14"/>
      <c r="G18" s="14"/>
    </row>
    <row r="19" spans="2:7" ht="30" customHeight="1" thickBot="1" x14ac:dyDescent="0.3">
      <c r="B19" s="104" t="s">
        <v>52</v>
      </c>
      <c r="C19" s="161">
        <f>SUM(C7:C18)</f>
        <v>66</v>
      </c>
      <c r="D19" s="161">
        <f t="shared" ref="D19:E19" si="0">SUM(D7:D18)</f>
        <v>17.541666666666664</v>
      </c>
      <c r="E19" s="162">
        <f t="shared" si="0"/>
        <v>48.458333333333343</v>
      </c>
      <c r="F19"/>
    </row>
    <row r="20" spans="2:7" ht="30" customHeight="1" x14ac:dyDescent="0.25"/>
    <row r="21" spans="2:7" ht="30" customHeight="1" x14ac:dyDescent="0.25"/>
    <row r="22" spans="2:7" ht="30" customHeight="1" x14ac:dyDescent="0.25"/>
    <row r="23" spans="2:7" ht="30" customHeight="1" x14ac:dyDescent="0.25"/>
    <row r="24" spans="2:7" ht="30" customHeight="1" x14ac:dyDescent="0.25">
      <c r="E24" s="67"/>
    </row>
    <row r="25" spans="2:7" ht="30" customHeight="1" x14ac:dyDescent="0.25">
      <c r="E25" s="67"/>
    </row>
    <row r="26" spans="2:7" x14ac:dyDescent="0.25">
      <c r="G26" s="1"/>
    </row>
    <row r="27" spans="2:7" x14ac:dyDescent="0.25">
      <c r="G27" s="1"/>
    </row>
  </sheetData>
  <mergeCells count="3">
    <mergeCell ref="B1:F1"/>
    <mergeCell ref="B3:C3"/>
    <mergeCell ref="B2:C2"/>
  </mergeCells>
  <phoneticPr fontId="2" type="noConversion"/>
  <conditionalFormatting sqref="G5">
    <cfRule type="cellIs" dxfId="7" priority="16" operator="lessThan">
      <formula>0</formula>
    </cfRule>
  </conditionalFormatting>
  <conditionalFormatting sqref="F5">
    <cfRule type="cellIs" dxfId="6" priority="15" operator="greaterThan">
      <formula>$E$5</formula>
    </cfRule>
  </conditionalFormatting>
  <conditionalFormatting sqref="F4">
    <cfRule type="cellIs" dxfId="5" priority="12" operator="lessThan">
      <formula>0</formula>
    </cfRule>
  </conditionalFormatting>
  <conditionalFormatting sqref="E4">
    <cfRule type="cellIs" dxfId="4" priority="39" operator="greaterThan">
      <formula>$C$4</formula>
    </cfRule>
  </conditionalFormatting>
  <conditionalFormatting sqref="D4">
    <cfRule type="cellIs" dxfId="3" priority="4" operator="lessThan">
      <formula>0</formula>
    </cfRule>
  </conditionalFormatting>
  <conditionalFormatting sqref="E12">
    <cfRule type="cellIs" dxfId="2" priority="2" operator="lessThan">
      <formula>0</formula>
    </cfRule>
  </conditionalFormatting>
  <conditionalFormatting sqref="D12">
    <cfRule type="cellIs" dxfId="1" priority="3" operator="greaterThan">
      <formula>$C$4</formula>
    </cfRule>
  </conditionalFormatting>
  <conditionalFormatting sqref="C12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DF6F739-9BD1-4124-A5FA-6630F2CB72C1}">
          <x14:formula1>
            <xm:f>'TOOLS 324'!$I$2:$I$13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5E650-0F19-4F64-8AEB-59DE9409FC05}">
  <sheetPr codeName="Feuil1">
    <tabColor theme="9" tint="-0.499984740745262"/>
  </sheetPr>
  <dimension ref="A1:L26"/>
  <sheetViews>
    <sheetView topLeftCell="A4" workbookViewId="0">
      <selection activeCell="N13" sqref="N13"/>
    </sheetView>
  </sheetViews>
  <sheetFormatPr baseColWidth="10" defaultColWidth="11.5703125" defaultRowHeight="15" x14ac:dyDescent="0.25"/>
  <cols>
    <col min="1" max="1" width="23" customWidth="1"/>
    <col min="2" max="2" width="11.5703125" style="1"/>
    <col min="4" max="5" width="11.5703125" customWidth="1"/>
    <col min="6" max="6" width="10.140625" customWidth="1"/>
    <col min="7" max="7" width="8.7109375" customWidth="1"/>
    <col min="9" max="10" width="11.5703125" customWidth="1"/>
  </cols>
  <sheetData>
    <row r="1" spans="1:11" ht="33" customHeight="1" x14ac:dyDescent="0.25">
      <c r="B1" s="42" t="s">
        <v>12</v>
      </c>
      <c r="C1" s="42" t="s">
        <v>13</v>
      </c>
      <c r="D1" s="42" t="s">
        <v>15</v>
      </c>
    </row>
    <row r="2" spans="1:11" x14ac:dyDescent="0.25">
      <c r="A2" s="44" t="s">
        <v>31</v>
      </c>
      <c r="B2" s="96">
        <v>0.40625</v>
      </c>
      <c r="C2" s="97">
        <v>0.76041666666666663</v>
      </c>
      <c r="D2" s="44">
        <v>65535</v>
      </c>
      <c r="F2" s="4" t="s">
        <v>8</v>
      </c>
      <c r="G2" s="14" t="s">
        <v>11</v>
      </c>
      <c r="I2" s="17" t="s">
        <v>37</v>
      </c>
      <c r="J2" s="87">
        <v>43465</v>
      </c>
      <c r="K2" s="87">
        <v>43495</v>
      </c>
    </row>
    <row r="3" spans="1:11" x14ac:dyDescent="0.25">
      <c r="A3" s="69" t="s">
        <v>60</v>
      </c>
      <c r="B3" s="96">
        <v>0.40625</v>
      </c>
      <c r="C3" s="97">
        <v>0.60416666666666663</v>
      </c>
      <c r="D3" s="43">
        <v>49407</v>
      </c>
      <c r="F3" s="5">
        <v>0.33333333333333331</v>
      </c>
      <c r="I3" s="17" t="s">
        <v>38</v>
      </c>
      <c r="J3" s="87">
        <v>43496</v>
      </c>
      <c r="K3" s="87">
        <v>43523</v>
      </c>
    </row>
    <row r="4" spans="1:11" x14ac:dyDescent="0.25">
      <c r="A4" s="69" t="s">
        <v>62</v>
      </c>
      <c r="B4" s="96">
        <v>0.51041666666666663</v>
      </c>
      <c r="C4" s="97">
        <v>0.72916666666666663</v>
      </c>
      <c r="D4" s="70">
        <v>16247773</v>
      </c>
      <c r="I4" s="17" t="s">
        <v>39</v>
      </c>
      <c r="J4" s="87">
        <v>43524</v>
      </c>
      <c r="K4" s="87">
        <v>43554</v>
      </c>
    </row>
    <row r="5" spans="1:11" x14ac:dyDescent="0.25">
      <c r="A5" s="69" t="s">
        <v>53</v>
      </c>
      <c r="B5" s="96">
        <v>0.51041666666666663</v>
      </c>
      <c r="C5" s="97">
        <v>0.70833333333333337</v>
      </c>
      <c r="D5" s="70">
        <v>16247773</v>
      </c>
      <c r="I5" s="17" t="s">
        <v>40</v>
      </c>
      <c r="J5" s="87">
        <v>43555</v>
      </c>
      <c r="K5" s="87">
        <v>43584</v>
      </c>
    </row>
    <row r="6" spans="1:11" x14ac:dyDescent="0.25">
      <c r="A6" s="69" t="s">
        <v>64</v>
      </c>
      <c r="B6" s="96">
        <v>0.55208333333333337</v>
      </c>
      <c r="C6" s="97">
        <v>0.75</v>
      </c>
      <c r="D6" s="70">
        <v>16247773</v>
      </c>
      <c r="I6" s="17" t="s">
        <v>41</v>
      </c>
      <c r="J6" s="87">
        <v>43585</v>
      </c>
      <c r="K6" s="87">
        <v>43615</v>
      </c>
    </row>
    <row r="7" spans="1:11" x14ac:dyDescent="0.25">
      <c r="A7" s="69" t="s">
        <v>10</v>
      </c>
      <c r="B7" s="96">
        <v>0.5</v>
      </c>
      <c r="C7" s="97">
        <v>0.75</v>
      </c>
      <c r="D7" s="71">
        <v>16764159</v>
      </c>
      <c r="I7" s="17" t="s">
        <v>42</v>
      </c>
      <c r="J7" s="87">
        <v>43616</v>
      </c>
      <c r="K7" s="87">
        <v>43645</v>
      </c>
    </row>
    <row r="8" spans="1:11" x14ac:dyDescent="0.25">
      <c r="A8" s="69" t="s">
        <v>54</v>
      </c>
      <c r="B8" s="96">
        <v>0.6875</v>
      </c>
      <c r="C8" s="97">
        <v>0.88541666666666663</v>
      </c>
      <c r="D8" s="72">
        <v>10092492</v>
      </c>
      <c r="I8" s="17" t="s">
        <v>43</v>
      </c>
      <c r="J8" s="87">
        <v>43646</v>
      </c>
      <c r="K8" s="87">
        <v>43676</v>
      </c>
    </row>
    <row r="9" spans="1:11" x14ac:dyDescent="0.25">
      <c r="A9" s="69" t="s">
        <v>63</v>
      </c>
      <c r="B9" s="96">
        <v>0.72916666666666663</v>
      </c>
      <c r="C9" s="97">
        <v>0.92708333333333337</v>
      </c>
      <c r="D9" s="72">
        <v>10092492</v>
      </c>
      <c r="I9" s="17" t="s">
        <v>44</v>
      </c>
      <c r="J9" s="87">
        <v>43677</v>
      </c>
      <c r="K9" s="87">
        <v>43707</v>
      </c>
    </row>
    <row r="10" spans="1:11" x14ac:dyDescent="0.25">
      <c r="A10" s="69" t="s">
        <v>32</v>
      </c>
      <c r="B10" s="96">
        <v>0.53125</v>
      </c>
      <c r="C10" s="97">
        <v>0.88541666666666663</v>
      </c>
      <c r="D10" s="66">
        <v>14277081</v>
      </c>
      <c r="I10" s="17" t="s">
        <v>45</v>
      </c>
      <c r="J10" s="87">
        <v>43708</v>
      </c>
      <c r="K10" s="87">
        <v>43737</v>
      </c>
    </row>
    <row r="11" spans="1:11" x14ac:dyDescent="0.25">
      <c r="A11" s="2" t="s">
        <v>61</v>
      </c>
      <c r="D11" s="73">
        <v>255</v>
      </c>
      <c r="I11" s="17" t="s">
        <v>46</v>
      </c>
      <c r="J11" s="87">
        <v>43738</v>
      </c>
      <c r="K11" s="87">
        <v>43768</v>
      </c>
    </row>
    <row r="12" spans="1:11" x14ac:dyDescent="0.25">
      <c r="A12" s="17" t="s">
        <v>14</v>
      </c>
      <c r="B12" s="45"/>
      <c r="C12" s="46"/>
      <c r="D12" s="47"/>
      <c r="I12" s="17" t="s">
        <v>47</v>
      </c>
      <c r="J12" s="87">
        <v>43769</v>
      </c>
      <c r="K12" s="87">
        <v>43798</v>
      </c>
    </row>
    <row r="13" spans="1:11" x14ac:dyDescent="0.25">
      <c r="A13" s="2" t="s">
        <v>30</v>
      </c>
      <c r="B13" s="45"/>
      <c r="C13" s="46"/>
      <c r="D13" s="47"/>
      <c r="I13" s="17" t="s">
        <v>48</v>
      </c>
      <c r="J13" s="87">
        <v>43799</v>
      </c>
      <c r="K13" s="87">
        <v>43829</v>
      </c>
    </row>
    <row r="16" spans="1:11" x14ac:dyDescent="0.25">
      <c r="A16" s="7"/>
    </row>
    <row r="18" spans="1:12" ht="14.45" customHeight="1" x14ac:dyDescent="0.25">
      <c r="A18" s="7"/>
      <c r="C18" s="13"/>
    </row>
    <row r="19" spans="1:12" ht="14.45" customHeight="1" thickBot="1" x14ac:dyDescent="0.3"/>
    <row r="20" spans="1:12" ht="23.45" customHeight="1" thickBot="1" x14ac:dyDescent="0.3">
      <c r="F20" s="147" t="s">
        <v>35</v>
      </c>
      <c r="G20" s="148"/>
      <c r="H20" s="148"/>
      <c r="I20" s="148"/>
      <c r="J20" s="148"/>
      <c r="K20" s="148"/>
      <c r="L20" s="149"/>
    </row>
    <row r="21" spans="1:12" x14ac:dyDescent="0.25">
      <c r="D21" s="145" t="s">
        <v>34</v>
      </c>
      <c r="E21" s="146"/>
      <c r="F21" s="110" t="s">
        <v>23</v>
      </c>
      <c r="G21" s="111" t="s">
        <v>20</v>
      </c>
      <c r="H21" s="111" t="s">
        <v>17</v>
      </c>
      <c r="I21" s="111" t="s">
        <v>18</v>
      </c>
      <c r="J21" s="111" t="s">
        <v>19</v>
      </c>
      <c r="K21" s="111" t="s">
        <v>21</v>
      </c>
      <c r="L21" s="112" t="s">
        <v>22</v>
      </c>
    </row>
    <row r="22" spans="1:12" x14ac:dyDescent="0.25">
      <c r="A22" s="150" t="s">
        <v>24</v>
      </c>
      <c r="B22" s="151"/>
      <c r="C22" s="152"/>
      <c r="D22" s="107">
        <v>1.0416666666666667</v>
      </c>
      <c r="E22" s="95">
        <v>1.6666666666666667</v>
      </c>
      <c r="F22" s="80" t="s">
        <v>16</v>
      </c>
      <c r="G22" s="18" t="s">
        <v>16</v>
      </c>
      <c r="H22" s="18" t="s">
        <v>16</v>
      </c>
      <c r="I22" s="18" t="s">
        <v>16</v>
      </c>
      <c r="J22" s="18" t="s">
        <v>16</v>
      </c>
      <c r="K22" s="18" t="s">
        <v>16</v>
      </c>
      <c r="L22" s="81" t="s">
        <v>16</v>
      </c>
    </row>
    <row r="23" spans="1:12" x14ac:dyDescent="0.25">
      <c r="A23" s="153" t="s">
        <v>55</v>
      </c>
      <c r="B23" s="154"/>
      <c r="C23" s="155"/>
      <c r="D23" s="107">
        <v>1.25</v>
      </c>
      <c r="E23" s="95">
        <v>1.4583333333333333</v>
      </c>
      <c r="F23" s="80" t="s">
        <v>16</v>
      </c>
      <c r="G23" s="18" t="s">
        <v>16</v>
      </c>
      <c r="H23" s="18" t="s">
        <v>16</v>
      </c>
      <c r="I23" s="18" t="s">
        <v>16</v>
      </c>
      <c r="J23" s="18" t="s">
        <v>16</v>
      </c>
      <c r="K23" s="18" t="s">
        <v>16</v>
      </c>
      <c r="L23" s="81" t="s">
        <v>16</v>
      </c>
    </row>
    <row r="24" spans="1:12" x14ac:dyDescent="0.25">
      <c r="A24" s="156" t="s">
        <v>56</v>
      </c>
      <c r="B24" s="156"/>
      <c r="C24" s="157"/>
      <c r="D24" s="108">
        <v>0.625</v>
      </c>
      <c r="E24" s="109">
        <v>0.83333333333333337</v>
      </c>
      <c r="F24" s="80" t="s">
        <v>58</v>
      </c>
      <c r="G24" s="18" t="s">
        <v>58</v>
      </c>
      <c r="H24" s="18" t="s">
        <v>58</v>
      </c>
      <c r="I24" s="18" t="s">
        <v>58</v>
      </c>
      <c r="J24" s="18" t="s">
        <v>58</v>
      </c>
      <c r="K24" s="18" t="s">
        <v>57</v>
      </c>
      <c r="L24" s="81" t="s">
        <v>57</v>
      </c>
    </row>
    <row r="25" spans="1:12" ht="15.75" thickBot="1" x14ac:dyDescent="0.3">
      <c r="A25" s="141" t="s">
        <v>33</v>
      </c>
      <c r="B25" s="142"/>
      <c r="C25" s="143"/>
      <c r="D25" s="82"/>
      <c r="E25" s="20"/>
      <c r="F25" s="82"/>
      <c r="G25" s="19"/>
      <c r="H25" s="19"/>
      <c r="I25" s="19"/>
      <c r="J25" s="19"/>
      <c r="K25" s="19"/>
      <c r="L25" s="20"/>
    </row>
    <row r="26" spans="1:12" x14ac:dyDescent="0.25">
      <c r="A26" s="144" t="s">
        <v>59</v>
      </c>
      <c r="B26" s="144"/>
      <c r="C26" s="144"/>
      <c r="D26" s="113">
        <v>1.6666666666666667</v>
      </c>
    </row>
  </sheetData>
  <mergeCells count="7">
    <mergeCell ref="A25:C25"/>
    <mergeCell ref="A26:C26"/>
    <mergeCell ref="D21:E21"/>
    <mergeCell ref="F20:L20"/>
    <mergeCell ref="A22:C22"/>
    <mergeCell ref="A23:C23"/>
    <mergeCell ref="A24:C24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Det. Week 1&amp;2</vt:lpstr>
      <vt:lpstr>Det. Week 3&amp;4</vt:lpstr>
      <vt:lpstr>GLOBAL</vt:lpstr>
      <vt:lpstr>TOOLS 324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</dc:creator>
  <cp:lastModifiedBy>Yves Admin</cp:lastModifiedBy>
  <cp:lastPrinted>2022-03-03T17:47:57Z</cp:lastPrinted>
  <dcterms:created xsi:type="dcterms:W3CDTF">2022-02-12T14:15:29Z</dcterms:created>
  <dcterms:modified xsi:type="dcterms:W3CDTF">2023-12-31T08:38:56Z</dcterms:modified>
</cp:coreProperties>
</file>