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A8246DAA-0EBD-472A-B86B-88A0265066A7}" xr6:coauthVersionLast="47" xr6:coauthVersionMax="47" xr10:uidLastSave="{00000000-0000-0000-0000-000000000000}"/>
  <bookViews>
    <workbookView xWindow="-120" yWindow="-120" windowWidth="29040" windowHeight="15840" xr2:uid="{C34F07B3-BC03-4086-B109-681E999BA2FE}"/>
  </bookViews>
  <sheets>
    <sheet name="Planning" sheetId="4" r:id="rId1"/>
    <sheet name="Programmation" sheetId="5" r:id="rId2"/>
    <sheet name="Aide" sheetId="3" r:id="rId3"/>
  </sheets>
  <definedNames>
    <definedName name="JoursFériés">Aide!$M$4:$M$16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6" i="3" l="1"/>
  <c r="M15" i="3"/>
  <c r="M14" i="3"/>
  <c r="M13" i="3"/>
  <c r="M12" i="3"/>
  <c r="M8" i="3"/>
  <c r="M7" i="3"/>
  <c r="M5" i="3"/>
  <c r="M4" i="3"/>
  <c r="E2" i="4"/>
  <c r="E8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E8" i="4"/>
  <c r="AF8" i="4"/>
  <c r="AG8" i="4"/>
  <c r="AH8" i="4"/>
  <c r="D8" i="4"/>
  <c r="D9" i="4" l="1"/>
  <c r="M11" i="3"/>
  <c r="M10" i="3"/>
  <c r="M9" i="3"/>
  <c r="M6" i="3"/>
  <c r="X9" i="4"/>
  <c r="M9" i="4"/>
  <c r="Z9" i="4"/>
  <c r="Y9" i="4"/>
  <c r="AB9" i="4"/>
  <c r="P9" i="4"/>
  <c r="AA9" i="4"/>
  <c r="N9" i="4"/>
  <c r="T9" i="4"/>
  <c r="AF9" i="4"/>
  <c r="AD9" i="4"/>
  <c r="O9" i="4"/>
  <c r="L9" i="4"/>
  <c r="H9" i="4"/>
  <c r="AH9" i="4"/>
  <c r="AG9" i="4"/>
  <c r="AE9" i="4"/>
  <c r="AC9" i="4"/>
  <c r="W9" i="4"/>
  <c r="K9" i="4"/>
  <c r="V9" i="4"/>
  <c r="J9" i="4"/>
  <c r="U9" i="4"/>
  <c r="I9" i="4"/>
  <c r="S9" i="4"/>
  <c r="G9" i="4"/>
  <c r="R9" i="4"/>
  <c r="F9" i="4"/>
  <c r="Q9" i="4"/>
  <c r="E9" i="4"/>
  <c r="R24" i="4" l="1"/>
  <c r="AF24" i="4"/>
  <c r="N24" i="4"/>
  <c r="Y24" i="4"/>
  <c r="U24" i="4"/>
  <c r="I24" i="4"/>
  <c r="AC24" i="4"/>
  <c r="O24" i="4"/>
  <c r="F24" i="4"/>
  <c r="C14" i="4"/>
  <c r="AA24" i="4"/>
  <c r="AG24" i="4"/>
  <c r="C13" i="4"/>
  <c r="J24" i="4"/>
  <c r="C15" i="4"/>
  <c r="V24" i="4"/>
  <c r="AB24" i="4"/>
  <c r="Z24" i="4"/>
  <c r="D24" i="4"/>
  <c r="C16" i="4"/>
  <c r="AE24" i="4"/>
  <c r="AH24" i="4"/>
  <c r="P24" i="4"/>
  <c r="M24" i="4"/>
  <c r="W24" i="4"/>
  <c r="C17" i="4"/>
  <c r="AD24" i="4"/>
  <c r="K24" i="4"/>
  <c r="E24" i="4"/>
  <c r="G24" i="4"/>
  <c r="S24" i="4"/>
  <c r="C18" i="4"/>
  <c r="H24" i="4"/>
  <c r="L24" i="4"/>
  <c r="Q24" i="4"/>
  <c r="T24" i="4"/>
  <c r="X24" i="4"/>
</calcChain>
</file>

<file path=xl/sharedStrings.xml><?xml version="1.0" encoding="utf-8"?>
<sst xmlns="http://schemas.openxmlformats.org/spreadsheetml/2006/main" count="52" uniqueCount="46">
  <si>
    <t>Colonne1</t>
  </si>
  <si>
    <t>Mois</t>
  </si>
  <si>
    <t>Num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</si>
  <si>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</si>
  <si>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</si>
  <si>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</si>
  <si>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</si>
  <si>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</si>
  <si>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</si>
  <si>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</si>
  <si>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</si>
  <si>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</si>
  <si>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</si>
  <si>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</si>
  <si>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</si>
  <si>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</si>
  <si>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Année :</t>
  </si>
  <si>
    <t>Mois :</t>
  </si>
  <si>
    <t>Procédé spéciaux</t>
  </si>
  <si>
    <t>Sertissage 8 pans</t>
  </si>
  <si>
    <t>Agrafage</t>
  </si>
  <si>
    <t>Procédé spécial :</t>
  </si>
  <si>
    <t>Périodicité</t>
  </si>
  <si>
    <t>Mensuelle</t>
  </si>
  <si>
    <t>Date</t>
  </si>
  <si>
    <t>Formule</t>
  </si>
  <si>
    <t>Jour de l'an</t>
  </si>
  <si>
    <t>Pâques (cellule D7)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</si>
  <si>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</si>
  <si>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</si>
  <si>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</si>
  <si>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</si>
  <si>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</si>
  <si>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</si>
  <si>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</si>
  <si>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</si>
  <si>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</si>
  <si>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</si>
  <si>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</si>
  <si>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FÉRIÉS</t>
  </si>
  <si>
    <t>Tous</t>
  </si>
  <si>
    <t>Exemple A</t>
  </si>
  <si>
    <t>Exemple B</t>
  </si>
  <si>
    <t>????</t>
  </si>
  <si>
    <t>Recherche de la première semaine de 5 jours du mois et mise en couleur de ces 5 jours</t>
  </si>
  <si>
    <t>Recherche de la première semaine de 5 jours de chaque 3 (février, mai, août, novembre) mois et mise en couleur de ces 5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</si>
</sst>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0" xfId="0" applyFill="1"/>
    <xf numFmtId="0" fontId="0" fillId="2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0" fillId="3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0" xfId="0" applyNumberFormat="1"/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left" vertical="center"/>
    </xf>
    <xf numFmtId="0" fontId="0" fillId="5" borderId="0" xfId="0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</cellXfs>
  <cellStyles count="1">
    <cellStyle name="Normal" xfId="0" builtinId="0"/>
  </cellStyles>
  <dxfs count="22"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C000"/>
      </font>
      <fill>
        <patternFill>
          <bgColor rgb="FFFFC000"/>
        </pattern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7" tint="0.8000122074037904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0.39994506668294322"/>
      </font>
      <fill>
        <patternFill>
          <bgColor theme="9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A8F7C89-53EB-41ED-8750-5C828569B302}" name="Tableau4" displayName="Tableau4" ref="G3:H6" totalsRowShown="0" headerRowDxfId="12" dataDxfId="10" headerRowBorderDxfId="11" tableBorderDxfId="9" totalsRowBorderDxfId="8">
  <autoFilter ref="G3:H6" xr:uid="{83ABBB6B-293E-4CB5-A3CF-EC44DCD1411B}"/>
  <tableColumns count="2">
    <tableColumn id="1" xr3:uid="{F32E310B-0734-441B-ACBC-FA726C81B9BD}" name="Procédé spéciaux" dataDxfId="7"/>
    <tableColumn id="2" xr3:uid="{D51E55CA-1D55-4A8C-81D0-7C54523B2CA5}" name="Périodicité" dataDxfId="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068156A-A3F5-48A7-9EA7-5A722713EF8F}" name="Tableau5" displayName="Tableau5" ref="L2:M16" totalsRowShown="0" headerRowDxfId="5" headerRowBorderDxfId="4" tableBorderDxfId="3" totalsRowBorderDxfId="2">
  <autoFilter ref="L2:M16" xr:uid="{7A7E9287-A5A5-448E-8E6B-71112F6E7277}"/>
  <tableColumns count="2">
    <tableColumn id="1" xr3:uid="{AC5F35BF-25DA-4139-907D-E35A4F837126}" name="FÉRIÉS" dataDxfId="1"/>
    <tableColumn id="2" xr3:uid="{275E5817-D193-4DF0-B2B4-72AF2E48F68C}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FC9C2-4D80-4018-B518-3649E973BD3D}">
  <sheetPr codeName="Feuil1"/>
  <dimension ref="B1:AH24"/>
  <sheetViews>
    <sheetView tabSelected="1" zoomScale="130" zoomScaleNormal="130" workbookViewId="0">
      <selection activeCell="C3" sqref="C3"/>
    </sheetView>
  </sheetViews>
  <sheetFormatPr baseColWidth="10" defaultRowHeight="15" x14ac:dyDescent="0.25"/>
  <cols>
    <col min="1" max="1" width="5.28515625" customWidth="1"/>
    <col min="2" max="2" width="15.85546875" bestFit="1" customWidth="1"/>
    <col min="3" max="3" width="16.140625" bestFit="1" customWidth="1"/>
    <col min="4" max="34" width="4.28515625" style="25" customWidth="1"/>
  </cols>
  <sheetData>
    <row r="1" spans="2:34" x14ac:dyDescent="0.25"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2:34" x14ac:dyDescent="0.25">
      <c r="B2" s="3" t="s">
        <v>16</v>
      </c>
      <c r="C2" s="4">
        <v>2023</v>
      </c>
      <c r="D2" s="1"/>
      <c r="E2" s="24" t="str">
        <f>IF(AND(C2&lt;&gt;"",C3&lt;&gt;""),"Planning plan de surveillance de "&amp;C4&amp;" pour le mois de "&amp;C3&amp;" "&amp;C2,"")</f>
        <v>Planning plan de surveillance de Tous pour le mois de Décembre 2023</v>
      </c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1"/>
      <c r="AG2" s="1"/>
      <c r="AH2" s="1"/>
    </row>
    <row r="3" spans="2:34" x14ac:dyDescent="0.25">
      <c r="B3" s="3" t="s">
        <v>17</v>
      </c>
      <c r="C3" s="4" t="s">
        <v>14</v>
      </c>
      <c r="D3" s="1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1"/>
      <c r="AG3" s="1"/>
      <c r="AH3" s="1"/>
    </row>
    <row r="4" spans="2:34" x14ac:dyDescent="0.25">
      <c r="B4" s="3" t="s">
        <v>21</v>
      </c>
      <c r="C4" s="4" t="s">
        <v>40</v>
      </c>
      <c r="D4" s="1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1"/>
      <c r="AG4" s="1"/>
      <c r="AH4" s="1"/>
    </row>
    <row r="5" spans="2:34" x14ac:dyDescent="0.25">
      <c r="D5" s="1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1"/>
      <c r="AG5" s="1"/>
      <c r="AH5" s="1"/>
    </row>
    <row r="6" spans="2:34" ht="14.25" customHeight="1" x14ac:dyDescent="0.25"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2:34" ht="48.75" hidden="1" customHeight="1" x14ac:dyDescent="0.25">
      <c r="D7" s="1">
        <v>1</v>
      </c>
      <c r="E7" s="1">
        <v>2</v>
      </c>
      <c r="F7" s="1">
        <v>3</v>
      </c>
      <c r="G7" s="1">
        <v>4</v>
      </c>
      <c r="H7" s="1">
        <v>5</v>
      </c>
      <c r="I7" s="1">
        <v>6</v>
      </c>
      <c r="J7" s="1">
        <v>7</v>
      </c>
      <c r="K7" s="1">
        <v>8</v>
      </c>
      <c r="L7" s="1">
        <v>9</v>
      </c>
      <c r="M7" s="1">
        <v>10</v>
      </c>
      <c r="N7" s="1">
        <v>11</v>
      </c>
      <c r="O7" s="1">
        <v>12</v>
      </c>
      <c r="P7" s="1">
        <v>13</v>
      </c>
      <c r="Q7" s="1">
        <v>14</v>
      </c>
      <c r="R7" s="1">
        <v>15</v>
      </c>
      <c r="S7" s="1">
        <v>16</v>
      </c>
      <c r="T7" s="1">
        <v>17</v>
      </c>
      <c r="U7" s="1">
        <v>18</v>
      </c>
      <c r="V7" s="1">
        <v>19</v>
      </c>
      <c r="W7" s="1">
        <v>20</v>
      </c>
      <c r="X7" s="1">
        <v>21</v>
      </c>
      <c r="Y7" s="1">
        <v>22</v>
      </c>
      <c r="Z7" s="1">
        <v>23</v>
      </c>
      <c r="AA7" s="1">
        <v>24</v>
      </c>
      <c r="AB7" s="1">
        <v>25</v>
      </c>
      <c r="AC7" s="1">
        <v>26</v>
      </c>
      <c r="AD7" s="1">
        <v>27</v>
      </c>
      <c r="AE7" s="1">
        <v>28</v>
      </c>
      <c r="AF7" s="1">
        <v>29</v>
      </c>
      <c r="AG7" s="1">
        <v>30</v>
      </c>
      <c r="AH7" s="1">
        <v>31</v>
      </c>
    </row>
    <row r="8" spans="2:34" ht="53.25" hidden="1" customHeight="1" x14ac:dyDescent="0.25">
      <c r="D8" s="6">
        <f>DATE($C$2,VLOOKUP($C$3,Aide!$B$4:$C$15,2,FALSE),D7)</f>
        <v>45261</v>
      </c>
      <c r="E8" s="6">
        <f>DATE($C$2,VLOOKUP($C$3,Aide!$B$4:$C$15,2,FALSE),E7)</f>
        <v>45262</v>
      </c>
      <c r="F8" s="6">
        <f>DATE($C$2,VLOOKUP($C$3,Aide!$B$4:$C$15,2,FALSE),F7)</f>
        <v>45263</v>
      </c>
      <c r="G8" s="6">
        <f>DATE($C$2,VLOOKUP($C$3,Aide!$B$4:$C$15,2,FALSE),G7)</f>
        <v>45264</v>
      </c>
      <c r="H8" s="6">
        <f>DATE($C$2,VLOOKUP($C$3,Aide!$B$4:$C$15,2,FALSE),H7)</f>
        <v>45265</v>
      </c>
      <c r="I8" s="6">
        <f>DATE($C$2,VLOOKUP($C$3,Aide!$B$4:$C$15,2,FALSE),I7)</f>
        <v>45266</v>
      </c>
      <c r="J8" s="6">
        <f>DATE($C$2,VLOOKUP($C$3,Aide!$B$4:$C$15,2,FALSE),J7)</f>
        <v>45267</v>
      </c>
      <c r="K8" s="6">
        <f>DATE($C$2,VLOOKUP($C$3,Aide!$B$4:$C$15,2,FALSE),K7)</f>
        <v>45268</v>
      </c>
      <c r="L8" s="6">
        <f>DATE($C$2,VLOOKUP($C$3,Aide!$B$4:$C$15,2,FALSE),L7)</f>
        <v>45269</v>
      </c>
      <c r="M8" s="6">
        <f>DATE($C$2,VLOOKUP($C$3,Aide!$B$4:$C$15,2,FALSE),M7)</f>
        <v>45270</v>
      </c>
      <c r="N8" s="6">
        <f>DATE($C$2,VLOOKUP($C$3,Aide!$B$4:$C$15,2,FALSE),N7)</f>
        <v>45271</v>
      </c>
      <c r="O8" s="6">
        <f>DATE($C$2,VLOOKUP($C$3,Aide!$B$4:$C$15,2,FALSE),O7)</f>
        <v>45272</v>
      </c>
      <c r="P8" s="6">
        <f>DATE($C$2,VLOOKUP($C$3,Aide!$B$4:$C$15,2,FALSE),P7)</f>
        <v>45273</v>
      </c>
      <c r="Q8" s="6">
        <f>DATE($C$2,VLOOKUP($C$3,Aide!$B$4:$C$15,2,FALSE),Q7)</f>
        <v>45274</v>
      </c>
      <c r="R8" s="6">
        <f>DATE($C$2,VLOOKUP($C$3,Aide!$B$4:$C$15,2,FALSE),R7)</f>
        <v>45275</v>
      </c>
      <c r="S8" s="6">
        <f>DATE($C$2,VLOOKUP($C$3,Aide!$B$4:$C$15,2,FALSE),S7)</f>
        <v>45276</v>
      </c>
      <c r="T8" s="6">
        <f>DATE($C$2,VLOOKUP($C$3,Aide!$B$4:$C$15,2,FALSE),T7)</f>
        <v>45277</v>
      </c>
      <c r="U8" s="6">
        <f>DATE($C$2,VLOOKUP($C$3,Aide!$B$4:$C$15,2,FALSE),U7)</f>
        <v>45278</v>
      </c>
      <c r="V8" s="6">
        <f>DATE($C$2,VLOOKUP($C$3,Aide!$B$4:$C$15,2,FALSE),V7)</f>
        <v>45279</v>
      </c>
      <c r="W8" s="6">
        <f>DATE($C$2,VLOOKUP($C$3,Aide!$B$4:$C$15,2,FALSE),W7)</f>
        <v>45280</v>
      </c>
      <c r="X8" s="6">
        <f>DATE($C$2,VLOOKUP($C$3,Aide!$B$4:$C$15,2,FALSE),X7)</f>
        <v>45281</v>
      </c>
      <c r="Y8" s="6">
        <f>DATE($C$2,VLOOKUP($C$3,Aide!$B$4:$C$15,2,FALSE),Y7)</f>
        <v>45282</v>
      </c>
      <c r="Z8" s="6">
        <f>DATE($C$2,VLOOKUP($C$3,Aide!$B$4:$C$15,2,FALSE),Z7)</f>
        <v>45283</v>
      </c>
      <c r="AA8" s="6">
        <f>DATE($C$2,VLOOKUP($C$3,Aide!$B$4:$C$15,2,FALSE),AA7)</f>
        <v>45284</v>
      </c>
      <c r="AB8" s="6">
        <f>DATE($C$2,VLOOKUP($C$3,Aide!$B$4:$C$15,2,FALSE),AB7)</f>
        <v>45285</v>
      </c>
      <c r="AC8" s="6">
        <f>DATE($C$2,VLOOKUP($C$3,Aide!$B$4:$C$15,2,FALSE),AC7)</f>
        <v>45286</v>
      </c>
      <c r="AD8" s="6">
        <f>DATE($C$2,VLOOKUP($C$3,Aide!$B$4:$C$15,2,FALSE),AD7)</f>
        <v>45287</v>
      </c>
      <c r="AE8" s="6">
        <f>DATE($C$2,VLOOKUP($C$3,Aide!$B$4:$C$15,2,FALSE),AE7)</f>
        <v>45288</v>
      </c>
      <c r="AF8" s="6">
        <f>DATE($C$2,VLOOKUP($C$3,Aide!$B$4:$C$15,2,FALSE),AF7)</f>
        <v>45289</v>
      </c>
      <c r="AG8" s="6">
        <f>DATE($C$2,VLOOKUP($C$3,Aide!$B$4:$C$15,2,FALSE),AG7)</f>
        <v>45290</v>
      </c>
      <c r="AH8" s="6">
        <f>DATE($C$2,VLOOKUP($C$3,Aide!$B$4:$C$15,2,FALSE),AH7)</f>
        <v>45291</v>
      </c>
    </row>
    <row r="9" spans="2:34" ht="71.25" customHeight="1" x14ac:dyDescent="0.25">
      <c r="D9" s="7" t="str">
        <f>IF(AND($C$2&lt;&gt;"",$C$3&lt;&gt;""),TEXT(D8,"jjjj")&amp;" "&amp;TEXT(D8,"jj"),"")</f>
        <v>vendredi 01</v>
      </c>
      <c r="E9" s="7" t="str">
        <f t="shared" ref="E9:AH9" si="0">IF(AND($C$2&lt;&gt;"",$C$3&lt;&gt;""),IF(MONTH(E8)=MONTH($D$8),TEXT(E8,"jjjj")&amp;" "&amp;TEXT(E8,"jj"),""),"")</f>
        <v>samedi 02</v>
      </c>
      <c r="F9" s="7" t="str">
        <f t="shared" si="0"/>
        <v>dimanche 03</v>
      </c>
      <c r="G9" s="7" t="str">
        <f t="shared" si="0"/>
        <v>lundi 04</v>
      </c>
      <c r="H9" s="7" t="str">
        <f t="shared" si="0"/>
        <v>mardi 05</v>
      </c>
      <c r="I9" s="7" t="str">
        <f t="shared" si="0"/>
        <v>mercredi 06</v>
      </c>
      <c r="J9" s="7" t="str">
        <f t="shared" si="0"/>
        <v>jeudi 07</v>
      </c>
      <c r="K9" s="7" t="str">
        <f t="shared" si="0"/>
        <v>vendredi 08</v>
      </c>
      <c r="L9" s="7" t="str">
        <f t="shared" si="0"/>
        <v>samedi 09</v>
      </c>
      <c r="M9" s="7" t="str">
        <f t="shared" si="0"/>
        <v>dimanche 10</v>
      </c>
      <c r="N9" s="7" t="str">
        <f t="shared" si="0"/>
        <v>lundi 11</v>
      </c>
      <c r="O9" s="7" t="str">
        <f t="shared" si="0"/>
        <v>mardi 12</v>
      </c>
      <c r="P9" s="7" t="str">
        <f t="shared" si="0"/>
        <v>mercredi 13</v>
      </c>
      <c r="Q9" s="7" t="str">
        <f t="shared" si="0"/>
        <v>jeudi 14</v>
      </c>
      <c r="R9" s="7" t="str">
        <f t="shared" si="0"/>
        <v>vendredi 15</v>
      </c>
      <c r="S9" s="7" t="str">
        <f t="shared" si="0"/>
        <v>samedi 16</v>
      </c>
      <c r="T9" s="7" t="str">
        <f t="shared" si="0"/>
        <v>dimanche 17</v>
      </c>
      <c r="U9" s="7" t="str">
        <f t="shared" si="0"/>
        <v>lundi 18</v>
      </c>
      <c r="V9" s="7" t="str">
        <f t="shared" si="0"/>
        <v>mardi 19</v>
      </c>
      <c r="W9" s="7" t="str">
        <f t="shared" si="0"/>
        <v>mercredi 20</v>
      </c>
      <c r="X9" s="7" t="str">
        <f t="shared" si="0"/>
        <v>jeudi 21</v>
      </c>
      <c r="Y9" s="7" t="str">
        <f t="shared" si="0"/>
        <v>vendredi 22</v>
      </c>
      <c r="Z9" s="7" t="str">
        <f t="shared" si="0"/>
        <v>samedi 23</v>
      </c>
      <c r="AA9" s="7" t="str">
        <f t="shared" si="0"/>
        <v>dimanche 24</v>
      </c>
      <c r="AB9" s="7" t="str">
        <f t="shared" si="0"/>
        <v>lundi 25</v>
      </c>
      <c r="AC9" s="7" t="str">
        <f t="shared" si="0"/>
        <v>mardi 26</v>
      </c>
      <c r="AD9" s="7" t="str">
        <f t="shared" si="0"/>
        <v>mercredi 27</v>
      </c>
      <c r="AE9" s="7" t="str">
        <f t="shared" si="0"/>
        <v>jeudi 28</v>
      </c>
      <c r="AF9" s="7" t="str">
        <f t="shared" si="0"/>
        <v>vendredi 29</v>
      </c>
      <c r="AG9" s="7" t="str">
        <f t="shared" si="0"/>
        <v>samedi 30</v>
      </c>
      <c r="AH9" s="7" t="str">
        <f t="shared" si="0"/>
        <v>dimanche 31</v>
      </c>
    </row>
    <row r="10" spans="2:34" x14ac:dyDescent="0.25">
      <c r="C10" s="22" t="s">
        <v>41</v>
      </c>
      <c r="G10" s="21"/>
      <c r="H10" s="21"/>
      <c r="I10" s="21"/>
      <c r="J10" s="21"/>
      <c r="K10" s="21"/>
    </row>
    <row r="12" spans="2:34" x14ac:dyDescent="0.25">
      <c r="C12" s="23" t="s">
        <v>42</v>
      </c>
    </row>
    <row r="13" spans="2:34" x14ac:dyDescent="0.25">
      <c r="C13">
        <f>IF($D$9&lt;&gt;"",Aide!G7,"")</f>
        <v>0</v>
      </c>
    </row>
    <row r="14" spans="2:34" x14ac:dyDescent="0.25">
      <c r="C14">
        <f>IF($D$9&lt;&gt;"",Aide!G8,"")</f>
        <v>0</v>
      </c>
    </row>
    <row r="15" spans="2:34" x14ac:dyDescent="0.25">
      <c r="C15">
        <f>IF($D$9&lt;&gt;"",Aide!G9,"")</f>
        <v>0</v>
      </c>
    </row>
    <row r="16" spans="2:34" x14ac:dyDescent="0.25">
      <c r="C16">
        <f>IF($D$9&lt;&gt;"",Aide!G10,"")</f>
        <v>0</v>
      </c>
    </row>
    <row r="17" spans="3:34" x14ac:dyDescent="0.25">
      <c r="C17">
        <f>IF($D$9&lt;&gt;"",Aide!G11,"")</f>
        <v>0</v>
      </c>
    </row>
    <row r="18" spans="3:34" x14ac:dyDescent="0.25">
      <c r="C18">
        <f>IF($D$9&lt;&gt;"",Aide!G12,"")</f>
        <v>0</v>
      </c>
    </row>
    <row r="21" spans="3:34" x14ac:dyDescent="0.25">
      <c r="D21" s="26"/>
      <c r="E21" s="26"/>
    </row>
    <row r="24" spans="3:34" hidden="1" x14ac:dyDescent="0.25">
      <c r="D24" s="25" t="str">
        <f t="shared" ref="D24:AH24" si="1">IF(COUNTIF(JoursFériés,D$8),"1","")</f>
        <v/>
      </c>
      <c r="E24" s="25" t="str">
        <f t="shared" si="1"/>
        <v/>
      </c>
      <c r="F24" s="25" t="str">
        <f t="shared" si="1"/>
        <v/>
      </c>
      <c r="G24" s="25" t="str">
        <f t="shared" si="1"/>
        <v/>
      </c>
      <c r="H24" s="25" t="str">
        <f t="shared" si="1"/>
        <v/>
      </c>
      <c r="I24" s="25" t="str">
        <f t="shared" si="1"/>
        <v/>
      </c>
      <c r="J24" s="25" t="str">
        <f t="shared" si="1"/>
        <v/>
      </c>
      <c r="K24" s="25" t="str">
        <f t="shared" si="1"/>
        <v/>
      </c>
      <c r="L24" s="25" t="str">
        <f t="shared" si="1"/>
        <v/>
      </c>
      <c r="M24" s="25" t="str">
        <f t="shared" si="1"/>
        <v/>
      </c>
      <c r="N24" s="25" t="str">
        <f t="shared" si="1"/>
        <v/>
      </c>
      <c r="O24" s="25" t="str">
        <f t="shared" si="1"/>
        <v/>
      </c>
      <c r="P24" s="25" t="str">
        <f t="shared" si="1"/>
        <v/>
      </c>
      <c r="Q24" s="25" t="str">
        <f t="shared" si="1"/>
        <v/>
      </c>
      <c r="R24" s="25" t="str">
        <f t="shared" si="1"/>
        <v/>
      </c>
      <c r="S24" s="25" t="str">
        <f t="shared" si="1"/>
        <v/>
      </c>
      <c r="T24" s="25" t="str">
        <f t="shared" si="1"/>
        <v/>
      </c>
      <c r="U24" s="25" t="str">
        <f t="shared" si="1"/>
        <v/>
      </c>
      <c r="V24" s="25" t="str">
        <f t="shared" si="1"/>
        <v/>
      </c>
      <c r="W24" s="25" t="str">
        <f t="shared" si="1"/>
        <v/>
      </c>
      <c r="X24" s="25" t="str">
        <f t="shared" si="1"/>
        <v/>
      </c>
      <c r="Y24" s="25" t="str">
        <f t="shared" si="1"/>
        <v/>
      </c>
      <c r="Z24" s="25" t="str">
        <f t="shared" si="1"/>
        <v/>
      </c>
      <c r="AA24" s="25" t="str">
        <f t="shared" si="1"/>
        <v/>
      </c>
      <c r="AB24" s="25" t="str">
        <f t="shared" si="1"/>
        <v>1</v>
      </c>
      <c r="AC24" s="25" t="str">
        <f t="shared" si="1"/>
        <v/>
      </c>
      <c r="AD24" s="25" t="str">
        <f t="shared" si="1"/>
        <v/>
      </c>
      <c r="AE24" s="25" t="str">
        <f t="shared" si="1"/>
        <v/>
      </c>
      <c r="AF24" s="25" t="str">
        <f t="shared" si="1"/>
        <v/>
      </c>
      <c r="AG24" s="25" t="str">
        <f t="shared" si="1"/>
        <v/>
      </c>
      <c r="AH24" s="25" t="str">
        <f t="shared" si="1"/>
        <v/>
      </c>
    </row>
  </sheetData>
  <mergeCells count="1">
    <mergeCell ref="E2:AE5"/>
  </mergeCells>
  <conditionalFormatting sqref="D9:AH18">
    <cfRule type="expression" dxfId="21" priority="11">
      <formula>D$9&lt;&gt;""</formula>
    </cfRule>
  </conditionalFormatting>
  <conditionalFormatting sqref="C10:AH10">
    <cfRule type="cellIs" dxfId="20" priority="6" operator="equal">
      <formula>"X"</formula>
    </cfRule>
  </conditionalFormatting>
  <conditionalFormatting sqref="E2:AE5">
    <cfRule type="expression" dxfId="19" priority="8">
      <formula>$E$2&lt;&gt;""</formula>
    </cfRule>
  </conditionalFormatting>
  <conditionalFormatting sqref="C12:AH12">
    <cfRule type="cellIs" dxfId="18" priority="5" operator="equal">
      <formula>"X"</formula>
    </cfRule>
  </conditionalFormatting>
  <conditionalFormatting sqref="C10">
    <cfRule type="expression" dxfId="17" priority="4">
      <formula>C$9&lt;&gt;""</formula>
    </cfRule>
  </conditionalFormatting>
  <conditionalFormatting sqref="C12">
    <cfRule type="expression" dxfId="16" priority="2">
      <formula>C$9&lt;&gt;""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3F547E26-8A6D-4748-A503-6D8A9C5EB65D}">
            <xm:f>AND(D$9&lt;&gt;"",OR(WEEKDAY(D$8,2)=6,WEEKDAY(D$8,2)=7,D$8=Aide!$M$4:$M$16))</xm:f>
            <x14:dxf>
              <fill>
                <patternFill patternType="lightDown"/>
              </fill>
            </x14:dxf>
          </x14:cfRule>
          <xm:sqref>D10:AH18</xm:sqref>
        </x14:conditionalFormatting>
        <x14:conditionalFormatting xmlns:xm="http://schemas.microsoft.com/office/excel/2006/main">
          <x14:cfRule type="expression" priority="3" id="{0830DCA9-C965-43B7-9197-620C5928F5CD}">
            <xm:f>AND(C$9&lt;&gt;"",OR(WEEKDAY(C$8,2)=6,WEEKDAY(C$8,2)=7,C$8=Aide!$M$4:$M$16))</xm:f>
            <x14:dxf>
              <fill>
                <patternFill patternType="lightDown"/>
              </fill>
            </x14:dxf>
          </x14:cfRule>
          <xm:sqref>C10</xm:sqref>
        </x14:conditionalFormatting>
        <x14:conditionalFormatting xmlns:xm="http://schemas.microsoft.com/office/excel/2006/main">
          <x14:cfRule type="expression" priority="1" id="{A0176829-E986-4097-B373-AFF68FF31205}">
            <xm:f>AND(C$9&lt;&gt;"",OR(WEEKDAY(C$8,2)=6,WEEKDAY(C$8,2)=7,C$8=Aide!$M$4:$M$16))</xm:f>
            <x14:dxf>
              <fill>
                <patternFill patternType="lightDown"/>
              </fill>
            </x14:dxf>
          </x14:cfRule>
          <xm:sqref>C12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F44D325-9C92-4207-B0B6-56B846E61A29}">
          <x14:formula1>
            <xm:f>Aide!$E$4:$E$11</xm:f>
          </x14:formula1>
          <xm:sqref>C2</xm:sqref>
        </x14:dataValidation>
        <x14:dataValidation type="list" allowBlank="1" showInputMessage="1" showErrorMessage="1" xr:uid="{C6CC4B6C-0147-47C9-BABC-CA904B51E97D}">
          <x14:formula1>
            <xm:f>Aide!$B$4:$B$15</xm:f>
          </x14:formula1>
          <xm:sqref>C3</xm:sqref>
        </x14:dataValidation>
        <x14:dataValidation type="list" allowBlank="1" showInputMessage="1" showErrorMessage="1" xr:uid="{2DA02E5F-7D79-4116-9301-0715BAA45BAD}">
          <x14:formula1>
            <xm:f>Aide!$G$4:$G$6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C0EFB-AE0A-4ABD-B170-E7099049788A}">
  <sheetPr codeName="Feuil2"/>
  <dimension ref="A1:D6"/>
  <sheetViews>
    <sheetView workbookViewId="0">
      <selection activeCell="G15" sqref="G15"/>
    </sheetView>
  </sheetViews>
  <sheetFormatPr baseColWidth="10" defaultRowHeight="15" x14ac:dyDescent="0.25"/>
  <cols>
    <col min="5" max="5" width="10.7109375" bestFit="1" customWidth="1"/>
    <col min="6" max="6" width="12.85546875" bestFit="1" customWidth="1"/>
  </cols>
  <sheetData>
    <row r="1" spans="1:4" x14ac:dyDescent="0.25">
      <c r="A1" t="s">
        <v>41</v>
      </c>
      <c r="B1" s="1" t="s">
        <v>43</v>
      </c>
      <c r="C1" s="1"/>
      <c r="D1" t="s">
        <v>44</v>
      </c>
    </row>
    <row r="2" spans="1:4" x14ac:dyDescent="0.25">
      <c r="A2" t="s">
        <v>42</v>
      </c>
      <c r="B2" s="1" t="s">
        <v>43</v>
      </c>
      <c r="C2" s="20"/>
      <c r="D2" t="s">
        <v>45</v>
      </c>
    </row>
    <row r="3" spans="1:4" x14ac:dyDescent="0.25">
      <c r="B3" s="5"/>
    </row>
    <row r="4" spans="1:4" x14ac:dyDescent="0.25">
      <c r="B4" s="5"/>
    </row>
    <row r="5" spans="1:4" x14ac:dyDescent="0.25">
      <c r="B5" s="5"/>
    </row>
    <row r="6" spans="1:4" x14ac:dyDescent="0.25">
      <c r="B6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A971C-C65F-48C5-8E3D-1340CE704836}">
  <sheetPr codeName="Feuil3"/>
  <dimension ref="B2:P16"/>
  <sheetViews>
    <sheetView workbookViewId="0">
      <selection activeCell="G7" sqref="G7"/>
    </sheetView>
  </sheetViews>
  <sheetFormatPr baseColWidth="10" defaultRowHeight="15" x14ac:dyDescent="0.25"/>
  <cols>
    <col min="1" max="6" width="11.42578125" style="1"/>
    <col min="7" max="7" width="18.5703125" style="1" customWidth="1"/>
    <col min="8" max="11" width="11.42578125" style="1"/>
    <col min="12" max="12" width="18.28515625" style="1" bestFit="1" customWidth="1"/>
    <col min="13" max="13" width="11.5703125" style="1" customWidth="1"/>
    <col min="14" max="16384" width="11.42578125" style="1"/>
  </cols>
  <sheetData>
    <row r="2" spans="2:16" x14ac:dyDescent="0.25">
      <c r="L2" s="16" t="s">
        <v>39</v>
      </c>
      <c r="M2" s="17" t="s">
        <v>0</v>
      </c>
    </row>
    <row r="3" spans="2:16" x14ac:dyDescent="0.25">
      <c r="B3" s="8" t="s">
        <v>1</v>
      </c>
      <c r="C3" s="8" t="s">
        <v>2</v>
      </c>
      <c r="E3" s="8" t="s">
        <v>15</v>
      </c>
      <c r="G3" s="12" t="s">
        <v>18</v>
      </c>
      <c r="H3" s="12" t="s">
        <v>22</v>
      </c>
      <c r="L3" s="9" t="s">
        <v>24</v>
      </c>
      <c r="M3" s="14" t="s">
        <v>25</v>
      </c>
    </row>
    <row r="4" spans="2:16" x14ac:dyDescent="0.25">
      <c r="B4" s="2" t="s">
        <v>3</v>
      </c>
      <c r="C4" s="2">
        <v>1</v>
      </c>
      <c r="E4" s="2">
        <v>2023</v>
      </c>
      <c r="G4" s="10" t="s">
        <v>40</v>
      </c>
      <c r="H4" s="13" t="s">
        <v>23</v>
      </c>
      <c r="L4" s="9" t="s">
        <v>26</v>
      </c>
      <c r="M4" s="15">
        <f xml:space="preserve"> DATE(Planning!$C$2,1,1)</f>
        <v>44927</v>
      </c>
      <c r="N4" s="5"/>
      <c r="P4" s="5"/>
    </row>
    <row r="5" spans="2:16" x14ac:dyDescent="0.25">
      <c r="B5" s="2" t="s">
        <v>4</v>
      </c>
      <c r="C5" s="2">
        <v>2</v>
      </c>
      <c r="E5" s="2">
        <v>2024</v>
      </c>
      <c r="G5" s="10" t="s">
        <v>19</v>
      </c>
      <c r="H5" s="10" t="s">
        <v>23</v>
      </c>
      <c r="L5" s="9" t="s">
        <v>27</v>
      </c>
      <c r="M5" s="15">
        <f xml:space="preserve"> FLOOR(DAY(MINUTE(Planning!$C$2/38)/2+56)&amp;"/5/"&amp;Planning!$C$2,7)-34</f>
        <v>45025</v>
      </c>
      <c r="N5" s="5"/>
      <c r="P5" s="5"/>
    </row>
    <row r="6" spans="2:16" x14ac:dyDescent="0.25">
      <c r="B6" s="2" t="s">
        <v>5</v>
      </c>
      <c r="C6" s="2">
        <v>3</v>
      </c>
      <c r="E6" s="2">
        <v>2025</v>
      </c>
      <c r="G6" s="11" t="s">
        <v>20</v>
      </c>
      <c r="H6" s="11"/>
      <c r="L6" s="9" t="s">
        <v>28</v>
      </c>
      <c r="M6" s="15">
        <f>M5+1</f>
        <v>45026</v>
      </c>
      <c r="N6" s="5"/>
      <c r="P6" s="5"/>
    </row>
    <row r="7" spans="2:16" x14ac:dyDescent="0.25">
      <c r="B7" s="2" t="s">
        <v>6</v>
      </c>
      <c r="C7" s="2">
        <v>4</v>
      </c>
      <c r="E7" s="2">
        <v>2026</v>
      </c>
      <c r="L7" s="9" t="s">
        <v>29</v>
      </c>
      <c r="M7" s="15">
        <f xml:space="preserve"> DATE(Planning!$C$2,5,1)</f>
        <v>45047</v>
      </c>
      <c r="N7" s="5"/>
      <c r="P7" s="5"/>
    </row>
    <row r="8" spans="2:16" x14ac:dyDescent="0.25">
      <c r="B8" s="2" t="s">
        <v>7</v>
      </c>
      <c r="C8" s="2">
        <v>5</v>
      </c>
      <c r="E8" s="2">
        <v>2027</v>
      </c>
      <c r="L8" s="9" t="s">
        <v>30</v>
      </c>
      <c r="M8" s="15">
        <f xml:space="preserve"> DATE(Planning!$C$2,5,8)</f>
        <v>45054</v>
      </c>
      <c r="N8" s="5"/>
      <c r="P8" s="5"/>
    </row>
    <row r="9" spans="2:16" x14ac:dyDescent="0.25">
      <c r="B9" s="2" t="s">
        <v>8</v>
      </c>
      <c r="C9" s="2">
        <v>6</v>
      </c>
      <c r="E9" s="2">
        <v>2028</v>
      </c>
      <c r="L9" s="9" t="s">
        <v>31</v>
      </c>
      <c r="M9" s="15">
        <f>M5+39</f>
        <v>45064</v>
      </c>
      <c r="N9" s="5"/>
      <c r="P9" s="5"/>
    </row>
    <row r="10" spans="2:16" x14ac:dyDescent="0.25">
      <c r="B10" s="2" t="s">
        <v>9</v>
      </c>
      <c r="C10" s="2">
        <v>7</v>
      </c>
      <c r="E10" s="2">
        <v>2029</v>
      </c>
      <c r="L10" s="9" t="s">
        <v>32</v>
      </c>
      <c r="M10" s="15">
        <f>M5+49</f>
        <v>45074</v>
      </c>
      <c r="N10" s="5"/>
      <c r="P10" s="5"/>
    </row>
    <row r="11" spans="2:16" x14ac:dyDescent="0.25">
      <c r="B11" s="2" t="s">
        <v>10</v>
      </c>
      <c r="C11" s="2">
        <v>8</v>
      </c>
      <c r="E11" s="2">
        <v>2030</v>
      </c>
      <c r="L11" s="9" t="s">
        <v>33</v>
      </c>
      <c r="M11" s="15">
        <f>M5+50</f>
        <v>45075</v>
      </c>
      <c r="N11" s="5"/>
      <c r="P11" s="5"/>
    </row>
    <row r="12" spans="2:16" x14ac:dyDescent="0.25">
      <c r="B12" s="2" t="s">
        <v>11</v>
      </c>
      <c r="C12" s="2">
        <v>9</v>
      </c>
      <c r="L12" s="9" t="s">
        <v>34</v>
      </c>
      <c r="M12" s="15">
        <f xml:space="preserve"> DATE(Planning!$C$2,7,14)</f>
        <v>45121</v>
      </c>
      <c r="N12" s="5"/>
      <c r="P12" s="5"/>
    </row>
    <row r="13" spans="2:16" x14ac:dyDescent="0.25">
      <c r="B13" s="2" t="s">
        <v>12</v>
      </c>
      <c r="C13" s="2">
        <v>10</v>
      </c>
      <c r="L13" s="9" t="s">
        <v>35</v>
      </c>
      <c r="M13" s="15">
        <f xml:space="preserve"> DATE(Planning!$C$2,8,15)</f>
        <v>45153</v>
      </c>
      <c r="N13" s="5"/>
      <c r="P13" s="5"/>
    </row>
    <row r="14" spans="2:16" x14ac:dyDescent="0.25">
      <c r="B14" s="2" t="s">
        <v>13</v>
      </c>
      <c r="C14" s="2">
        <v>11</v>
      </c>
      <c r="L14" s="9" t="s">
        <v>36</v>
      </c>
      <c r="M14" s="15">
        <f xml:space="preserve"> DATE(Planning!$C$2,11,1)</f>
        <v>45231</v>
      </c>
      <c r="N14" s="5"/>
      <c r="P14" s="5"/>
    </row>
    <row r="15" spans="2:16" x14ac:dyDescent="0.25">
      <c r="B15" s="2" t="s">
        <v>14</v>
      </c>
      <c r="C15" s="2">
        <v>12</v>
      </c>
      <c r="L15" s="9" t="s">
        <v>37</v>
      </c>
      <c r="M15" s="15">
        <f>DATE(Planning!$C$2,11,11)</f>
        <v>45241</v>
      </c>
      <c r="N15" s="5"/>
      <c r="P15" s="5"/>
    </row>
    <row r="16" spans="2:16" x14ac:dyDescent="0.25">
      <c r="L16" s="18" t="s">
        <v>38</v>
      </c>
      <c r="M16" s="19">
        <f xml:space="preserve"> DATE(Planning!$C$2,12,25)</f>
        <v>45285</v>
      </c>
      <c r="N16" s="5"/>
      <c r="P16" s="5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</vt:lpstr>
      <vt:lpstr>Programmation</vt:lpstr>
      <vt:lpstr>Aide</vt:lpstr>
      <vt:lpstr>JoursFériés</vt:lpstr>
    </vt:vector>
  </TitlesOfParts>
  <Company>JUMO GmbH Co KG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Zwawiak</dc:creator>
  <cp:lastModifiedBy>Yves</cp:lastModifiedBy>
  <cp:lastPrinted>2023-05-07T09:07:04Z</cp:lastPrinted>
  <dcterms:created xsi:type="dcterms:W3CDTF">2023-05-02T09:58:59Z</dcterms:created>
  <dcterms:modified xsi:type="dcterms:W3CDTF">2023-05-07T10:17:49Z</dcterms:modified>
</cp:coreProperties>
</file>