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01414AE-BFDF-4F00-AE60-21504B404108}" xr6:coauthVersionLast="47" xr6:coauthVersionMax="47" xr10:uidLastSave="{00000000-0000-0000-0000-000000000000}"/>
  <bookViews>
    <workbookView xWindow="-120" yWindow="-120" windowWidth="29040" windowHeight="15840" activeTab="2" xr2:uid="{A147F4BC-2171-A149-824E-CB244663F9CF}"/>
  </bookViews>
  <sheets>
    <sheet name="Calendrier" sheetId="370" r:id="rId1"/>
    <sheet name="colonnes" sheetId="474" r:id="rId2"/>
    <sheet name="BOURGES" sheetId="480" r:id="rId3"/>
    <sheet name="FCB" sheetId="479" r:id="rId4"/>
    <sheet name="J1" sheetId="430" r:id="rId5"/>
    <sheet name="J2" sheetId="475" r:id="rId6"/>
    <sheet name="J3" sheetId="476" r:id="rId7"/>
  </sheets>
  <definedNames>
    <definedName name="_xlnm._FilterDatabase" localSheetId="0" hidden="1">Calendrier!$B$4:$F$267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D42" i="480" l="1"/>
  <c r="BC42" i="480"/>
  <c r="BB42" i="480"/>
  <c r="BA42" i="480"/>
  <c r="AZ42" i="480"/>
  <c r="AY42" i="480"/>
  <c r="AX42" i="480"/>
  <c r="AW42" i="480"/>
  <c r="AV42" i="480"/>
  <c r="AU42" i="480"/>
  <c r="AT42" i="480"/>
  <c r="AS42" i="480"/>
  <c r="AR42" i="480"/>
  <c r="AQ42" i="480"/>
  <c r="AP42" i="480"/>
  <c r="AO42" i="480"/>
  <c r="AN42" i="480"/>
  <c r="AM42" i="480"/>
  <c r="AL42" i="480"/>
  <c r="AK42" i="480"/>
  <c r="AJ42" i="480"/>
  <c r="AI42" i="480"/>
  <c r="AH42" i="480"/>
  <c r="AG42" i="480"/>
  <c r="AF42" i="480"/>
  <c r="AE42" i="480"/>
  <c r="AD42" i="480"/>
  <c r="AC42" i="480"/>
  <c r="AB42" i="480"/>
  <c r="AA42" i="480"/>
  <c r="Z42" i="480"/>
  <c r="Y42" i="480"/>
  <c r="X42" i="480"/>
  <c r="W42" i="480"/>
  <c r="V42" i="480"/>
  <c r="F42" i="480"/>
  <c r="R42" i="480"/>
  <c r="O42" i="480"/>
  <c r="U42" i="480"/>
  <c r="N42" i="480"/>
  <c r="K42" i="480"/>
  <c r="T42" i="480"/>
  <c r="Q42" i="480"/>
  <c r="S42" i="480"/>
  <c r="P42" i="480"/>
  <c r="L42" i="480"/>
  <c r="M42" i="480"/>
  <c r="H42" i="480"/>
  <c r="I42" i="480"/>
  <c r="J42" i="480"/>
  <c r="G42" i="480"/>
  <c r="BD41" i="480"/>
  <c r="BC41" i="480"/>
  <c r="BB41" i="480"/>
  <c r="BA41" i="480"/>
  <c r="AZ41" i="480"/>
  <c r="AY41" i="480"/>
  <c r="AX41" i="480"/>
  <c r="AW41" i="480"/>
  <c r="AV41" i="480"/>
  <c r="AU41" i="480"/>
  <c r="AT41" i="480"/>
  <c r="AS41" i="480"/>
  <c r="AR41" i="480"/>
  <c r="AQ41" i="480"/>
  <c r="AP41" i="480"/>
  <c r="AO41" i="480"/>
  <c r="AN41" i="480"/>
  <c r="AM41" i="480"/>
  <c r="AL41" i="480"/>
  <c r="AK41" i="480"/>
  <c r="AJ41" i="480"/>
  <c r="AI41" i="480"/>
  <c r="AH41" i="480"/>
  <c r="AG41" i="480"/>
  <c r="AF41" i="480"/>
  <c r="AE41" i="480"/>
  <c r="AD41" i="480"/>
  <c r="AC41" i="480"/>
  <c r="AB41" i="480"/>
  <c r="AA41" i="480"/>
  <c r="Z41" i="480"/>
  <c r="Y41" i="480"/>
  <c r="X41" i="480"/>
  <c r="W41" i="480"/>
  <c r="V41" i="480"/>
  <c r="F41" i="480"/>
  <c r="R41" i="480"/>
  <c r="O41" i="480"/>
  <c r="U41" i="480"/>
  <c r="N41" i="480"/>
  <c r="K41" i="480"/>
  <c r="T41" i="480"/>
  <c r="Q41" i="480"/>
  <c r="S41" i="480"/>
  <c r="P41" i="480"/>
  <c r="L41" i="480"/>
  <c r="M41" i="480"/>
  <c r="H41" i="480"/>
  <c r="I41" i="480"/>
  <c r="J41" i="480"/>
  <c r="G41" i="480"/>
  <c r="E40" i="480"/>
  <c r="E39" i="480"/>
  <c r="BD36" i="480"/>
  <c r="BC36" i="480"/>
  <c r="BB36" i="480"/>
  <c r="BA36" i="480"/>
  <c r="AZ36" i="480"/>
  <c r="AY36" i="480"/>
  <c r="AX36" i="480"/>
  <c r="AW36" i="480"/>
  <c r="AV36" i="480"/>
  <c r="AU36" i="480"/>
  <c r="AT36" i="480"/>
  <c r="AS36" i="480"/>
  <c r="AR36" i="480"/>
  <c r="AQ36" i="480"/>
  <c r="AP36" i="480"/>
  <c r="AO36" i="480"/>
  <c r="AN36" i="480"/>
  <c r="AM36" i="480"/>
  <c r="AL36" i="480"/>
  <c r="AK36" i="480"/>
  <c r="AJ36" i="480"/>
  <c r="AI36" i="480"/>
  <c r="AH36" i="480"/>
  <c r="AG36" i="480"/>
  <c r="AF36" i="480"/>
  <c r="AE36" i="480"/>
  <c r="AD36" i="480"/>
  <c r="AC36" i="480"/>
  <c r="AB36" i="480"/>
  <c r="AA36" i="480"/>
  <c r="Z36" i="480"/>
  <c r="Y36" i="480"/>
  <c r="X36" i="480"/>
  <c r="W36" i="480"/>
  <c r="V36" i="480"/>
  <c r="F36" i="480"/>
  <c r="R36" i="480"/>
  <c r="O36" i="480"/>
  <c r="U36" i="480"/>
  <c r="N36" i="480"/>
  <c r="K36" i="480"/>
  <c r="T36" i="480"/>
  <c r="Q36" i="480"/>
  <c r="S36" i="480"/>
  <c r="P36" i="480"/>
  <c r="L36" i="480"/>
  <c r="M36" i="480"/>
  <c r="H36" i="480"/>
  <c r="I36" i="480"/>
  <c r="J36" i="480"/>
  <c r="G36" i="480"/>
  <c r="BD35" i="480"/>
  <c r="BC35" i="480"/>
  <c r="BB35" i="480"/>
  <c r="BA35" i="480"/>
  <c r="AZ35" i="480"/>
  <c r="AY35" i="480"/>
  <c r="AX35" i="480"/>
  <c r="AW35" i="480"/>
  <c r="AV35" i="480"/>
  <c r="AU35" i="480"/>
  <c r="AT35" i="480"/>
  <c r="AS35" i="480"/>
  <c r="AR35" i="480"/>
  <c r="AQ35" i="480"/>
  <c r="AP35" i="480"/>
  <c r="AO35" i="480"/>
  <c r="AN35" i="480"/>
  <c r="AM35" i="480"/>
  <c r="AL35" i="480"/>
  <c r="AK35" i="480"/>
  <c r="AJ35" i="480"/>
  <c r="AI35" i="480"/>
  <c r="AH35" i="480"/>
  <c r="AG35" i="480"/>
  <c r="AF35" i="480"/>
  <c r="AE35" i="480"/>
  <c r="AD35" i="480"/>
  <c r="AC35" i="480"/>
  <c r="AB35" i="480"/>
  <c r="AA35" i="480"/>
  <c r="Z35" i="480"/>
  <c r="Y35" i="480"/>
  <c r="X35" i="480"/>
  <c r="W35" i="480"/>
  <c r="V35" i="480"/>
  <c r="F35" i="480"/>
  <c r="R35" i="480"/>
  <c r="O35" i="480"/>
  <c r="U35" i="480"/>
  <c r="N35" i="480"/>
  <c r="K35" i="480"/>
  <c r="T35" i="480"/>
  <c r="Q35" i="480"/>
  <c r="S35" i="480"/>
  <c r="P35" i="480"/>
  <c r="L35" i="480"/>
  <c r="M35" i="480"/>
  <c r="H35" i="480"/>
  <c r="I35" i="480"/>
  <c r="J35" i="480"/>
  <c r="G35" i="480"/>
  <c r="E34" i="480"/>
  <c r="E33" i="480"/>
  <c r="BD30" i="480"/>
  <c r="BC30" i="480"/>
  <c r="BB30" i="480"/>
  <c r="BA30" i="480"/>
  <c r="AZ30" i="480"/>
  <c r="AY30" i="480"/>
  <c r="AX30" i="480"/>
  <c r="AW30" i="480"/>
  <c r="AV30" i="480"/>
  <c r="AU30" i="480"/>
  <c r="AT30" i="480"/>
  <c r="AO30" i="480"/>
  <c r="AN30" i="480"/>
  <c r="AJ30" i="480"/>
  <c r="AI30" i="480"/>
  <c r="AH30" i="480"/>
  <c r="AG30" i="480"/>
  <c r="AF30" i="480"/>
  <c r="AE30" i="480"/>
  <c r="AD30" i="480"/>
  <c r="AC30" i="480"/>
  <c r="AB30" i="480"/>
  <c r="AA30" i="480"/>
  <c r="Z30" i="480"/>
  <c r="Y30" i="480"/>
  <c r="X30" i="480"/>
  <c r="W30" i="480"/>
  <c r="V30" i="480"/>
  <c r="R30" i="480"/>
  <c r="Q30" i="480"/>
  <c r="O30" i="480"/>
  <c r="N30" i="480"/>
  <c r="L30" i="480"/>
  <c r="K30" i="480"/>
  <c r="I30" i="480"/>
  <c r="H30" i="480"/>
  <c r="G30" i="480"/>
  <c r="F30" i="480"/>
  <c r="BD29" i="480"/>
  <c r="BC29" i="480"/>
  <c r="BB29" i="480"/>
  <c r="BA29" i="480"/>
  <c r="AZ29" i="480"/>
  <c r="AY29" i="480"/>
  <c r="AX29" i="480"/>
  <c r="AW29" i="480"/>
  <c r="AV29" i="480"/>
  <c r="AU29" i="480"/>
  <c r="AT29" i="480"/>
  <c r="AS29" i="480"/>
  <c r="AR29" i="480"/>
  <c r="AQ29" i="480"/>
  <c r="AP29" i="480"/>
  <c r="AO29" i="480"/>
  <c r="AN29" i="480"/>
  <c r="AM29" i="480"/>
  <c r="AL29" i="480"/>
  <c r="AK29" i="480"/>
  <c r="AJ29" i="480"/>
  <c r="AI29" i="480"/>
  <c r="AH29" i="480"/>
  <c r="AG29" i="480"/>
  <c r="AF29" i="480"/>
  <c r="AE29" i="480"/>
  <c r="AD29" i="480"/>
  <c r="AC29" i="480"/>
  <c r="AB29" i="480"/>
  <c r="AA29" i="480"/>
  <c r="Z29" i="480"/>
  <c r="Y29" i="480"/>
  <c r="X29" i="480"/>
  <c r="W29" i="480"/>
  <c r="V29" i="480"/>
  <c r="F29" i="480"/>
  <c r="O29" i="480"/>
  <c r="R29" i="480"/>
  <c r="U29" i="480"/>
  <c r="N29" i="480"/>
  <c r="K29" i="480"/>
  <c r="T29" i="480"/>
  <c r="Q29" i="480"/>
  <c r="S29" i="480"/>
  <c r="P29" i="480"/>
  <c r="L29" i="480"/>
  <c r="M29" i="480"/>
  <c r="H29" i="480"/>
  <c r="I29" i="480"/>
  <c r="J29" i="480"/>
  <c r="G29" i="480"/>
  <c r="BD42" i="479"/>
  <c r="BC42" i="479"/>
  <c r="BB42" i="479"/>
  <c r="BA42" i="479"/>
  <c r="AZ42" i="479"/>
  <c r="AY42" i="479"/>
  <c r="AX42" i="479"/>
  <c r="AW42" i="479"/>
  <c r="AV42" i="479"/>
  <c r="AU42" i="479"/>
  <c r="AT42" i="479"/>
  <c r="AS42" i="479"/>
  <c r="AR42" i="479"/>
  <c r="AQ42" i="479"/>
  <c r="AP42" i="479"/>
  <c r="AO42" i="479"/>
  <c r="AN42" i="479"/>
  <c r="AM42" i="479"/>
  <c r="AL42" i="479"/>
  <c r="AK42" i="479"/>
  <c r="AJ42" i="479"/>
  <c r="AI42" i="479"/>
  <c r="AH42" i="479"/>
  <c r="AG42" i="479"/>
  <c r="AF42" i="479"/>
  <c r="AE42" i="479"/>
  <c r="AD42" i="479"/>
  <c r="AC42" i="479"/>
  <c r="AB42" i="479"/>
  <c r="AA42" i="479"/>
  <c r="Z42" i="479"/>
  <c r="Y42" i="479"/>
  <c r="X42" i="479"/>
  <c r="W42" i="479"/>
  <c r="V42" i="479"/>
  <c r="F42" i="479"/>
  <c r="R42" i="479"/>
  <c r="O42" i="479"/>
  <c r="U42" i="479"/>
  <c r="N42" i="479"/>
  <c r="K42" i="479"/>
  <c r="T42" i="479"/>
  <c r="Q42" i="479"/>
  <c r="S42" i="479"/>
  <c r="P42" i="479"/>
  <c r="L42" i="479"/>
  <c r="M42" i="479"/>
  <c r="H42" i="479"/>
  <c r="I42" i="479"/>
  <c r="J42" i="479"/>
  <c r="G42" i="479"/>
  <c r="BD41" i="479"/>
  <c r="BC41" i="479"/>
  <c r="BB41" i="479"/>
  <c r="BA41" i="479"/>
  <c r="AZ41" i="479"/>
  <c r="AY41" i="479"/>
  <c r="AX41" i="479"/>
  <c r="AW41" i="479"/>
  <c r="AV41" i="479"/>
  <c r="AU41" i="479"/>
  <c r="AT41" i="479"/>
  <c r="AS41" i="479"/>
  <c r="AR41" i="479"/>
  <c r="AQ41" i="479"/>
  <c r="AP41" i="479"/>
  <c r="AO41" i="479"/>
  <c r="AN41" i="479"/>
  <c r="AM41" i="479"/>
  <c r="AL41" i="479"/>
  <c r="AK41" i="479"/>
  <c r="AJ41" i="479"/>
  <c r="AI41" i="479"/>
  <c r="AH41" i="479"/>
  <c r="AG41" i="479"/>
  <c r="AF41" i="479"/>
  <c r="AE41" i="479"/>
  <c r="AD41" i="479"/>
  <c r="AC41" i="479"/>
  <c r="AB41" i="479"/>
  <c r="AA41" i="479"/>
  <c r="Z41" i="479"/>
  <c r="Y41" i="479"/>
  <c r="X41" i="479"/>
  <c r="W41" i="479"/>
  <c r="V41" i="479"/>
  <c r="F41" i="479"/>
  <c r="R41" i="479"/>
  <c r="O41" i="479"/>
  <c r="U41" i="479"/>
  <c r="N41" i="479"/>
  <c r="K41" i="479"/>
  <c r="T41" i="479"/>
  <c r="Q41" i="479"/>
  <c r="S41" i="479"/>
  <c r="P41" i="479"/>
  <c r="L41" i="479"/>
  <c r="M41" i="479"/>
  <c r="H41" i="479"/>
  <c r="I41" i="479"/>
  <c r="J41" i="479"/>
  <c r="G41" i="479"/>
  <c r="E40" i="479"/>
  <c r="E39" i="479"/>
  <c r="BD36" i="479"/>
  <c r="BC36" i="479"/>
  <c r="BB36" i="479"/>
  <c r="BA36" i="479"/>
  <c r="AZ36" i="479"/>
  <c r="AY36" i="479"/>
  <c r="AX36" i="479"/>
  <c r="AW36" i="479"/>
  <c r="AV36" i="479"/>
  <c r="AU36" i="479"/>
  <c r="AT36" i="479"/>
  <c r="AS36" i="479"/>
  <c r="AR36" i="479"/>
  <c r="AQ36" i="479"/>
  <c r="AP36" i="479"/>
  <c r="AO36" i="479"/>
  <c r="AN36" i="479"/>
  <c r="AM36" i="479"/>
  <c r="AL36" i="479"/>
  <c r="AK36" i="479"/>
  <c r="AJ36" i="479"/>
  <c r="AI36" i="479"/>
  <c r="AH36" i="479"/>
  <c r="AG36" i="479"/>
  <c r="AF36" i="479"/>
  <c r="AE36" i="479"/>
  <c r="AD36" i="479"/>
  <c r="AC36" i="479"/>
  <c r="AB36" i="479"/>
  <c r="AA36" i="479"/>
  <c r="Z36" i="479"/>
  <c r="Y36" i="479"/>
  <c r="X36" i="479"/>
  <c r="W36" i="479"/>
  <c r="V36" i="479"/>
  <c r="F36" i="479"/>
  <c r="R36" i="479"/>
  <c r="O36" i="479"/>
  <c r="U36" i="479"/>
  <c r="N36" i="479"/>
  <c r="K36" i="479"/>
  <c r="T36" i="479"/>
  <c r="Q36" i="479"/>
  <c r="S36" i="479"/>
  <c r="P36" i="479"/>
  <c r="L36" i="479"/>
  <c r="M36" i="479"/>
  <c r="H36" i="479"/>
  <c r="I36" i="479"/>
  <c r="J36" i="479"/>
  <c r="G36" i="479"/>
  <c r="BD35" i="479"/>
  <c r="BC35" i="479"/>
  <c r="BB35" i="479"/>
  <c r="BA35" i="479"/>
  <c r="AZ35" i="479"/>
  <c r="AY35" i="479"/>
  <c r="AX35" i="479"/>
  <c r="AW35" i="479"/>
  <c r="AV35" i="479"/>
  <c r="AU35" i="479"/>
  <c r="AT35" i="479"/>
  <c r="AS35" i="479"/>
  <c r="AR35" i="479"/>
  <c r="AQ35" i="479"/>
  <c r="AP35" i="479"/>
  <c r="AO35" i="479"/>
  <c r="AN35" i="479"/>
  <c r="AM35" i="479"/>
  <c r="AL35" i="479"/>
  <c r="AK35" i="479"/>
  <c r="AJ35" i="479"/>
  <c r="AI35" i="479"/>
  <c r="AH35" i="479"/>
  <c r="AG35" i="479"/>
  <c r="AF35" i="479"/>
  <c r="AE35" i="479"/>
  <c r="AD35" i="479"/>
  <c r="AC35" i="479"/>
  <c r="AB35" i="479"/>
  <c r="AA35" i="479"/>
  <c r="Z35" i="479"/>
  <c r="Y35" i="479"/>
  <c r="X35" i="479"/>
  <c r="W35" i="479"/>
  <c r="V35" i="479"/>
  <c r="F35" i="479"/>
  <c r="R35" i="479"/>
  <c r="O35" i="479"/>
  <c r="U35" i="479"/>
  <c r="N35" i="479"/>
  <c r="K35" i="479"/>
  <c r="T35" i="479"/>
  <c r="Q35" i="479"/>
  <c r="S35" i="479"/>
  <c r="P35" i="479"/>
  <c r="L35" i="479"/>
  <c r="M35" i="479"/>
  <c r="H35" i="479"/>
  <c r="I35" i="479"/>
  <c r="J35" i="479"/>
  <c r="G35" i="479"/>
  <c r="E34" i="479"/>
  <c r="E33" i="479"/>
  <c r="BD30" i="479"/>
  <c r="BC30" i="479"/>
  <c r="BB30" i="479"/>
  <c r="BA30" i="479"/>
  <c r="AZ30" i="479"/>
  <c r="AY30" i="479"/>
  <c r="AX30" i="479"/>
  <c r="AW30" i="479"/>
  <c r="AV30" i="479"/>
  <c r="AU30" i="479"/>
  <c r="AT30" i="479"/>
  <c r="AO30" i="479"/>
  <c r="AN30" i="479"/>
  <c r="AJ30" i="479"/>
  <c r="AI30" i="479"/>
  <c r="AH30" i="479"/>
  <c r="AG30" i="479"/>
  <c r="AF30" i="479"/>
  <c r="AE30" i="479"/>
  <c r="AD30" i="479"/>
  <c r="AC30" i="479"/>
  <c r="AB30" i="479"/>
  <c r="AA30" i="479"/>
  <c r="Z30" i="479"/>
  <c r="Y30" i="479"/>
  <c r="X30" i="479"/>
  <c r="W30" i="479"/>
  <c r="V30" i="479"/>
  <c r="R30" i="479"/>
  <c r="Q30" i="479"/>
  <c r="O30" i="479"/>
  <c r="N30" i="479"/>
  <c r="L30" i="479"/>
  <c r="K30" i="479"/>
  <c r="I30" i="479"/>
  <c r="H30" i="479"/>
  <c r="G30" i="479"/>
  <c r="F30" i="479"/>
  <c r="BD29" i="479"/>
  <c r="BC29" i="479"/>
  <c r="BB29" i="479"/>
  <c r="BA29" i="479"/>
  <c r="AZ29" i="479"/>
  <c r="AY29" i="479"/>
  <c r="AX29" i="479"/>
  <c r="AW29" i="479"/>
  <c r="AV29" i="479"/>
  <c r="AU29" i="479"/>
  <c r="AT29" i="479"/>
  <c r="AS29" i="479"/>
  <c r="AR29" i="479"/>
  <c r="AQ29" i="479"/>
  <c r="AP29" i="479"/>
  <c r="AO29" i="479"/>
  <c r="AN29" i="479"/>
  <c r="AM29" i="479"/>
  <c r="AL29" i="479"/>
  <c r="AK29" i="479"/>
  <c r="AJ29" i="479"/>
  <c r="AI29" i="479"/>
  <c r="AH29" i="479"/>
  <c r="AG29" i="479"/>
  <c r="AF29" i="479"/>
  <c r="AE29" i="479"/>
  <c r="AD29" i="479"/>
  <c r="AC29" i="479"/>
  <c r="AB29" i="479"/>
  <c r="AA29" i="479"/>
  <c r="Z29" i="479"/>
  <c r="Y29" i="479"/>
  <c r="X29" i="479"/>
  <c r="W29" i="479"/>
  <c r="V29" i="479"/>
  <c r="F29" i="479"/>
  <c r="O29" i="479"/>
  <c r="R29" i="479"/>
  <c r="U29" i="479"/>
  <c r="N29" i="479"/>
  <c r="K29" i="479"/>
  <c r="T29" i="479"/>
  <c r="Q29" i="479"/>
  <c r="S29" i="479"/>
  <c r="P29" i="479"/>
  <c r="L29" i="479"/>
  <c r="M29" i="479"/>
  <c r="H29" i="479"/>
  <c r="I29" i="479"/>
  <c r="J29" i="479"/>
  <c r="G29" i="479"/>
  <c r="F42" i="474"/>
  <c r="R42" i="474"/>
  <c r="O42" i="474"/>
  <c r="U42" i="474"/>
  <c r="F41" i="474"/>
  <c r="R41" i="474"/>
  <c r="O41" i="474"/>
  <c r="U41" i="474"/>
  <c r="F35" i="474"/>
  <c r="R35" i="474"/>
  <c r="O35" i="474"/>
  <c r="U35" i="474"/>
  <c r="N42" i="474"/>
  <c r="K42" i="474"/>
  <c r="T42" i="474"/>
  <c r="N41" i="474"/>
  <c r="K41" i="474"/>
  <c r="T41" i="474"/>
  <c r="N35" i="474"/>
  <c r="K35" i="474"/>
  <c r="T35" i="474"/>
  <c r="Q42" i="474"/>
  <c r="S42" i="474"/>
  <c r="P42" i="474"/>
  <c r="L42" i="474"/>
  <c r="M42" i="474"/>
  <c r="H42" i="474"/>
  <c r="I42" i="474"/>
  <c r="J42" i="474"/>
  <c r="Q41" i="474"/>
  <c r="S41" i="474"/>
  <c r="P41" i="474"/>
  <c r="L41" i="474"/>
  <c r="M41" i="474"/>
  <c r="G42" i="474"/>
  <c r="V42" i="474"/>
  <c r="W42" i="474"/>
  <c r="X42" i="474"/>
  <c r="Y42" i="474"/>
  <c r="Z42" i="474"/>
  <c r="AA42" i="474"/>
  <c r="AB42" i="474"/>
  <c r="AC42" i="474"/>
  <c r="AD42" i="474"/>
  <c r="AE42" i="474"/>
  <c r="AF42" i="474"/>
  <c r="AG42" i="474"/>
  <c r="AH42" i="474"/>
  <c r="AI42" i="474"/>
  <c r="AJ42" i="474"/>
  <c r="AK42" i="474"/>
  <c r="AL42" i="474"/>
  <c r="AM42" i="474"/>
  <c r="AN42" i="474"/>
  <c r="AO42" i="474"/>
  <c r="AP42" i="474"/>
  <c r="AQ42" i="474"/>
  <c r="AR42" i="474"/>
  <c r="AS42" i="474"/>
  <c r="AT42" i="474"/>
  <c r="AU42" i="474"/>
  <c r="AV42" i="474"/>
  <c r="AW42" i="474"/>
  <c r="AX42" i="474"/>
  <c r="AY42" i="474"/>
  <c r="AZ42" i="474"/>
  <c r="BA42" i="474"/>
  <c r="BB42" i="474"/>
  <c r="BC42" i="474"/>
  <c r="BD42" i="474"/>
  <c r="H41" i="474"/>
  <c r="I41" i="474"/>
  <c r="J41" i="474"/>
  <c r="G41" i="474"/>
  <c r="V41" i="474"/>
  <c r="W41" i="474"/>
  <c r="X41" i="474"/>
  <c r="Y41" i="474"/>
  <c r="Z41" i="474"/>
  <c r="AA41" i="474"/>
  <c r="AB41" i="474"/>
  <c r="AC41" i="474"/>
  <c r="AD41" i="474"/>
  <c r="AE41" i="474"/>
  <c r="AF41" i="474"/>
  <c r="AG41" i="474"/>
  <c r="AH41" i="474"/>
  <c r="AI41" i="474"/>
  <c r="AJ41" i="474"/>
  <c r="AK41" i="474"/>
  <c r="AL41" i="474"/>
  <c r="AM41" i="474"/>
  <c r="AN41" i="474"/>
  <c r="AO41" i="474"/>
  <c r="AP41" i="474"/>
  <c r="AQ41" i="474"/>
  <c r="AR41" i="474"/>
  <c r="AS41" i="474"/>
  <c r="AT41" i="474"/>
  <c r="AU41" i="474"/>
  <c r="AV41" i="474"/>
  <c r="AW41" i="474"/>
  <c r="AX41" i="474"/>
  <c r="AY41" i="474"/>
  <c r="AZ41" i="474"/>
  <c r="BA41" i="474"/>
  <c r="BB41" i="474"/>
  <c r="BC41" i="474"/>
  <c r="BD41" i="474"/>
  <c r="E39" i="474"/>
  <c r="E40" i="474"/>
  <c r="E33" i="474"/>
  <c r="F36" i="474"/>
  <c r="G36" i="474"/>
  <c r="G35" i="474"/>
  <c r="R36" i="474"/>
  <c r="O36" i="474"/>
  <c r="U36" i="474"/>
  <c r="Q36" i="474"/>
  <c r="S36" i="474"/>
  <c r="N36" i="474"/>
  <c r="K36" i="474"/>
  <c r="T36" i="474"/>
  <c r="P36" i="474"/>
  <c r="L36" i="474"/>
  <c r="M36" i="474"/>
  <c r="H36" i="474"/>
  <c r="I36" i="474"/>
  <c r="J36" i="474"/>
  <c r="V36" i="474"/>
  <c r="W36" i="474"/>
  <c r="X36" i="474"/>
  <c r="Y36" i="474"/>
  <c r="Z36" i="474"/>
  <c r="AA36" i="474"/>
  <c r="AB36" i="474"/>
  <c r="AC36" i="474"/>
  <c r="AD36" i="474"/>
  <c r="AE36" i="474"/>
  <c r="AF36" i="474"/>
  <c r="AG36" i="474"/>
  <c r="AH36" i="474"/>
  <c r="AI36" i="474"/>
  <c r="AJ36" i="474"/>
  <c r="AK36" i="474"/>
  <c r="AL36" i="474"/>
  <c r="AM36" i="474"/>
  <c r="AN36" i="474"/>
  <c r="AO36" i="474"/>
  <c r="AP36" i="474"/>
  <c r="AQ36" i="474"/>
  <c r="AR36" i="474"/>
  <c r="AS36" i="474"/>
  <c r="AT36" i="474"/>
  <c r="AU36" i="474"/>
  <c r="AV36" i="474"/>
  <c r="AW36" i="474"/>
  <c r="AX36" i="474"/>
  <c r="AY36" i="474"/>
  <c r="AZ36" i="474"/>
  <c r="BA36" i="474"/>
  <c r="BB36" i="474"/>
  <c r="BC36" i="474"/>
  <c r="BD36" i="474"/>
  <c r="H35" i="474"/>
  <c r="AZ35" i="474"/>
  <c r="BA35" i="474"/>
  <c r="BB35" i="474"/>
  <c r="BC35" i="474"/>
  <c r="BD35" i="474"/>
  <c r="AO35" i="474"/>
  <c r="AP35" i="474"/>
  <c r="AQ35" i="474"/>
  <c r="AR35" i="474"/>
  <c r="AS35" i="474"/>
  <c r="AT35" i="474"/>
  <c r="AU35" i="474"/>
  <c r="AV35" i="474"/>
  <c r="AW35" i="474"/>
  <c r="AX35" i="474"/>
  <c r="AY35" i="474"/>
  <c r="AG35" i="474"/>
  <c r="AH35" i="474"/>
  <c r="AI35" i="474"/>
  <c r="AJ35" i="474"/>
  <c r="AK35" i="474"/>
  <c r="AL35" i="474"/>
  <c r="AM35" i="474"/>
  <c r="AN35" i="474"/>
  <c r="AF35" i="474"/>
  <c r="X35" i="474"/>
  <c r="Y35" i="474"/>
  <c r="Z35" i="474"/>
  <c r="AA35" i="474"/>
  <c r="AB35" i="474"/>
  <c r="AC35" i="474"/>
  <c r="AD35" i="474"/>
  <c r="AE35" i="474"/>
  <c r="W35" i="474"/>
  <c r="V35" i="474"/>
  <c r="Q35" i="474"/>
  <c r="S35" i="474"/>
  <c r="P35" i="474"/>
  <c r="L35" i="474"/>
  <c r="M35" i="474"/>
  <c r="I35" i="474"/>
  <c r="J35" i="474"/>
  <c r="E34" i="474"/>
  <c r="B146" i="476"/>
  <c r="B145" i="476"/>
  <c r="A145" i="476"/>
  <c r="B118" i="476"/>
  <c r="B117" i="476"/>
  <c r="A117" i="476"/>
  <c r="B90" i="476"/>
  <c r="B89" i="476"/>
  <c r="A89" i="476"/>
  <c r="B61" i="476"/>
  <c r="B60" i="476"/>
  <c r="A60" i="476"/>
  <c r="B33" i="476"/>
  <c r="B32" i="476"/>
  <c r="A32" i="476"/>
  <c r="B5" i="476"/>
  <c r="B4" i="476"/>
  <c r="A4" i="476"/>
  <c r="I320" i="476"/>
  <c r="H320" i="476"/>
  <c r="I319" i="476"/>
  <c r="H319" i="476"/>
  <c r="I318" i="476"/>
  <c r="H318" i="476"/>
  <c r="I317" i="476"/>
  <c r="H317" i="476"/>
  <c r="AA312" i="476"/>
  <c r="AB312" i="476"/>
  <c r="AC312" i="476"/>
  <c r="AD312" i="476"/>
  <c r="AE312" i="476"/>
  <c r="AF312" i="476"/>
  <c r="AG312" i="476"/>
  <c r="AH312" i="476"/>
  <c r="AI312" i="476"/>
  <c r="AJ312" i="476"/>
  <c r="AK312" i="476"/>
  <c r="AL312" i="476"/>
  <c r="AM312" i="476"/>
  <c r="AN312" i="476"/>
  <c r="AO312" i="476"/>
  <c r="AP312" i="476"/>
  <c r="AQ312" i="476"/>
  <c r="AR312" i="476"/>
  <c r="AS312" i="476"/>
  <c r="AW313" i="476"/>
  <c r="AW316" i="476"/>
  <c r="AV313" i="476"/>
  <c r="AV316" i="476"/>
  <c r="AU313" i="476"/>
  <c r="AU316" i="476"/>
  <c r="AT313" i="476"/>
  <c r="AT316" i="476"/>
  <c r="AS313" i="476"/>
  <c r="AS316" i="476"/>
  <c r="AR313" i="476"/>
  <c r="AR316" i="476"/>
  <c r="AQ313" i="476"/>
  <c r="AQ316" i="476"/>
  <c r="AP313" i="476"/>
  <c r="AP316" i="476"/>
  <c r="AO313" i="476"/>
  <c r="AO316" i="476"/>
  <c r="AN313" i="476"/>
  <c r="AN316" i="476"/>
  <c r="AL313" i="476"/>
  <c r="AG314" i="476"/>
  <c r="AM315" i="476"/>
  <c r="AM316" i="476"/>
  <c r="AL315" i="476"/>
  <c r="AL316" i="476"/>
  <c r="AI313" i="476"/>
  <c r="AE314" i="476"/>
  <c r="AJ315" i="476"/>
  <c r="AJ316" i="476"/>
  <c r="AI315" i="476"/>
  <c r="AI316" i="476"/>
  <c r="AF313" i="476"/>
  <c r="AC313" i="476"/>
  <c r="AC314" i="476"/>
  <c r="AG315" i="476"/>
  <c r="AG316" i="476"/>
  <c r="AF315" i="476"/>
  <c r="AF316" i="476"/>
  <c r="AA314" i="476"/>
  <c r="AD315" i="476"/>
  <c r="AD316" i="476"/>
  <c r="AC315" i="476"/>
  <c r="AC316" i="476"/>
  <c r="I316" i="476"/>
  <c r="H316" i="476"/>
  <c r="AM313" i="476"/>
  <c r="AJ313" i="476"/>
  <c r="AG313" i="476"/>
  <c r="AA313" i="476"/>
  <c r="AT312" i="476"/>
  <c r="AU312" i="476"/>
  <c r="B306" i="476"/>
  <c r="B311" i="476"/>
  <c r="AA306" i="476"/>
  <c r="AB306" i="476"/>
  <c r="AC306" i="476"/>
  <c r="AD306" i="476"/>
  <c r="AE306" i="476"/>
  <c r="AF306" i="476"/>
  <c r="AG306" i="476"/>
  <c r="AH306" i="476"/>
  <c r="AI306" i="476"/>
  <c r="AJ306" i="476"/>
  <c r="AK306" i="476"/>
  <c r="AL306" i="476"/>
  <c r="AM306" i="476"/>
  <c r="AN306" i="476"/>
  <c r="AO306" i="476"/>
  <c r="AP306" i="476"/>
  <c r="AQ306" i="476"/>
  <c r="AR306" i="476"/>
  <c r="AS306" i="476"/>
  <c r="AW307" i="476"/>
  <c r="AW310" i="476"/>
  <c r="AV307" i="476"/>
  <c r="AV310" i="476"/>
  <c r="AU307" i="476"/>
  <c r="AU310" i="476"/>
  <c r="AT307" i="476"/>
  <c r="AT310" i="476"/>
  <c r="AS307" i="476"/>
  <c r="AS310" i="476"/>
  <c r="AR307" i="476"/>
  <c r="AR310" i="476"/>
  <c r="AQ307" i="476"/>
  <c r="AQ310" i="476"/>
  <c r="AP307" i="476"/>
  <c r="AP310" i="476"/>
  <c r="AO307" i="476"/>
  <c r="AO310" i="476"/>
  <c r="AN307" i="476"/>
  <c r="AN310" i="476"/>
  <c r="AL307" i="476"/>
  <c r="AG308" i="476"/>
  <c r="AM309" i="476"/>
  <c r="AM310" i="476"/>
  <c r="AL309" i="476"/>
  <c r="AL310" i="476"/>
  <c r="AI307" i="476"/>
  <c r="AE308" i="476"/>
  <c r="AJ309" i="476"/>
  <c r="AJ310" i="476"/>
  <c r="AI309" i="476"/>
  <c r="AI310" i="476"/>
  <c r="AG307" i="476"/>
  <c r="AH309" i="476"/>
  <c r="AH310" i="476"/>
  <c r="AF307" i="476"/>
  <c r="AC307" i="476"/>
  <c r="AC308" i="476"/>
  <c r="AG309" i="476"/>
  <c r="AG310" i="476"/>
  <c r="AF309" i="476"/>
  <c r="AF310" i="476"/>
  <c r="AA308" i="476"/>
  <c r="AD309" i="476"/>
  <c r="AD310" i="476"/>
  <c r="AC309" i="476"/>
  <c r="AC310" i="476"/>
  <c r="B305" i="476"/>
  <c r="B310" i="476"/>
  <c r="AM307" i="476"/>
  <c r="AJ307" i="476"/>
  <c r="AA307" i="476"/>
  <c r="AT306" i="476"/>
  <c r="AU306" i="476"/>
  <c r="X306" i="476"/>
  <c r="I306" i="476"/>
  <c r="L306" i="476"/>
  <c r="F306" i="476"/>
  <c r="O306" i="476"/>
  <c r="U306" i="476"/>
  <c r="Q306" i="476"/>
  <c r="W306" i="476"/>
  <c r="V306" i="476"/>
  <c r="T306" i="476"/>
  <c r="R306" i="476"/>
  <c r="S306" i="476"/>
  <c r="N306" i="476"/>
  <c r="P306" i="476"/>
  <c r="K306" i="476"/>
  <c r="M306" i="476"/>
  <c r="H306" i="476"/>
  <c r="J306" i="476"/>
  <c r="E306" i="476"/>
  <c r="G306" i="476"/>
  <c r="H305" i="476"/>
  <c r="K305" i="476"/>
  <c r="N305" i="476"/>
  <c r="D306" i="476"/>
  <c r="X305" i="476"/>
  <c r="I305" i="476"/>
  <c r="L305" i="476"/>
  <c r="F305" i="476"/>
  <c r="O305" i="476"/>
  <c r="U305" i="476"/>
  <c r="Q305" i="476"/>
  <c r="W305" i="476"/>
  <c r="V305" i="476"/>
  <c r="T305" i="476"/>
  <c r="R305" i="476"/>
  <c r="S305" i="476"/>
  <c r="P305" i="476"/>
  <c r="M305" i="476"/>
  <c r="J305" i="476"/>
  <c r="E305" i="476"/>
  <c r="G305" i="476"/>
  <c r="D305" i="476"/>
  <c r="B303" i="476"/>
  <c r="M160" i="476"/>
  <c r="L160" i="476"/>
  <c r="M159" i="476"/>
  <c r="L159" i="476"/>
  <c r="M158" i="476"/>
  <c r="L158" i="476"/>
  <c r="M157" i="476"/>
  <c r="L157" i="476"/>
  <c r="BH152" i="476"/>
  <c r="BI152" i="476"/>
  <c r="BJ152" i="476"/>
  <c r="BK152" i="476"/>
  <c r="BL152" i="476"/>
  <c r="BM152" i="476"/>
  <c r="BN152" i="476"/>
  <c r="BO152" i="476"/>
  <c r="BP152" i="476"/>
  <c r="BQ152" i="476"/>
  <c r="BR152" i="476"/>
  <c r="BS152" i="476"/>
  <c r="BT152" i="476"/>
  <c r="BU152" i="476"/>
  <c r="BV152" i="476"/>
  <c r="BW152" i="476"/>
  <c r="BX152" i="476"/>
  <c r="BY152" i="476"/>
  <c r="BZ152" i="476"/>
  <c r="CD153" i="476"/>
  <c r="CD156" i="476"/>
  <c r="CC153" i="476"/>
  <c r="CC156" i="476"/>
  <c r="CB153" i="476"/>
  <c r="CB156" i="476"/>
  <c r="CA153" i="476"/>
  <c r="CA156" i="476"/>
  <c r="BZ153" i="476"/>
  <c r="BZ156" i="476"/>
  <c r="BY153" i="476"/>
  <c r="BY156" i="476"/>
  <c r="BX153" i="476"/>
  <c r="BX156" i="476"/>
  <c r="BW153" i="476"/>
  <c r="BW156" i="476"/>
  <c r="BV153" i="476"/>
  <c r="BV156" i="476"/>
  <c r="BU153" i="476"/>
  <c r="BU156" i="476"/>
  <c r="BS153" i="476"/>
  <c r="BN154" i="476"/>
  <c r="BT155" i="476"/>
  <c r="BT156" i="476"/>
  <c r="BS155" i="476"/>
  <c r="BS156" i="476"/>
  <c r="BP153" i="476"/>
  <c r="BL154" i="476"/>
  <c r="BQ155" i="476"/>
  <c r="BQ156" i="476"/>
  <c r="BP155" i="476"/>
  <c r="BP156" i="476"/>
  <c r="BM153" i="476"/>
  <c r="BJ153" i="476"/>
  <c r="BJ154" i="476"/>
  <c r="BN155" i="476"/>
  <c r="BN156" i="476"/>
  <c r="BM155" i="476"/>
  <c r="BM156" i="476"/>
  <c r="BH154" i="476"/>
  <c r="BK155" i="476"/>
  <c r="BK156" i="476"/>
  <c r="BJ155" i="476"/>
  <c r="BJ156" i="476"/>
  <c r="M156" i="476"/>
  <c r="L156" i="476"/>
  <c r="M155" i="476"/>
  <c r="L155" i="476"/>
  <c r="BT153" i="476"/>
  <c r="BQ153" i="476"/>
  <c r="BN153" i="476"/>
  <c r="BH153" i="476"/>
  <c r="CA152" i="476"/>
  <c r="CB152" i="476"/>
  <c r="C151" i="476"/>
  <c r="BH146" i="476"/>
  <c r="BI146" i="476"/>
  <c r="BJ146" i="476"/>
  <c r="BK146" i="476"/>
  <c r="BL146" i="476"/>
  <c r="BM146" i="476"/>
  <c r="BN146" i="476"/>
  <c r="BO146" i="476"/>
  <c r="BP146" i="476"/>
  <c r="BQ146" i="476"/>
  <c r="BR146" i="476"/>
  <c r="BS146" i="476"/>
  <c r="BT146" i="476"/>
  <c r="BU146" i="476"/>
  <c r="BV146" i="476"/>
  <c r="BW146" i="476"/>
  <c r="BX146" i="476"/>
  <c r="BY146" i="476"/>
  <c r="BZ146" i="476"/>
  <c r="CD147" i="476"/>
  <c r="CD150" i="476"/>
  <c r="CC147" i="476"/>
  <c r="CC150" i="476"/>
  <c r="CB147" i="476"/>
  <c r="CB150" i="476"/>
  <c r="CA147" i="476"/>
  <c r="CA150" i="476"/>
  <c r="BZ147" i="476"/>
  <c r="BZ150" i="476"/>
  <c r="BY147" i="476"/>
  <c r="BY150" i="476"/>
  <c r="BX147" i="476"/>
  <c r="BX150" i="476"/>
  <c r="BW147" i="476"/>
  <c r="BW150" i="476"/>
  <c r="BV147" i="476"/>
  <c r="BV150" i="476"/>
  <c r="BU147" i="476"/>
  <c r="BU150" i="476"/>
  <c r="BS147" i="476"/>
  <c r="BN148" i="476"/>
  <c r="BT149" i="476"/>
  <c r="BT150" i="476"/>
  <c r="BS149" i="476"/>
  <c r="BS150" i="476"/>
  <c r="BP147" i="476"/>
  <c r="BL148" i="476"/>
  <c r="BQ149" i="476"/>
  <c r="BQ150" i="476"/>
  <c r="BP149" i="476"/>
  <c r="BP150" i="476"/>
  <c r="BN147" i="476"/>
  <c r="BO149" i="476"/>
  <c r="BO150" i="476"/>
  <c r="BM147" i="476"/>
  <c r="BJ147" i="476"/>
  <c r="BJ148" i="476"/>
  <c r="BN149" i="476"/>
  <c r="BN150" i="476"/>
  <c r="BM149" i="476"/>
  <c r="BM150" i="476"/>
  <c r="BH148" i="476"/>
  <c r="BK149" i="476"/>
  <c r="BK150" i="476"/>
  <c r="BJ149" i="476"/>
  <c r="BJ150" i="476"/>
  <c r="C150" i="476"/>
  <c r="BT147" i="476"/>
  <c r="BQ147" i="476"/>
  <c r="BH147" i="476"/>
  <c r="CA146" i="476"/>
  <c r="CB146" i="476"/>
  <c r="BA146" i="476"/>
  <c r="AW146" i="476"/>
  <c r="BC146" i="476"/>
  <c r="BB146" i="476"/>
  <c r="AZ146" i="476"/>
  <c r="AY146" i="476"/>
  <c r="AV146" i="476"/>
  <c r="AW145" i="476"/>
  <c r="AX146" i="476"/>
  <c r="AU146" i="476"/>
  <c r="AT146" i="476"/>
  <c r="G145" i="476"/>
  <c r="J145" i="476"/>
  <c r="M145" i="476"/>
  <c r="H145" i="476"/>
  <c r="K145" i="476"/>
  <c r="N145" i="476"/>
  <c r="S145" i="476"/>
  <c r="U145" i="476"/>
  <c r="Q145" i="476"/>
  <c r="P145" i="476"/>
  <c r="AJ145" i="476"/>
  <c r="AL145" i="476"/>
  <c r="Y145" i="476"/>
  <c r="AF145" i="476"/>
  <c r="AK145" i="476"/>
  <c r="AM145" i="476"/>
  <c r="AS146" i="476"/>
  <c r="AR146" i="476"/>
  <c r="AQ146" i="476"/>
  <c r="AP146" i="476"/>
  <c r="AO146" i="476"/>
  <c r="AN146" i="476"/>
  <c r="G146" i="476"/>
  <c r="J146" i="476"/>
  <c r="M146" i="476"/>
  <c r="H146" i="476"/>
  <c r="K146" i="476"/>
  <c r="N146" i="476"/>
  <c r="S146" i="476"/>
  <c r="U146" i="476"/>
  <c r="Q146" i="476"/>
  <c r="P146" i="476"/>
  <c r="AJ146" i="476"/>
  <c r="AL146" i="476"/>
  <c r="Y146" i="476"/>
  <c r="AF146" i="476"/>
  <c r="AK146" i="476"/>
  <c r="AM146" i="476"/>
  <c r="E146" i="476"/>
  <c r="AG146" i="476"/>
  <c r="E145" i="476"/>
  <c r="AG145" i="476"/>
  <c r="AH146" i="476"/>
  <c r="AI146" i="476"/>
  <c r="Z146" i="476"/>
  <c r="X146" i="476"/>
  <c r="AA146" i="476"/>
  <c r="V146" i="476"/>
  <c r="W146" i="476"/>
  <c r="AE146" i="476"/>
  <c r="AD146" i="476"/>
  <c r="AC146" i="476"/>
  <c r="AB146" i="476"/>
  <c r="T146" i="476"/>
  <c r="R146" i="476"/>
  <c r="O146" i="476"/>
  <c r="L146" i="476"/>
  <c r="I146" i="476"/>
  <c r="F146" i="476"/>
  <c r="C146" i="476"/>
  <c r="BA145" i="476"/>
  <c r="BC145" i="476"/>
  <c r="BB145" i="476"/>
  <c r="AZ145" i="476"/>
  <c r="AY145" i="476"/>
  <c r="AV145" i="476"/>
  <c r="AX145" i="476"/>
  <c r="AU145" i="476"/>
  <c r="AT145" i="476"/>
  <c r="AS145" i="476"/>
  <c r="AR145" i="476"/>
  <c r="AQ145" i="476"/>
  <c r="AP145" i="476"/>
  <c r="AO145" i="476"/>
  <c r="AN145" i="476"/>
  <c r="AH145" i="476"/>
  <c r="AI145" i="476"/>
  <c r="Z145" i="476"/>
  <c r="X145" i="476"/>
  <c r="AA145" i="476"/>
  <c r="V145" i="476"/>
  <c r="W145" i="476"/>
  <c r="AE145" i="476"/>
  <c r="AD145" i="476"/>
  <c r="AC145" i="476"/>
  <c r="AB145" i="476"/>
  <c r="T145" i="476"/>
  <c r="R145" i="476"/>
  <c r="O145" i="476"/>
  <c r="L145" i="476"/>
  <c r="I145" i="476"/>
  <c r="F145" i="476"/>
  <c r="C145" i="476"/>
  <c r="M132" i="476"/>
  <c r="L132" i="476"/>
  <c r="M131" i="476"/>
  <c r="L131" i="476"/>
  <c r="M130" i="476"/>
  <c r="L130" i="476"/>
  <c r="M129" i="476"/>
  <c r="L129" i="476"/>
  <c r="BH124" i="476"/>
  <c r="BI124" i="476"/>
  <c r="BJ124" i="476"/>
  <c r="BK124" i="476"/>
  <c r="BL124" i="476"/>
  <c r="BM124" i="476"/>
  <c r="BN124" i="476"/>
  <c r="BO124" i="476"/>
  <c r="BP124" i="476"/>
  <c r="BQ124" i="476"/>
  <c r="BR124" i="476"/>
  <c r="BS124" i="476"/>
  <c r="BT124" i="476"/>
  <c r="BU124" i="476"/>
  <c r="BV124" i="476"/>
  <c r="BW124" i="476"/>
  <c r="BX124" i="476"/>
  <c r="BY124" i="476"/>
  <c r="BZ124" i="476"/>
  <c r="CD125" i="476"/>
  <c r="CD128" i="476"/>
  <c r="CC125" i="476"/>
  <c r="CC128" i="476"/>
  <c r="CB125" i="476"/>
  <c r="CB128" i="476"/>
  <c r="CA125" i="476"/>
  <c r="CA128" i="476"/>
  <c r="BZ125" i="476"/>
  <c r="BZ128" i="476"/>
  <c r="BY125" i="476"/>
  <c r="BY128" i="476"/>
  <c r="BX125" i="476"/>
  <c r="BX128" i="476"/>
  <c r="BW125" i="476"/>
  <c r="BW128" i="476"/>
  <c r="BV125" i="476"/>
  <c r="BV128" i="476"/>
  <c r="BU125" i="476"/>
  <c r="BU128" i="476"/>
  <c r="BS125" i="476"/>
  <c r="BN126" i="476"/>
  <c r="BT127" i="476"/>
  <c r="BT128" i="476"/>
  <c r="BS127" i="476"/>
  <c r="BS128" i="476"/>
  <c r="BP125" i="476"/>
  <c r="BL126" i="476"/>
  <c r="BQ127" i="476"/>
  <c r="BQ128" i="476"/>
  <c r="BP127" i="476"/>
  <c r="BP128" i="476"/>
  <c r="BM125" i="476"/>
  <c r="BJ125" i="476"/>
  <c r="BJ126" i="476"/>
  <c r="BN127" i="476"/>
  <c r="BN128" i="476"/>
  <c r="BM127" i="476"/>
  <c r="BM128" i="476"/>
  <c r="BH126" i="476"/>
  <c r="BK127" i="476"/>
  <c r="BK128" i="476"/>
  <c r="BJ127" i="476"/>
  <c r="BJ128" i="476"/>
  <c r="M128" i="476"/>
  <c r="L128" i="476"/>
  <c r="M127" i="476"/>
  <c r="L127" i="476"/>
  <c r="BT125" i="476"/>
  <c r="BQ125" i="476"/>
  <c r="BN125" i="476"/>
  <c r="BH125" i="476"/>
  <c r="CA124" i="476"/>
  <c r="CB124" i="476"/>
  <c r="C123" i="476"/>
  <c r="BH118" i="476"/>
  <c r="BI118" i="476"/>
  <c r="BJ118" i="476"/>
  <c r="BK118" i="476"/>
  <c r="BL118" i="476"/>
  <c r="BM118" i="476"/>
  <c r="BN118" i="476"/>
  <c r="BO118" i="476"/>
  <c r="BP118" i="476"/>
  <c r="BQ118" i="476"/>
  <c r="BR118" i="476"/>
  <c r="BS118" i="476"/>
  <c r="BT118" i="476"/>
  <c r="BU118" i="476"/>
  <c r="BV118" i="476"/>
  <c r="BW118" i="476"/>
  <c r="BX118" i="476"/>
  <c r="BY118" i="476"/>
  <c r="BZ118" i="476"/>
  <c r="CD119" i="476"/>
  <c r="CD122" i="476"/>
  <c r="CC119" i="476"/>
  <c r="CC122" i="476"/>
  <c r="CB119" i="476"/>
  <c r="CB122" i="476"/>
  <c r="CA119" i="476"/>
  <c r="CA122" i="476"/>
  <c r="BZ119" i="476"/>
  <c r="BZ122" i="476"/>
  <c r="BY119" i="476"/>
  <c r="BY122" i="476"/>
  <c r="BX119" i="476"/>
  <c r="BX122" i="476"/>
  <c r="BW119" i="476"/>
  <c r="BW122" i="476"/>
  <c r="BV119" i="476"/>
  <c r="BV122" i="476"/>
  <c r="BU119" i="476"/>
  <c r="BU122" i="476"/>
  <c r="BS119" i="476"/>
  <c r="BN120" i="476"/>
  <c r="BT121" i="476"/>
  <c r="BT122" i="476"/>
  <c r="BS121" i="476"/>
  <c r="BS122" i="476"/>
  <c r="BP119" i="476"/>
  <c r="BL120" i="476"/>
  <c r="BQ121" i="476"/>
  <c r="BQ122" i="476"/>
  <c r="BP121" i="476"/>
  <c r="BP122" i="476"/>
  <c r="BN119" i="476"/>
  <c r="BO121" i="476"/>
  <c r="BO122" i="476"/>
  <c r="BM119" i="476"/>
  <c r="BJ119" i="476"/>
  <c r="BJ120" i="476"/>
  <c r="BN121" i="476"/>
  <c r="BN122" i="476"/>
  <c r="BM121" i="476"/>
  <c r="BM122" i="476"/>
  <c r="BH120" i="476"/>
  <c r="BK121" i="476"/>
  <c r="BK122" i="476"/>
  <c r="BJ121" i="476"/>
  <c r="BJ122" i="476"/>
  <c r="C122" i="476"/>
  <c r="BT119" i="476"/>
  <c r="BQ119" i="476"/>
  <c r="BH119" i="476"/>
  <c r="CA118" i="476"/>
  <c r="CB118" i="476"/>
  <c r="BA118" i="476"/>
  <c r="AW118" i="476"/>
  <c r="BC118" i="476"/>
  <c r="BB118" i="476"/>
  <c r="AZ118" i="476"/>
  <c r="AY118" i="476"/>
  <c r="AV118" i="476"/>
  <c r="AW117" i="476"/>
  <c r="AX118" i="476"/>
  <c r="AU118" i="476"/>
  <c r="AT118" i="476"/>
  <c r="G117" i="476"/>
  <c r="J117" i="476"/>
  <c r="M117" i="476"/>
  <c r="H117" i="476"/>
  <c r="K117" i="476"/>
  <c r="N117" i="476"/>
  <c r="S117" i="476"/>
  <c r="U117" i="476"/>
  <c r="Q117" i="476"/>
  <c r="P117" i="476"/>
  <c r="AJ117" i="476"/>
  <c r="AL117" i="476"/>
  <c r="Y117" i="476"/>
  <c r="AF117" i="476"/>
  <c r="AK117" i="476"/>
  <c r="AM117" i="476"/>
  <c r="AS118" i="476"/>
  <c r="AR118" i="476"/>
  <c r="AQ118" i="476"/>
  <c r="AP118" i="476"/>
  <c r="AO118" i="476"/>
  <c r="AN118" i="476"/>
  <c r="G118" i="476"/>
  <c r="J118" i="476"/>
  <c r="M118" i="476"/>
  <c r="H118" i="476"/>
  <c r="K118" i="476"/>
  <c r="N118" i="476"/>
  <c r="S118" i="476"/>
  <c r="U118" i="476"/>
  <c r="Q118" i="476"/>
  <c r="P118" i="476"/>
  <c r="AJ118" i="476"/>
  <c r="AL118" i="476"/>
  <c r="Y118" i="476"/>
  <c r="AF118" i="476"/>
  <c r="AK118" i="476"/>
  <c r="AM118" i="476"/>
  <c r="E118" i="476"/>
  <c r="AG118" i="476"/>
  <c r="E117" i="476"/>
  <c r="AG117" i="476"/>
  <c r="AH118" i="476"/>
  <c r="AI118" i="476"/>
  <c r="Z118" i="476"/>
  <c r="X118" i="476"/>
  <c r="AA118" i="476"/>
  <c r="V118" i="476"/>
  <c r="W118" i="476"/>
  <c r="AE118" i="476"/>
  <c r="AD118" i="476"/>
  <c r="AC118" i="476"/>
  <c r="AB118" i="476"/>
  <c r="T118" i="476"/>
  <c r="R118" i="476"/>
  <c r="O118" i="476"/>
  <c r="L118" i="476"/>
  <c r="I118" i="476"/>
  <c r="F118" i="476"/>
  <c r="C118" i="476"/>
  <c r="BA117" i="476"/>
  <c r="BC117" i="476"/>
  <c r="BB117" i="476"/>
  <c r="AZ117" i="476"/>
  <c r="AY117" i="476"/>
  <c r="AV117" i="476"/>
  <c r="AX117" i="476"/>
  <c r="AU117" i="476"/>
  <c r="AT117" i="476"/>
  <c r="AS117" i="476"/>
  <c r="AR117" i="476"/>
  <c r="AQ117" i="476"/>
  <c r="AP117" i="476"/>
  <c r="AO117" i="476"/>
  <c r="AN117" i="476"/>
  <c r="AH117" i="476"/>
  <c r="AI117" i="476"/>
  <c r="Z117" i="476"/>
  <c r="X117" i="476"/>
  <c r="AA117" i="476"/>
  <c r="V117" i="476"/>
  <c r="W117" i="476"/>
  <c r="AE117" i="476"/>
  <c r="AD117" i="476"/>
  <c r="AC117" i="476"/>
  <c r="AB117" i="476"/>
  <c r="T117" i="476"/>
  <c r="R117" i="476"/>
  <c r="O117" i="476"/>
  <c r="L117" i="476"/>
  <c r="I117" i="476"/>
  <c r="F117" i="476"/>
  <c r="C117" i="476"/>
  <c r="M104" i="476"/>
  <c r="L104" i="476"/>
  <c r="M103" i="476"/>
  <c r="L103" i="476"/>
  <c r="M102" i="476"/>
  <c r="L102" i="476"/>
  <c r="M101" i="476"/>
  <c r="L101" i="476"/>
  <c r="BH96" i="476"/>
  <c r="BI96" i="476"/>
  <c r="BJ96" i="476"/>
  <c r="BK96" i="476"/>
  <c r="BL96" i="476"/>
  <c r="BM96" i="476"/>
  <c r="BN96" i="476"/>
  <c r="BO96" i="476"/>
  <c r="BP96" i="476"/>
  <c r="BQ96" i="476"/>
  <c r="BR96" i="476"/>
  <c r="BS96" i="476"/>
  <c r="BT96" i="476"/>
  <c r="BU96" i="476"/>
  <c r="BV96" i="476"/>
  <c r="BW96" i="476"/>
  <c r="BX96" i="476"/>
  <c r="BY96" i="476"/>
  <c r="BZ96" i="476"/>
  <c r="CD97" i="476"/>
  <c r="CD100" i="476"/>
  <c r="CC97" i="476"/>
  <c r="CC100" i="476"/>
  <c r="CB97" i="476"/>
  <c r="CB100" i="476"/>
  <c r="CA97" i="476"/>
  <c r="CA100" i="476"/>
  <c r="BZ97" i="476"/>
  <c r="BZ100" i="476"/>
  <c r="BY97" i="476"/>
  <c r="BY100" i="476"/>
  <c r="BX97" i="476"/>
  <c r="BX100" i="476"/>
  <c r="BW97" i="476"/>
  <c r="BW100" i="476"/>
  <c r="BV97" i="476"/>
  <c r="BV100" i="476"/>
  <c r="BU97" i="476"/>
  <c r="BU100" i="476"/>
  <c r="BS97" i="476"/>
  <c r="BN98" i="476"/>
  <c r="BT99" i="476"/>
  <c r="BT100" i="476"/>
  <c r="BS99" i="476"/>
  <c r="BS100" i="476"/>
  <c r="BP97" i="476"/>
  <c r="BL98" i="476"/>
  <c r="BQ99" i="476"/>
  <c r="BQ100" i="476"/>
  <c r="BP99" i="476"/>
  <c r="BP100" i="476"/>
  <c r="BM97" i="476"/>
  <c r="BJ97" i="476"/>
  <c r="BJ98" i="476"/>
  <c r="BN99" i="476"/>
  <c r="BN100" i="476"/>
  <c r="BM99" i="476"/>
  <c r="BM100" i="476"/>
  <c r="BH98" i="476"/>
  <c r="BK99" i="476"/>
  <c r="BK100" i="476"/>
  <c r="BJ99" i="476"/>
  <c r="BJ100" i="476"/>
  <c r="M100" i="476"/>
  <c r="L100" i="476"/>
  <c r="M99" i="476"/>
  <c r="L99" i="476"/>
  <c r="BT97" i="476"/>
  <c r="BQ97" i="476"/>
  <c r="BN97" i="476"/>
  <c r="BH97" i="476"/>
  <c r="CA96" i="476"/>
  <c r="CB96" i="476"/>
  <c r="C95" i="476"/>
  <c r="BH90" i="476"/>
  <c r="BI90" i="476"/>
  <c r="BJ90" i="476"/>
  <c r="BK90" i="476"/>
  <c r="BL90" i="476"/>
  <c r="BM90" i="476"/>
  <c r="BN90" i="476"/>
  <c r="BO90" i="476"/>
  <c r="BP90" i="476"/>
  <c r="BQ90" i="476"/>
  <c r="BR90" i="476"/>
  <c r="BS90" i="476"/>
  <c r="BT90" i="476"/>
  <c r="BU90" i="476"/>
  <c r="BV90" i="476"/>
  <c r="BW90" i="476"/>
  <c r="BX90" i="476"/>
  <c r="BY90" i="476"/>
  <c r="BZ90" i="476"/>
  <c r="CD91" i="476"/>
  <c r="CD94" i="476"/>
  <c r="CC91" i="476"/>
  <c r="CC94" i="476"/>
  <c r="CB91" i="476"/>
  <c r="CB94" i="476"/>
  <c r="CA91" i="476"/>
  <c r="CA94" i="476"/>
  <c r="BZ91" i="476"/>
  <c r="BZ94" i="476"/>
  <c r="BY91" i="476"/>
  <c r="BY94" i="476"/>
  <c r="BX91" i="476"/>
  <c r="BX94" i="476"/>
  <c r="BW91" i="476"/>
  <c r="BW94" i="476"/>
  <c r="BV91" i="476"/>
  <c r="BV94" i="476"/>
  <c r="BU91" i="476"/>
  <c r="BU94" i="476"/>
  <c r="BS91" i="476"/>
  <c r="BN92" i="476"/>
  <c r="BT93" i="476"/>
  <c r="BT94" i="476"/>
  <c r="BS93" i="476"/>
  <c r="BS94" i="476"/>
  <c r="BP91" i="476"/>
  <c r="BL92" i="476"/>
  <c r="BQ93" i="476"/>
  <c r="BQ94" i="476"/>
  <c r="BP93" i="476"/>
  <c r="BP94" i="476"/>
  <c r="BN91" i="476"/>
  <c r="BO93" i="476"/>
  <c r="BO94" i="476"/>
  <c r="BM91" i="476"/>
  <c r="BJ91" i="476"/>
  <c r="BJ92" i="476"/>
  <c r="BN93" i="476"/>
  <c r="BN94" i="476"/>
  <c r="BM93" i="476"/>
  <c r="BM94" i="476"/>
  <c r="BH92" i="476"/>
  <c r="BK93" i="476"/>
  <c r="BK94" i="476"/>
  <c r="BJ93" i="476"/>
  <c r="BJ94" i="476"/>
  <c r="C94" i="476"/>
  <c r="BT91" i="476"/>
  <c r="BQ91" i="476"/>
  <c r="BH91" i="476"/>
  <c r="CA90" i="476"/>
  <c r="CB90" i="476"/>
  <c r="BA90" i="476"/>
  <c r="AW90" i="476"/>
  <c r="BC90" i="476"/>
  <c r="BB90" i="476"/>
  <c r="AZ90" i="476"/>
  <c r="AY90" i="476"/>
  <c r="AV90" i="476"/>
  <c r="AW89" i="476"/>
  <c r="AX90" i="476"/>
  <c r="AU90" i="476"/>
  <c r="AT90" i="476"/>
  <c r="G89" i="476"/>
  <c r="J89" i="476"/>
  <c r="M89" i="476"/>
  <c r="H89" i="476"/>
  <c r="K89" i="476"/>
  <c r="N89" i="476"/>
  <c r="S89" i="476"/>
  <c r="U89" i="476"/>
  <c r="Q89" i="476"/>
  <c r="P89" i="476"/>
  <c r="AJ89" i="476"/>
  <c r="AL89" i="476"/>
  <c r="Y89" i="476"/>
  <c r="AF89" i="476"/>
  <c r="AK89" i="476"/>
  <c r="AM89" i="476"/>
  <c r="AS90" i="476"/>
  <c r="AR90" i="476"/>
  <c r="AQ90" i="476"/>
  <c r="AP90" i="476"/>
  <c r="AO90" i="476"/>
  <c r="AN90" i="476"/>
  <c r="G90" i="476"/>
  <c r="J90" i="476"/>
  <c r="M90" i="476"/>
  <c r="H90" i="476"/>
  <c r="K90" i="476"/>
  <c r="N90" i="476"/>
  <c r="S90" i="476"/>
  <c r="U90" i="476"/>
  <c r="Q90" i="476"/>
  <c r="P90" i="476"/>
  <c r="AJ90" i="476"/>
  <c r="AL90" i="476"/>
  <c r="Y90" i="476"/>
  <c r="AF90" i="476"/>
  <c r="AK90" i="476"/>
  <c r="AM90" i="476"/>
  <c r="E90" i="476"/>
  <c r="AG90" i="476"/>
  <c r="E89" i="476"/>
  <c r="AG89" i="476"/>
  <c r="AH90" i="476"/>
  <c r="AI90" i="476"/>
  <c r="Z90" i="476"/>
  <c r="X90" i="476"/>
  <c r="AA90" i="476"/>
  <c r="V90" i="476"/>
  <c r="W90" i="476"/>
  <c r="AE90" i="476"/>
  <c r="AD90" i="476"/>
  <c r="AC90" i="476"/>
  <c r="AB90" i="476"/>
  <c r="T90" i="476"/>
  <c r="R90" i="476"/>
  <c r="O90" i="476"/>
  <c r="L90" i="476"/>
  <c r="I90" i="476"/>
  <c r="F90" i="476"/>
  <c r="C90" i="476"/>
  <c r="BA89" i="476"/>
  <c r="BC89" i="476"/>
  <c r="BB89" i="476"/>
  <c r="AZ89" i="476"/>
  <c r="AY89" i="476"/>
  <c r="AV89" i="476"/>
  <c r="AX89" i="476"/>
  <c r="AU89" i="476"/>
  <c r="AT89" i="476"/>
  <c r="AS89" i="476"/>
  <c r="AR89" i="476"/>
  <c r="AQ89" i="476"/>
  <c r="AP89" i="476"/>
  <c r="AO89" i="476"/>
  <c r="AN89" i="476"/>
  <c r="AH89" i="476"/>
  <c r="AI89" i="476"/>
  <c r="Z89" i="476"/>
  <c r="X89" i="476"/>
  <c r="AA89" i="476"/>
  <c r="V89" i="476"/>
  <c r="W89" i="476"/>
  <c r="AE89" i="476"/>
  <c r="AD89" i="476"/>
  <c r="AC89" i="476"/>
  <c r="AB89" i="476"/>
  <c r="T89" i="476"/>
  <c r="R89" i="476"/>
  <c r="O89" i="476"/>
  <c r="L89" i="476"/>
  <c r="I89" i="476"/>
  <c r="F89" i="476"/>
  <c r="C89" i="476"/>
  <c r="M75" i="476"/>
  <c r="L75" i="476"/>
  <c r="M74" i="476"/>
  <c r="L74" i="476"/>
  <c r="M73" i="476"/>
  <c r="L73" i="476"/>
  <c r="M72" i="476"/>
  <c r="L72" i="476"/>
  <c r="BH67" i="476"/>
  <c r="BI67" i="476"/>
  <c r="BJ67" i="476"/>
  <c r="BK67" i="476"/>
  <c r="BL67" i="476"/>
  <c r="BM67" i="476"/>
  <c r="BN67" i="476"/>
  <c r="BO67" i="476"/>
  <c r="BP67" i="476"/>
  <c r="BQ67" i="476"/>
  <c r="BR67" i="476"/>
  <c r="BS67" i="476"/>
  <c r="BT67" i="476"/>
  <c r="BU67" i="476"/>
  <c r="BV67" i="476"/>
  <c r="BW67" i="476"/>
  <c r="BX67" i="476"/>
  <c r="BY67" i="476"/>
  <c r="BZ67" i="476"/>
  <c r="CD68" i="476"/>
  <c r="CD71" i="476"/>
  <c r="CC68" i="476"/>
  <c r="CC71" i="476"/>
  <c r="CB68" i="476"/>
  <c r="CB71" i="476"/>
  <c r="CA68" i="476"/>
  <c r="CA71" i="476"/>
  <c r="BZ68" i="476"/>
  <c r="BZ71" i="476"/>
  <c r="BY68" i="476"/>
  <c r="BY71" i="476"/>
  <c r="BX68" i="476"/>
  <c r="BX71" i="476"/>
  <c r="BW68" i="476"/>
  <c r="BW71" i="476"/>
  <c r="BV68" i="476"/>
  <c r="BV71" i="476"/>
  <c r="BU68" i="476"/>
  <c r="BU71" i="476"/>
  <c r="BS68" i="476"/>
  <c r="BN69" i="476"/>
  <c r="BT70" i="476"/>
  <c r="BT71" i="476"/>
  <c r="BS70" i="476"/>
  <c r="BS71" i="476"/>
  <c r="BP68" i="476"/>
  <c r="BL69" i="476"/>
  <c r="BQ70" i="476"/>
  <c r="BQ71" i="476"/>
  <c r="BP70" i="476"/>
  <c r="BP71" i="476"/>
  <c r="BM68" i="476"/>
  <c r="BJ68" i="476"/>
  <c r="BJ69" i="476"/>
  <c r="BN70" i="476"/>
  <c r="BN71" i="476"/>
  <c r="BM70" i="476"/>
  <c r="BM71" i="476"/>
  <c r="BH69" i="476"/>
  <c r="BK70" i="476"/>
  <c r="BK71" i="476"/>
  <c r="BJ70" i="476"/>
  <c r="BJ71" i="476"/>
  <c r="M71" i="476"/>
  <c r="L71" i="476"/>
  <c r="M70" i="476"/>
  <c r="L70" i="476"/>
  <c r="CA67" i="476"/>
  <c r="CE68" i="476"/>
  <c r="BT68" i="476"/>
  <c r="BQ68" i="476"/>
  <c r="BN68" i="476"/>
  <c r="BH68" i="476"/>
  <c r="CB67" i="476"/>
  <c r="C66" i="476"/>
  <c r="BH61" i="476"/>
  <c r="BI61" i="476"/>
  <c r="BJ61" i="476"/>
  <c r="BK61" i="476"/>
  <c r="BL61" i="476"/>
  <c r="BM61" i="476"/>
  <c r="BN61" i="476"/>
  <c r="BO61" i="476"/>
  <c r="BP61" i="476"/>
  <c r="BQ61" i="476"/>
  <c r="BR61" i="476"/>
  <c r="BS61" i="476"/>
  <c r="BT61" i="476"/>
  <c r="BU61" i="476"/>
  <c r="BV61" i="476"/>
  <c r="BW61" i="476"/>
  <c r="BX61" i="476"/>
  <c r="BY61" i="476"/>
  <c r="BZ61" i="476"/>
  <c r="CD62" i="476"/>
  <c r="CD65" i="476"/>
  <c r="CC62" i="476"/>
  <c r="CC65" i="476"/>
  <c r="CB62" i="476"/>
  <c r="CB65" i="476"/>
  <c r="CA62" i="476"/>
  <c r="CA65" i="476"/>
  <c r="BZ62" i="476"/>
  <c r="BZ65" i="476"/>
  <c r="BY62" i="476"/>
  <c r="BY65" i="476"/>
  <c r="BX62" i="476"/>
  <c r="BX65" i="476"/>
  <c r="BW62" i="476"/>
  <c r="BW65" i="476"/>
  <c r="BV62" i="476"/>
  <c r="BV65" i="476"/>
  <c r="BU62" i="476"/>
  <c r="BU65" i="476"/>
  <c r="BS62" i="476"/>
  <c r="BN63" i="476"/>
  <c r="BT64" i="476"/>
  <c r="BT65" i="476"/>
  <c r="BS64" i="476"/>
  <c r="BS65" i="476"/>
  <c r="BP62" i="476"/>
  <c r="BL63" i="476"/>
  <c r="BQ64" i="476"/>
  <c r="BQ65" i="476"/>
  <c r="BP64" i="476"/>
  <c r="BP65" i="476"/>
  <c r="BN62" i="476"/>
  <c r="BO64" i="476"/>
  <c r="BO65" i="476"/>
  <c r="BM62" i="476"/>
  <c r="BJ62" i="476"/>
  <c r="BJ63" i="476"/>
  <c r="BN64" i="476"/>
  <c r="BN65" i="476"/>
  <c r="BM64" i="476"/>
  <c r="BM65" i="476"/>
  <c r="BH63" i="476"/>
  <c r="BK64" i="476"/>
  <c r="BK65" i="476"/>
  <c r="BJ64" i="476"/>
  <c r="BJ65" i="476"/>
  <c r="C65" i="476"/>
  <c r="BT62" i="476"/>
  <c r="BQ62" i="476"/>
  <c r="BH62" i="476"/>
  <c r="CA61" i="476"/>
  <c r="CB61" i="476"/>
  <c r="BA61" i="476"/>
  <c r="AW61" i="476"/>
  <c r="BC61" i="476"/>
  <c r="BB61" i="476"/>
  <c r="AZ61" i="476"/>
  <c r="AY61" i="476"/>
  <c r="AV61" i="476"/>
  <c r="AW60" i="476"/>
  <c r="AX61" i="476"/>
  <c r="AU61" i="476"/>
  <c r="AT61" i="476"/>
  <c r="G60" i="476"/>
  <c r="J60" i="476"/>
  <c r="M60" i="476"/>
  <c r="H60" i="476"/>
  <c r="K60" i="476"/>
  <c r="N60" i="476"/>
  <c r="S60" i="476"/>
  <c r="U60" i="476"/>
  <c r="Q60" i="476"/>
  <c r="P60" i="476"/>
  <c r="AJ60" i="476"/>
  <c r="AL60" i="476"/>
  <c r="Y60" i="476"/>
  <c r="AF60" i="476"/>
  <c r="AK60" i="476"/>
  <c r="AM60" i="476"/>
  <c r="AS61" i="476"/>
  <c r="AR61" i="476"/>
  <c r="AQ61" i="476"/>
  <c r="AP61" i="476"/>
  <c r="AO61" i="476"/>
  <c r="AN61" i="476"/>
  <c r="G61" i="476"/>
  <c r="J61" i="476"/>
  <c r="M61" i="476"/>
  <c r="H61" i="476"/>
  <c r="K61" i="476"/>
  <c r="N61" i="476"/>
  <c r="S61" i="476"/>
  <c r="U61" i="476"/>
  <c r="Q61" i="476"/>
  <c r="P61" i="476"/>
  <c r="AJ61" i="476"/>
  <c r="AL61" i="476"/>
  <c r="Y61" i="476"/>
  <c r="AF61" i="476"/>
  <c r="AK61" i="476"/>
  <c r="AM61" i="476"/>
  <c r="E61" i="476"/>
  <c r="AG61" i="476"/>
  <c r="E60" i="476"/>
  <c r="AG60" i="476"/>
  <c r="AH61" i="476"/>
  <c r="AI61" i="476"/>
  <c r="Z61" i="476"/>
  <c r="X61" i="476"/>
  <c r="AA61" i="476"/>
  <c r="V61" i="476"/>
  <c r="W61" i="476"/>
  <c r="AE61" i="476"/>
  <c r="AD61" i="476"/>
  <c r="AC61" i="476"/>
  <c r="AB61" i="476"/>
  <c r="T61" i="476"/>
  <c r="R61" i="476"/>
  <c r="O61" i="476"/>
  <c r="L61" i="476"/>
  <c r="I61" i="476"/>
  <c r="F61" i="476"/>
  <c r="C61" i="476"/>
  <c r="BA60" i="476"/>
  <c r="BC60" i="476"/>
  <c r="BB60" i="476"/>
  <c r="AZ60" i="476"/>
  <c r="AY60" i="476"/>
  <c r="AV60" i="476"/>
  <c r="AX60" i="476"/>
  <c r="AU60" i="476"/>
  <c r="AT60" i="476"/>
  <c r="AS60" i="476"/>
  <c r="AR60" i="476"/>
  <c r="AQ60" i="476"/>
  <c r="AP60" i="476"/>
  <c r="AO60" i="476"/>
  <c r="AN60" i="476"/>
  <c r="AH60" i="476"/>
  <c r="AI60" i="476"/>
  <c r="Z60" i="476"/>
  <c r="X60" i="476"/>
  <c r="AA60" i="476"/>
  <c r="V60" i="476"/>
  <c r="W60" i="476"/>
  <c r="AE60" i="476"/>
  <c r="AD60" i="476"/>
  <c r="AC60" i="476"/>
  <c r="AB60" i="476"/>
  <c r="T60" i="476"/>
  <c r="R60" i="476"/>
  <c r="O60" i="476"/>
  <c r="L60" i="476"/>
  <c r="I60" i="476"/>
  <c r="F60" i="476"/>
  <c r="C60" i="476"/>
  <c r="M47" i="476"/>
  <c r="L47" i="476"/>
  <c r="M46" i="476"/>
  <c r="L46" i="476"/>
  <c r="M45" i="476"/>
  <c r="L45" i="476"/>
  <c r="M44" i="476"/>
  <c r="L44" i="476"/>
  <c r="BH39" i="476"/>
  <c r="BI39" i="476"/>
  <c r="BJ39" i="476"/>
  <c r="BK39" i="476"/>
  <c r="BL39" i="476"/>
  <c r="BM39" i="476"/>
  <c r="BN39" i="476"/>
  <c r="BO39" i="476"/>
  <c r="BP39" i="476"/>
  <c r="BQ39" i="476"/>
  <c r="BR39" i="476"/>
  <c r="BS39" i="476"/>
  <c r="BT39" i="476"/>
  <c r="BU39" i="476"/>
  <c r="BV39" i="476"/>
  <c r="BW39" i="476"/>
  <c r="BX39" i="476"/>
  <c r="BY39" i="476"/>
  <c r="BZ39" i="476"/>
  <c r="CD40" i="476"/>
  <c r="CD43" i="476"/>
  <c r="CC40" i="476"/>
  <c r="CC43" i="476"/>
  <c r="CB40" i="476"/>
  <c r="CB43" i="476"/>
  <c r="CA40" i="476"/>
  <c r="CA43" i="476"/>
  <c r="BZ40" i="476"/>
  <c r="BZ43" i="476"/>
  <c r="BY40" i="476"/>
  <c r="BY43" i="476"/>
  <c r="BX40" i="476"/>
  <c r="BX43" i="476"/>
  <c r="BW40" i="476"/>
  <c r="BW43" i="476"/>
  <c r="BV40" i="476"/>
  <c r="BV43" i="476"/>
  <c r="BU40" i="476"/>
  <c r="BU43" i="476"/>
  <c r="BS40" i="476"/>
  <c r="BN41" i="476"/>
  <c r="BT42" i="476"/>
  <c r="BT43" i="476"/>
  <c r="BS42" i="476"/>
  <c r="BS43" i="476"/>
  <c r="BP40" i="476"/>
  <c r="BL41" i="476"/>
  <c r="BQ42" i="476"/>
  <c r="BQ43" i="476"/>
  <c r="BP42" i="476"/>
  <c r="BP43" i="476"/>
  <c r="BM40" i="476"/>
  <c r="BJ40" i="476"/>
  <c r="BJ41" i="476"/>
  <c r="BN42" i="476"/>
  <c r="BN43" i="476"/>
  <c r="BM42" i="476"/>
  <c r="BM43" i="476"/>
  <c r="BH41" i="476"/>
  <c r="BK42" i="476"/>
  <c r="BK43" i="476"/>
  <c r="BJ42" i="476"/>
  <c r="BJ43" i="476"/>
  <c r="M43" i="476"/>
  <c r="L43" i="476"/>
  <c r="M42" i="476"/>
  <c r="L42" i="476"/>
  <c r="CA39" i="476"/>
  <c r="CE40" i="476"/>
  <c r="BT40" i="476"/>
  <c r="BQ40" i="476"/>
  <c r="BN40" i="476"/>
  <c r="BH40" i="476"/>
  <c r="CB39" i="476"/>
  <c r="C38" i="476"/>
  <c r="BH33" i="476"/>
  <c r="BI33" i="476"/>
  <c r="BJ33" i="476"/>
  <c r="BK33" i="476"/>
  <c r="BL33" i="476"/>
  <c r="BM33" i="476"/>
  <c r="BN33" i="476"/>
  <c r="BO33" i="476"/>
  <c r="BP33" i="476"/>
  <c r="BQ33" i="476"/>
  <c r="BR33" i="476"/>
  <c r="BS33" i="476"/>
  <c r="BT33" i="476"/>
  <c r="BU33" i="476"/>
  <c r="BV33" i="476"/>
  <c r="BW33" i="476"/>
  <c r="BX33" i="476"/>
  <c r="BY33" i="476"/>
  <c r="BZ33" i="476"/>
  <c r="CD34" i="476"/>
  <c r="CD37" i="476"/>
  <c r="CC34" i="476"/>
  <c r="CC37" i="476"/>
  <c r="CB34" i="476"/>
  <c r="CB37" i="476"/>
  <c r="CA34" i="476"/>
  <c r="CA37" i="476"/>
  <c r="BZ34" i="476"/>
  <c r="BZ37" i="476"/>
  <c r="BY34" i="476"/>
  <c r="BY37" i="476"/>
  <c r="BX34" i="476"/>
  <c r="BX37" i="476"/>
  <c r="BW34" i="476"/>
  <c r="BW37" i="476"/>
  <c r="BV34" i="476"/>
  <c r="BV37" i="476"/>
  <c r="BU34" i="476"/>
  <c r="BU37" i="476"/>
  <c r="BS34" i="476"/>
  <c r="BN35" i="476"/>
  <c r="BT36" i="476"/>
  <c r="BT37" i="476"/>
  <c r="BS36" i="476"/>
  <c r="BS37" i="476"/>
  <c r="BP34" i="476"/>
  <c r="BL35" i="476"/>
  <c r="BQ36" i="476"/>
  <c r="BQ37" i="476"/>
  <c r="BP36" i="476"/>
  <c r="BP37" i="476"/>
  <c r="BN34" i="476"/>
  <c r="BO36" i="476"/>
  <c r="BO37" i="476"/>
  <c r="BM34" i="476"/>
  <c r="BJ34" i="476"/>
  <c r="BJ35" i="476"/>
  <c r="BN36" i="476"/>
  <c r="BN37" i="476"/>
  <c r="BM36" i="476"/>
  <c r="BM37" i="476"/>
  <c r="BH35" i="476"/>
  <c r="BK36" i="476"/>
  <c r="BK37" i="476"/>
  <c r="BJ36" i="476"/>
  <c r="BJ37" i="476"/>
  <c r="C37" i="476"/>
  <c r="BT34" i="476"/>
  <c r="BQ34" i="476"/>
  <c r="BH34" i="476"/>
  <c r="CA33" i="476"/>
  <c r="CB33" i="476"/>
  <c r="BA33" i="476"/>
  <c r="AW33" i="476"/>
  <c r="BC33" i="476"/>
  <c r="BB33" i="476"/>
  <c r="AZ33" i="476"/>
  <c r="AY33" i="476"/>
  <c r="AV33" i="476"/>
  <c r="AW32" i="476"/>
  <c r="AX33" i="476"/>
  <c r="AU33" i="476"/>
  <c r="AT33" i="476"/>
  <c r="G32" i="476"/>
  <c r="J32" i="476"/>
  <c r="M32" i="476"/>
  <c r="H32" i="476"/>
  <c r="K32" i="476"/>
  <c r="N32" i="476"/>
  <c r="S32" i="476"/>
  <c r="U32" i="476"/>
  <c r="Q32" i="476"/>
  <c r="P32" i="476"/>
  <c r="AJ32" i="476"/>
  <c r="AL32" i="476"/>
  <c r="Y32" i="476"/>
  <c r="AF32" i="476"/>
  <c r="AK32" i="476"/>
  <c r="AM32" i="476"/>
  <c r="AS33" i="476"/>
  <c r="AR33" i="476"/>
  <c r="AQ33" i="476"/>
  <c r="AP33" i="476"/>
  <c r="AO33" i="476"/>
  <c r="AN33" i="476"/>
  <c r="G33" i="476"/>
  <c r="J33" i="476"/>
  <c r="M33" i="476"/>
  <c r="H33" i="476"/>
  <c r="K33" i="476"/>
  <c r="N33" i="476"/>
  <c r="S33" i="476"/>
  <c r="U33" i="476"/>
  <c r="Q33" i="476"/>
  <c r="P33" i="476"/>
  <c r="AJ33" i="476"/>
  <c r="AL33" i="476"/>
  <c r="Y33" i="476"/>
  <c r="AF33" i="476"/>
  <c r="AK33" i="476"/>
  <c r="AM33" i="476"/>
  <c r="E33" i="476"/>
  <c r="AG33" i="476"/>
  <c r="E32" i="476"/>
  <c r="AG32" i="476"/>
  <c r="AH33" i="476"/>
  <c r="AI33" i="476"/>
  <c r="Z33" i="476"/>
  <c r="X33" i="476"/>
  <c r="AA33" i="476"/>
  <c r="V33" i="476"/>
  <c r="W33" i="476"/>
  <c r="AE33" i="476"/>
  <c r="AD33" i="476"/>
  <c r="AC33" i="476"/>
  <c r="AB33" i="476"/>
  <c r="T33" i="476"/>
  <c r="R33" i="476"/>
  <c r="O33" i="476"/>
  <c r="L33" i="476"/>
  <c r="I33" i="476"/>
  <c r="F33" i="476"/>
  <c r="C33" i="476"/>
  <c r="BA32" i="476"/>
  <c r="BC32" i="476"/>
  <c r="BB32" i="476"/>
  <c r="AZ32" i="476"/>
  <c r="AY32" i="476"/>
  <c r="AV32" i="476"/>
  <c r="AX32" i="476"/>
  <c r="AU32" i="476"/>
  <c r="AT32" i="476"/>
  <c r="AS32" i="476"/>
  <c r="AR32" i="476"/>
  <c r="AQ32" i="476"/>
  <c r="AP32" i="476"/>
  <c r="AO32" i="476"/>
  <c r="AN32" i="476"/>
  <c r="AH32" i="476"/>
  <c r="AI32" i="476"/>
  <c r="Z32" i="476"/>
  <c r="X32" i="476"/>
  <c r="AA32" i="476"/>
  <c r="V32" i="476"/>
  <c r="W32" i="476"/>
  <c r="AE32" i="476"/>
  <c r="AD32" i="476"/>
  <c r="AC32" i="476"/>
  <c r="AB32" i="476"/>
  <c r="T32" i="476"/>
  <c r="R32" i="476"/>
  <c r="O32" i="476"/>
  <c r="L32" i="476"/>
  <c r="I32" i="476"/>
  <c r="F32" i="476"/>
  <c r="C32" i="476"/>
  <c r="M19" i="476"/>
  <c r="L19" i="476"/>
  <c r="M18" i="476"/>
  <c r="L18" i="476"/>
  <c r="M17" i="476"/>
  <c r="L17" i="476"/>
  <c r="M16" i="476"/>
  <c r="L16" i="476"/>
  <c r="BH11" i="476"/>
  <c r="BI11" i="476"/>
  <c r="BJ11" i="476"/>
  <c r="BK11" i="476"/>
  <c r="BL11" i="476"/>
  <c r="BM11" i="476"/>
  <c r="BN11" i="476"/>
  <c r="BO11" i="476"/>
  <c r="BP11" i="476"/>
  <c r="BQ11" i="476"/>
  <c r="BR11" i="476"/>
  <c r="BS11" i="476"/>
  <c r="BT11" i="476"/>
  <c r="BU11" i="476"/>
  <c r="BV11" i="476"/>
  <c r="BW11" i="476"/>
  <c r="BX11" i="476"/>
  <c r="BY11" i="476"/>
  <c r="BZ11" i="476"/>
  <c r="CD12" i="476"/>
  <c r="CD15" i="476"/>
  <c r="CC12" i="476"/>
  <c r="CC15" i="476"/>
  <c r="CB12" i="476"/>
  <c r="CB15" i="476"/>
  <c r="CA12" i="476"/>
  <c r="CA15" i="476"/>
  <c r="BZ12" i="476"/>
  <c r="BZ15" i="476"/>
  <c r="BY12" i="476"/>
  <c r="BY15" i="476"/>
  <c r="BX12" i="476"/>
  <c r="BX15" i="476"/>
  <c r="BW12" i="476"/>
  <c r="BW15" i="476"/>
  <c r="BV12" i="476"/>
  <c r="BV15" i="476"/>
  <c r="BU12" i="476"/>
  <c r="BU15" i="476"/>
  <c r="BS12" i="476"/>
  <c r="BN13" i="476"/>
  <c r="BT14" i="476"/>
  <c r="BT15" i="476"/>
  <c r="BS14" i="476"/>
  <c r="BS15" i="476"/>
  <c r="BP12" i="476"/>
  <c r="BL13" i="476"/>
  <c r="BQ14" i="476"/>
  <c r="BQ15" i="476"/>
  <c r="BP14" i="476"/>
  <c r="BP15" i="476"/>
  <c r="BM12" i="476"/>
  <c r="BJ12" i="476"/>
  <c r="BJ13" i="476"/>
  <c r="BN14" i="476"/>
  <c r="BN15" i="476"/>
  <c r="BM14" i="476"/>
  <c r="BM15" i="476"/>
  <c r="BH13" i="476"/>
  <c r="BK14" i="476"/>
  <c r="BK15" i="476"/>
  <c r="BJ14" i="476"/>
  <c r="BJ15" i="476"/>
  <c r="M15" i="476"/>
  <c r="L15" i="476"/>
  <c r="M14" i="476"/>
  <c r="L14" i="476"/>
  <c r="CA11" i="476"/>
  <c r="CE12" i="476"/>
  <c r="BT12" i="476"/>
  <c r="BQ12" i="476"/>
  <c r="BN12" i="476"/>
  <c r="BH12" i="476"/>
  <c r="CB11" i="476"/>
  <c r="C10" i="476"/>
  <c r="BH5" i="476"/>
  <c r="BI5" i="476"/>
  <c r="BJ5" i="476"/>
  <c r="BK5" i="476"/>
  <c r="BL5" i="476"/>
  <c r="BM5" i="476"/>
  <c r="BN5" i="476"/>
  <c r="BO5" i="476"/>
  <c r="BP5" i="476"/>
  <c r="BQ5" i="476"/>
  <c r="BR5" i="476"/>
  <c r="BS5" i="476"/>
  <c r="BT5" i="476"/>
  <c r="BU5" i="476"/>
  <c r="BV5" i="476"/>
  <c r="BW5" i="476"/>
  <c r="BX5" i="476"/>
  <c r="BY5" i="476"/>
  <c r="BZ5" i="476"/>
  <c r="CD6" i="476"/>
  <c r="CD9" i="476"/>
  <c r="CC6" i="476"/>
  <c r="CC9" i="476"/>
  <c r="CB6" i="476"/>
  <c r="CB9" i="476"/>
  <c r="CA6" i="476"/>
  <c r="CA9" i="476"/>
  <c r="BZ6" i="476"/>
  <c r="BZ9" i="476"/>
  <c r="BY6" i="476"/>
  <c r="BY9" i="476"/>
  <c r="BX6" i="476"/>
  <c r="BX9" i="476"/>
  <c r="BW6" i="476"/>
  <c r="BW9" i="476"/>
  <c r="BV6" i="476"/>
  <c r="BV9" i="476"/>
  <c r="BU6" i="476"/>
  <c r="BU9" i="476"/>
  <c r="BS6" i="476"/>
  <c r="BN7" i="476"/>
  <c r="BT8" i="476"/>
  <c r="BT9" i="476"/>
  <c r="BS8" i="476"/>
  <c r="BS9" i="476"/>
  <c r="BP6" i="476"/>
  <c r="BL7" i="476"/>
  <c r="BQ8" i="476"/>
  <c r="BQ9" i="476"/>
  <c r="BP8" i="476"/>
  <c r="BP9" i="476"/>
  <c r="BN6" i="476"/>
  <c r="BO8" i="476"/>
  <c r="BO9" i="476"/>
  <c r="BM6" i="476"/>
  <c r="BJ6" i="476"/>
  <c r="BJ7" i="476"/>
  <c r="BN8" i="476"/>
  <c r="BN9" i="476"/>
  <c r="BM8" i="476"/>
  <c r="BM9" i="476"/>
  <c r="BH7" i="476"/>
  <c r="BK8" i="476"/>
  <c r="BK9" i="476"/>
  <c r="BJ8" i="476"/>
  <c r="BJ9" i="476"/>
  <c r="C9" i="476"/>
  <c r="BT6" i="476"/>
  <c r="BQ6" i="476"/>
  <c r="BH6" i="476"/>
  <c r="CA5" i="476"/>
  <c r="CB5" i="476"/>
  <c r="BA5" i="476"/>
  <c r="AW5" i="476"/>
  <c r="BC5" i="476"/>
  <c r="BB5" i="476"/>
  <c r="AZ5" i="476"/>
  <c r="AY5" i="476"/>
  <c r="AV5" i="476"/>
  <c r="AW4" i="476"/>
  <c r="AX5" i="476"/>
  <c r="AU5" i="476"/>
  <c r="AT5" i="476"/>
  <c r="G4" i="476"/>
  <c r="J4" i="476"/>
  <c r="M4" i="476"/>
  <c r="H4" i="476"/>
  <c r="K4" i="476"/>
  <c r="N4" i="476"/>
  <c r="S4" i="476"/>
  <c r="U4" i="476"/>
  <c r="Q4" i="476"/>
  <c r="P4" i="476"/>
  <c r="AJ4" i="476"/>
  <c r="AL4" i="476"/>
  <c r="Y4" i="476"/>
  <c r="AF4" i="476"/>
  <c r="AK4" i="476"/>
  <c r="AM4" i="476"/>
  <c r="AS5" i="476"/>
  <c r="AR5" i="476"/>
  <c r="AQ5" i="476"/>
  <c r="AP5" i="476"/>
  <c r="AO5" i="476"/>
  <c r="AN5" i="476"/>
  <c r="G5" i="476"/>
  <c r="J5" i="476"/>
  <c r="M5" i="476"/>
  <c r="H5" i="476"/>
  <c r="K5" i="476"/>
  <c r="N5" i="476"/>
  <c r="S5" i="476"/>
  <c r="U5" i="476"/>
  <c r="Q5" i="476"/>
  <c r="P5" i="476"/>
  <c r="AJ5" i="476"/>
  <c r="AL5" i="476"/>
  <c r="Y5" i="476"/>
  <c r="AF5" i="476"/>
  <c r="AK5" i="476"/>
  <c r="AM5" i="476"/>
  <c r="E5" i="476"/>
  <c r="AG5" i="476"/>
  <c r="E4" i="476"/>
  <c r="AG4" i="476"/>
  <c r="AH5" i="476"/>
  <c r="AI5" i="476"/>
  <c r="Z5" i="476"/>
  <c r="X5" i="476"/>
  <c r="AA5" i="476"/>
  <c r="V5" i="476"/>
  <c r="W5" i="476"/>
  <c r="AE5" i="476"/>
  <c r="AD5" i="476"/>
  <c r="AC5" i="476"/>
  <c r="AB5" i="476"/>
  <c r="T5" i="476"/>
  <c r="R5" i="476"/>
  <c r="O5" i="476"/>
  <c r="L5" i="476"/>
  <c r="I5" i="476"/>
  <c r="F5" i="476"/>
  <c r="C5" i="476"/>
  <c r="BA4" i="476"/>
  <c r="BC4" i="476"/>
  <c r="BB4" i="476"/>
  <c r="AZ4" i="476"/>
  <c r="AY4" i="476"/>
  <c r="AV4" i="476"/>
  <c r="AX4" i="476"/>
  <c r="AU4" i="476"/>
  <c r="AT4" i="476"/>
  <c r="AS4" i="476"/>
  <c r="AR4" i="476"/>
  <c r="AQ4" i="476"/>
  <c r="AP4" i="476"/>
  <c r="AO4" i="476"/>
  <c r="AN4" i="476"/>
  <c r="AH4" i="476"/>
  <c r="AI4" i="476"/>
  <c r="Z4" i="476"/>
  <c r="X4" i="476"/>
  <c r="AA4" i="476"/>
  <c r="V4" i="476"/>
  <c r="W4" i="476"/>
  <c r="AE4" i="476"/>
  <c r="AD4" i="476"/>
  <c r="AC4" i="476"/>
  <c r="AB4" i="476"/>
  <c r="T4" i="476"/>
  <c r="R4" i="476"/>
  <c r="O4" i="476"/>
  <c r="L4" i="476"/>
  <c r="I4" i="476"/>
  <c r="F4" i="476"/>
  <c r="C4" i="476"/>
  <c r="B146" i="475"/>
  <c r="B145" i="475"/>
  <c r="B118" i="475"/>
  <c r="B117" i="475"/>
  <c r="B90" i="475"/>
  <c r="B89" i="475"/>
  <c r="B61" i="475"/>
  <c r="B60" i="475"/>
  <c r="B33" i="475"/>
  <c r="B32" i="475"/>
  <c r="B5" i="475"/>
  <c r="B4" i="475"/>
  <c r="A145" i="475"/>
  <c r="A117" i="475"/>
  <c r="A89" i="475"/>
  <c r="A60" i="475"/>
  <c r="A32" i="475"/>
  <c r="A4" i="475"/>
  <c r="I320" i="475"/>
  <c r="H320" i="475"/>
  <c r="I319" i="475"/>
  <c r="H319" i="475"/>
  <c r="I318" i="475"/>
  <c r="H318" i="475"/>
  <c r="I317" i="475"/>
  <c r="H317" i="475"/>
  <c r="AA312" i="475"/>
  <c r="AB312" i="475"/>
  <c r="AC312" i="475"/>
  <c r="AD312" i="475"/>
  <c r="AE312" i="475"/>
  <c r="AF312" i="475"/>
  <c r="AG312" i="475"/>
  <c r="AH312" i="475"/>
  <c r="AI312" i="475"/>
  <c r="AJ312" i="475"/>
  <c r="AK312" i="475"/>
  <c r="AL312" i="475"/>
  <c r="AM312" i="475"/>
  <c r="AN312" i="475"/>
  <c r="AO312" i="475"/>
  <c r="AP312" i="475"/>
  <c r="AQ312" i="475"/>
  <c r="AR312" i="475"/>
  <c r="AS312" i="475"/>
  <c r="AW313" i="475"/>
  <c r="AW316" i="475"/>
  <c r="AV313" i="475"/>
  <c r="AV316" i="475"/>
  <c r="AU313" i="475"/>
  <c r="AU316" i="475"/>
  <c r="AT313" i="475"/>
  <c r="AT316" i="475"/>
  <c r="AS313" i="475"/>
  <c r="AS316" i="475"/>
  <c r="AR313" i="475"/>
  <c r="AR316" i="475"/>
  <c r="AQ313" i="475"/>
  <c r="AQ316" i="475"/>
  <c r="AP313" i="475"/>
  <c r="AP316" i="475"/>
  <c r="AO313" i="475"/>
  <c r="AO316" i="475"/>
  <c r="AN313" i="475"/>
  <c r="AN316" i="475"/>
  <c r="AL313" i="475"/>
  <c r="AG314" i="475"/>
  <c r="AM315" i="475"/>
  <c r="AM316" i="475"/>
  <c r="AL315" i="475"/>
  <c r="AL316" i="475"/>
  <c r="AI313" i="475"/>
  <c r="AE314" i="475"/>
  <c r="AJ315" i="475"/>
  <c r="AJ316" i="475"/>
  <c r="AI315" i="475"/>
  <c r="AI316" i="475"/>
  <c r="AF313" i="475"/>
  <c r="AC313" i="475"/>
  <c r="AC314" i="475"/>
  <c r="AG315" i="475"/>
  <c r="AG316" i="475"/>
  <c r="AF315" i="475"/>
  <c r="AF316" i="475"/>
  <c r="AA314" i="475"/>
  <c r="AD315" i="475"/>
  <c r="AD316" i="475"/>
  <c r="AC315" i="475"/>
  <c r="AC316" i="475"/>
  <c r="I316" i="475"/>
  <c r="H316" i="475"/>
  <c r="AM313" i="475"/>
  <c r="AJ313" i="475"/>
  <c r="AG313" i="475"/>
  <c r="AA313" i="475"/>
  <c r="AT312" i="475"/>
  <c r="AU312" i="475"/>
  <c r="B306" i="475"/>
  <c r="B311" i="475"/>
  <c r="AA306" i="475"/>
  <c r="AB306" i="475"/>
  <c r="AC306" i="475"/>
  <c r="AD306" i="475"/>
  <c r="AE306" i="475"/>
  <c r="AF306" i="475"/>
  <c r="AG306" i="475"/>
  <c r="AH306" i="475"/>
  <c r="AI306" i="475"/>
  <c r="AJ306" i="475"/>
  <c r="AK306" i="475"/>
  <c r="AL306" i="475"/>
  <c r="AM306" i="475"/>
  <c r="AN306" i="475"/>
  <c r="AO306" i="475"/>
  <c r="AP306" i="475"/>
  <c r="AQ306" i="475"/>
  <c r="AR306" i="475"/>
  <c r="AS306" i="475"/>
  <c r="AW307" i="475"/>
  <c r="AW310" i="475"/>
  <c r="AV307" i="475"/>
  <c r="AV310" i="475"/>
  <c r="AU307" i="475"/>
  <c r="AU310" i="475"/>
  <c r="AT307" i="475"/>
  <c r="AT310" i="475"/>
  <c r="AS307" i="475"/>
  <c r="AS310" i="475"/>
  <c r="AR307" i="475"/>
  <c r="AR310" i="475"/>
  <c r="AQ307" i="475"/>
  <c r="AQ310" i="475"/>
  <c r="AP307" i="475"/>
  <c r="AP310" i="475"/>
  <c r="AO307" i="475"/>
  <c r="AO310" i="475"/>
  <c r="AN307" i="475"/>
  <c r="AN310" i="475"/>
  <c r="AL307" i="475"/>
  <c r="AG308" i="475"/>
  <c r="AM309" i="475"/>
  <c r="AM310" i="475"/>
  <c r="AL309" i="475"/>
  <c r="AL310" i="475"/>
  <c r="AI307" i="475"/>
  <c r="AE308" i="475"/>
  <c r="AJ309" i="475"/>
  <c r="AJ310" i="475"/>
  <c r="AI309" i="475"/>
  <c r="AI310" i="475"/>
  <c r="AG307" i="475"/>
  <c r="AH309" i="475"/>
  <c r="AH310" i="475"/>
  <c r="AF307" i="475"/>
  <c r="AC307" i="475"/>
  <c r="AC308" i="475"/>
  <c r="AG309" i="475"/>
  <c r="AG310" i="475"/>
  <c r="AF309" i="475"/>
  <c r="AF310" i="475"/>
  <c r="AA308" i="475"/>
  <c r="AD309" i="475"/>
  <c r="AD310" i="475"/>
  <c r="AC309" i="475"/>
  <c r="AC310" i="475"/>
  <c r="B305" i="475"/>
  <c r="B310" i="475"/>
  <c r="AM307" i="475"/>
  <c r="AJ307" i="475"/>
  <c r="AA307" i="475"/>
  <c r="AT306" i="475"/>
  <c r="AU306" i="475"/>
  <c r="X306" i="475"/>
  <c r="I306" i="475"/>
  <c r="L306" i="475"/>
  <c r="F306" i="475"/>
  <c r="O306" i="475"/>
  <c r="U306" i="475"/>
  <c r="Q306" i="475"/>
  <c r="W306" i="475"/>
  <c r="V306" i="475"/>
  <c r="T306" i="475"/>
  <c r="R306" i="475"/>
  <c r="S306" i="475"/>
  <c r="N306" i="475"/>
  <c r="P306" i="475"/>
  <c r="K306" i="475"/>
  <c r="M306" i="475"/>
  <c r="H306" i="475"/>
  <c r="J306" i="475"/>
  <c r="E306" i="475"/>
  <c r="G306" i="475"/>
  <c r="H305" i="475"/>
  <c r="K305" i="475"/>
  <c r="N305" i="475"/>
  <c r="D306" i="475"/>
  <c r="X305" i="475"/>
  <c r="I305" i="475"/>
  <c r="L305" i="475"/>
  <c r="F305" i="475"/>
  <c r="O305" i="475"/>
  <c r="U305" i="475"/>
  <c r="Q305" i="475"/>
  <c r="W305" i="475"/>
  <c r="V305" i="475"/>
  <c r="T305" i="475"/>
  <c r="R305" i="475"/>
  <c r="S305" i="475"/>
  <c r="P305" i="475"/>
  <c r="M305" i="475"/>
  <c r="J305" i="475"/>
  <c r="E305" i="475"/>
  <c r="G305" i="475"/>
  <c r="D305" i="475"/>
  <c r="B303" i="475"/>
  <c r="M160" i="475"/>
  <c r="L160" i="475"/>
  <c r="M159" i="475"/>
  <c r="L159" i="475"/>
  <c r="M158" i="475"/>
  <c r="L158" i="475"/>
  <c r="M157" i="475"/>
  <c r="L157" i="475"/>
  <c r="BH152" i="475"/>
  <c r="BI152" i="475"/>
  <c r="BJ152" i="475"/>
  <c r="BK152" i="475"/>
  <c r="BL152" i="475"/>
  <c r="BM152" i="475"/>
  <c r="BN152" i="475"/>
  <c r="BO152" i="475"/>
  <c r="BP152" i="475"/>
  <c r="BQ152" i="475"/>
  <c r="BR152" i="475"/>
  <c r="BS152" i="475"/>
  <c r="BT152" i="475"/>
  <c r="BU152" i="475"/>
  <c r="BV152" i="475"/>
  <c r="BW152" i="475"/>
  <c r="BX152" i="475"/>
  <c r="BY152" i="475"/>
  <c r="BZ152" i="475"/>
  <c r="CD153" i="475"/>
  <c r="CD156" i="475"/>
  <c r="CC153" i="475"/>
  <c r="CC156" i="475"/>
  <c r="CB153" i="475"/>
  <c r="CB156" i="475"/>
  <c r="CA153" i="475"/>
  <c r="CA156" i="475"/>
  <c r="BZ153" i="475"/>
  <c r="BZ156" i="475"/>
  <c r="BY153" i="475"/>
  <c r="BY156" i="475"/>
  <c r="BX153" i="475"/>
  <c r="BX156" i="475"/>
  <c r="BW153" i="475"/>
  <c r="BW156" i="475"/>
  <c r="BV153" i="475"/>
  <c r="BV156" i="475"/>
  <c r="BU153" i="475"/>
  <c r="BU156" i="475"/>
  <c r="BS153" i="475"/>
  <c r="BN154" i="475"/>
  <c r="BT155" i="475"/>
  <c r="BT156" i="475"/>
  <c r="BS155" i="475"/>
  <c r="BS156" i="475"/>
  <c r="BP153" i="475"/>
  <c r="BL154" i="475"/>
  <c r="BQ155" i="475"/>
  <c r="BQ156" i="475"/>
  <c r="BP155" i="475"/>
  <c r="BP156" i="475"/>
  <c r="BM153" i="475"/>
  <c r="BJ153" i="475"/>
  <c r="BJ154" i="475"/>
  <c r="BN155" i="475"/>
  <c r="BN156" i="475"/>
  <c r="BM155" i="475"/>
  <c r="BM156" i="475"/>
  <c r="BH154" i="475"/>
  <c r="BK155" i="475"/>
  <c r="BK156" i="475"/>
  <c r="BJ155" i="475"/>
  <c r="BJ156" i="475"/>
  <c r="M156" i="475"/>
  <c r="L156" i="475"/>
  <c r="M155" i="475"/>
  <c r="L155" i="475"/>
  <c r="BT153" i="475"/>
  <c r="BQ153" i="475"/>
  <c r="BN153" i="475"/>
  <c r="BH153" i="475"/>
  <c r="CA152" i="475"/>
  <c r="CB152" i="475"/>
  <c r="C151" i="475"/>
  <c r="BH146" i="475"/>
  <c r="BI146" i="475"/>
  <c r="BJ146" i="475"/>
  <c r="BK146" i="475"/>
  <c r="BL146" i="475"/>
  <c r="BM146" i="475"/>
  <c r="BN146" i="475"/>
  <c r="BO146" i="475"/>
  <c r="BP146" i="475"/>
  <c r="BQ146" i="475"/>
  <c r="BR146" i="475"/>
  <c r="BS146" i="475"/>
  <c r="BT146" i="475"/>
  <c r="BU146" i="475"/>
  <c r="BV146" i="475"/>
  <c r="BW146" i="475"/>
  <c r="BX146" i="475"/>
  <c r="BY146" i="475"/>
  <c r="BZ146" i="475"/>
  <c r="CD147" i="475"/>
  <c r="CD150" i="475"/>
  <c r="CC147" i="475"/>
  <c r="CC150" i="475"/>
  <c r="CB147" i="475"/>
  <c r="CB150" i="475"/>
  <c r="CA147" i="475"/>
  <c r="CA150" i="475"/>
  <c r="BZ147" i="475"/>
  <c r="BZ150" i="475"/>
  <c r="BY147" i="475"/>
  <c r="BY150" i="475"/>
  <c r="BX147" i="475"/>
  <c r="BX150" i="475"/>
  <c r="BW147" i="475"/>
  <c r="BW150" i="475"/>
  <c r="BV147" i="475"/>
  <c r="BV150" i="475"/>
  <c r="BU147" i="475"/>
  <c r="BU150" i="475"/>
  <c r="BS147" i="475"/>
  <c r="BN148" i="475"/>
  <c r="BT149" i="475"/>
  <c r="BT150" i="475"/>
  <c r="BS149" i="475"/>
  <c r="BS150" i="475"/>
  <c r="BP147" i="475"/>
  <c r="BL148" i="475"/>
  <c r="BQ149" i="475"/>
  <c r="BQ150" i="475"/>
  <c r="BP149" i="475"/>
  <c r="BP150" i="475"/>
  <c r="BN147" i="475"/>
  <c r="BO149" i="475"/>
  <c r="BO150" i="475"/>
  <c r="BM147" i="475"/>
  <c r="BJ147" i="475"/>
  <c r="BJ148" i="475"/>
  <c r="BN149" i="475"/>
  <c r="BN150" i="475"/>
  <c r="BM149" i="475"/>
  <c r="BM150" i="475"/>
  <c r="BH148" i="475"/>
  <c r="BK149" i="475"/>
  <c r="BK150" i="475"/>
  <c r="BJ149" i="475"/>
  <c r="BJ150" i="475"/>
  <c r="C150" i="475"/>
  <c r="BT147" i="475"/>
  <c r="BQ147" i="475"/>
  <c r="BH147" i="475"/>
  <c r="CA146" i="475"/>
  <c r="CB146" i="475"/>
  <c r="BA146" i="475"/>
  <c r="AW146" i="475"/>
  <c r="BC146" i="475"/>
  <c r="BB146" i="475"/>
  <c r="AZ146" i="475"/>
  <c r="AY146" i="475"/>
  <c r="AV146" i="475"/>
  <c r="AW145" i="475"/>
  <c r="AX146" i="475"/>
  <c r="AU146" i="475"/>
  <c r="AT146" i="475"/>
  <c r="G145" i="475"/>
  <c r="J145" i="475"/>
  <c r="M145" i="475"/>
  <c r="H145" i="475"/>
  <c r="K145" i="475"/>
  <c r="N145" i="475"/>
  <c r="S145" i="475"/>
  <c r="U145" i="475"/>
  <c r="Q145" i="475"/>
  <c r="P145" i="475"/>
  <c r="AJ145" i="475"/>
  <c r="AL145" i="475"/>
  <c r="Y145" i="475"/>
  <c r="AF145" i="475"/>
  <c r="AK145" i="475"/>
  <c r="AM145" i="475"/>
  <c r="AS146" i="475"/>
  <c r="AR146" i="475"/>
  <c r="AQ146" i="475"/>
  <c r="AP146" i="475"/>
  <c r="AO146" i="475"/>
  <c r="AN146" i="475"/>
  <c r="G146" i="475"/>
  <c r="J146" i="475"/>
  <c r="M146" i="475"/>
  <c r="H146" i="475"/>
  <c r="K146" i="475"/>
  <c r="N146" i="475"/>
  <c r="S146" i="475"/>
  <c r="U146" i="475"/>
  <c r="Q146" i="475"/>
  <c r="P146" i="475"/>
  <c r="AJ146" i="475"/>
  <c r="AL146" i="475"/>
  <c r="Y146" i="475"/>
  <c r="AF146" i="475"/>
  <c r="AK146" i="475"/>
  <c r="AM146" i="475"/>
  <c r="E146" i="475"/>
  <c r="AG146" i="475"/>
  <c r="E145" i="475"/>
  <c r="AG145" i="475"/>
  <c r="AH146" i="475"/>
  <c r="AI146" i="475"/>
  <c r="Z146" i="475"/>
  <c r="X146" i="475"/>
  <c r="AA146" i="475"/>
  <c r="V146" i="475"/>
  <c r="W146" i="475"/>
  <c r="AE146" i="475"/>
  <c r="AD146" i="475"/>
  <c r="AC146" i="475"/>
  <c r="AB146" i="475"/>
  <c r="T146" i="475"/>
  <c r="R146" i="475"/>
  <c r="O146" i="475"/>
  <c r="L146" i="475"/>
  <c r="I146" i="475"/>
  <c r="F146" i="475"/>
  <c r="C146" i="475"/>
  <c r="BA145" i="475"/>
  <c r="BC145" i="475"/>
  <c r="BB145" i="475"/>
  <c r="AZ145" i="475"/>
  <c r="AY145" i="475"/>
  <c r="AV145" i="475"/>
  <c r="AX145" i="475"/>
  <c r="AU145" i="475"/>
  <c r="AT145" i="475"/>
  <c r="AS145" i="475"/>
  <c r="AR145" i="475"/>
  <c r="AQ145" i="475"/>
  <c r="AP145" i="475"/>
  <c r="AO145" i="475"/>
  <c r="AN145" i="475"/>
  <c r="AH145" i="475"/>
  <c r="AI145" i="475"/>
  <c r="Z145" i="475"/>
  <c r="X145" i="475"/>
  <c r="AA145" i="475"/>
  <c r="V145" i="475"/>
  <c r="W145" i="475"/>
  <c r="AE145" i="475"/>
  <c r="AD145" i="475"/>
  <c r="AC145" i="475"/>
  <c r="AB145" i="475"/>
  <c r="T145" i="475"/>
  <c r="R145" i="475"/>
  <c r="O145" i="475"/>
  <c r="L145" i="475"/>
  <c r="I145" i="475"/>
  <c r="F145" i="475"/>
  <c r="C145" i="475"/>
  <c r="M132" i="475"/>
  <c r="L132" i="475"/>
  <c r="M131" i="475"/>
  <c r="L131" i="475"/>
  <c r="M130" i="475"/>
  <c r="L130" i="475"/>
  <c r="M129" i="475"/>
  <c r="L129" i="475"/>
  <c r="BH124" i="475"/>
  <c r="BI124" i="475"/>
  <c r="BJ124" i="475"/>
  <c r="BK124" i="475"/>
  <c r="BL124" i="475"/>
  <c r="BM124" i="475"/>
  <c r="BN124" i="475"/>
  <c r="BO124" i="475"/>
  <c r="BP124" i="475"/>
  <c r="BQ124" i="475"/>
  <c r="BR124" i="475"/>
  <c r="BS124" i="475"/>
  <c r="BT124" i="475"/>
  <c r="BU124" i="475"/>
  <c r="BV124" i="475"/>
  <c r="BW124" i="475"/>
  <c r="BX124" i="475"/>
  <c r="BY124" i="475"/>
  <c r="BZ124" i="475"/>
  <c r="CD125" i="475"/>
  <c r="CD128" i="475"/>
  <c r="CC125" i="475"/>
  <c r="CC128" i="475"/>
  <c r="CB125" i="475"/>
  <c r="CB128" i="475"/>
  <c r="CA125" i="475"/>
  <c r="CA128" i="475"/>
  <c r="BZ125" i="475"/>
  <c r="BZ128" i="475"/>
  <c r="BY125" i="475"/>
  <c r="BY128" i="475"/>
  <c r="BX125" i="475"/>
  <c r="BX128" i="475"/>
  <c r="BW125" i="475"/>
  <c r="BW128" i="475"/>
  <c r="BV125" i="475"/>
  <c r="BV128" i="475"/>
  <c r="BU125" i="475"/>
  <c r="BU128" i="475"/>
  <c r="BS125" i="475"/>
  <c r="BN126" i="475"/>
  <c r="BT127" i="475"/>
  <c r="BT128" i="475"/>
  <c r="BS127" i="475"/>
  <c r="BS128" i="475"/>
  <c r="BP125" i="475"/>
  <c r="BL126" i="475"/>
  <c r="BQ127" i="475"/>
  <c r="BQ128" i="475"/>
  <c r="BP127" i="475"/>
  <c r="BP128" i="475"/>
  <c r="BM125" i="475"/>
  <c r="BJ125" i="475"/>
  <c r="BJ126" i="475"/>
  <c r="BN127" i="475"/>
  <c r="BN128" i="475"/>
  <c r="BM127" i="475"/>
  <c r="BM128" i="475"/>
  <c r="BH126" i="475"/>
  <c r="BK127" i="475"/>
  <c r="BK128" i="475"/>
  <c r="BJ127" i="475"/>
  <c r="BJ128" i="475"/>
  <c r="M128" i="475"/>
  <c r="L128" i="475"/>
  <c r="M127" i="475"/>
  <c r="L127" i="475"/>
  <c r="BT125" i="475"/>
  <c r="BQ125" i="475"/>
  <c r="BN125" i="475"/>
  <c r="BH125" i="475"/>
  <c r="CA124" i="475"/>
  <c r="CB124" i="475"/>
  <c r="C123" i="475"/>
  <c r="BH118" i="475"/>
  <c r="BI118" i="475"/>
  <c r="BJ118" i="475"/>
  <c r="BK118" i="475"/>
  <c r="BL118" i="475"/>
  <c r="BM118" i="475"/>
  <c r="BN118" i="475"/>
  <c r="BO118" i="475"/>
  <c r="BP118" i="475"/>
  <c r="BQ118" i="475"/>
  <c r="BR118" i="475"/>
  <c r="BS118" i="475"/>
  <c r="BT118" i="475"/>
  <c r="BU118" i="475"/>
  <c r="BV118" i="475"/>
  <c r="BW118" i="475"/>
  <c r="BX118" i="475"/>
  <c r="BY118" i="475"/>
  <c r="BZ118" i="475"/>
  <c r="CD119" i="475"/>
  <c r="CD122" i="475"/>
  <c r="CC119" i="475"/>
  <c r="CC122" i="475"/>
  <c r="CB119" i="475"/>
  <c r="CB122" i="475"/>
  <c r="CA119" i="475"/>
  <c r="CA122" i="475"/>
  <c r="BZ119" i="475"/>
  <c r="BZ122" i="475"/>
  <c r="BY119" i="475"/>
  <c r="BY122" i="475"/>
  <c r="BX119" i="475"/>
  <c r="BX122" i="475"/>
  <c r="BW119" i="475"/>
  <c r="BW122" i="475"/>
  <c r="BV119" i="475"/>
  <c r="BV122" i="475"/>
  <c r="BU119" i="475"/>
  <c r="BU122" i="475"/>
  <c r="BS119" i="475"/>
  <c r="BN120" i="475"/>
  <c r="BT121" i="475"/>
  <c r="BT122" i="475"/>
  <c r="BS121" i="475"/>
  <c r="BS122" i="475"/>
  <c r="BP119" i="475"/>
  <c r="BL120" i="475"/>
  <c r="BQ121" i="475"/>
  <c r="BQ122" i="475"/>
  <c r="BP121" i="475"/>
  <c r="BP122" i="475"/>
  <c r="BN119" i="475"/>
  <c r="BO121" i="475"/>
  <c r="BO122" i="475"/>
  <c r="BM119" i="475"/>
  <c r="BJ119" i="475"/>
  <c r="BJ120" i="475"/>
  <c r="BN121" i="475"/>
  <c r="BN122" i="475"/>
  <c r="BM121" i="475"/>
  <c r="BM122" i="475"/>
  <c r="BH120" i="475"/>
  <c r="BK121" i="475"/>
  <c r="BK122" i="475"/>
  <c r="BJ121" i="475"/>
  <c r="BJ122" i="475"/>
  <c r="C122" i="475"/>
  <c r="BT119" i="475"/>
  <c r="BQ119" i="475"/>
  <c r="BH119" i="475"/>
  <c r="CA118" i="475"/>
  <c r="CB118" i="475"/>
  <c r="BA118" i="475"/>
  <c r="AW118" i="475"/>
  <c r="BC118" i="475"/>
  <c r="BB118" i="475"/>
  <c r="AZ118" i="475"/>
  <c r="AY118" i="475"/>
  <c r="AV118" i="475"/>
  <c r="AW117" i="475"/>
  <c r="AX118" i="475"/>
  <c r="AU118" i="475"/>
  <c r="AT118" i="475"/>
  <c r="G117" i="475"/>
  <c r="J117" i="475"/>
  <c r="M117" i="475"/>
  <c r="H117" i="475"/>
  <c r="K117" i="475"/>
  <c r="N117" i="475"/>
  <c r="S117" i="475"/>
  <c r="U117" i="475"/>
  <c r="Q117" i="475"/>
  <c r="P117" i="475"/>
  <c r="AJ117" i="475"/>
  <c r="AL117" i="475"/>
  <c r="Y117" i="475"/>
  <c r="AF117" i="475"/>
  <c r="AK117" i="475"/>
  <c r="AM117" i="475"/>
  <c r="AS118" i="475"/>
  <c r="AR118" i="475"/>
  <c r="AQ118" i="475"/>
  <c r="AP118" i="475"/>
  <c r="AO118" i="475"/>
  <c r="AN118" i="475"/>
  <c r="G118" i="475"/>
  <c r="J118" i="475"/>
  <c r="M118" i="475"/>
  <c r="H118" i="475"/>
  <c r="K118" i="475"/>
  <c r="N118" i="475"/>
  <c r="S118" i="475"/>
  <c r="U118" i="475"/>
  <c r="Q118" i="475"/>
  <c r="P118" i="475"/>
  <c r="AJ118" i="475"/>
  <c r="AL118" i="475"/>
  <c r="Y118" i="475"/>
  <c r="AF118" i="475"/>
  <c r="AK118" i="475"/>
  <c r="AM118" i="475"/>
  <c r="E118" i="475"/>
  <c r="AG118" i="475"/>
  <c r="E117" i="475"/>
  <c r="AG117" i="475"/>
  <c r="AH118" i="475"/>
  <c r="AI118" i="475"/>
  <c r="Z118" i="475"/>
  <c r="X118" i="475"/>
  <c r="AA118" i="475"/>
  <c r="V118" i="475"/>
  <c r="W118" i="475"/>
  <c r="AE118" i="475"/>
  <c r="AD118" i="475"/>
  <c r="AC118" i="475"/>
  <c r="AB118" i="475"/>
  <c r="T118" i="475"/>
  <c r="R118" i="475"/>
  <c r="O118" i="475"/>
  <c r="L118" i="475"/>
  <c r="I118" i="475"/>
  <c r="F118" i="475"/>
  <c r="C118" i="475"/>
  <c r="BA117" i="475"/>
  <c r="BC117" i="475"/>
  <c r="BB117" i="475"/>
  <c r="AZ117" i="475"/>
  <c r="AY117" i="475"/>
  <c r="AV117" i="475"/>
  <c r="AX117" i="475"/>
  <c r="AU117" i="475"/>
  <c r="AT117" i="475"/>
  <c r="AS117" i="475"/>
  <c r="AR117" i="475"/>
  <c r="AQ117" i="475"/>
  <c r="AP117" i="475"/>
  <c r="AO117" i="475"/>
  <c r="AN117" i="475"/>
  <c r="AH117" i="475"/>
  <c r="AI117" i="475"/>
  <c r="Z117" i="475"/>
  <c r="X117" i="475"/>
  <c r="AA117" i="475"/>
  <c r="V117" i="475"/>
  <c r="W117" i="475"/>
  <c r="AE117" i="475"/>
  <c r="AD117" i="475"/>
  <c r="AC117" i="475"/>
  <c r="AB117" i="475"/>
  <c r="T117" i="475"/>
  <c r="R117" i="475"/>
  <c r="O117" i="475"/>
  <c r="L117" i="475"/>
  <c r="I117" i="475"/>
  <c r="F117" i="475"/>
  <c r="C117" i="475"/>
  <c r="M104" i="475"/>
  <c r="L104" i="475"/>
  <c r="M103" i="475"/>
  <c r="L103" i="475"/>
  <c r="M102" i="475"/>
  <c r="L102" i="475"/>
  <c r="M101" i="475"/>
  <c r="L101" i="475"/>
  <c r="BH96" i="475"/>
  <c r="BI96" i="475"/>
  <c r="BJ96" i="475"/>
  <c r="BK96" i="475"/>
  <c r="BL96" i="475"/>
  <c r="BM96" i="475"/>
  <c r="BN96" i="475"/>
  <c r="BO96" i="475"/>
  <c r="BP96" i="475"/>
  <c r="BQ96" i="475"/>
  <c r="BR96" i="475"/>
  <c r="BS96" i="475"/>
  <c r="BT96" i="475"/>
  <c r="BU96" i="475"/>
  <c r="BV96" i="475"/>
  <c r="BW96" i="475"/>
  <c r="BX96" i="475"/>
  <c r="BY96" i="475"/>
  <c r="BZ96" i="475"/>
  <c r="CD97" i="475"/>
  <c r="CD100" i="475"/>
  <c r="CC97" i="475"/>
  <c r="CC100" i="475"/>
  <c r="CB97" i="475"/>
  <c r="CB100" i="475"/>
  <c r="CA97" i="475"/>
  <c r="CA100" i="475"/>
  <c r="BZ97" i="475"/>
  <c r="BZ100" i="475"/>
  <c r="BY97" i="475"/>
  <c r="BY100" i="475"/>
  <c r="BX97" i="475"/>
  <c r="BX100" i="475"/>
  <c r="BW97" i="475"/>
  <c r="BW100" i="475"/>
  <c r="BV97" i="475"/>
  <c r="BV100" i="475"/>
  <c r="BU97" i="475"/>
  <c r="BU100" i="475"/>
  <c r="BS97" i="475"/>
  <c r="BN98" i="475"/>
  <c r="BT99" i="475"/>
  <c r="BT100" i="475"/>
  <c r="BS99" i="475"/>
  <c r="BS100" i="475"/>
  <c r="BP97" i="475"/>
  <c r="BL98" i="475"/>
  <c r="BQ99" i="475"/>
  <c r="BQ100" i="475"/>
  <c r="BP99" i="475"/>
  <c r="BP100" i="475"/>
  <c r="BM97" i="475"/>
  <c r="BJ97" i="475"/>
  <c r="BJ98" i="475"/>
  <c r="BN99" i="475"/>
  <c r="BN100" i="475"/>
  <c r="BM99" i="475"/>
  <c r="BM100" i="475"/>
  <c r="BH98" i="475"/>
  <c r="BK99" i="475"/>
  <c r="BK100" i="475"/>
  <c r="BJ99" i="475"/>
  <c r="BJ100" i="475"/>
  <c r="M100" i="475"/>
  <c r="L100" i="475"/>
  <c r="M99" i="475"/>
  <c r="L99" i="475"/>
  <c r="BT97" i="475"/>
  <c r="BQ97" i="475"/>
  <c r="BN97" i="475"/>
  <c r="BH97" i="475"/>
  <c r="CA96" i="475"/>
  <c r="CB96" i="475"/>
  <c r="C95" i="475"/>
  <c r="BH90" i="475"/>
  <c r="BI90" i="475"/>
  <c r="BJ90" i="475"/>
  <c r="BK90" i="475"/>
  <c r="BL90" i="475"/>
  <c r="BM90" i="475"/>
  <c r="BN90" i="475"/>
  <c r="BO90" i="475"/>
  <c r="BP90" i="475"/>
  <c r="BQ90" i="475"/>
  <c r="BR90" i="475"/>
  <c r="BS90" i="475"/>
  <c r="BT90" i="475"/>
  <c r="BU90" i="475"/>
  <c r="BV90" i="475"/>
  <c r="BW90" i="475"/>
  <c r="BX90" i="475"/>
  <c r="BY90" i="475"/>
  <c r="BZ90" i="475"/>
  <c r="CD91" i="475"/>
  <c r="CD94" i="475"/>
  <c r="CC91" i="475"/>
  <c r="CC94" i="475"/>
  <c r="CB91" i="475"/>
  <c r="CB94" i="475"/>
  <c r="CA91" i="475"/>
  <c r="CA94" i="475"/>
  <c r="BZ91" i="475"/>
  <c r="BZ94" i="475"/>
  <c r="BY91" i="475"/>
  <c r="BY94" i="475"/>
  <c r="BX91" i="475"/>
  <c r="BX94" i="475"/>
  <c r="BW91" i="475"/>
  <c r="BW94" i="475"/>
  <c r="BV91" i="475"/>
  <c r="BV94" i="475"/>
  <c r="BU91" i="475"/>
  <c r="BU94" i="475"/>
  <c r="BS91" i="475"/>
  <c r="BN92" i="475"/>
  <c r="BT93" i="475"/>
  <c r="BT94" i="475"/>
  <c r="BS93" i="475"/>
  <c r="BS94" i="475"/>
  <c r="BP91" i="475"/>
  <c r="BL92" i="475"/>
  <c r="BQ93" i="475"/>
  <c r="BQ94" i="475"/>
  <c r="BP93" i="475"/>
  <c r="BP94" i="475"/>
  <c r="BN91" i="475"/>
  <c r="BO93" i="475"/>
  <c r="BO94" i="475"/>
  <c r="BM91" i="475"/>
  <c r="BJ91" i="475"/>
  <c r="BJ92" i="475"/>
  <c r="BN93" i="475"/>
  <c r="BN94" i="475"/>
  <c r="BM93" i="475"/>
  <c r="BM94" i="475"/>
  <c r="BH92" i="475"/>
  <c r="BK93" i="475"/>
  <c r="BK94" i="475"/>
  <c r="BJ93" i="475"/>
  <c r="BJ94" i="475"/>
  <c r="C94" i="475"/>
  <c r="BT91" i="475"/>
  <c r="BQ91" i="475"/>
  <c r="BH91" i="475"/>
  <c r="CA90" i="475"/>
  <c r="CB90" i="475"/>
  <c r="BA90" i="475"/>
  <c r="AW90" i="475"/>
  <c r="BC90" i="475"/>
  <c r="BB90" i="475"/>
  <c r="AZ90" i="475"/>
  <c r="AY90" i="475"/>
  <c r="AV90" i="475"/>
  <c r="AW89" i="475"/>
  <c r="AX90" i="475"/>
  <c r="AU90" i="475"/>
  <c r="AT90" i="475"/>
  <c r="G89" i="475"/>
  <c r="J89" i="475"/>
  <c r="M89" i="475"/>
  <c r="H89" i="475"/>
  <c r="K89" i="475"/>
  <c r="N89" i="475"/>
  <c r="S89" i="475"/>
  <c r="U89" i="475"/>
  <c r="Q89" i="475"/>
  <c r="P89" i="475"/>
  <c r="AJ89" i="475"/>
  <c r="AL89" i="475"/>
  <c r="Y89" i="475"/>
  <c r="AF89" i="475"/>
  <c r="AK89" i="475"/>
  <c r="AM89" i="475"/>
  <c r="AS90" i="475"/>
  <c r="AR90" i="475"/>
  <c r="AQ90" i="475"/>
  <c r="AP90" i="475"/>
  <c r="AO90" i="475"/>
  <c r="AN90" i="475"/>
  <c r="G90" i="475"/>
  <c r="J90" i="475"/>
  <c r="M90" i="475"/>
  <c r="H90" i="475"/>
  <c r="K90" i="475"/>
  <c r="N90" i="475"/>
  <c r="S90" i="475"/>
  <c r="U90" i="475"/>
  <c r="Q90" i="475"/>
  <c r="P90" i="475"/>
  <c r="AJ90" i="475"/>
  <c r="AL90" i="475"/>
  <c r="Y90" i="475"/>
  <c r="AF90" i="475"/>
  <c r="AK90" i="475"/>
  <c r="AM90" i="475"/>
  <c r="E90" i="475"/>
  <c r="AG90" i="475"/>
  <c r="E89" i="475"/>
  <c r="AG89" i="475"/>
  <c r="AH90" i="475"/>
  <c r="AI90" i="475"/>
  <c r="Z90" i="475"/>
  <c r="X90" i="475"/>
  <c r="AA90" i="475"/>
  <c r="V90" i="475"/>
  <c r="W90" i="475"/>
  <c r="AE90" i="475"/>
  <c r="AD90" i="475"/>
  <c r="AC90" i="475"/>
  <c r="AB90" i="475"/>
  <c r="T90" i="475"/>
  <c r="R90" i="475"/>
  <c r="O90" i="475"/>
  <c r="L90" i="475"/>
  <c r="I90" i="475"/>
  <c r="F90" i="475"/>
  <c r="C90" i="475"/>
  <c r="BA89" i="475"/>
  <c r="BC89" i="475"/>
  <c r="BB89" i="475"/>
  <c r="AZ89" i="475"/>
  <c r="AY89" i="475"/>
  <c r="AV89" i="475"/>
  <c r="AX89" i="475"/>
  <c r="AU89" i="475"/>
  <c r="AT89" i="475"/>
  <c r="AS89" i="475"/>
  <c r="AR89" i="475"/>
  <c r="AQ89" i="475"/>
  <c r="AP89" i="475"/>
  <c r="AO89" i="475"/>
  <c r="AN89" i="475"/>
  <c r="AH89" i="475"/>
  <c r="AI89" i="475"/>
  <c r="Z89" i="475"/>
  <c r="X89" i="475"/>
  <c r="AA89" i="475"/>
  <c r="V89" i="475"/>
  <c r="W89" i="475"/>
  <c r="AE89" i="475"/>
  <c r="AD89" i="475"/>
  <c r="AC89" i="475"/>
  <c r="AB89" i="475"/>
  <c r="T89" i="475"/>
  <c r="R89" i="475"/>
  <c r="O89" i="475"/>
  <c r="L89" i="475"/>
  <c r="I89" i="475"/>
  <c r="F89" i="475"/>
  <c r="C89" i="475"/>
  <c r="M75" i="475"/>
  <c r="L75" i="475"/>
  <c r="M74" i="475"/>
  <c r="L74" i="475"/>
  <c r="M73" i="475"/>
  <c r="L73" i="475"/>
  <c r="M72" i="475"/>
  <c r="L72" i="475"/>
  <c r="BH67" i="475"/>
  <c r="BI67" i="475"/>
  <c r="BJ67" i="475"/>
  <c r="BK67" i="475"/>
  <c r="BL67" i="475"/>
  <c r="BM67" i="475"/>
  <c r="BN67" i="475"/>
  <c r="BO67" i="475"/>
  <c r="BP67" i="475"/>
  <c r="BQ67" i="475"/>
  <c r="BR67" i="475"/>
  <c r="BS67" i="475"/>
  <c r="BT67" i="475"/>
  <c r="BU67" i="475"/>
  <c r="BV67" i="475"/>
  <c r="BW67" i="475"/>
  <c r="BX67" i="475"/>
  <c r="BY67" i="475"/>
  <c r="BZ67" i="475"/>
  <c r="CD68" i="475"/>
  <c r="CD71" i="475"/>
  <c r="CC68" i="475"/>
  <c r="CC71" i="475"/>
  <c r="CB68" i="475"/>
  <c r="CB71" i="475"/>
  <c r="CA68" i="475"/>
  <c r="CA71" i="475"/>
  <c r="BZ68" i="475"/>
  <c r="BZ71" i="475"/>
  <c r="BY68" i="475"/>
  <c r="BY71" i="475"/>
  <c r="BX68" i="475"/>
  <c r="BX71" i="475"/>
  <c r="BW68" i="475"/>
  <c r="BW71" i="475"/>
  <c r="BV68" i="475"/>
  <c r="BV71" i="475"/>
  <c r="BU68" i="475"/>
  <c r="BU71" i="475"/>
  <c r="BS68" i="475"/>
  <c r="BN69" i="475"/>
  <c r="BT70" i="475"/>
  <c r="BT71" i="475"/>
  <c r="BS70" i="475"/>
  <c r="BS71" i="475"/>
  <c r="BP68" i="475"/>
  <c r="BL69" i="475"/>
  <c r="BQ70" i="475"/>
  <c r="BQ71" i="475"/>
  <c r="BP70" i="475"/>
  <c r="BP71" i="475"/>
  <c r="BM68" i="475"/>
  <c r="BJ68" i="475"/>
  <c r="BJ69" i="475"/>
  <c r="BN70" i="475"/>
  <c r="BN71" i="475"/>
  <c r="BM70" i="475"/>
  <c r="BM71" i="475"/>
  <c r="BH69" i="475"/>
  <c r="BK70" i="475"/>
  <c r="BK71" i="475"/>
  <c r="BJ70" i="475"/>
  <c r="BJ71" i="475"/>
  <c r="M71" i="475"/>
  <c r="L71" i="475"/>
  <c r="M70" i="475"/>
  <c r="L70" i="475"/>
  <c r="CA67" i="475"/>
  <c r="CE68" i="475"/>
  <c r="BT68" i="475"/>
  <c r="BQ68" i="475"/>
  <c r="BN68" i="475"/>
  <c r="BH68" i="475"/>
  <c r="CB67" i="475"/>
  <c r="C66" i="475"/>
  <c r="BH61" i="475"/>
  <c r="BI61" i="475"/>
  <c r="BJ61" i="475"/>
  <c r="BK61" i="475"/>
  <c r="BL61" i="475"/>
  <c r="BM61" i="475"/>
  <c r="BN61" i="475"/>
  <c r="BO61" i="475"/>
  <c r="BP61" i="475"/>
  <c r="BQ61" i="475"/>
  <c r="BR61" i="475"/>
  <c r="BS61" i="475"/>
  <c r="BT61" i="475"/>
  <c r="BU61" i="475"/>
  <c r="BV61" i="475"/>
  <c r="BW61" i="475"/>
  <c r="BX61" i="475"/>
  <c r="BY61" i="475"/>
  <c r="BZ61" i="475"/>
  <c r="CD62" i="475"/>
  <c r="CD65" i="475"/>
  <c r="CC62" i="475"/>
  <c r="CC65" i="475"/>
  <c r="CB62" i="475"/>
  <c r="CB65" i="475"/>
  <c r="CA62" i="475"/>
  <c r="CA65" i="475"/>
  <c r="BZ62" i="475"/>
  <c r="BZ65" i="475"/>
  <c r="BY62" i="475"/>
  <c r="BY65" i="475"/>
  <c r="BX62" i="475"/>
  <c r="BX65" i="475"/>
  <c r="BW62" i="475"/>
  <c r="BW65" i="475"/>
  <c r="BV62" i="475"/>
  <c r="BV65" i="475"/>
  <c r="BU62" i="475"/>
  <c r="BU65" i="475"/>
  <c r="BS62" i="475"/>
  <c r="BN63" i="475"/>
  <c r="BT64" i="475"/>
  <c r="BT65" i="475"/>
  <c r="BS64" i="475"/>
  <c r="BS65" i="475"/>
  <c r="BP62" i="475"/>
  <c r="BL63" i="475"/>
  <c r="BQ64" i="475"/>
  <c r="BQ65" i="475"/>
  <c r="BP64" i="475"/>
  <c r="BP65" i="475"/>
  <c r="BN62" i="475"/>
  <c r="BO64" i="475"/>
  <c r="BO65" i="475"/>
  <c r="BM62" i="475"/>
  <c r="BJ62" i="475"/>
  <c r="BJ63" i="475"/>
  <c r="BN64" i="475"/>
  <c r="BN65" i="475"/>
  <c r="BM64" i="475"/>
  <c r="BM65" i="475"/>
  <c r="BH63" i="475"/>
  <c r="BK64" i="475"/>
  <c r="BK65" i="475"/>
  <c r="BJ64" i="475"/>
  <c r="BJ65" i="475"/>
  <c r="C65" i="475"/>
  <c r="BT62" i="475"/>
  <c r="BQ62" i="475"/>
  <c r="BH62" i="475"/>
  <c r="CA61" i="475"/>
  <c r="CB61" i="475"/>
  <c r="BA61" i="475"/>
  <c r="AW61" i="475"/>
  <c r="BC61" i="475"/>
  <c r="BB61" i="475"/>
  <c r="AZ61" i="475"/>
  <c r="AY61" i="475"/>
  <c r="AV61" i="475"/>
  <c r="AW60" i="475"/>
  <c r="AX61" i="475"/>
  <c r="AU61" i="475"/>
  <c r="AT61" i="475"/>
  <c r="G60" i="475"/>
  <c r="J60" i="475"/>
  <c r="M60" i="475"/>
  <c r="H60" i="475"/>
  <c r="K60" i="475"/>
  <c r="N60" i="475"/>
  <c r="S60" i="475"/>
  <c r="U60" i="475"/>
  <c r="Q60" i="475"/>
  <c r="P60" i="475"/>
  <c r="AJ60" i="475"/>
  <c r="AL60" i="475"/>
  <c r="Y60" i="475"/>
  <c r="AF60" i="475"/>
  <c r="AK60" i="475"/>
  <c r="AM60" i="475"/>
  <c r="AS61" i="475"/>
  <c r="AR61" i="475"/>
  <c r="AQ61" i="475"/>
  <c r="AP61" i="475"/>
  <c r="AO61" i="475"/>
  <c r="AN61" i="475"/>
  <c r="G61" i="475"/>
  <c r="J61" i="475"/>
  <c r="M61" i="475"/>
  <c r="H61" i="475"/>
  <c r="K61" i="475"/>
  <c r="N61" i="475"/>
  <c r="S61" i="475"/>
  <c r="U61" i="475"/>
  <c r="Q61" i="475"/>
  <c r="P61" i="475"/>
  <c r="AJ61" i="475"/>
  <c r="AL61" i="475"/>
  <c r="Y61" i="475"/>
  <c r="AF61" i="475"/>
  <c r="AK61" i="475"/>
  <c r="AM61" i="475"/>
  <c r="E61" i="475"/>
  <c r="AG61" i="475"/>
  <c r="E60" i="475"/>
  <c r="AG60" i="475"/>
  <c r="AH61" i="475"/>
  <c r="AI61" i="475"/>
  <c r="Z61" i="475"/>
  <c r="X61" i="475"/>
  <c r="AA61" i="475"/>
  <c r="V61" i="475"/>
  <c r="W61" i="475"/>
  <c r="AE61" i="475"/>
  <c r="AD61" i="475"/>
  <c r="AC61" i="475"/>
  <c r="AB61" i="475"/>
  <c r="T61" i="475"/>
  <c r="R61" i="475"/>
  <c r="O61" i="475"/>
  <c r="L61" i="475"/>
  <c r="I61" i="475"/>
  <c r="F61" i="475"/>
  <c r="C61" i="475"/>
  <c r="BA60" i="475"/>
  <c r="BC60" i="475"/>
  <c r="BB60" i="475"/>
  <c r="AZ60" i="475"/>
  <c r="AY60" i="475"/>
  <c r="AV60" i="475"/>
  <c r="AX60" i="475"/>
  <c r="AU60" i="475"/>
  <c r="AT60" i="475"/>
  <c r="AS60" i="475"/>
  <c r="AR60" i="475"/>
  <c r="AQ60" i="475"/>
  <c r="AP60" i="475"/>
  <c r="AO60" i="475"/>
  <c r="AN60" i="475"/>
  <c r="AH60" i="475"/>
  <c r="AI60" i="475"/>
  <c r="Z60" i="475"/>
  <c r="X60" i="475"/>
  <c r="AA60" i="475"/>
  <c r="V60" i="475"/>
  <c r="W60" i="475"/>
  <c r="AE60" i="475"/>
  <c r="AD60" i="475"/>
  <c r="AC60" i="475"/>
  <c r="AB60" i="475"/>
  <c r="T60" i="475"/>
  <c r="R60" i="475"/>
  <c r="O60" i="475"/>
  <c r="L60" i="475"/>
  <c r="I60" i="475"/>
  <c r="F60" i="475"/>
  <c r="C60" i="475"/>
  <c r="M47" i="475"/>
  <c r="L47" i="475"/>
  <c r="M46" i="475"/>
  <c r="L46" i="475"/>
  <c r="M45" i="475"/>
  <c r="L45" i="475"/>
  <c r="M44" i="475"/>
  <c r="L44" i="475"/>
  <c r="BH39" i="475"/>
  <c r="BI39" i="475"/>
  <c r="BJ39" i="475"/>
  <c r="BK39" i="475"/>
  <c r="BL39" i="475"/>
  <c r="BM39" i="475"/>
  <c r="BN39" i="475"/>
  <c r="BO39" i="475"/>
  <c r="BP39" i="475"/>
  <c r="BQ39" i="475"/>
  <c r="BR39" i="475"/>
  <c r="BS39" i="475"/>
  <c r="BT39" i="475"/>
  <c r="BU39" i="475"/>
  <c r="BV39" i="475"/>
  <c r="BW39" i="475"/>
  <c r="BX39" i="475"/>
  <c r="BY39" i="475"/>
  <c r="BZ39" i="475"/>
  <c r="CD40" i="475"/>
  <c r="CD43" i="475"/>
  <c r="CC40" i="475"/>
  <c r="CC43" i="475"/>
  <c r="CB40" i="475"/>
  <c r="CB43" i="475"/>
  <c r="CA40" i="475"/>
  <c r="CA43" i="475"/>
  <c r="BZ40" i="475"/>
  <c r="BZ43" i="475"/>
  <c r="BY40" i="475"/>
  <c r="BY43" i="475"/>
  <c r="BX40" i="475"/>
  <c r="BX43" i="475"/>
  <c r="BW40" i="475"/>
  <c r="BW43" i="475"/>
  <c r="BV40" i="475"/>
  <c r="BV43" i="475"/>
  <c r="BU40" i="475"/>
  <c r="BU43" i="475"/>
  <c r="BS40" i="475"/>
  <c r="BN41" i="475"/>
  <c r="BT42" i="475"/>
  <c r="BT43" i="475"/>
  <c r="BS42" i="475"/>
  <c r="BS43" i="475"/>
  <c r="BP40" i="475"/>
  <c r="BL41" i="475"/>
  <c r="BQ42" i="475"/>
  <c r="BQ43" i="475"/>
  <c r="BP42" i="475"/>
  <c r="BP43" i="475"/>
  <c r="BM40" i="475"/>
  <c r="BJ40" i="475"/>
  <c r="BJ41" i="475"/>
  <c r="BN42" i="475"/>
  <c r="BN43" i="475"/>
  <c r="BM42" i="475"/>
  <c r="BM43" i="475"/>
  <c r="BH41" i="475"/>
  <c r="BK42" i="475"/>
  <c r="BK43" i="475"/>
  <c r="BJ42" i="475"/>
  <c r="BJ43" i="475"/>
  <c r="M43" i="475"/>
  <c r="L43" i="475"/>
  <c r="M42" i="475"/>
  <c r="L42" i="475"/>
  <c r="CA39" i="475"/>
  <c r="CE40" i="475"/>
  <c r="BT40" i="475"/>
  <c r="BQ40" i="475"/>
  <c r="BN40" i="475"/>
  <c r="BH40" i="475"/>
  <c r="CB39" i="475"/>
  <c r="C38" i="475"/>
  <c r="BH33" i="475"/>
  <c r="BI33" i="475"/>
  <c r="BJ33" i="475"/>
  <c r="BK33" i="475"/>
  <c r="BL33" i="475"/>
  <c r="BM33" i="475"/>
  <c r="BN33" i="475"/>
  <c r="BO33" i="475"/>
  <c r="BP33" i="475"/>
  <c r="BQ33" i="475"/>
  <c r="BR33" i="475"/>
  <c r="BS33" i="475"/>
  <c r="BT33" i="475"/>
  <c r="BU33" i="475"/>
  <c r="BV33" i="475"/>
  <c r="BW33" i="475"/>
  <c r="BX33" i="475"/>
  <c r="BY33" i="475"/>
  <c r="BZ33" i="475"/>
  <c r="CD34" i="475"/>
  <c r="CD37" i="475"/>
  <c r="CC34" i="475"/>
  <c r="CC37" i="475"/>
  <c r="CB34" i="475"/>
  <c r="CB37" i="475"/>
  <c r="CA34" i="475"/>
  <c r="CA37" i="475"/>
  <c r="BZ34" i="475"/>
  <c r="BZ37" i="475"/>
  <c r="BY34" i="475"/>
  <c r="BY37" i="475"/>
  <c r="BX34" i="475"/>
  <c r="BX37" i="475"/>
  <c r="BW34" i="475"/>
  <c r="BW37" i="475"/>
  <c r="BV34" i="475"/>
  <c r="BV37" i="475"/>
  <c r="BU34" i="475"/>
  <c r="BU37" i="475"/>
  <c r="BS34" i="475"/>
  <c r="BN35" i="475"/>
  <c r="BT36" i="475"/>
  <c r="BT37" i="475"/>
  <c r="BS36" i="475"/>
  <c r="BS37" i="475"/>
  <c r="BP34" i="475"/>
  <c r="BL35" i="475"/>
  <c r="BQ36" i="475"/>
  <c r="BQ37" i="475"/>
  <c r="BP36" i="475"/>
  <c r="BP37" i="475"/>
  <c r="BN34" i="475"/>
  <c r="BO36" i="475"/>
  <c r="BO37" i="475"/>
  <c r="BM34" i="475"/>
  <c r="BJ34" i="475"/>
  <c r="BJ35" i="475"/>
  <c r="BN36" i="475"/>
  <c r="BN37" i="475"/>
  <c r="BM36" i="475"/>
  <c r="BM37" i="475"/>
  <c r="BH35" i="475"/>
  <c r="BK36" i="475"/>
  <c r="BK37" i="475"/>
  <c r="BJ36" i="475"/>
  <c r="BJ37" i="475"/>
  <c r="C37" i="475"/>
  <c r="BT34" i="475"/>
  <c r="BQ34" i="475"/>
  <c r="BH34" i="475"/>
  <c r="CA33" i="475"/>
  <c r="CB33" i="475"/>
  <c r="BA33" i="475"/>
  <c r="AW33" i="475"/>
  <c r="BC33" i="475"/>
  <c r="BB33" i="475"/>
  <c r="AZ33" i="475"/>
  <c r="AY33" i="475"/>
  <c r="AV33" i="475"/>
  <c r="AW32" i="475"/>
  <c r="AX33" i="475"/>
  <c r="AU33" i="475"/>
  <c r="AT33" i="475"/>
  <c r="G32" i="475"/>
  <c r="J32" i="475"/>
  <c r="M32" i="475"/>
  <c r="H32" i="475"/>
  <c r="K32" i="475"/>
  <c r="N32" i="475"/>
  <c r="S32" i="475"/>
  <c r="U32" i="475"/>
  <c r="Q32" i="475"/>
  <c r="P32" i="475"/>
  <c r="AJ32" i="475"/>
  <c r="AL32" i="475"/>
  <c r="Y32" i="475"/>
  <c r="AF32" i="475"/>
  <c r="AK32" i="475"/>
  <c r="AM32" i="475"/>
  <c r="AS33" i="475"/>
  <c r="AR33" i="475"/>
  <c r="AQ33" i="475"/>
  <c r="AP33" i="475"/>
  <c r="AO33" i="475"/>
  <c r="AN33" i="475"/>
  <c r="G33" i="475"/>
  <c r="J33" i="475"/>
  <c r="M33" i="475"/>
  <c r="H33" i="475"/>
  <c r="K33" i="475"/>
  <c r="N33" i="475"/>
  <c r="S33" i="475"/>
  <c r="U33" i="475"/>
  <c r="Q33" i="475"/>
  <c r="P33" i="475"/>
  <c r="AJ33" i="475"/>
  <c r="AL33" i="475"/>
  <c r="Y33" i="475"/>
  <c r="AF33" i="475"/>
  <c r="AK33" i="475"/>
  <c r="AM33" i="475"/>
  <c r="E33" i="475"/>
  <c r="AG33" i="475"/>
  <c r="E32" i="475"/>
  <c r="AG32" i="475"/>
  <c r="AH33" i="475"/>
  <c r="AI33" i="475"/>
  <c r="Z33" i="475"/>
  <c r="X33" i="475"/>
  <c r="AA33" i="475"/>
  <c r="V33" i="475"/>
  <c r="W33" i="475"/>
  <c r="AE33" i="475"/>
  <c r="AD33" i="475"/>
  <c r="AC33" i="475"/>
  <c r="AB33" i="475"/>
  <c r="T33" i="475"/>
  <c r="R33" i="475"/>
  <c r="O33" i="475"/>
  <c r="L33" i="475"/>
  <c r="I33" i="475"/>
  <c r="F33" i="475"/>
  <c r="C33" i="475"/>
  <c r="BA32" i="475"/>
  <c r="BC32" i="475"/>
  <c r="BB32" i="475"/>
  <c r="AZ32" i="475"/>
  <c r="AY32" i="475"/>
  <c r="AV32" i="475"/>
  <c r="AX32" i="475"/>
  <c r="AU32" i="475"/>
  <c r="AT32" i="475"/>
  <c r="AS32" i="475"/>
  <c r="AR32" i="475"/>
  <c r="AQ32" i="475"/>
  <c r="AP32" i="475"/>
  <c r="AO32" i="475"/>
  <c r="AN32" i="475"/>
  <c r="AH32" i="475"/>
  <c r="AI32" i="475"/>
  <c r="Z32" i="475"/>
  <c r="X32" i="475"/>
  <c r="AA32" i="475"/>
  <c r="V32" i="475"/>
  <c r="W32" i="475"/>
  <c r="AE32" i="475"/>
  <c r="AD32" i="475"/>
  <c r="AC32" i="475"/>
  <c r="AB32" i="475"/>
  <c r="T32" i="475"/>
  <c r="R32" i="475"/>
  <c r="O32" i="475"/>
  <c r="L32" i="475"/>
  <c r="I32" i="475"/>
  <c r="F32" i="475"/>
  <c r="C32" i="475"/>
  <c r="M19" i="475"/>
  <c r="L19" i="475"/>
  <c r="M18" i="475"/>
  <c r="L18" i="475"/>
  <c r="M17" i="475"/>
  <c r="L17" i="475"/>
  <c r="M16" i="475"/>
  <c r="L16" i="475"/>
  <c r="BH11" i="475"/>
  <c r="BI11" i="475"/>
  <c r="BJ11" i="475"/>
  <c r="BK11" i="475"/>
  <c r="BL11" i="475"/>
  <c r="BM11" i="475"/>
  <c r="BN11" i="475"/>
  <c r="BO11" i="475"/>
  <c r="BP11" i="475"/>
  <c r="BQ11" i="475"/>
  <c r="BR11" i="475"/>
  <c r="BS11" i="475"/>
  <c r="BT11" i="475"/>
  <c r="BU11" i="475"/>
  <c r="BV11" i="475"/>
  <c r="BW11" i="475"/>
  <c r="BX11" i="475"/>
  <c r="BY11" i="475"/>
  <c r="BZ11" i="475"/>
  <c r="CD12" i="475"/>
  <c r="CD15" i="475"/>
  <c r="CC12" i="475"/>
  <c r="CC15" i="475"/>
  <c r="CB12" i="475"/>
  <c r="CB15" i="475"/>
  <c r="CA12" i="475"/>
  <c r="CA15" i="475"/>
  <c r="BZ12" i="475"/>
  <c r="BZ15" i="475"/>
  <c r="BY12" i="475"/>
  <c r="BY15" i="475"/>
  <c r="BX12" i="475"/>
  <c r="BX15" i="475"/>
  <c r="BW12" i="475"/>
  <c r="BW15" i="475"/>
  <c r="BV12" i="475"/>
  <c r="BV15" i="475"/>
  <c r="BU12" i="475"/>
  <c r="BU15" i="475"/>
  <c r="BS12" i="475"/>
  <c r="BN13" i="475"/>
  <c r="BT14" i="475"/>
  <c r="BT15" i="475"/>
  <c r="BS14" i="475"/>
  <c r="BS15" i="475"/>
  <c r="BP12" i="475"/>
  <c r="BL13" i="475"/>
  <c r="BQ14" i="475"/>
  <c r="BQ15" i="475"/>
  <c r="BP14" i="475"/>
  <c r="BP15" i="475"/>
  <c r="BM12" i="475"/>
  <c r="BJ12" i="475"/>
  <c r="BJ13" i="475"/>
  <c r="BN14" i="475"/>
  <c r="BN15" i="475"/>
  <c r="BM14" i="475"/>
  <c r="BM15" i="475"/>
  <c r="BH13" i="475"/>
  <c r="BK14" i="475"/>
  <c r="BK15" i="475"/>
  <c r="BJ14" i="475"/>
  <c r="BJ15" i="475"/>
  <c r="M15" i="475"/>
  <c r="L15" i="475"/>
  <c r="M14" i="475"/>
  <c r="L14" i="475"/>
  <c r="CA11" i="475"/>
  <c r="CE12" i="475"/>
  <c r="BT12" i="475"/>
  <c r="BQ12" i="475"/>
  <c r="BN12" i="475"/>
  <c r="BH12" i="475"/>
  <c r="CB11" i="475"/>
  <c r="C10" i="475"/>
  <c r="BH5" i="475"/>
  <c r="BI5" i="475"/>
  <c r="BJ5" i="475"/>
  <c r="BK5" i="475"/>
  <c r="BL5" i="475"/>
  <c r="BM5" i="475"/>
  <c r="BN5" i="475"/>
  <c r="BO5" i="475"/>
  <c r="BP5" i="475"/>
  <c r="BQ5" i="475"/>
  <c r="BR5" i="475"/>
  <c r="BS5" i="475"/>
  <c r="BT5" i="475"/>
  <c r="BU5" i="475"/>
  <c r="BV5" i="475"/>
  <c r="BW5" i="475"/>
  <c r="BX5" i="475"/>
  <c r="BY5" i="475"/>
  <c r="BZ5" i="475"/>
  <c r="CD6" i="475"/>
  <c r="CD9" i="475"/>
  <c r="CC6" i="475"/>
  <c r="CC9" i="475"/>
  <c r="CB6" i="475"/>
  <c r="CB9" i="475"/>
  <c r="CA6" i="475"/>
  <c r="CA9" i="475"/>
  <c r="BZ6" i="475"/>
  <c r="BZ9" i="475"/>
  <c r="BY6" i="475"/>
  <c r="BY9" i="475"/>
  <c r="BX6" i="475"/>
  <c r="BX9" i="475"/>
  <c r="BW6" i="475"/>
  <c r="BW9" i="475"/>
  <c r="BV6" i="475"/>
  <c r="BV9" i="475"/>
  <c r="BU6" i="475"/>
  <c r="BU9" i="475"/>
  <c r="BS6" i="475"/>
  <c r="BN7" i="475"/>
  <c r="BT8" i="475"/>
  <c r="BT9" i="475"/>
  <c r="BS8" i="475"/>
  <c r="BS9" i="475"/>
  <c r="BP6" i="475"/>
  <c r="BL7" i="475"/>
  <c r="BQ8" i="475"/>
  <c r="BQ9" i="475"/>
  <c r="BP8" i="475"/>
  <c r="BP9" i="475"/>
  <c r="BN6" i="475"/>
  <c r="BO8" i="475"/>
  <c r="BO9" i="475"/>
  <c r="BM6" i="475"/>
  <c r="BJ6" i="475"/>
  <c r="BJ7" i="475"/>
  <c r="BN8" i="475"/>
  <c r="BN9" i="475"/>
  <c r="BM8" i="475"/>
  <c r="BM9" i="475"/>
  <c r="BH7" i="475"/>
  <c r="BK8" i="475"/>
  <c r="BK9" i="475"/>
  <c r="BJ8" i="475"/>
  <c r="BJ9" i="475"/>
  <c r="C9" i="475"/>
  <c r="BT6" i="475"/>
  <c r="BQ6" i="475"/>
  <c r="BH6" i="475"/>
  <c r="CA5" i="475"/>
  <c r="CB5" i="475"/>
  <c r="BA5" i="475"/>
  <c r="AW5" i="475"/>
  <c r="BC5" i="475"/>
  <c r="BB5" i="475"/>
  <c r="AZ5" i="475"/>
  <c r="AY5" i="475"/>
  <c r="AV5" i="475"/>
  <c r="AW4" i="475"/>
  <c r="AX5" i="475"/>
  <c r="AU5" i="475"/>
  <c r="AT5" i="475"/>
  <c r="G4" i="475"/>
  <c r="J4" i="475"/>
  <c r="M4" i="475"/>
  <c r="H4" i="475"/>
  <c r="K4" i="475"/>
  <c r="N4" i="475"/>
  <c r="S4" i="475"/>
  <c r="U4" i="475"/>
  <c r="Q4" i="475"/>
  <c r="P4" i="475"/>
  <c r="AJ4" i="475"/>
  <c r="AL4" i="475"/>
  <c r="Y4" i="475"/>
  <c r="AF4" i="475"/>
  <c r="AK4" i="475"/>
  <c r="AM4" i="475"/>
  <c r="AS5" i="475"/>
  <c r="AR5" i="475"/>
  <c r="AQ5" i="475"/>
  <c r="AP5" i="475"/>
  <c r="AO5" i="475"/>
  <c r="AN5" i="475"/>
  <c r="G5" i="475"/>
  <c r="J5" i="475"/>
  <c r="M5" i="475"/>
  <c r="H5" i="475"/>
  <c r="K5" i="475"/>
  <c r="N5" i="475"/>
  <c r="S5" i="475"/>
  <c r="U5" i="475"/>
  <c r="Q5" i="475"/>
  <c r="P5" i="475"/>
  <c r="AJ5" i="475"/>
  <c r="AL5" i="475"/>
  <c r="Y5" i="475"/>
  <c r="AF5" i="475"/>
  <c r="AK5" i="475"/>
  <c r="AM5" i="475"/>
  <c r="E5" i="475"/>
  <c r="AG5" i="475"/>
  <c r="E4" i="475"/>
  <c r="AG4" i="475"/>
  <c r="AH5" i="475"/>
  <c r="AI5" i="475"/>
  <c r="Z5" i="475"/>
  <c r="X5" i="475"/>
  <c r="AA5" i="475"/>
  <c r="V5" i="475"/>
  <c r="W5" i="475"/>
  <c r="AE5" i="475"/>
  <c r="AD5" i="475"/>
  <c r="AC5" i="475"/>
  <c r="AB5" i="475"/>
  <c r="T5" i="475"/>
  <c r="R5" i="475"/>
  <c r="O5" i="475"/>
  <c r="L5" i="475"/>
  <c r="I5" i="475"/>
  <c r="F5" i="475"/>
  <c r="C5" i="475"/>
  <c r="BA4" i="475"/>
  <c r="BC4" i="475"/>
  <c r="BB4" i="475"/>
  <c r="AZ4" i="475"/>
  <c r="AY4" i="475"/>
  <c r="AV4" i="475"/>
  <c r="AX4" i="475"/>
  <c r="AU4" i="475"/>
  <c r="AT4" i="475"/>
  <c r="AS4" i="475"/>
  <c r="AR4" i="475"/>
  <c r="AQ4" i="475"/>
  <c r="AP4" i="475"/>
  <c r="AO4" i="475"/>
  <c r="AN4" i="475"/>
  <c r="AH4" i="475"/>
  <c r="AI4" i="475"/>
  <c r="Z4" i="475"/>
  <c r="X4" i="475"/>
  <c r="AA4" i="475"/>
  <c r="V4" i="475"/>
  <c r="W4" i="475"/>
  <c r="AE4" i="475"/>
  <c r="AD4" i="475"/>
  <c r="AC4" i="475"/>
  <c r="AB4" i="475"/>
  <c r="T4" i="475"/>
  <c r="R4" i="475"/>
  <c r="O4" i="475"/>
  <c r="L4" i="475"/>
  <c r="I4" i="475"/>
  <c r="F4" i="475"/>
  <c r="C4" i="475"/>
  <c r="BH146" i="430"/>
  <c r="BI146" i="430"/>
  <c r="BJ146" i="430"/>
  <c r="BK146" i="430"/>
  <c r="BL146" i="430"/>
  <c r="BM146" i="430"/>
  <c r="BN146" i="430"/>
  <c r="BO146" i="430"/>
  <c r="BP146" i="430"/>
  <c r="BQ146" i="430"/>
  <c r="BR146" i="430"/>
  <c r="BS146" i="430"/>
  <c r="BT146" i="430"/>
  <c r="BU146" i="430"/>
  <c r="BV146" i="430"/>
  <c r="BW146" i="430"/>
  <c r="BX146" i="430"/>
  <c r="BY146" i="430"/>
  <c r="BZ146" i="430"/>
  <c r="CD147" i="430"/>
  <c r="CC147" i="430"/>
  <c r="CB147" i="430"/>
  <c r="CA146" i="430"/>
  <c r="CB146" i="430"/>
  <c r="CA147" i="430"/>
  <c r="BZ147" i="430"/>
  <c r="BY147" i="430"/>
  <c r="BX147" i="430"/>
  <c r="BW147" i="430"/>
  <c r="BV147" i="430"/>
  <c r="BU147" i="430"/>
  <c r="BT147" i="430"/>
  <c r="BS147" i="430"/>
  <c r="BQ147" i="430"/>
  <c r="BP147" i="430"/>
  <c r="BN147" i="430"/>
  <c r="BM147" i="430"/>
  <c r="BJ147" i="430"/>
  <c r="BH147" i="430"/>
  <c r="BH152" i="430"/>
  <c r="BI152" i="430"/>
  <c r="BJ152" i="430"/>
  <c r="BK152" i="430"/>
  <c r="BL152" i="430"/>
  <c r="BM152" i="430"/>
  <c r="BN152" i="430"/>
  <c r="BO152" i="430"/>
  <c r="BP152" i="430"/>
  <c r="BQ152" i="430"/>
  <c r="BR152" i="430"/>
  <c r="BS152" i="430"/>
  <c r="BT152" i="430"/>
  <c r="BU152" i="430"/>
  <c r="BV152" i="430"/>
  <c r="BW152" i="430"/>
  <c r="BX152" i="430"/>
  <c r="BY152" i="430"/>
  <c r="BZ152" i="430"/>
  <c r="CD153" i="430"/>
  <c r="CC153" i="430"/>
  <c r="CB153" i="430"/>
  <c r="CA152" i="430"/>
  <c r="CB152" i="430"/>
  <c r="CA153" i="430"/>
  <c r="BZ153" i="430"/>
  <c r="BY153" i="430"/>
  <c r="BX153" i="430"/>
  <c r="BW153" i="430"/>
  <c r="BV153" i="430"/>
  <c r="BU153" i="430"/>
  <c r="BT153" i="430"/>
  <c r="BS153" i="430"/>
  <c r="BQ153" i="430"/>
  <c r="BP153" i="430"/>
  <c r="BN153" i="430"/>
  <c r="BM153" i="430"/>
  <c r="BJ153" i="430"/>
  <c r="BH153" i="430"/>
  <c r="BH118" i="430"/>
  <c r="BI118" i="430"/>
  <c r="BJ118" i="430"/>
  <c r="BK118" i="430"/>
  <c r="BL118" i="430"/>
  <c r="BM118" i="430"/>
  <c r="BN118" i="430"/>
  <c r="BO118" i="430"/>
  <c r="BP118" i="430"/>
  <c r="BQ118" i="430"/>
  <c r="BR118" i="430"/>
  <c r="BS118" i="430"/>
  <c r="BT118" i="430"/>
  <c r="BU118" i="430"/>
  <c r="BV118" i="430"/>
  <c r="BW118" i="430"/>
  <c r="BX118" i="430"/>
  <c r="BY118" i="430"/>
  <c r="BZ118" i="430"/>
  <c r="CD119" i="430"/>
  <c r="CC119" i="430"/>
  <c r="CB119" i="430"/>
  <c r="CA118" i="430"/>
  <c r="CB118" i="430"/>
  <c r="CA119" i="430"/>
  <c r="BZ119" i="430"/>
  <c r="BY119" i="430"/>
  <c r="BX119" i="430"/>
  <c r="BW119" i="430"/>
  <c r="BV119" i="430"/>
  <c r="BU119" i="430"/>
  <c r="BT119" i="430"/>
  <c r="BS119" i="430"/>
  <c r="BQ119" i="430"/>
  <c r="BP119" i="430"/>
  <c r="BN119" i="430"/>
  <c r="BM119" i="430"/>
  <c r="BJ119" i="430"/>
  <c r="BH119" i="430"/>
  <c r="BH124" i="430"/>
  <c r="BI124" i="430"/>
  <c r="BJ124" i="430"/>
  <c r="BK124" i="430"/>
  <c r="BL124" i="430"/>
  <c r="BM124" i="430"/>
  <c r="BN124" i="430"/>
  <c r="BO124" i="430"/>
  <c r="BP124" i="430"/>
  <c r="BQ124" i="430"/>
  <c r="BR124" i="430"/>
  <c r="BS124" i="430"/>
  <c r="BT124" i="430"/>
  <c r="BU124" i="430"/>
  <c r="BV124" i="430"/>
  <c r="BW124" i="430"/>
  <c r="BX124" i="430"/>
  <c r="BY124" i="430"/>
  <c r="BZ124" i="430"/>
  <c r="CD125" i="430"/>
  <c r="CC125" i="430"/>
  <c r="CB125" i="430"/>
  <c r="CA124" i="430"/>
  <c r="CB124" i="430"/>
  <c r="CA125" i="430"/>
  <c r="BZ125" i="430"/>
  <c r="BY125" i="430"/>
  <c r="BX125" i="430"/>
  <c r="BW125" i="430"/>
  <c r="BV125" i="430"/>
  <c r="BU125" i="430"/>
  <c r="BT125" i="430"/>
  <c r="BS125" i="430"/>
  <c r="BQ125" i="430"/>
  <c r="BP125" i="430"/>
  <c r="BN125" i="430"/>
  <c r="BM125" i="430"/>
  <c r="BJ125" i="430"/>
  <c r="BH125" i="430"/>
  <c r="BH90" i="430"/>
  <c r="BI90" i="430"/>
  <c r="BJ90" i="430"/>
  <c r="BK90" i="430"/>
  <c r="BL90" i="430"/>
  <c r="BM90" i="430"/>
  <c r="BN90" i="430"/>
  <c r="BO90" i="430"/>
  <c r="BP90" i="430"/>
  <c r="BQ90" i="430"/>
  <c r="BR90" i="430"/>
  <c r="BS90" i="430"/>
  <c r="BT90" i="430"/>
  <c r="BU90" i="430"/>
  <c r="BV90" i="430"/>
  <c r="BW90" i="430"/>
  <c r="BX90" i="430"/>
  <c r="BY90" i="430"/>
  <c r="BZ90" i="430"/>
  <c r="CD91" i="430"/>
  <c r="CC91" i="430"/>
  <c r="CB91" i="430"/>
  <c r="CA90" i="430"/>
  <c r="CB90" i="430"/>
  <c r="CA91" i="430"/>
  <c r="BZ91" i="430"/>
  <c r="BY91" i="430"/>
  <c r="BX91" i="430"/>
  <c r="BW91" i="430"/>
  <c r="BV91" i="430"/>
  <c r="BU91" i="430"/>
  <c r="BT91" i="430"/>
  <c r="BS91" i="430"/>
  <c r="BQ91" i="430"/>
  <c r="BP91" i="430"/>
  <c r="BN91" i="430"/>
  <c r="BM91" i="430"/>
  <c r="BJ91" i="430"/>
  <c r="BH91" i="430"/>
  <c r="BH96" i="430"/>
  <c r="BI96" i="430"/>
  <c r="BJ96" i="430"/>
  <c r="BK96" i="430"/>
  <c r="BL96" i="430"/>
  <c r="BM96" i="430"/>
  <c r="BN96" i="430"/>
  <c r="BO96" i="430"/>
  <c r="BP96" i="430"/>
  <c r="BQ96" i="430"/>
  <c r="BR96" i="430"/>
  <c r="BS96" i="430"/>
  <c r="BT96" i="430"/>
  <c r="BU96" i="430"/>
  <c r="BV96" i="430"/>
  <c r="BW96" i="430"/>
  <c r="BX96" i="430"/>
  <c r="BY96" i="430"/>
  <c r="BZ96" i="430"/>
  <c r="CD97" i="430"/>
  <c r="CC97" i="430"/>
  <c r="CB97" i="430"/>
  <c r="CA96" i="430"/>
  <c r="CB96" i="430"/>
  <c r="CA97" i="430"/>
  <c r="BZ97" i="430"/>
  <c r="BY97" i="430"/>
  <c r="BX97" i="430"/>
  <c r="BW97" i="430"/>
  <c r="BV97" i="430"/>
  <c r="BU97" i="430"/>
  <c r="BT97" i="430"/>
  <c r="BS97" i="430"/>
  <c r="BQ97" i="430"/>
  <c r="BP97" i="430"/>
  <c r="BN97" i="430"/>
  <c r="BM97" i="430"/>
  <c r="BJ97" i="430"/>
  <c r="BH97" i="430"/>
  <c r="F29" i="474"/>
  <c r="O29" i="474"/>
  <c r="R29" i="474"/>
  <c r="U29" i="474"/>
  <c r="N29" i="474"/>
  <c r="K29" i="474"/>
  <c r="T29" i="474"/>
  <c r="AU30" i="474"/>
  <c r="AV30" i="474"/>
  <c r="AW30" i="474"/>
  <c r="AX30" i="474"/>
  <c r="AY30" i="474"/>
  <c r="AZ30" i="474"/>
  <c r="BA30" i="474"/>
  <c r="BB30" i="474"/>
  <c r="BC30" i="474"/>
  <c r="BD30" i="474"/>
  <c r="AU29" i="474"/>
  <c r="AV29" i="474"/>
  <c r="AW29" i="474"/>
  <c r="AX29" i="474"/>
  <c r="AY29" i="474"/>
  <c r="AZ29" i="474"/>
  <c r="BA29" i="474"/>
  <c r="BB29" i="474"/>
  <c r="BC29" i="474"/>
  <c r="BD29" i="474"/>
  <c r="AT30" i="474"/>
  <c r="AP29" i="474"/>
  <c r="AQ29" i="474"/>
  <c r="AR29" i="474"/>
  <c r="AS29" i="474"/>
  <c r="AT29" i="474"/>
  <c r="AO30" i="474"/>
  <c r="AO29" i="474"/>
  <c r="AN30" i="474"/>
  <c r="AK29" i="474"/>
  <c r="AL29" i="474"/>
  <c r="AM29" i="474"/>
  <c r="AN29" i="474"/>
  <c r="AG30" i="474"/>
  <c r="AH30" i="474"/>
  <c r="AI30" i="474"/>
  <c r="AJ30" i="474"/>
  <c r="AG29" i="474"/>
  <c r="AH29" i="474"/>
  <c r="AI29" i="474"/>
  <c r="AJ29" i="474"/>
  <c r="V30" i="474"/>
  <c r="W30" i="474"/>
  <c r="X30" i="474"/>
  <c r="Y30" i="474"/>
  <c r="Z30" i="474"/>
  <c r="AA30" i="474"/>
  <c r="AB30" i="474"/>
  <c r="AC30" i="474"/>
  <c r="AD30" i="474"/>
  <c r="AE30" i="474"/>
  <c r="AF30" i="474"/>
  <c r="W29" i="474"/>
  <c r="X29" i="474"/>
  <c r="Y29" i="474"/>
  <c r="Z29" i="474"/>
  <c r="AA29" i="474"/>
  <c r="AB29" i="474"/>
  <c r="AC29" i="474"/>
  <c r="AD29" i="474"/>
  <c r="AE29" i="474"/>
  <c r="AF29" i="474"/>
  <c r="V29" i="474"/>
  <c r="K30" i="474"/>
  <c r="L30" i="474"/>
  <c r="N30" i="474"/>
  <c r="O30" i="474"/>
  <c r="Q30" i="474"/>
  <c r="R30" i="474"/>
  <c r="Q29" i="474"/>
  <c r="S29" i="474"/>
  <c r="P29" i="474"/>
  <c r="L29" i="474"/>
  <c r="M29" i="474"/>
  <c r="H29" i="474"/>
  <c r="I29" i="474"/>
  <c r="J29" i="474"/>
  <c r="H30" i="474"/>
  <c r="I30" i="474"/>
  <c r="G30" i="474"/>
  <c r="G29" i="474"/>
  <c r="F30" i="474"/>
  <c r="B146" i="430"/>
  <c r="B145" i="430"/>
  <c r="A145" i="430"/>
  <c r="B118" i="430"/>
  <c r="B117" i="430"/>
  <c r="A117" i="430"/>
  <c r="B90" i="430"/>
  <c r="B89" i="430"/>
  <c r="A89" i="430"/>
  <c r="E89" i="430"/>
  <c r="F89" i="430"/>
  <c r="C89" i="430"/>
  <c r="BJ98" i="430"/>
  <c r="BM99" i="430"/>
  <c r="BM100" i="430"/>
  <c r="G89" i="430"/>
  <c r="BN99" i="430"/>
  <c r="BN100" i="430"/>
  <c r="H89" i="430"/>
  <c r="I89" i="430"/>
  <c r="BL98" i="430"/>
  <c r="BP99" i="430"/>
  <c r="BP100" i="430"/>
  <c r="J89" i="430"/>
  <c r="BQ99" i="430"/>
  <c r="BQ100" i="430"/>
  <c r="K89" i="430"/>
  <c r="L89" i="430"/>
  <c r="M89" i="430"/>
  <c r="N89" i="430"/>
  <c r="O89" i="430"/>
  <c r="BN98" i="430"/>
  <c r="BS99" i="430"/>
  <c r="BS100" i="430"/>
  <c r="P89" i="430"/>
  <c r="BT99" i="430"/>
  <c r="BT100" i="430"/>
  <c r="Q89" i="430"/>
  <c r="R89" i="430"/>
  <c r="S89" i="430"/>
  <c r="T89" i="430"/>
  <c r="BU100" i="430"/>
  <c r="U89" i="430"/>
  <c r="BV100" i="430"/>
  <c r="V89" i="430"/>
  <c r="W89" i="430"/>
  <c r="BX100" i="430"/>
  <c r="X89" i="430"/>
  <c r="BY100" i="430"/>
  <c r="Y89" i="430"/>
  <c r="BZ100" i="430"/>
  <c r="Z89" i="430"/>
  <c r="CA100" i="430"/>
  <c r="AA89" i="430"/>
  <c r="CB100" i="430"/>
  <c r="AB89" i="430"/>
  <c r="CC100" i="430"/>
  <c r="AC89" i="430"/>
  <c r="CD100" i="430"/>
  <c r="AD89" i="430"/>
  <c r="AE89" i="430"/>
  <c r="AF89" i="430"/>
  <c r="AG89" i="430"/>
  <c r="E90" i="430"/>
  <c r="BJ92" i="430"/>
  <c r="BN93" i="430"/>
  <c r="BN94" i="430"/>
  <c r="H90" i="430"/>
  <c r="BL92" i="430"/>
  <c r="BQ93" i="430"/>
  <c r="BQ94" i="430"/>
  <c r="K90" i="430"/>
  <c r="N90" i="430"/>
  <c r="BN92" i="430"/>
  <c r="BT93" i="430"/>
  <c r="BT94" i="430"/>
  <c r="Q90" i="430"/>
  <c r="BY94" i="430"/>
  <c r="Y90" i="430"/>
  <c r="BU94" i="430"/>
  <c r="U90" i="430"/>
  <c r="AF90" i="430"/>
  <c r="AG90" i="430"/>
  <c r="AH89" i="430"/>
  <c r="AI89" i="430"/>
  <c r="AJ89" i="430"/>
  <c r="AK89" i="430"/>
  <c r="AL89" i="430"/>
  <c r="AM89" i="430"/>
  <c r="AN89" i="430"/>
  <c r="BM93" i="430"/>
  <c r="BM94" i="430"/>
  <c r="G90" i="430"/>
  <c r="BP93" i="430"/>
  <c r="BP94" i="430"/>
  <c r="J90" i="430"/>
  <c r="M90" i="430"/>
  <c r="S90" i="430"/>
  <c r="AO89" i="430"/>
  <c r="BS93" i="430"/>
  <c r="BS94" i="430"/>
  <c r="P90" i="430"/>
  <c r="AJ90" i="430"/>
  <c r="AP89" i="430"/>
  <c r="AK90" i="430"/>
  <c r="AQ89" i="430"/>
  <c r="AL90" i="430"/>
  <c r="AR89" i="430"/>
  <c r="AM90" i="430"/>
  <c r="AS89" i="430"/>
  <c r="L100" i="430"/>
  <c r="AT89" i="430"/>
  <c r="L101" i="430"/>
  <c r="AU89" i="430"/>
  <c r="L102" i="430"/>
  <c r="AV89" i="430"/>
  <c r="L103" i="430"/>
  <c r="AW89" i="430"/>
  <c r="M103" i="430"/>
  <c r="AW90" i="430"/>
  <c r="AX89" i="430"/>
  <c r="M100" i="430"/>
  <c r="AY89" i="430"/>
  <c r="M101" i="430"/>
  <c r="AZ89" i="430"/>
  <c r="M102" i="430"/>
  <c r="BA89" i="430"/>
  <c r="BB89" i="430"/>
  <c r="BC89" i="430"/>
  <c r="F90" i="430"/>
  <c r="C90" i="430"/>
  <c r="I90" i="430"/>
  <c r="L90" i="430"/>
  <c r="O90" i="430"/>
  <c r="R90" i="430"/>
  <c r="T90" i="430"/>
  <c r="BV94" i="430"/>
  <c r="V90" i="430"/>
  <c r="W90" i="430"/>
  <c r="BX94" i="430"/>
  <c r="X90" i="430"/>
  <c r="BZ94" i="430"/>
  <c r="Z90" i="430"/>
  <c r="CA94" i="430"/>
  <c r="AA90" i="430"/>
  <c r="CB94" i="430"/>
  <c r="AB90" i="430"/>
  <c r="CC94" i="430"/>
  <c r="AC90" i="430"/>
  <c r="CD94" i="430"/>
  <c r="AD90" i="430"/>
  <c r="AE90" i="430"/>
  <c r="AH90" i="430"/>
  <c r="AI90" i="430"/>
  <c r="AN90" i="430"/>
  <c r="AO90" i="430"/>
  <c r="AP90" i="430"/>
  <c r="AQ90" i="430"/>
  <c r="AR90" i="430"/>
  <c r="AS90" i="430"/>
  <c r="AT90" i="430"/>
  <c r="AU90" i="430"/>
  <c r="AV90" i="430"/>
  <c r="AX90" i="430"/>
  <c r="AY90" i="430"/>
  <c r="AZ90" i="430"/>
  <c r="BA90" i="430"/>
  <c r="BB90" i="430"/>
  <c r="BC90" i="430"/>
  <c r="BH92" i="430"/>
  <c r="BJ93" i="430"/>
  <c r="BK93" i="430"/>
  <c r="BO93" i="430"/>
  <c r="C94" i="430"/>
  <c r="BJ94" i="430"/>
  <c r="BK94" i="430"/>
  <c r="BO94" i="430"/>
  <c r="BW94" i="430"/>
  <c r="C95" i="430"/>
  <c r="BH98" i="430"/>
  <c r="L99" i="430"/>
  <c r="M99" i="430"/>
  <c r="BJ99" i="430"/>
  <c r="BK99" i="430"/>
  <c r="BJ100" i="430"/>
  <c r="BK100" i="430"/>
  <c r="BW100" i="430"/>
  <c r="L104" i="430"/>
  <c r="M104" i="430"/>
  <c r="E117" i="430"/>
  <c r="F117" i="430"/>
  <c r="C117" i="430"/>
  <c r="BJ126" i="430"/>
  <c r="BM127" i="430"/>
  <c r="BM128" i="430"/>
  <c r="G117" i="430"/>
  <c r="BN127" i="430"/>
  <c r="BN128" i="430"/>
  <c r="H117" i="430"/>
  <c r="I117" i="430"/>
  <c r="BL126" i="430"/>
  <c r="BP127" i="430"/>
  <c r="BP128" i="430"/>
  <c r="J117" i="430"/>
  <c r="BQ127" i="430"/>
  <c r="BQ128" i="430"/>
  <c r="K117" i="430"/>
  <c r="L117" i="430"/>
  <c r="M117" i="430"/>
  <c r="N117" i="430"/>
  <c r="O117" i="430"/>
  <c r="BN126" i="430"/>
  <c r="BS127" i="430"/>
  <c r="BS128" i="430"/>
  <c r="P117" i="430"/>
  <c r="BT127" i="430"/>
  <c r="BT128" i="430"/>
  <c r="Q117" i="430"/>
  <c r="R117" i="430"/>
  <c r="S117" i="430"/>
  <c r="T117" i="430"/>
  <c r="BU128" i="430"/>
  <c r="U117" i="430"/>
  <c r="BV128" i="430"/>
  <c r="V117" i="430"/>
  <c r="W117" i="430"/>
  <c r="BX128" i="430"/>
  <c r="X117" i="430"/>
  <c r="BY128" i="430"/>
  <c r="Y117" i="430"/>
  <c r="BZ128" i="430"/>
  <c r="Z117" i="430"/>
  <c r="CA128" i="430"/>
  <c r="AA117" i="430"/>
  <c r="CB128" i="430"/>
  <c r="AB117" i="430"/>
  <c r="CC128" i="430"/>
  <c r="AC117" i="430"/>
  <c r="CD128" i="430"/>
  <c r="AD117" i="430"/>
  <c r="AE117" i="430"/>
  <c r="AF117" i="430"/>
  <c r="AG117" i="430"/>
  <c r="E118" i="430"/>
  <c r="BJ120" i="430"/>
  <c r="BN121" i="430"/>
  <c r="BN122" i="430"/>
  <c r="H118" i="430"/>
  <c r="BL120" i="430"/>
  <c r="BQ121" i="430"/>
  <c r="BQ122" i="430"/>
  <c r="K118" i="430"/>
  <c r="N118" i="430"/>
  <c r="BN120" i="430"/>
  <c r="BT121" i="430"/>
  <c r="BT122" i="430"/>
  <c r="Q118" i="430"/>
  <c r="BY122" i="430"/>
  <c r="Y118" i="430"/>
  <c r="BU122" i="430"/>
  <c r="U118" i="430"/>
  <c r="AF118" i="430"/>
  <c r="AG118" i="430"/>
  <c r="AH117" i="430"/>
  <c r="AI117" i="430"/>
  <c r="AJ117" i="430"/>
  <c r="AK117" i="430"/>
  <c r="AL117" i="430"/>
  <c r="AM117" i="430"/>
  <c r="AN117" i="430"/>
  <c r="BM121" i="430"/>
  <c r="BM122" i="430"/>
  <c r="G118" i="430"/>
  <c r="BP121" i="430"/>
  <c r="BP122" i="430"/>
  <c r="J118" i="430"/>
  <c r="M118" i="430"/>
  <c r="S118" i="430"/>
  <c r="AO117" i="430"/>
  <c r="BS121" i="430"/>
  <c r="BS122" i="430"/>
  <c r="P118" i="430"/>
  <c r="AJ118" i="430"/>
  <c r="AP117" i="430"/>
  <c r="AK118" i="430"/>
  <c r="AQ117" i="430"/>
  <c r="AL118" i="430"/>
  <c r="AR117" i="430"/>
  <c r="AM118" i="430"/>
  <c r="AS117" i="430"/>
  <c r="L128" i="430"/>
  <c r="AT117" i="430"/>
  <c r="L129" i="430"/>
  <c r="AU117" i="430"/>
  <c r="L130" i="430"/>
  <c r="AV117" i="430"/>
  <c r="L131" i="430"/>
  <c r="AW117" i="430"/>
  <c r="M131" i="430"/>
  <c r="AW118" i="430"/>
  <c r="AX117" i="430"/>
  <c r="M128" i="430"/>
  <c r="AY117" i="430"/>
  <c r="M129" i="430"/>
  <c r="AZ117" i="430"/>
  <c r="M130" i="430"/>
  <c r="BA117" i="430"/>
  <c r="BB117" i="430"/>
  <c r="BC117" i="430"/>
  <c r="F118" i="430"/>
  <c r="C118" i="430"/>
  <c r="I118" i="430"/>
  <c r="L118" i="430"/>
  <c r="O118" i="430"/>
  <c r="R118" i="430"/>
  <c r="T118" i="430"/>
  <c r="BV122" i="430"/>
  <c r="V118" i="430"/>
  <c r="W118" i="430"/>
  <c r="BX122" i="430"/>
  <c r="X118" i="430"/>
  <c r="BZ122" i="430"/>
  <c r="Z118" i="430"/>
  <c r="CA122" i="430"/>
  <c r="AA118" i="430"/>
  <c r="CB122" i="430"/>
  <c r="AB118" i="430"/>
  <c r="CC122" i="430"/>
  <c r="AC118" i="430"/>
  <c r="CD122" i="430"/>
  <c r="AD118" i="430"/>
  <c r="AE118" i="430"/>
  <c r="AH118" i="430"/>
  <c r="AI118" i="430"/>
  <c r="AN118" i="430"/>
  <c r="AO118" i="430"/>
  <c r="AP118" i="430"/>
  <c r="AQ118" i="430"/>
  <c r="AR118" i="430"/>
  <c r="AS118" i="430"/>
  <c r="AT118" i="430"/>
  <c r="AU118" i="430"/>
  <c r="AV118" i="430"/>
  <c r="AX118" i="430"/>
  <c r="AY118" i="430"/>
  <c r="AZ118" i="430"/>
  <c r="BA118" i="430"/>
  <c r="BB118" i="430"/>
  <c r="BC118" i="430"/>
  <c r="BH120" i="430"/>
  <c r="BJ121" i="430"/>
  <c r="BK121" i="430"/>
  <c r="BO121" i="430"/>
  <c r="C122" i="430"/>
  <c r="BJ122" i="430"/>
  <c r="BK122" i="430"/>
  <c r="BO122" i="430"/>
  <c r="BW122" i="430"/>
  <c r="C123" i="430"/>
  <c r="BH126" i="430"/>
  <c r="L127" i="430"/>
  <c r="M127" i="430"/>
  <c r="BJ127" i="430"/>
  <c r="BK127" i="430"/>
  <c r="BJ128" i="430"/>
  <c r="BK128" i="430"/>
  <c r="BW128" i="430"/>
  <c r="L132" i="430"/>
  <c r="M132" i="430"/>
  <c r="E145" i="430"/>
  <c r="F145" i="430"/>
  <c r="C145" i="430"/>
  <c r="BJ154" i="430"/>
  <c r="BM155" i="430"/>
  <c r="BM156" i="430"/>
  <c r="G145" i="430"/>
  <c r="BN155" i="430"/>
  <c r="BN156" i="430"/>
  <c r="H145" i="430"/>
  <c r="I145" i="430"/>
  <c r="BL154" i="430"/>
  <c r="BP155" i="430"/>
  <c r="BP156" i="430"/>
  <c r="J145" i="430"/>
  <c r="BQ155" i="430"/>
  <c r="BQ156" i="430"/>
  <c r="K145" i="430"/>
  <c r="L145" i="430"/>
  <c r="M145" i="430"/>
  <c r="N145" i="430"/>
  <c r="O145" i="430"/>
  <c r="BN154" i="430"/>
  <c r="BS155" i="430"/>
  <c r="BS156" i="430"/>
  <c r="P145" i="430"/>
  <c r="BT155" i="430"/>
  <c r="BT156" i="430"/>
  <c r="Q145" i="430"/>
  <c r="R145" i="430"/>
  <c r="S145" i="430"/>
  <c r="T145" i="430"/>
  <c r="BU156" i="430"/>
  <c r="U145" i="430"/>
  <c r="BV156" i="430"/>
  <c r="V145" i="430"/>
  <c r="W145" i="430"/>
  <c r="BX156" i="430"/>
  <c r="X145" i="430"/>
  <c r="BY156" i="430"/>
  <c r="Y145" i="430"/>
  <c r="BZ156" i="430"/>
  <c r="Z145" i="430"/>
  <c r="CA156" i="430"/>
  <c r="AA145" i="430"/>
  <c r="CB156" i="430"/>
  <c r="AB145" i="430"/>
  <c r="CC156" i="430"/>
  <c r="AC145" i="430"/>
  <c r="CD156" i="430"/>
  <c r="AD145" i="430"/>
  <c r="AE145" i="430"/>
  <c r="AF145" i="430"/>
  <c r="AG145" i="430"/>
  <c r="E146" i="430"/>
  <c r="BJ148" i="430"/>
  <c r="BN149" i="430"/>
  <c r="BN150" i="430"/>
  <c r="H146" i="430"/>
  <c r="BL148" i="430"/>
  <c r="BQ149" i="430"/>
  <c r="BQ150" i="430"/>
  <c r="K146" i="430"/>
  <c r="N146" i="430"/>
  <c r="BN148" i="430"/>
  <c r="BT149" i="430"/>
  <c r="BT150" i="430"/>
  <c r="Q146" i="430"/>
  <c r="BY150" i="430"/>
  <c r="Y146" i="430"/>
  <c r="BU150" i="430"/>
  <c r="U146" i="430"/>
  <c r="AF146" i="430"/>
  <c r="AG146" i="430"/>
  <c r="AH145" i="430"/>
  <c r="AI145" i="430"/>
  <c r="AJ145" i="430"/>
  <c r="AK145" i="430"/>
  <c r="AL145" i="430"/>
  <c r="AM145" i="430"/>
  <c r="AN145" i="430"/>
  <c r="BM149" i="430"/>
  <c r="BM150" i="430"/>
  <c r="G146" i="430"/>
  <c r="BP149" i="430"/>
  <c r="BP150" i="430"/>
  <c r="J146" i="430"/>
  <c r="M146" i="430"/>
  <c r="S146" i="430"/>
  <c r="AO145" i="430"/>
  <c r="BS149" i="430"/>
  <c r="BS150" i="430"/>
  <c r="P146" i="430"/>
  <c r="AJ146" i="430"/>
  <c r="AP145" i="430"/>
  <c r="AK146" i="430"/>
  <c r="AQ145" i="430"/>
  <c r="AL146" i="430"/>
  <c r="AR145" i="430"/>
  <c r="AM146" i="430"/>
  <c r="AS145" i="430"/>
  <c r="L156" i="430"/>
  <c r="AT145" i="430"/>
  <c r="L157" i="430"/>
  <c r="AU145" i="430"/>
  <c r="L158" i="430"/>
  <c r="AV145" i="430"/>
  <c r="L159" i="430"/>
  <c r="AW145" i="430"/>
  <c r="M159" i="430"/>
  <c r="AW146" i="430"/>
  <c r="AX145" i="430"/>
  <c r="M156" i="430"/>
  <c r="AY145" i="430"/>
  <c r="M157" i="430"/>
  <c r="AZ145" i="430"/>
  <c r="M158" i="430"/>
  <c r="BA145" i="430"/>
  <c r="BB145" i="430"/>
  <c r="BC145" i="430"/>
  <c r="F146" i="430"/>
  <c r="C146" i="430"/>
  <c r="I146" i="430"/>
  <c r="L146" i="430"/>
  <c r="O146" i="430"/>
  <c r="R146" i="430"/>
  <c r="T146" i="430"/>
  <c r="BV150" i="430"/>
  <c r="V146" i="430"/>
  <c r="W146" i="430"/>
  <c r="BX150" i="430"/>
  <c r="X146" i="430"/>
  <c r="BZ150" i="430"/>
  <c r="Z146" i="430"/>
  <c r="CA150" i="430"/>
  <c r="AA146" i="430"/>
  <c r="CB150" i="430"/>
  <c r="AB146" i="430"/>
  <c r="CC150" i="430"/>
  <c r="AC146" i="430"/>
  <c r="CD150" i="430"/>
  <c r="AD146" i="430"/>
  <c r="AE146" i="430"/>
  <c r="AH146" i="430"/>
  <c r="AI146" i="430"/>
  <c r="AN146" i="430"/>
  <c r="AO146" i="430"/>
  <c r="AP146" i="430"/>
  <c r="AQ146" i="430"/>
  <c r="AR146" i="430"/>
  <c r="AS146" i="430"/>
  <c r="AT146" i="430"/>
  <c r="AU146" i="430"/>
  <c r="AV146" i="430"/>
  <c r="AX146" i="430"/>
  <c r="AY146" i="430"/>
  <c r="AZ146" i="430"/>
  <c r="BA146" i="430"/>
  <c r="BB146" i="430"/>
  <c r="BC146" i="430"/>
  <c r="BH148" i="430"/>
  <c r="BJ149" i="430"/>
  <c r="BK149" i="430"/>
  <c r="BO149" i="430"/>
  <c r="C150" i="430"/>
  <c r="BJ150" i="430"/>
  <c r="BK150" i="430"/>
  <c r="BO150" i="430"/>
  <c r="BW150" i="430"/>
  <c r="C151" i="430"/>
  <c r="BH154" i="430"/>
  <c r="L155" i="430"/>
  <c r="M155" i="430"/>
  <c r="BJ155" i="430"/>
  <c r="BK155" i="430"/>
  <c r="BJ156" i="430"/>
  <c r="BK156" i="430"/>
  <c r="BW156" i="430"/>
  <c r="L160" i="430"/>
  <c r="M160" i="430"/>
  <c r="BH39" i="430"/>
  <c r="BI39" i="430"/>
  <c r="BJ39" i="430"/>
  <c r="BK39" i="430"/>
  <c r="BL39" i="430"/>
  <c r="BM39" i="430"/>
  <c r="BN39" i="430"/>
  <c r="BO39" i="430"/>
  <c r="BP39" i="430"/>
  <c r="BQ39" i="430"/>
  <c r="BR39" i="430"/>
  <c r="BS39" i="430"/>
  <c r="BT39" i="430"/>
  <c r="BU39" i="430"/>
  <c r="BV39" i="430"/>
  <c r="BW39" i="430"/>
  <c r="BX39" i="430"/>
  <c r="BY39" i="430"/>
  <c r="BZ39" i="430"/>
  <c r="CA39" i="430"/>
  <c r="CE40" i="430"/>
  <c r="BH61" i="430"/>
  <c r="BI61" i="430"/>
  <c r="BJ61" i="430"/>
  <c r="BK61" i="430"/>
  <c r="BL61" i="430"/>
  <c r="BM61" i="430"/>
  <c r="BN61" i="430"/>
  <c r="BO61" i="430"/>
  <c r="BP61" i="430"/>
  <c r="BQ61" i="430"/>
  <c r="BR61" i="430"/>
  <c r="BS61" i="430"/>
  <c r="BT61" i="430"/>
  <c r="BU61" i="430"/>
  <c r="BV61" i="430"/>
  <c r="BW61" i="430"/>
  <c r="BX61" i="430"/>
  <c r="BY61" i="430"/>
  <c r="BZ61" i="430"/>
  <c r="CD62" i="430"/>
  <c r="CC62" i="430"/>
  <c r="CB62" i="430"/>
  <c r="CA61" i="430"/>
  <c r="CB61" i="430"/>
  <c r="CA62" i="430"/>
  <c r="BZ62" i="430"/>
  <c r="BY62" i="430"/>
  <c r="BX62" i="430"/>
  <c r="BW62" i="430"/>
  <c r="BV62" i="430"/>
  <c r="BU62" i="430"/>
  <c r="BT62" i="430"/>
  <c r="BS62" i="430"/>
  <c r="BQ62" i="430"/>
  <c r="BP62" i="430"/>
  <c r="BN62" i="430"/>
  <c r="BM62" i="430"/>
  <c r="BJ62" i="430"/>
  <c r="BH62" i="430"/>
  <c r="BH67" i="430"/>
  <c r="BI67" i="430"/>
  <c r="BJ67" i="430"/>
  <c r="BK67" i="430"/>
  <c r="BL67" i="430"/>
  <c r="BM67" i="430"/>
  <c r="BN67" i="430"/>
  <c r="BO67" i="430"/>
  <c r="BP67" i="430"/>
  <c r="BQ67" i="430"/>
  <c r="BR67" i="430"/>
  <c r="BS67" i="430"/>
  <c r="BT67" i="430"/>
  <c r="BU67" i="430"/>
  <c r="BV67" i="430"/>
  <c r="BW67" i="430"/>
  <c r="BX67" i="430"/>
  <c r="BY67" i="430"/>
  <c r="BZ67" i="430"/>
  <c r="CA67" i="430"/>
  <c r="CE68" i="430"/>
  <c r="CD68" i="430"/>
  <c r="CC68" i="430"/>
  <c r="CB68" i="430"/>
  <c r="CB67" i="430"/>
  <c r="CA68" i="430"/>
  <c r="BZ68" i="430"/>
  <c r="BY68" i="430"/>
  <c r="BX68" i="430"/>
  <c r="BW68" i="430"/>
  <c r="BV68" i="430"/>
  <c r="BU68" i="430"/>
  <c r="BT68" i="430"/>
  <c r="BS68" i="430"/>
  <c r="BQ68" i="430"/>
  <c r="BP68" i="430"/>
  <c r="BN68" i="430"/>
  <c r="BM68" i="430"/>
  <c r="BJ68" i="430"/>
  <c r="BH68" i="430"/>
  <c r="B61" i="430"/>
  <c r="B60" i="430"/>
  <c r="A60" i="430"/>
  <c r="E60" i="430"/>
  <c r="F60" i="430"/>
  <c r="C60" i="430"/>
  <c r="BJ69" i="430"/>
  <c r="BM70" i="430"/>
  <c r="BM71" i="430"/>
  <c r="G60" i="430"/>
  <c r="BN70" i="430"/>
  <c r="BN71" i="430"/>
  <c r="H60" i="430"/>
  <c r="I60" i="430"/>
  <c r="BL69" i="430"/>
  <c r="BP70" i="430"/>
  <c r="BP71" i="430"/>
  <c r="J60" i="430"/>
  <c r="BQ70" i="430"/>
  <c r="BQ71" i="430"/>
  <c r="K60" i="430"/>
  <c r="L60" i="430"/>
  <c r="M60" i="430"/>
  <c r="N60" i="430"/>
  <c r="O60" i="430"/>
  <c r="BN69" i="430"/>
  <c r="BS70" i="430"/>
  <c r="BS71" i="430"/>
  <c r="P60" i="430"/>
  <c r="BT70" i="430"/>
  <c r="BT71" i="430"/>
  <c r="Q60" i="430"/>
  <c r="R60" i="430"/>
  <c r="S60" i="430"/>
  <c r="T60" i="430"/>
  <c r="BU71" i="430"/>
  <c r="U60" i="430"/>
  <c r="BV71" i="430"/>
  <c r="V60" i="430"/>
  <c r="W60" i="430"/>
  <c r="BX71" i="430"/>
  <c r="X60" i="430"/>
  <c r="BY71" i="430"/>
  <c r="Y60" i="430"/>
  <c r="BZ71" i="430"/>
  <c r="Z60" i="430"/>
  <c r="CA71" i="430"/>
  <c r="AA60" i="430"/>
  <c r="CB71" i="430"/>
  <c r="AB60" i="430"/>
  <c r="CC71" i="430"/>
  <c r="AC60" i="430"/>
  <c r="CD71" i="430"/>
  <c r="AD60" i="430"/>
  <c r="AE60" i="430"/>
  <c r="AF60" i="430"/>
  <c r="AG60" i="430"/>
  <c r="E61" i="430"/>
  <c r="BJ63" i="430"/>
  <c r="BN64" i="430"/>
  <c r="BN65" i="430"/>
  <c r="H61" i="430"/>
  <c r="BL63" i="430"/>
  <c r="BQ64" i="430"/>
  <c r="BQ65" i="430"/>
  <c r="K61" i="430"/>
  <c r="N61" i="430"/>
  <c r="BN63" i="430"/>
  <c r="BT64" i="430"/>
  <c r="BT65" i="430"/>
  <c r="Q61" i="430"/>
  <c r="BY65" i="430"/>
  <c r="Y61" i="430"/>
  <c r="BU65" i="430"/>
  <c r="U61" i="430"/>
  <c r="AF61" i="430"/>
  <c r="AG61" i="430"/>
  <c r="AH60" i="430"/>
  <c r="AI60" i="430"/>
  <c r="AJ60" i="430"/>
  <c r="AK60" i="430"/>
  <c r="AL60" i="430"/>
  <c r="AM60" i="430"/>
  <c r="AN60" i="430"/>
  <c r="BM64" i="430"/>
  <c r="BM65" i="430"/>
  <c r="G61" i="430"/>
  <c r="BP64" i="430"/>
  <c r="BP65" i="430"/>
  <c r="J61" i="430"/>
  <c r="M61" i="430"/>
  <c r="S61" i="430"/>
  <c r="AO60" i="430"/>
  <c r="BS64" i="430"/>
  <c r="BS65" i="430"/>
  <c r="P61" i="430"/>
  <c r="AJ61" i="430"/>
  <c r="AP60" i="430"/>
  <c r="AK61" i="430"/>
  <c r="AQ60" i="430"/>
  <c r="AL61" i="430"/>
  <c r="AR60" i="430"/>
  <c r="AM61" i="430"/>
  <c r="AS60" i="430"/>
  <c r="L71" i="430"/>
  <c r="AT60" i="430"/>
  <c r="L72" i="430"/>
  <c r="AU60" i="430"/>
  <c r="L73" i="430"/>
  <c r="AV60" i="430"/>
  <c r="L74" i="430"/>
  <c r="AW60" i="430"/>
  <c r="M74" i="430"/>
  <c r="AW61" i="430"/>
  <c r="AX60" i="430"/>
  <c r="M71" i="430"/>
  <c r="AY60" i="430"/>
  <c r="M72" i="430"/>
  <c r="AZ60" i="430"/>
  <c r="M73" i="430"/>
  <c r="BA60" i="430"/>
  <c r="BB60" i="430"/>
  <c r="BC60" i="430"/>
  <c r="F61" i="430"/>
  <c r="C61" i="430"/>
  <c r="I61" i="430"/>
  <c r="L61" i="430"/>
  <c r="O61" i="430"/>
  <c r="R61" i="430"/>
  <c r="T61" i="430"/>
  <c r="BV65" i="430"/>
  <c r="V61" i="430"/>
  <c r="W61" i="430"/>
  <c r="BX65" i="430"/>
  <c r="X61" i="430"/>
  <c r="BZ65" i="430"/>
  <c r="Z61" i="430"/>
  <c r="CA65" i="430"/>
  <c r="AA61" i="430"/>
  <c r="CB65" i="430"/>
  <c r="AB61" i="430"/>
  <c r="CC65" i="430"/>
  <c r="AC61" i="430"/>
  <c r="CD65" i="430"/>
  <c r="AD61" i="430"/>
  <c r="AE61" i="430"/>
  <c r="AH61" i="430"/>
  <c r="AI61" i="430"/>
  <c r="AN61" i="430"/>
  <c r="AO61" i="430"/>
  <c r="AP61" i="430"/>
  <c r="AQ61" i="430"/>
  <c r="AR61" i="430"/>
  <c r="AS61" i="430"/>
  <c r="AT61" i="430"/>
  <c r="AU61" i="430"/>
  <c r="AV61" i="430"/>
  <c r="AX61" i="430"/>
  <c r="AY61" i="430"/>
  <c r="AZ61" i="430"/>
  <c r="BA61" i="430"/>
  <c r="BB61" i="430"/>
  <c r="BC61" i="430"/>
  <c r="BH63" i="430"/>
  <c r="BJ64" i="430"/>
  <c r="BK64" i="430"/>
  <c r="BO64" i="430"/>
  <c r="C65" i="430"/>
  <c r="BJ65" i="430"/>
  <c r="BK65" i="430"/>
  <c r="BO65" i="430"/>
  <c r="BW65" i="430"/>
  <c r="C66" i="430"/>
  <c r="BH69" i="430"/>
  <c r="L70" i="430"/>
  <c r="M70" i="430"/>
  <c r="BJ70" i="430"/>
  <c r="BK70" i="430"/>
  <c r="BJ71" i="430"/>
  <c r="BK71" i="430"/>
  <c r="BW71" i="430"/>
  <c r="L75" i="430"/>
  <c r="M75" i="430"/>
  <c r="CD40" i="430"/>
  <c r="CC40" i="430"/>
  <c r="CB40" i="430"/>
  <c r="CB39" i="430"/>
  <c r="CA40" i="430"/>
  <c r="BZ40" i="430"/>
  <c r="BY40" i="430"/>
  <c r="BX40" i="430"/>
  <c r="BW40" i="430"/>
  <c r="BV40" i="430"/>
  <c r="BU40" i="430"/>
  <c r="BT40" i="430"/>
  <c r="BS40" i="430"/>
  <c r="BQ40" i="430"/>
  <c r="BP40" i="430"/>
  <c r="BN40" i="430"/>
  <c r="BJ40" i="430"/>
  <c r="BH33" i="430"/>
  <c r="BI33" i="430"/>
  <c r="BJ33" i="430"/>
  <c r="BK33" i="430"/>
  <c r="BL33" i="430"/>
  <c r="BM33" i="430"/>
  <c r="BN33" i="430"/>
  <c r="BO33" i="430"/>
  <c r="BP33" i="430"/>
  <c r="BQ33" i="430"/>
  <c r="BR33" i="430"/>
  <c r="BS33" i="430"/>
  <c r="BT33" i="430"/>
  <c r="BU33" i="430"/>
  <c r="BV33" i="430"/>
  <c r="BW33" i="430"/>
  <c r="BX33" i="430"/>
  <c r="BY33" i="430"/>
  <c r="BZ33" i="430"/>
  <c r="CD34" i="430"/>
  <c r="CC34" i="430"/>
  <c r="CB34" i="430"/>
  <c r="CA34" i="430"/>
  <c r="BZ34" i="430"/>
  <c r="BY34" i="430"/>
  <c r="BX34" i="430"/>
  <c r="BW34" i="430"/>
  <c r="BV34" i="430"/>
  <c r="BU34" i="430"/>
  <c r="BT34" i="430"/>
  <c r="BS34" i="430"/>
  <c r="BQ34" i="430"/>
  <c r="BP34" i="430"/>
  <c r="BN34" i="430"/>
  <c r="BM34" i="430"/>
  <c r="BJ34" i="430"/>
  <c r="CA33" i="430"/>
  <c r="CB33" i="430"/>
  <c r="BH34" i="430"/>
  <c r="BH40" i="430"/>
  <c r="B33" i="430"/>
  <c r="B32" i="430"/>
  <c r="A32" i="430"/>
  <c r="M47" i="430"/>
  <c r="L47" i="430"/>
  <c r="M46" i="430"/>
  <c r="L46" i="430"/>
  <c r="M45" i="430"/>
  <c r="L45" i="430"/>
  <c r="M44" i="430"/>
  <c r="L44" i="430"/>
  <c r="CD43" i="430"/>
  <c r="CC43" i="430"/>
  <c r="CB43" i="430"/>
  <c r="CA43" i="430"/>
  <c r="BZ43" i="430"/>
  <c r="BY43" i="430"/>
  <c r="BX43" i="430"/>
  <c r="BW43" i="430"/>
  <c r="BV43" i="430"/>
  <c r="BU43" i="430"/>
  <c r="BN41" i="430"/>
  <c r="BT42" i="430"/>
  <c r="BT43" i="430"/>
  <c r="BS42" i="430"/>
  <c r="BS43" i="430"/>
  <c r="BL41" i="430"/>
  <c r="BQ42" i="430"/>
  <c r="BQ43" i="430"/>
  <c r="BP42" i="430"/>
  <c r="BP43" i="430"/>
  <c r="BM40" i="430"/>
  <c r="BJ41" i="430"/>
  <c r="BN42" i="430"/>
  <c r="BN43" i="430"/>
  <c r="BM42" i="430"/>
  <c r="BM43" i="430"/>
  <c r="BH41" i="430"/>
  <c r="BK42" i="430"/>
  <c r="BK43" i="430"/>
  <c r="BJ42" i="430"/>
  <c r="BJ43" i="430"/>
  <c r="M43" i="430"/>
  <c r="L43" i="430"/>
  <c r="M42" i="430"/>
  <c r="L42" i="430"/>
  <c r="C38" i="430"/>
  <c r="CD37" i="430"/>
  <c r="CC37" i="430"/>
  <c r="CB37" i="430"/>
  <c r="CA37" i="430"/>
  <c r="BZ37" i="430"/>
  <c r="BY37" i="430"/>
  <c r="BX37" i="430"/>
  <c r="BW37" i="430"/>
  <c r="BV37" i="430"/>
  <c r="BU37" i="430"/>
  <c r="BN35" i="430"/>
  <c r="BT36" i="430"/>
  <c r="BT37" i="430"/>
  <c r="BS36" i="430"/>
  <c r="BS37" i="430"/>
  <c r="BL35" i="430"/>
  <c r="BQ36" i="430"/>
  <c r="BQ37" i="430"/>
  <c r="BP36" i="430"/>
  <c r="BP37" i="430"/>
  <c r="BO36" i="430"/>
  <c r="BO37" i="430"/>
  <c r="BJ35" i="430"/>
  <c r="BN36" i="430"/>
  <c r="BN37" i="430"/>
  <c r="BM36" i="430"/>
  <c r="BM37" i="430"/>
  <c r="BH35" i="430"/>
  <c r="BK36" i="430"/>
  <c r="BK37" i="430"/>
  <c r="BJ36" i="430"/>
  <c r="BJ37" i="430"/>
  <c r="C37" i="430"/>
  <c r="BA33" i="430"/>
  <c r="AW33" i="430"/>
  <c r="BC33" i="430"/>
  <c r="BB33" i="430"/>
  <c r="AZ33" i="430"/>
  <c r="AY33" i="430"/>
  <c r="AV33" i="430"/>
  <c r="AW32" i="430"/>
  <c r="AX33" i="430"/>
  <c r="AU33" i="430"/>
  <c r="AT33" i="430"/>
  <c r="G32" i="430"/>
  <c r="J32" i="430"/>
  <c r="M32" i="430"/>
  <c r="H32" i="430"/>
  <c r="K32" i="430"/>
  <c r="N32" i="430"/>
  <c r="S32" i="430"/>
  <c r="U32" i="430"/>
  <c r="Q32" i="430"/>
  <c r="P32" i="430"/>
  <c r="AJ32" i="430"/>
  <c r="AL32" i="430"/>
  <c r="Y32" i="430"/>
  <c r="AF32" i="430"/>
  <c r="AK32" i="430"/>
  <c r="AM32" i="430"/>
  <c r="AS33" i="430"/>
  <c r="AR33" i="430"/>
  <c r="AQ33" i="430"/>
  <c r="AP33" i="430"/>
  <c r="AO33" i="430"/>
  <c r="AN33" i="430"/>
  <c r="G33" i="430"/>
  <c r="J33" i="430"/>
  <c r="M33" i="430"/>
  <c r="H33" i="430"/>
  <c r="K33" i="430"/>
  <c r="N33" i="430"/>
  <c r="S33" i="430"/>
  <c r="U33" i="430"/>
  <c r="Q33" i="430"/>
  <c r="P33" i="430"/>
  <c r="AJ33" i="430"/>
  <c r="AL33" i="430"/>
  <c r="Y33" i="430"/>
  <c r="AF33" i="430"/>
  <c r="AK33" i="430"/>
  <c r="AM33" i="430"/>
  <c r="E33" i="430"/>
  <c r="AG33" i="430"/>
  <c r="E32" i="430"/>
  <c r="AG32" i="430"/>
  <c r="AH33" i="430"/>
  <c r="AI33" i="430"/>
  <c r="Z33" i="430"/>
  <c r="X33" i="430"/>
  <c r="AA33" i="430"/>
  <c r="V33" i="430"/>
  <c r="W33" i="430"/>
  <c r="AE33" i="430"/>
  <c r="AD33" i="430"/>
  <c r="AC33" i="430"/>
  <c r="AB33" i="430"/>
  <c r="T33" i="430"/>
  <c r="R33" i="430"/>
  <c r="O33" i="430"/>
  <c r="L33" i="430"/>
  <c r="I33" i="430"/>
  <c r="F33" i="430"/>
  <c r="C33" i="430"/>
  <c r="BA32" i="430"/>
  <c r="BC32" i="430"/>
  <c r="BB32" i="430"/>
  <c r="AZ32" i="430"/>
  <c r="AY32" i="430"/>
  <c r="AV32" i="430"/>
  <c r="AX32" i="430"/>
  <c r="AU32" i="430"/>
  <c r="AT32" i="430"/>
  <c r="AS32" i="430"/>
  <c r="AR32" i="430"/>
  <c r="AQ32" i="430"/>
  <c r="AP32" i="430"/>
  <c r="AO32" i="430"/>
  <c r="AN32" i="430"/>
  <c r="AH32" i="430"/>
  <c r="AI32" i="430"/>
  <c r="Z32" i="430"/>
  <c r="X32" i="430"/>
  <c r="AA32" i="430"/>
  <c r="V32" i="430"/>
  <c r="W32" i="430"/>
  <c r="AE32" i="430"/>
  <c r="AD32" i="430"/>
  <c r="AC32" i="430"/>
  <c r="AB32" i="430"/>
  <c r="T32" i="430"/>
  <c r="R32" i="430"/>
  <c r="O32" i="430"/>
  <c r="L32" i="430"/>
  <c r="I32" i="430"/>
  <c r="F32" i="430"/>
  <c r="C32" i="430"/>
  <c r="BH5" i="430"/>
  <c r="BI5" i="430"/>
  <c r="BJ5" i="430"/>
  <c r="BK5" i="430"/>
  <c r="BL5" i="430"/>
  <c r="BM5" i="430"/>
  <c r="BN5" i="430"/>
  <c r="BO5" i="430"/>
  <c r="BP5" i="430"/>
  <c r="BQ5" i="430"/>
  <c r="BR5" i="430"/>
  <c r="BS5" i="430"/>
  <c r="BT5" i="430"/>
  <c r="BU5" i="430"/>
  <c r="BV5" i="430"/>
  <c r="BW5" i="430"/>
  <c r="BX5" i="430"/>
  <c r="BY5" i="430"/>
  <c r="BZ5" i="430"/>
  <c r="L17" i="430"/>
  <c r="BA5" i="430"/>
  <c r="M18" i="430"/>
  <c r="AW5" i="430"/>
  <c r="BC5" i="430"/>
  <c r="M17" i="430"/>
  <c r="BA4" i="430"/>
  <c r="L18" i="430"/>
  <c r="AW4" i="430"/>
  <c r="BC4" i="430"/>
  <c r="BH6" i="430"/>
  <c r="E5" i="430"/>
  <c r="BZ6" i="430"/>
  <c r="BZ9" i="430"/>
  <c r="Z5" i="430"/>
  <c r="BX6" i="430"/>
  <c r="BX9" i="430"/>
  <c r="X5" i="430"/>
  <c r="CA6" i="430"/>
  <c r="CA9" i="430"/>
  <c r="AA5" i="430"/>
  <c r="BU6" i="430"/>
  <c r="BU9" i="430"/>
  <c r="U5" i="430"/>
  <c r="BV6" i="430"/>
  <c r="BV9" i="430"/>
  <c r="V5" i="430"/>
  <c r="W5" i="430"/>
  <c r="BM6" i="430"/>
  <c r="BJ6" i="430"/>
  <c r="BJ7" i="430"/>
  <c r="BN8" i="430"/>
  <c r="BN9" i="430"/>
  <c r="H5" i="430"/>
  <c r="BP6" i="430"/>
  <c r="BL7" i="430"/>
  <c r="BQ8" i="430"/>
  <c r="BQ9" i="430"/>
  <c r="K5" i="430"/>
  <c r="N5" i="430"/>
  <c r="BM8" i="430"/>
  <c r="BM9" i="430"/>
  <c r="G5" i="430"/>
  <c r="BP8" i="430"/>
  <c r="BP9" i="430"/>
  <c r="J5" i="430"/>
  <c r="M5" i="430"/>
  <c r="BS6" i="430"/>
  <c r="BN7" i="430"/>
  <c r="BT8" i="430"/>
  <c r="BT9" i="430"/>
  <c r="Q5" i="430"/>
  <c r="BS8" i="430"/>
  <c r="BS9" i="430"/>
  <c r="P5" i="430"/>
  <c r="BY6" i="430"/>
  <c r="BY9" i="430"/>
  <c r="Y5" i="430"/>
  <c r="AE5" i="430"/>
  <c r="BH11" i="430"/>
  <c r="BH12" i="430"/>
  <c r="E4" i="430"/>
  <c r="BI11" i="430"/>
  <c r="BJ11" i="430"/>
  <c r="BK11" i="430"/>
  <c r="BL11" i="430"/>
  <c r="BM11" i="430"/>
  <c r="BN11" i="430"/>
  <c r="BO11" i="430"/>
  <c r="BP11" i="430"/>
  <c r="BQ11" i="430"/>
  <c r="BR11" i="430"/>
  <c r="BS11" i="430"/>
  <c r="BT11" i="430"/>
  <c r="BU11" i="430"/>
  <c r="BV11" i="430"/>
  <c r="BZ12" i="430"/>
  <c r="BZ15" i="430"/>
  <c r="Z4" i="430"/>
  <c r="BX12" i="430"/>
  <c r="BX15" i="430"/>
  <c r="X4" i="430"/>
  <c r="BW11" i="430"/>
  <c r="CA12" i="430"/>
  <c r="CA15" i="430"/>
  <c r="AA4" i="430"/>
  <c r="BU12" i="430"/>
  <c r="BU15" i="430"/>
  <c r="U4" i="430"/>
  <c r="BV12" i="430"/>
  <c r="BV15" i="430"/>
  <c r="V4" i="430"/>
  <c r="W4" i="430"/>
  <c r="BM12" i="430"/>
  <c r="BJ12" i="430"/>
  <c r="BJ13" i="430"/>
  <c r="BN14" i="430"/>
  <c r="BN15" i="430"/>
  <c r="H4" i="430"/>
  <c r="BP12" i="430"/>
  <c r="BL13" i="430"/>
  <c r="BQ14" i="430"/>
  <c r="BQ15" i="430"/>
  <c r="K4" i="430"/>
  <c r="N4" i="430"/>
  <c r="BM14" i="430"/>
  <c r="BM15" i="430"/>
  <c r="G4" i="430"/>
  <c r="BP14" i="430"/>
  <c r="BP15" i="430"/>
  <c r="J4" i="430"/>
  <c r="M4" i="430"/>
  <c r="BS12" i="430"/>
  <c r="BN13" i="430"/>
  <c r="BT14" i="430"/>
  <c r="BT15" i="430"/>
  <c r="Q4" i="430"/>
  <c r="BS14" i="430"/>
  <c r="BS15" i="430"/>
  <c r="P4" i="430"/>
  <c r="BY12" i="430"/>
  <c r="BY15" i="430"/>
  <c r="Y4" i="430"/>
  <c r="AE4" i="430"/>
  <c r="O5" i="430"/>
  <c r="O4" i="430"/>
  <c r="L5" i="430"/>
  <c r="L4" i="430"/>
  <c r="I5" i="430"/>
  <c r="I4" i="430"/>
  <c r="F4" i="430"/>
  <c r="C4" i="430"/>
  <c r="F5" i="430"/>
  <c r="C5" i="430"/>
  <c r="S4" i="430"/>
  <c r="AJ4" i="430"/>
  <c r="AL4" i="430"/>
  <c r="AF4" i="430"/>
  <c r="AK4" i="430"/>
  <c r="AM4" i="430"/>
  <c r="AS5" i="430"/>
  <c r="S5" i="430"/>
  <c r="AJ5" i="430"/>
  <c r="AL5" i="430"/>
  <c r="AF5" i="430"/>
  <c r="AK5" i="430"/>
  <c r="AM5" i="430"/>
  <c r="AS4" i="430"/>
  <c r="AR5" i="430"/>
  <c r="AR4" i="430"/>
  <c r="AQ5" i="430"/>
  <c r="AQ4" i="430"/>
  <c r="AP5" i="430"/>
  <c r="AP4" i="430"/>
  <c r="AO5" i="430"/>
  <c r="AO4" i="430"/>
  <c r="AN5" i="430"/>
  <c r="AN4" i="430"/>
  <c r="AG5" i="430"/>
  <c r="AG4" i="430"/>
  <c r="AH5" i="430"/>
  <c r="AI5" i="430"/>
  <c r="AH4" i="430"/>
  <c r="AI4" i="430"/>
  <c r="T5" i="430"/>
  <c r="T4" i="430"/>
  <c r="AV5" i="430"/>
  <c r="AX5" i="430"/>
  <c r="AV4" i="430"/>
  <c r="AX4" i="430"/>
  <c r="BB5" i="430"/>
  <c r="L16" i="430"/>
  <c r="AZ5" i="430"/>
  <c r="L15" i="430"/>
  <c r="AY5" i="430"/>
  <c r="BB4" i="430"/>
  <c r="M16" i="430"/>
  <c r="AZ4" i="430"/>
  <c r="M15" i="430"/>
  <c r="AY4" i="430"/>
  <c r="AU5" i="430"/>
  <c r="AT5" i="430"/>
  <c r="AU4" i="430"/>
  <c r="AT4" i="430"/>
  <c r="B5" i="430"/>
  <c r="M14" i="430"/>
  <c r="B4" i="430"/>
  <c r="L14" i="430"/>
  <c r="C9" i="430"/>
  <c r="BX11" i="430"/>
  <c r="BY11" i="430"/>
  <c r="BZ11" i="430"/>
  <c r="CA11" i="430"/>
  <c r="CE12" i="430"/>
  <c r="CD6" i="430"/>
  <c r="CD9" i="430"/>
  <c r="AD5" i="430"/>
  <c r="CD12" i="430"/>
  <c r="CD15" i="430"/>
  <c r="AD4" i="430"/>
  <c r="CC6" i="430"/>
  <c r="CC9" i="430"/>
  <c r="AC5" i="430"/>
  <c r="CC12" i="430"/>
  <c r="CC15" i="430"/>
  <c r="AC4" i="430"/>
  <c r="CB6" i="430"/>
  <c r="CB9" i="430"/>
  <c r="AB5" i="430"/>
  <c r="CB12" i="430"/>
  <c r="CB15" i="430"/>
  <c r="AB4" i="430"/>
  <c r="B306" i="430"/>
  <c r="B305" i="430"/>
  <c r="B303" i="430"/>
  <c r="I320" i="430"/>
  <c r="H320" i="430"/>
  <c r="I319" i="430"/>
  <c r="H319" i="430"/>
  <c r="I318" i="430"/>
  <c r="H318" i="430"/>
  <c r="I317" i="430"/>
  <c r="H317" i="430"/>
  <c r="AA312" i="430"/>
  <c r="I316" i="430"/>
  <c r="H316" i="430"/>
  <c r="B311" i="430"/>
  <c r="AA306" i="430"/>
  <c r="B310" i="430"/>
  <c r="X306" i="430"/>
  <c r="X305" i="430"/>
  <c r="C10" i="430"/>
  <c r="A4" i="430"/>
  <c r="M19" i="430"/>
  <c r="L19" i="430"/>
  <c r="BJ14" i="430"/>
  <c r="BJ15" i="430"/>
  <c r="BH13" i="430"/>
  <c r="BK14" i="430"/>
  <c r="BK15" i="430"/>
  <c r="BN12" i="430"/>
  <c r="AB312" i="430"/>
  <c r="AC312" i="430"/>
  <c r="AA313" i="430"/>
  <c r="AB306" i="430"/>
  <c r="AC306" i="430"/>
  <c r="AA307" i="430"/>
  <c r="AD312" i="430"/>
  <c r="AF313" i="430"/>
  <c r="AC307" i="430"/>
  <c r="AC313" i="430"/>
  <c r="AD306" i="430"/>
  <c r="AE306" i="430"/>
  <c r="BN6" i="430"/>
  <c r="BJ8" i="430"/>
  <c r="BJ9" i="430"/>
  <c r="BH7" i="430"/>
  <c r="BK8" i="430"/>
  <c r="BK9" i="430"/>
  <c r="AC315" i="430"/>
  <c r="AC316" i="430"/>
  <c r="AA314" i="430"/>
  <c r="AC314" i="430"/>
  <c r="AD315" i="430"/>
  <c r="AD316" i="430"/>
  <c r="AA308" i="430"/>
  <c r="AC308" i="430"/>
  <c r="AD309" i="430"/>
  <c r="AD310" i="430"/>
  <c r="AC309" i="430"/>
  <c r="AC310" i="430"/>
  <c r="AF315" i="430"/>
  <c r="AF316" i="430"/>
  <c r="H305" i="430"/>
  <c r="AG315" i="430"/>
  <c r="AG316" i="430"/>
  <c r="I305" i="430"/>
  <c r="AF307" i="430"/>
  <c r="AE312" i="430"/>
  <c r="J305" i="430"/>
  <c r="AF306" i="430"/>
  <c r="AI307" i="430"/>
  <c r="AF312" i="430"/>
  <c r="AI313" i="430"/>
  <c r="AG307" i="430"/>
  <c r="AG309" i="430"/>
  <c r="AG310" i="430"/>
  <c r="I306" i="430"/>
  <c r="AF309" i="430"/>
  <c r="AF310" i="430"/>
  <c r="H306" i="430"/>
  <c r="AG313" i="430"/>
  <c r="BQ12" i="430"/>
  <c r="BO8" i="430"/>
  <c r="BO9" i="430"/>
  <c r="AE308" i="430"/>
  <c r="AH309" i="430"/>
  <c r="AH310" i="430"/>
  <c r="AJ309" i="430"/>
  <c r="AJ310" i="430"/>
  <c r="L306" i="430"/>
  <c r="F306" i="430"/>
  <c r="BT12" i="430"/>
  <c r="AG312" i="430"/>
  <c r="AJ313" i="430"/>
  <c r="BQ6" i="430"/>
  <c r="J306" i="430"/>
  <c r="AE314" i="430"/>
  <c r="AI315" i="430"/>
  <c r="AI316" i="430"/>
  <c r="K305" i="430"/>
  <c r="AJ315" i="430"/>
  <c r="AJ316" i="430"/>
  <c r="L305" i="430"/>
  <c r="F305" i="430"/>
  <c r="AG306" i="430"/>
  <c r="M305" i="430"/>
  <c r="E305" i="430"/>
  <c r="R4" i="430"/>
  <c r="AI309" i="430"/>
  <c r="AI310" i="430"/>
  <c r="K306" i="430"/>
  <c r="AH306" i="430"/>
  <c r="AL307" i="430"/>
  <c r="AJ307" i="430"/>
  <c r="AH312" i="430"/>
  <c r="AL313" i="430"/>
  <c r="AG308" i="430"/>
  <c r="AL309" i="430"/>
  <c r="AL310" i="430"/>
  <c r="N306" i="430"/>
  <c r="AM309" i="430"/>
  <c r="AM310" i="430"/>
  <c r="O306" i="430"/>
  <c r="M306" i="430"/>
  <c r="E306" i="430"/>
  <c r="G305" i="430"/>
  <c r="BT6" i="430"/>
  <c r="AG314" i="430"/>
  <c r="AL315" i="430"/>
  <c r="AL316" i="430"/>
  <c r="N305" i="430"/>
  <c r="AM315" i="430"/>
  <c r="AM316" i="430"/>
  <c r="O305" i="430"/>
  <c r="AI312" i="430"/>
  <c r="AI306" i="430"/>
  <c r="R5" i="430"/>
  <c r="AJ312" i="430"/>
  <c r="AJ306" i="430"/>
  <c r="AN307" i="430"/>
  <c r="AN310" i="430"/>
  <c r="Q306" i="430"/>
  <c r="AM307" i="430"/>
  <c r="D305" i="430"/>
  <c r="P305" i="430"/>
  <c r="D306" i="430"/>
  <c r="G306" i="430"/>
  <c r="AM313" i="430"/>
  <c r="P306" i="430"/>
  <c r="AK312" i="430"/>
  <c r="AN313" i="430"/>
  <c r="AN316" i="430"/>
  <c r="Q305" i="430"/>
  <c r="AK306" i="430"/>
  <c r="AO307" i="430"/>
  <c r="AO310" i="430"/>
  <c r="R306" i="430"/>
  <c r="S306" i="430"/>
  <c r="BW12" i="430"/>
  <c r="BW15" i="430"/>
  <c r="AO313" i="430"/>
  <c r="AO316" i="430"/>
  <c r="R305" i="430"/>
  <c r="S305" i="430"/>
  <c r="AL312" i="430"/>
  <c r="AL306" i="430"/>
  <c r="BW6" i="430"/>
  <c r="BW9" i="430"/>
  <c r="AM306" i="430"/>
  <c r="AM312" i="430"/>
  <c r="AP307" i="430"/>
  <c r="AP310" i="430"/>
  <c r="AP313" i="430"/>
  <c r="AP316" i="430"/>
  <c r="AN312" i="430"/>
  <c r="AR313" i="430"/>
  <c r="AR316" i="430"/>
  <c r="U305" i="430"/>
  <c r="AQ313" i="430"/>
  <c r="AQ316" i="430"/>
  <c r="T305" i="430"/>
  <c r="AN306" i="430"/>
  <c r="AR307" i="430"/>
  <c r="AR310" i="430"/>
  <c r="U306" i="430"/>
  <c r="AQ307" i="430"/>
  <c r="AQ310" i="430"/>
  <c r="T306" i="430"/>
  <c r="W306" i="430"/>
  <c r="W305" i="430"/>
  <c r="AO312" i="430"/>
  <c r="AO306" i="430"/>
  <c r="AP306" i="430"/>
  <c r="AP312" i="430"/>
  <c r="AT313" i="430"/>
  <c r="AT316" i="430"/>
  <c r="AS307" i="430"/>
  <c r="AS310" i="430"/>
  <c r="V306" i="430"/>
  <c r="AS313" i="430"/>
  <c r="AS316" i="430"/>
  <c r="V305" i="430"/>
  <c r="AQ306" i="430"/>
  <c r="CB11" i="430"/>
  <c r="AT307" i="430"/>
  <c r="AT310" i="430"/>
  <c r="AQ312" i="430"/>
  <c r="AR306" i="430"/>
  <c r="AV307" i="430"/>
  <c r="AV310" i="430"/>
  <c r="AR312" i="430"/>
  <c r="AU313" i="430"/>
  <c r="AU316" i="430"/>
  <c r="AU307" i="430"/>
  <c r="AU310" i="430"/>
  <c r="CA5" i="430"/>
  <c r="CB5" i="430"/>
  <c r="AS312" i="430"/>
  <c r="AW313" i="430"/>
  <c r="AW316" i="430"/>
  <c r="AT312" i="430"/>
  <c r="AU312" i="430"/>
  <c r="AS306" i="430"/>
  <c r="AW307" i="430"/>
  <c r="AW310" i="430"/>
  <c r="AT306" i="430"/>
  <c r="AU306" i="430"/>
  <c r="AV313" i="430"/>
  <c r="AV316" i="430"/>
</calcChain>
</file>

<file path=xl/sharedStrings.xml><?xml version="1.0" encoding="utf-8"?>
<sst xmlns="http://schemas.openxmlformats.org/spreadsheetml/2006/main" count="3433" uniqueCount="203">
  <si>
    <t>TT</t>
  </si>
  <si>
    <t>LF</t>
  </si>
  <si>
    <t>Equipe</t>
  </si>
  <si>
    <t>Pts  scorés</t>
  </si>
  <si>
    <t>Pts  encaissés</t>
  </si>
  <si>
    <t>Tirs réussis</t>
  </si>
  <si>
    <t xml:space="preserve">Tirs tentés </t>
  </si>
  <si>
    <t>T2R</t>
  </si>
  <si>
    <t>T2T</t>
  </si>
  <si>
    <t>2 PTS %</t>
  </si>
  <si>
    <t>T3R</t>
  </si>
  <si>
    <t>T3T</t>
  </si>
  <si>
    <t>3 PTS %</t>
  </si>
  <si>
    <t xml:space="preserve">LFR </t>
  </si>
  <si>
    <t>LFT</t>
  </si>
  <si>
    <t>LF %</t>
  </si>
  <si>
    <t>RO</t>
  </si>
  <si>
    <t>RD</t>
  </si>
  <si>
    <t>PD</t>
  </si>
  <si>
    <t>BP</t>
  </si>
  <si>
    <t>Import LiveStats :</t>
  </si>
  <si>
    <t>Min</t>
  </si>
  <si>
    <t>PTS</t>
  </si>
  <si>
    <t>TT%</t>
  </si>
  <si>
    <t>2P%</t>
  </si>
  <si>
    <t>3P%</t>
  </si>
  <si>
    <t>LF%</t>
  </si>
  <si>
    <t>DR</t>
  </si>
  <si>
    <t>REB</t>
  </si>
  <si>
    <t>INT</t>
  </si>
  <si>
    <t>BS</t>
  </si>
  <si>
    <t>TR</t>
  </si>
  <si>
    <t>2Pr</t>
  </si>
  <si>
    <t>2PT</t>
  </si>
  <si>
    <t>3PR</t>
  </si>
  <si>
    <t>3PT</t>
  </si>
  <si>
    <t>eFG %</t>
  </si>
  <si>
    <t>Poss</t>
  </si>
  <si>
    <t>Rent</t>
  </si>
  <si>
    <t>RTT</t>
  </si>
  <si>
    <t>Extérieur</t>
  </si>
  <si>
    <t>Domicile</t>
  </si>
  <si>
    <t>Score</t>
  </si>
  <si>
    <t>Nous</t>
  </si>
  <si>
    <t>Adversaire</t>
  </si>
  <si>
    <r>
      <t>Points intérieurs:</t>
    </r>
    <r>
      <rPr>
        <sz val="12"/>
        <color rgb="FF000000"/>
        <rFont val="Arial"/>
        <family val="2"/>
      </rPr>
      <t>32</t>
    </r>
  </si>
  <si>
    <t>Teams Stats</t>
  </si>
  <si>
    <t>Opp Stats</t>
  </si>
  <si>
    <t>Pts / TO</t>
  </si>
  <si>
    <t>Pts Int</t>
  </si>
  <si>
    <t>Pts Reb</t>
  </si>
  <si>
    <t>Pts CA</t>
  </si>
  <si>
    <t>Bench Pts</t>
  </si>
  <si>
    <t>BCO</t>
  </si>
  <si>
    <r>
      <t>Points 2ème chance:</t>
    </r>
    <r>
      <rPr>
        <sz val="12"/>
        <color rgb="FF000000"/>
        <rFont val="Arial"/>
        <family val="2"/>
      </rPr>
      <t>11</t>
    </r>
  </si>
  <si>
    <r>
      <t>Points en contre-attaque:</t>
    </r>
    <r>
      <rPr>
        <sz val="12"/>
        <color rgb="FF000000"/>
        <rFont val="Arial"/>
        <family val="2"/>
      </rPr>
      <t>6</t>
    </r>
  </si>
  <si>
    <r>
      <t>Points après balles perdues:</t>
    </r>
    <r>
      <rPr>
        <sz val="12"/>
        <color rgb="FF000000"/>
        <rFont val="Arial"/>
        <family val="2"/>
      </rPr>
      <t>10</t>
    </r>
  </si>
  <si>
    <r>
      <t>Points 2ème chance:</t>
    </r>
    <r>
      <rPr>
        <sz val="12"/>
        <color rgb="FF000000"/>
        <rFont val="Arial"/>
        <family val="2"/>
      </rPr>
      <t>6</t>
    </r>
  </si>
  <si>
    <r>
      <t>Points intérieurs:</t>
    </r>
    <r>
      <rPr>
        <sz val="12"/>
        <color rgb="FF000000"/>
        <rFont val="Arial"/>
        <family val="2"/>
      </rPr>
      <t>38</t>
    </r>
  </si>
  <si>
    <t>PDC</t>
  </si>
  <si>
    <r>
      <t>Points du Banc:</t>
    </r>
    <r>
      <rPr>
        <sz val="12"/>
        <color rgb="FF000000"/>
        <rFont val="Arial"/>
        <family val="2"/>
      </rPr>
      <t>17</t>
    </r>
  </si>
  <si>
    <r>
      <t>Points en contre-attaque:</t>
    </r>
    <r>
      <rPr>
        <sz val="12"/>
        <color rgb="FF000000"/>
        <rFont val="Arial"/>
        <family val="2"/>
      </rPr>
      <t>11</t>
    </r>
  </si>
  <si>
    <r>
      <t>Points après balles perdues:</t>
    </r>
    <r>
      <rPr>
        <sz val="12"/>
        <color rgb="FF000000"/>
        <rFont val="Arial"/>
        <family val="2"/>
      </rPr>
      <t>29</t>
    </r>
  </si>
  <si>
    <r>
      <t>Ecart maximum:</t>
    </r>
    <r>
      <rPr>
        <sz val="12"/>
        <color rgb="FF000000"/>
        <rFont val="Arial"/>
        <family val="2"/>
      </rPr>
      <t>42</t>
    </r>
  </si>
  <si>
    <r>
      <t>Série maximum:</t>
    </r>
    <r>
      <rPr>
        <sz val="12"/>
        <color rgb="FF000000"/>
        <rFont val="Arial"/>
        <family val="2"/>
      </rPr>
      <t>17</t>
    </r>
  </si>
  <si>
    <r>
      <t>Points du Banc:</t>
    </r>
    <r>
      <rPr>
        <sz val="12"/>
        <color rgb="FF000000"/>
        <rFont val="Arial"/>
        <family val="2"/>
      </rPr>
      <t>30</t>
    </r>
  </si>
  <si>
    <r>
      <t>Ecart maximum:</t>
    </r>
    <r>
      <rPr>
        <sz val="12"/>
        <color rgb="FF000000"/>
        <rFont val="Arial"/>
        <family val="2"/>
      </rPr>
      <t>4</t>
    </r>
  </si>
  <si>
    <r>
      <t>Série maximum:</t>
    </r>
    <r>
      <rPr>
        <sz val="12"/>
        <color rgb="FF000000"/>
        <rFont val="Arial"/>
        <family val="2"/>
      </rPr>
      <t>6</t>
    </r>
  </si>
  <si>
    <t>ASVEL</t>
  </si>
  <si>
    <t>BOURGES</t>
  </si>
  <si>
    <t xml:space="preserve">59	19-59	32	13-38	34	6-21	28	15-25	60	14	30	44	16	13	9	3	5	21	</t>
  </si>
  <si>
    <t>53	22-61	36	19-44	43	3-17	17	6-11	54	11	30	41	13	15	5	5	3	24	21		58</t>
  </si>
  <si>
    <t>OR</t>
  </si>
  <si>
    <t>Journée</t>
  </si>
  <si>
    <t>UFAB</t>
  </si>
  <si>
    <t>BLMA</t>
  </si>
  <si>
    <t>RVBC</t>
  </si>
  <si>
    <t>FCB</t>
  </si>
  <si>
    <t>ST AMAND</t>
  </si>
  <si>
    <t>ESBVA</t>
  </si>
  <si>
    <t>TMB</t>
  </si>
  <si>
    <t>BL</t>
  </si>
  <si>
    <t>TGB</t>
  </si>
  <si>
    <t>LBB</t>
  </si>
  <si>
    <t>N° MATCH</t>
  </si>
  <si>
    <t>Colonne1</t>
  </si>
  <si>
    <t>Colonne2</t>
  </si>
  <si>
    <t>J1</t>
  </si>
  <si>
    <t>J2</t>
  </si>
  <si>
    <t>J3</t>
  </si>
  <si>
    <t>RSLTS</t>
  </si>
  <si>
    <t>TOT R</t>
  </si>
  <si>
    <t>TOT T</t>
  </si>
  <si>
    <t>TOT %</t>
  </si>
  <si>
    <t>True S%</t>
  </si>
  <si>
    <t>CT</t>
  </si>
  <si>
    <t>CTS</t>
  </si>
  <si>
    <t>F</t>
  </si>
  <si>
    <t>FPR</t>
  </si>
  <si>
    <t>EVAL</t>
  </si>
  <si>
    <t>PACE</t>
  </si>
  <si>
    <t>OFF RTG</t>
  </si>
  <si>
    <t>DEF RTG</t>
  </si>
  <si>
    <t>NET RTG</t>
  </si>
  <si>
    <t>%RO</t>
  </si>
  <si>
    <t>% TOV</t>
  </si>
  <si>
    <t>% FT RATE</t>
  </si>
  <si>
    <t>4 FCTORS OFF</t>
  </si>
  <si>
    <t>PTS / TOV</t>
  </si>
  <si>
    <t xml:space="preserve">PTS INT </t>
  </si>
  <si>
    <t>PTS 2nde CHCE</t>
  </si>
  <si>
    <t>PTS CA</t>
  </si>
  <si>
    <t>ADVERSAIRE</t>
  </si>
  <si>
    <t>H</t>
  </si>
  <si>
    <t>A</t>
  </si>
  <si>
    <t>LIEU</t>
  </si>
  <si>
    <t>PTS  OPPO</t>
  </si>
  <si>
    <t>2PTS %</t>
  </si>
  <si>
    <t>3PTS %</t>
  </si>
  <si>
    <t>2de CHCE-CA OPPO</t>
  </si>
  <si>
    <t>STATS CLASSIQUES</t>
  </si>
  <si>
    <t>STATS AVANCEES</t>
  </si>
  <si>
    <t>STATS ANNEXES</t>
  </si>
  <si>
    <t>59	19-59	32	13-38	34	6-21	28	15-25	60	14	30	44	16	13	9	3	5	21	24		68</t>
  </si>
  <si>
    <t>Equipes</t>
  </si>
  <si>
    <t>D</t>
  </si>
  <si>
    <t>V</t>
  </si>
  <si>
    <t>84	31-58	53	22-39	56	9-19	47	13-20	65	9	25	34	28	14	8	1	3	16	20		107</t>
  </si>
  <si>
    <t>57	21-53	39	15-31	48	6-22	27	9-13	69	8	20	28	10	20	6	3	1	21	16		48</t>
  </si>
  <si>
    <r>
      <t>Points après balles perdues:</t>
    </r>
    <r>
      <rPr>
        <sz val="12"/>
        <color rgb="FF000000"/>
        <rFont val="Arial"/>
        <family val="2"/>
      </rPr>
      <t>25</t>
    </r>
  </si>
  <si>
    <r>
      <t>Points intérieurs:</t>
    </r>
    <r>
      <rPr>
        <sz val="12"/>
        <color rgb="FF000000"/>
        <rFont val="Arial"/>
        <family val="2"/>
      </rPr>
      <t>42</t>
    </r>
  </si>
  <si>
    <r>
      <t>Points 2ème chance:</t>
    </r>
    <r>
      <rPr>
        <sz val="12"/>
        <color rgb="FF000000"/>
        <rFont val="Arial"/>
        <family val="2"/>
      </rPr>
      <t>15</t>
    </r>
  </si>
  <si>
    <r>
      <t>Points du Banc:</t>
    </r>
    <r>
      <rPr>
        <sz val="12"/>
        <color rgb="FF000000"/>
        <rFont val="Arial"/>
        <family val="2"/>
      </rPr>
      <t>44</t>
    </r>
  </si>
  <si>
    <r>
      <t>Ecart maximum:</t>
    </r>
    <r>
      <rPr>
        <sz val="12"/>
        <color rgb="FF000000"/>
        <rFont val="Arial"/>
        <family val="2"/>
      </rPr>
      <t>30</t>
    </r>
  </si>
  <si>
    <r>
      <t>Série maximum:</t>
    </r>
    <r>
      <rPr>
        <sz val="12"/>
        <color rgb="FF000000"/>
        <rFont val="Arial"/>
        <family val="2"/>
      </rPr>
      <t>9</t>
    </r>
  </si>
  <si>
    <t>Pts 2nde chce</t>
  </si>
  <si>
    <t>JOURNEE</t>
  </si>
  <si>
    <r>
      <t>Points après balles perdues:</t>
    </r>
    <r>
      <rPr>
        <sz val="12"/>
        <color rgb="FF000000"/>
        <rFont val="Arial"/>
        <family val="2"/>
      </rPr>
      <t>18</t>
    </r>
  </si>
  <si>
    <r>
      <t>Points intérieurs:</t>
    </r>
    <r>
      <rPr>
        <sz val="12"/>
        <color rgb="FF000000"/>
        <rFont val="Arial"/>
        <family val="2"/>
      </rPr>
      <t>28</t>
    </r>
  </si>
  <si>
    <r>
      <t>Points en contre-attaque:</t>
    </r>
    <r>
      <rPr>
        <sz val="12"/>
        <color rgb="FF000000"/>
        <rFont val="Arial"/>
        <family val="2"/>
      </rPr>
      <t>7</t>
    </r>
  </si>
  <si>
    <r>
      <t>Points du Banc:</t>
    </r>
    <r>
      <rPr>
        <sz val="12"/>
        <color rgb="FF000000"/>
        <rFont val="Arial"/>
        <family val="2"/>
      </rPr>
      <t>5</t>
    </r>
  </si>
  <si>
    <r>
      <t>Ecart maximum:</t>
    </r>
    <r>
      <rPr>
        <sz val="12"/>
        <color rgb="FF000000"/>
        <rFont val="Arial"/>
        <family val="2"/>
      </rPr>
      <t>7</t>
    </r>
  </si>
  <si>
    <r>
      <t>Série maximum:</t>
    </r>
    <r>
      <rPr>
        <sz val="12"/>
        <color rgb="FF000000"/>
        <rFont val="Arial"/>
        <family val="2"/>
      </rPr>
      <t>8</t>
    </r>
  </si>
  <si>
    <r>
      <t>Points intérieurs:</t>
    </r>
    <r>
      <rPr>
        <sz val="12"/>
        <color rgb="FF000000"/>
        <rFont val="Arial"/>
        <family val="2"/>
      </rPr>
      <t>26</t>
    </r>
  </si>
  <si>
    <r>
      <t>Points 2ème chance:</t>
    </r>
    <r>
      <rPr>
        <sz val="12"/>
        <color rgb="FF000000"/>
        <rFont val="Arial"/>
        <family val="2"/>
      </rPr>
      <t>13</t>
    </r>
  </si>
  <si>
    <r>
      <t>Points en contre-attaque:</t>
    </r>
    <r>
      <rPr>
        <sz val="12"/>
        <color rgb="FF000000"/>
        <rFont val="Arial"/>
        <family val="2"/>
      </rPr>
      <t>4</t>
    </r>
  </si>
  <si>
    <r>
      <t>Points du Banc:</t>
    </r>
    <r>
      <rPr>
        <sz val="12"/>
        <color rgb="FF000000"/>
        <rFont val="Arial"/>
        <family val="2"/>
      </rPr>
      <t>20</t>
    </r>
  </si>
  <si>
    <r>
      <t>Ecart maximum:</t>
    </r>
    <r>
      <rPr>
        <sz val="12"/>
        <color rgb="FF000000"/>
        <rFont val="Arial"/>
        <family val="2"/>
      </rPr>
      <t>8</t>
    </r>
  </si>
  <si>
    <r>
      <t>Série maximum:</t>
    </r>
    <r>
      <rPr>
        <sz val="12"/>
        <color rgb="FF000000"/>
        <rFont val="Arial"/>
        <family val="2"/>
      </rPr>
      <t>12</t>
    </r>
  </si>
  <si>
    <t>65	24-51	47	19-37	51	5-14	35	12-16	75	5	26	31	25	17	9	2	3	15	16		84</t>
  </si>
  <si>
    <t>64	27-66	40	20-44	45	7-22	31	3-8	37	14	23	37	20	13	7	3	2	16	15		74</t>
  </si>
  <si>
    <t>eval du rebond off</t>
  </si>
  <si>
    <t>OPPO</t>
  </si>
  <si>
    <t>MOY / MATCH</t>
  </si>
  <si>
    <t>TOTAL</t>
  </si>
  <si>
    <t>71	30-68	44	26-51	50	4-17	23	7-9	77	10	23	33	20	14	5	0	1	23	12		75</t>
  </si>
  <si>
    <t>99	34-65	52	23-40	57	11-25	44	20-24	83	10	29	39	20	10	6	1	0	12	21		120</t>
  </si>
  <si>
    <r>
      <t>Points après balles perdues:</t>
    </r>
    <r>
      <rPr>
        <sz val="12"/>
        <color rgb="FF000000"/>
        <rFont val="Arial"/>
        <family val="2"/>
      </rPr>
      <t>4</t>
    </r>
  </si>
  <si>
    <r>
      <t>Points intérieurs:</t>
    </r>
    <r>
      <rPr>
        <sz val="12"/>
        <color rgb="FF000000"/>
        <rFont val="Arial"/>
        <family val="2"/>
      </rPr>
      <t>34</t>
    </r>
  </si>
  <si>
    <r>
      <t>Points en contre-attaque:</t>
    </r>
    <r>
      <rPr>
        <sz val="12"/>
        <color rgb="FF000000"/>
        <rFont val="Arial"/>
        <family val="2"/>
      </rPr>
      <t>10</t>
    </r>
  </si>
  <si>
    <r>
      <t>Points du Banc:</t>
    </r>
    <r>
      <rPr>
        <sz val="12"/>
        <color rgb="FF000000"/>
        <rFont val="Arial"/>
        <family val="2"/>
      </rPr>
      <t>14</t>
    </r>
  </si>
  <si>
    <t>Ecart maximum:</t>
  </si>
  <si>
    <r>
      <t>Points après balles perdues:</t>
    </r>
    <r>
      <rPr>
        <sz val="12"/>
        <color rgb="FF000000"/>
        <rFont val="Arial"/>
        <family val="2"/>
      </rPr>
      <t>14</t>
    </r>
  </si>
  <si>
    <r>
      <t>Points en contre-attaque:</t>
    </r>
    <r>
      <rPr>
        <sz val="12"/>
        <color rgb="FF000000"/>
        <rFont val="Arial"/>
        <family val="2"/>
      </rPr>
      <t>17</t>
    </r>
  </si>
  <si>
    <r>
      <t>Points du Banc:</t>
    </r>
    <r>
      <rPr>
        <sz val="12"/>
        <color rgb="FF000000"/>
        <rFont val="Arial"/>
        <family val="2"/>
      </rPr>
      <t>22</t>
    </r>
  </si>
  <si>
    <r>
      <t>Ecart maximum:</t>
    </r>
    <r>
      <rPr>
        <sz val="12"/>
        <color rgb="FF000000"/>
        <rFont val="Arial"/>
        <family val="2"/>
      </rPr>
      <t>39</t>
    </r>
  </si>
  <si>
    <r>
      <t>Série maximum:</t>
    </r>
    <r>
      <rPr>
        <sz val="12"/>
        <color rgb="FF000000"/>
        <rFont val="Arial"/>
        <family val="2"/>
      </rPr>
      <t>10</t>
    </r>
  </si>
  <si>
    <t>87	34-63	53	22-37	59	12-26	46	7-9	77	12	24	36	23	19	9	2	2	11	17		107</t>
  </si>
  <si>
    <t>64	27-59	45	24-36	66	3-23	13	7-11	63	9	18	27	16	19	9	2	2	17	11		63</t>
  </si>
  <si>
    <r>
      <t>Points après balles perdues:</t>
    </r>
    <r>
      <rPr>
        <sz val="12"/>
        <color rgb="FF000000"/>
        <rFont val="Arial"/>
        <family val="2"/>
      </rPr>
      <t>23</t>
    </r>
  </si>
  <si>
    <r>
      <t>Points intérieurs:</t>
    </r>
    <r>
      <rPr>
        <sz val="12"/>
        <color rgb="FF000000"/>
        <rFont val="Arial"/>
        <family val="2"/>
      </rPr>
      <t>36</t>
    </r>
  </si>
  <si>
    <r>
      <t>Points 2ème chance:</t>
    </r>
    <r>
      <rPr>
        <sz val="12"/>
        <color rgb="FF000000"/>
        <rFont val="Arial"/>
        <family val="2"/>
      </rPr>
      <t>10</t>
    </r>
  </si>
  <si>
    <r>
      <t>Points en contre-attaque:</t>
    </r>
    <r>
      <rPr>
        <sz val="12"/>
        <color rgb="FF000000"/>
        <rFont val="Arial"/>
        <family val="2"/>
      </rPr>
      <t>13</t>
    </r>
  </si>
  <si>
    <r>
      <t>Points du Banc:</t>
    </r>
    <r>
      <rPr>
        <sz val="12"/>
        <color rgb="FF000000"/>
        <rFont val="Arial"/>
        <family val="2"/>
      </rPr>
      <t>31</t>
    </r>
  </si>
  <si>
    <r>
      <t>Ecart maximum:</t>
    </r>
    <r>
      <rPr>
        <sz val="12"/>
        <color rgb="FF000000"/>
        <rFont val="Arial"/>
        <family val="2"/>
      </rPr>
      <t>31</t>
    </r>
  </si>
  <si>
    <r>
      <t>Points après balles perdues:</t>
    </r>
    <r>
      <rPr>
        <sz val="12"/>
        <color rgb="FF000000"/>
        <rFont val="Arial"/>
        <family val="2"/>
      </rPr>
      <t>16</t>
    </r>
  </si>
  <si>
    <r>
      <t>Points du Banc:</t>
    </r>
    <r>
      <rPr>
        <sz val="12"/>
        <color rgb="FF000000"/>
        <rFont val="Arial"/>
        <family val="2"/>
      </rPr>
      <t>18</t>
    </r>
  </si>
  <si>
    <r>
      <t>Points après balles perdues:</t>
    </r>
    <r>
      <rPr>
        <sz val="12"/>
        <color rgb="FF000000"/>
        <rFont val="Arial"/>
        <family val="2"/>
      </rPr>
      <t>21</t>
    </r>
  </si>
  <si>
    <r>
      <t>Points intérieurs:</t>
    </r>
    <r>
      <rPr>
        <sz val="12"/>
        <color rgb="FF000000"/>
        <rFont val="Arial"/>
        <family val="2"/>
      </rPr>
      <t>24</t>
    </r>
  </si>
  <si>
    <r>
      <t>Points 2ème chance:</t>
    </r>
    <r>
      <rPr>
        <sz val="12"/>
        <color rgb="FF000000"/>
        <rFont val="Arial"/>
        <family val="2"/>
      </rPr>
      <t>9</t>
    </r>
  </si>
  <si>
    <r>
      <t>Points en contre-attaque:</t>
    </r>
    <r>
      <rPr>
        <sz val="12"/>
        <color rgb="FF000000"/>
        <rFont val="Arial"/>
        <family val="2"/>
      </rPr>
      <t>2</t>
    </r>
  </si>
  <si>
    <r>
      <t>Ecart maximum:</t>
    </r>
    <r>
      <rPr>
        <sz val="12"/>
        <color rgb="FF000000"/>
        <rFont val="Arial"/>
        <family val="2"/>
      </rPr>
      <t>10</t>
    </r>
  </si>
  <si>
    <r>
      <t>Points intérieurs:</t>
    </r>
    <r>
      <rPr>
        <sz val="12"/>
        <color rgb="FF000000"/>
        <rFont val="Arial"/>
        <family val="2"/>
      </rPr>
      <t>40</t>
    </r>
  </si>
  <si>
    <r>
      <t>Points 2ème chance:</t>
    </r>
    <r>
      <rPr>
        <sz val="12"/>
        <color rgb="FF000000"/>
        <rFont val="Arial"/>
        <family val="2"/>
      </rPr>
      <t>7</t>
    </r>
  </si>
  <si>
    <r>
      <t>Points du Banc:</t>
    </r>
    <r>
      <rPr>
        <sz val="12"/>
        <color rgb="FF000000"/>
        <rFont val="Arial"/>
        <family val="2"/>
      </rPr>
      <t>10</t>
    </r>
  </si>
  <si>
    <r>
      <t>Ecart maximum:</t>
    </r>
    <r>
      <rPr>
        <sz val="12"/>
        <color rgb="FF000000"/>
        <rFont val="Arial"/>
        <family val="2"/>
      </rPr>
      <t>11</t>
    </r>
  </si>
  <si>
    <r>
      <t>Série maximum:</t>
    </r>
    <r>
      <rPr>
        <sz val="12"/>
        <color rgb="FF000000"/>
        <rFont val="Arial"/>
        <family val="2"/>
      </rPr>
      <t>11</t>
    </r>
  </si>
  <si>
    <t>66	25-56	44	19-37	51	6-19	31	10-11	90	8	22	30	18	19	4	0	2	11	15		67</t>
  </si>
  <si>
    <t>64	26-55	47	22-40	55	4-15	26	8-8	100	5	23	28	18	18	10	2	0	15	11		75</t>
  </si>
  <si>
    <t>NBRE DE V</t>
  </si>
  <si>
    <t>NBRE DE D</t>
  </si>
  <si>
    <t>Moy/Match si V</t>
  </si>
  <si>
    <t>Moy/Match si D</t>
  </si>
  <si>
    <t>Points après balles perdues:</t>
  </si>
  <si>
    <t>Points intérieurs:</t>
  </si>
  <si>
    <t>Points 2ème chance:</t>
  </si>
  <si>
    <t>Points en contre-attaque:</t>
  </si>
  <si>
    <t>Points du Banc:</t>
  </si>
  <si>
    <t>Série maximum:</t>
  </si>
  <si>
    <t>NBRE DE H</t>
  </si>
  <si>
    <t>NBRE DE A</t>
  </si>
  <si>
    <t>Moy/Match si H</t>
  </si>
  <si>
    <t>Moy/Match si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</si>
</sst>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2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u/>
      <sz val="12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Dashed">
        <color auto="1"/>
      </right>
      <top style="medium">
        <color auto="1"/>
      </top>
      <bottom/>
      <diagonal/>
    </border>
    <border>
      <left style="thin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Dashed">
        <color auto="1"/>
      </right>
      <top/>
      <bottom style="medium">
        <color auto="1"/>
      </bottom>
      <diagonal/>
    </border>
    <border>
      <left style="mediumDashed">
        <color auto="1"/>
      </left>
      <right/>
      <top style="medium">
        <color auto="1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01">
    <xf numFmtId="0" fontId="0" fillId="0" borderId="0" xfId="0"/>
    <xf numFmtId="0" fontId="1" fillId="0" borderId="0" xfId="0" applyFont="1"/>
    <xf numFmtId="0" fontId="0" fillId="3" borderId="13" xfId="0" applyFill="1" applyBorder="1"/>
    <xf numFmtId="0" fontId="0" fillId="2" borderId="13" xfId="0" applyFill="1" applyBorder="1"/>
    <xf numFmtId="16" fontId="0" fillId="0" borderId="0" xfId="0" applyNumberFormat="1"/>
    <xf numFmtId="17" fontId="0" fillId="0" borderId="0" xfId="0" applyNumberFormat="1"/>
    <xf numFmtId="0" fontId="3" fillId="0" borderId="0" xfId="0" applyFont="1"/>
    <xf numFmtId="1" fontId="0" fillId="3" borderId="13" xfId="0" applyNumberFormat="1" applyFill="1" applyBorder="1"/>
    <xf numFmtId="0" fontId="0" fillId="2" borderId="17" xfId="0" applyFill="1" applyBorder="1"/>
    <xf numFmtId="0" fontId="0" fillId="3" borderId="17" xfId="0" applyFill="1" applyBorder="1"/>
    <xf numFmtId="1" fontId="0" fillId="3" borderId="17" xfId="0" applyNumberFormat="1" applyFill="1" applyBorder="1"/>
    <xf numFmtId="0" fontId="1" fillId="3" borderId="23" xfId="0" applyFont="1" applyFill="1" applyBorder="1" applyAlignment="1">
      <alignment horizontal="center" vertical="center"/>
    </xf>
    <xf numFmtId="164" fontId="0" fillId="2" borderId="27" xfId="0" applyNumberFormat="1" applyFill="1" applyBorder="1"/>
    <xf numFmtId="164" fontId="0" fillId="2" borderId="24" xfId="0" applyNumberFormat="1" applyFill="1" applyBorder="1"/>
    <xf numFmtId="164" fontId="2" fillId="3" borderId="17" xfId="1" applyNumberFormat="1" applyFont="1" applyFill="1" applyBorder="1" applyProtection="1"/>
    <xf numFmtId="1" fontId="0" fillId="2" borderId="17" xfId="0" applyNumberFormat="1" applyFill="1" applyBorder="1"/>
    <xf numFmtId="1" fontId="0" fillId="2" borderId="13" xfId="0" applyNumberFormat="1" applyFill="1" applyBorder="1"/>
    <xf numFmtId="0" fontId="0" fillId="0" borderId="21" xfId="0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10" fillId="0" borderId="0" xfId="0" applyFont="1"/>
    <xf numFmtId="0" fontId="12" fillId="0" borderId="0" xfId="0" applyFont="1"/>
    <xf numFmtId="0" fontId="9" fillId="0" borderId="0" xfId="0" applyFont="1"/>
    <xf numFmtId="0" fontId="13" fillId="0" borderId="0" xfId="0" applyFont="1"/>
    <xf numFmtId="0" fontId="1" fillId="5" borderId="19" xfId="0" applyFont="1" applyFill="1" applyBorder="1"/>
    <xf numFmtId="0" fontId="1" fillId="6" borderId="29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6" borderId="8" xfId="0" applyFont="1" applyFill="1" applyBorder="1"/>
    <xf numFmtId="0" fontId="0" fillId="0" borderId="3" xfId="0" applyBorder="1" applyAlignment="1">
      <alignment horizontal="center"/>
    </xf>
    <xf numFmtId="0" fontId="1" fillId="6" borderId="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8" xfId="0" applyBorder="1" applyAlignment="1">
      <alignment horizontal="center"/>
    </xf>
    <xf numFmtId="0" fontId="14" fillId="6" borderId="4" xfId="0" applyFont="1" applyFill="1" applyBorder="1" applyAlignment="1">
      <alignment horizontal="center" vertical="center"/>
    </xf>
    <xf numFmtId="0" fontId="0" fillId="0" borderId="17" xfId="0" applyBorder="1"/>
    <xf numFmtId="0" fontId="5" fillId="4" borderId="25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0" fillId="3" borderId="18" xfId="0" applyFill="1" applyBorder="1" applyAlignment="1">
      <alignment horizontal="center"/>
    </xf>
    <xf numFmtId="0" fontId="1" fillId="3" borderId="20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4" fillId="0" borderId="21" xfId="2" applyBorder="1" applyAlignment="1">
      <alignment horizontal="center"/>
    </xf>
    <xf numFmtId="0" fontId="9" fillId="3" borderId="17" xfId="0" applyFont="1" applyFill="1" applyBorder="1"/>
    <xf numFmtId="0" fontId="9" fillId="3" borderId="13" xfId="0" applyFont="1" applyFill="1" applyBorder="1"/>
    <xf numFmtId="0" fontId="8" fillId="0" borderId="4" xfId="0" applyFont="1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0" fillId="0" borderId="2" xfId="0" applyBorder="1"/>
    <xf numFmtId="0" fontId="8" fillId="0" borderId="6" xfId="0" applyFont="1" applyBorder="1" applyAlignment="1">
      <alignment horizontal="left"/>
    </xf>
    <xf numFmtId="0" fontId="8" fillId="0" borderId="34" xfId="0" applyFont="1" applyBorder="1" applyAlignment="1">
      <alignment horizontal="left"/>
    </xf>
    <xf numFmtId="0" fontId="0" fillId="0" borderId="36" xfId="0" applyBorder="1"/>
    <xf numFmtId="0" fontId="1" fillId="3" borderId="32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8" fillId="0" borderId="25" xfId="0" applyFont="1" applyBorder="1"/>
    <xf numFmtId="0" fontId="8" fillId="0" borderId="0" xfId="0" applyFont="1"/>
    <xf numFmtId="0" fontId="8" fillId="0" borderId="4" xfId="0" applyFont="1" applyBorder="1"/>
    <xf numFmtId="0" fontId="8" fillId="0" borderId="6" xfId="0" applyFont="1" applyBorder="1"/>
    <xf numFmtId="0" fontId="0" fillId="0" borderId="5" xfId="0" applyBorder="1"/>
    <xf numFmtId="0" fontId="0" fillId="0" borderId="17" xfId="0" applyBorder="1" applyAlignment="1">
      <alignment horizontal="center" vertical="center"/>
    </xf>
    <xf numFmtId="164" fontId="2" fillId="0" borderId="17" xfId="1" applyNumberFormat="1" applyFont="1" applyFill="1" applyBorder="1" applyAlignment="1" applyProtection="1">
      <alignment horizontal="center" vertical="center"/>
    </xf>
    <xf numFmtId="0" fontId="0" fillId="2" borderId="17" xfId="0" applyFill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2" fillId="0" borderId="35" xfId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1" fillId="7" borderId="17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1" fillId="3" borderId="46" xfId="0" applyFont="1" applyFill="1" applyBorder="1" applyAlignment="1">
      <alignment horizontal="center" vertical="center"/>
    </xf>
    <xf numFmtId="0" fontId="1" fillId="7" borderId="48" xfId="0" applyFont="1" applyFill="1" applyBorder="1" applyAlignment="1">
      <alignment horizontal="center" vertical="center"/>
    </xf>
    <xf numFmtId="0" fontId="0" fillId="8" borderId="0" xfId="0" applyFill="1"/>
    <xf numFmtId="0" fontId="0" fillId="8" borderId="50" xfId="0" applyFill="1" applyBorder="1"/>
    <xf numFmtId="0" fontId="1" fillId="8" borderId="32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51" xfId="0" applyFont="1" applyFill="1" applyBorder="1" applyAlignment="1">
      <alignment horizontal="center" vertical="center"/>
    </xf>
    <xf numFmtId="0" fontId="1" fillId="8" borderId="46" xfId="0" applyFont="1" applyFill="1" applyBorder="1" applyAlignment="1">
      <alignment horizontal="center" vertical="center"/>
    </xf>
    <xf numFmtId="0" fontId="0" fillId="9" borderId="0" xfId="0" applyFill="1"/>
    <xf numFmtId="0" fontId="1" fillId="9" borderId="32" xfId="0" applyFont="1" applyFill="1" applyBorder="1" applyAlignment="1">
      <alignment horizontal="center" vertical="center"/>
    </xf>
    <xf numFmtId="0" fontId="1" fillId="9" borderId="2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9" borderId="50" xfId="0" applyFill="1" applyBorder="1"/>
    <xf numFmtId="0" fontId="1" fillId="9" borderId="51" xfId="0" applyFon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1" fillId="3" borderId="40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center"/>
    </xf>
    <xf numFmtId="0" fontId="1" fillId="3" borderId="42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164" fontId="1" fillId="8" borderId="32" xfId="0" applyNumberFormat="1" applyFont="1" applyFill="1" applyBorder="1" applyAlignment="1">
      <alignment horizontal="center" vertical="center"/>
    </xf>
    <xf numFmtId="164" fontId="1" fillId="8" borderId="21" xfId="0" applyNumberFormat="1" applyFont="1" applyFill="1" applyBorder="1" applyAlignment="1">
      <alignment horizontal="center" vertical="center"/>
    </xf>
    <xf numFmtId="165" fontId="1" fillId="8" borderId="21" xfId="0" applyNumberFormat="1" applyFont="1" applyFill="1" applyBorder="1" applyAlignment="1">
      <alignment horizontal="center" vertical="center"/>
    </xf>
    <xf numFmtId="164" fontId="1" fillId="8" borderId="51" xfId="0" applyNumberFormat="1" applyFont="1" applyFill="1" applyBorder="1" applyAlignment="1">
      <alignment horizontal="center" vertical="center"/>
    </xf>
    <xf numFmtId="164" fontId="1" fillId="8" borderId="13" xfId="0" applyNumberFormat="1" applyFont="1" applyFill="1" applyBorder="1" applyAlignment="1">
      <alignment horizontal="center" vertical="center"/>
    </xf>
    <xf numFmtId="165" fontId="1" fillId="8" borderId="13" xfId="0" applyNumberFormat="1" applyFont="1" applyFill="1" applyBorder="1" applyAlignment="1">
      <alignment horizontal="center" vertical="center"/>
    </xf>
    <xf numFmtId="164" fontId="1" fillId="8" borderId="52" xfId="0" applyNumberFormat="1" applyFont="1" applyFill="1" applyBorder="1" applyAlignment="1">
      <alignment horizontal="center" vertical="center"/>
    </xf>
    <xf numFmtId="165" fontId="16" fillId="0" borderId="17" xfId="0" applyNumberFormat="1" applyFont="1" applyBorder="1" applyAlignment="1">
      <alignment horizontal="center" shrinkToFit="1"/>
    </xf>
    <xf numFmtId="164" fontId="1" fillId="8" borderId="46" xfId="0" applyNumberFormat="1" applyFont="1" applyFill="1" applyBorder="1" applyAlignment="1">
      <alignment horizontal="center" vertical="center"/>
    </xf>
    <xf numFmtId="164" fontId="1" fillId="8" borderId="37" xfId="0" applyNumberFormat="1" applyFont="1" applyFill="1" applyBorder="1" applyAlignment="1">
      <alignment horizontal="center" vertical="center"/>
    </xf>
    <xf numFmtId="165" fontId="16" fillId="0" borderId="13" xfId="0" applyNumberFormat="1" applyFont="1" applyBorder="1" applyAlignment="1">
      <alignment horizontal="center" shrinkToFit="1"/>
    </xf>
    <xf numFmtId="164" fontId="1" fillId="8" borderId="45" xfId="0" applyNumberFormat="1" applyFont="1" applyFill="1" applyBorder="1" applyAlignment="1">
      <alignment horizontal="center" vertical="center"/>
    </xf>
    <xf numFmtId="1" fontId="1" fillId="2" borderId="47" xfId="0" applyNumberFormat="1" applyFont="1" applyFill="1" applyBorder="1" applyAlignment="1">
      <alignment horizontal="center" vertical="center"/>
    </xf>
    <xf numFmtId="1" fontId="1" fillId="2" borderId="45" xfId="0" applyNumberFormat="1" applyFont="1" applyFill="1" applyBorder="1" applyAlignment="1">
      <alignment horizontal="center" vertical="center"/>
    </xf>
    <xf numFmtId="0" fontId="1" fillId="9" borderId="55" xfId="0" applyFont="1" applyFill="1" applyBorder="1" applyAlignment="1">
      <alignment horizontal="center" vertical="center"/>
    </xf>
    <xf numFmtId="0" fontId="1" fillId="9" borderId="46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1" fontId="0" fillId="0" borderId="32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" fontId="0" fillId="0" borderId="51" xfId="0" applyNumberFormat="1" applyBorder="1" applyAlignment="1">
      <alignment horizontal="center" vertical="center"/>
    </xf>
    <xf numFmtId="1" fontId="0" fillId="0" borderId="55" xfId="0" applyNumberFormat="1" applyBorder="1" applyAlignment="1">
      <alignment horizontal="center" vertical="center"/>
    </xf>
    <xf numFmtId="1" fontId="0" fillId="0" borderId="46" xfId="0" applyNumberFormat="1" applyBorder="1" applyAlignment="1">
      <alignment horizontal="center" vertical="center"/>
    </xf>
    <xf numFmtId="1" fontId="0" fillId="0" borderId="37" xfId="0" applyNumberFormat="1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" fontId="0" fillId="0" borderId="53" xfId="0" applyNumberFormat="1" applyBorder="1" applyAlignment="1">
      <alignment horizontal="center" vertical="center"/>
    </xf>
    <xf numFmtId="1" fontId="0" fillId="0" borderId="56" xfId="0" applyNumberFormat="1" applyBorder="1" applyAlignment="1">
      <alignment horizontal="center" vertical="center"/>
    </xf>
    <xf numFmtId="1" fontId="0" fillId="0" borderId="57" xfId="0" applyNumberFormat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17" fillId="6" borderId="38" xfId="0" applyFont="1" applyFill="1" applyBorder="1" applyAlignment="1">
      <alignment horizontal="center" vertical="center"/>
    </xf>
    <xf numFmtId="165" fontId="1" fillId="0" borderId="21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0" fillId="0" borderId="58" xfId="0" applyBorder="1"/>
    <xf numFmtId="0" fontId="0" fillId="0" borderId="20" xfId="0" applyBorder="1"/>
    <xf numFmtId="0" fontId="0" fillId="0" borderId="21" xfId="0" applyBorder="1"/>
    <xf numFmtId="0" fontId="19" fillId="0" borderId="38" xfId="0" quotePrefix="1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" fillId="3" borderId="59" xfId="0" applyFont="1" applyFill="1" applyBorder="1" applyAlignment="1">
      <alignment horizontal="center" vertical="center"/>
    </xf>
    <xf numFmtId="0" fontId="19" fillId="14" borderId="5" xfId="0" applyFont="1" applyFill="1" applyBorder="1" applyAlignment="1">
      <alignment horizontal="center" vertical="center"/>
    </xf>
    <xf numFmtId="0" fontId="19" fillId="14" borderId="6" xfId="0" applyFont="1" applyFill="1" applyBorder="1" applyAlignment="1">
      <alignment horizontal="center" vertical="center"/>
    </xf>
    <xf numFmtId="0" fontId="19" fillId="13" borderId="5" xfId="0" applyFont="1" applyFill="1" applyBorder="1" applyAlignment="1">
      <alignment horizontal="center" vertical="center"/>
    </xf>
    <xf numFmtId="0" fontId="19" fillId="13" borderId="4" xfId="0" applyFont="1" applyFill="1" applyBorder="1" applyAlignment="1">
      <alignment horizontal="center" vertical="center"/>
    </xf>
    <xf numFmtId="0" fontId="19" fillId="13" borderId="6" xfId="0" applyFont="1" applyFill="1" applyBorder="1" applyAlignment="1">
      <alignment horizontal="center" vertical="center"/>
    </xf>
    <xf numFmtId="0" fontId="19" fillId="14" borderId="4" xfId="0" applyFont="1" applyFill="1" applyBorder="1" applyAlignment="1">
      <alignment horizontal="center" vertical="center"/>
    </xf>
    <xf numFmtId="0" fontId="19" fillId="11" borderId="5" xfId="0" applyFont="1" applyFill="1" applyBorder="1" applyAlignment="1">
      <alignment horizontal="center" vertical="center"/>
    </xf>
    <xf numFmtId="0" fontId="19" fillId="11" borderId="6" xfId="0" applyFont="1" applyFill="1" applyBorder="1" applyAlignment="1">
      <alignment horizontal="center" vertical="center"/>
    </xf>
    <xf numFmtId="0" fontId="19" fillId="12" borderId="5" xfId="0" applyFont="1" applyFill="1" applyBorder="1" applyAlignment="1">
      <alignment horizontal="center" vertical="center"/>
    </xf>
    <xf numFmtId="0" fontId="19" fillId="12" borderId="6" xfId="0" applyFont="1" applyFill="1" applyBorder="1" applyAlignment="1">
      <alignment horizontal="center" vertical="center"/>
    </xf>
    <xf numFmtId="0" fontId="19" fillId="11" borderId="4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5" fillId="8" borderId="54" xfId="0" applyFont="1" applyFill="1" applyBorder="1" applyAlignment="1">
      <alignment horizontal="center"/>
    </xf>
    <xf numFmtId="0" fontId="15" fillId="8" borderId="28" xfId="0" applyFont="1" applyFill="1" applyBorder="1" applyAlignment="1">
      <alignment horizontal="center"/>
    </xf>
    <xf numFmtId="0" fontId="15" fillId="8" borderId="49" xfId="0" applyFont="1" applyFill="1" applyBorder="1" applyAlignment="1">
      <alignment horizontal="center"/>
    </xf>
    <xf numFmtId="0" fontId="15" fillId="9" borderId="54" xfId="0" applyFont="1" applyFill="1" applyBorder="1" applyAlignment="1">
      <alignment horizontal="center"/>
    </xf>
    <xf numFmtId="0" fontId="15" fillId="9" borderId="28" xfId="0" applyFont="1" applyFill="1" applyBorder="1" applyAlignment="1">
      <alignment horizontal="center"/>
    </xf>
    <xf numFmtId="0" fontId="15" fillId="9" borderId="49" xfId="0" applyFont="1" applyFill="1" applyBorder="1" applyAlignment="1">
      <alignment horizontal="center"/>
    </xf>
    <xf numFmtId="0" fontId="1" fillId="10" borderId="14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57" xfId="0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/>
    </xf>
    <xf numFmtId="0" fontId="1" fillId="6" borderId="4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/>
    </xf>
    <xf numFmtId="0" fontId="1" fillId="6" borderId="44" xfId="0" applyFont="1" applyFill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8" fillId="0" borderId="30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1" fillId="3" borderId="22" xfId="0" applyFont="1" applyFill="1" applyBorder="1" applyAlignment="1">
      <alignment vertical="center"/>
    </xf>
    <xf numFmtId="0" fontId="0" fillId="0" borderId="28" xfId="0" applyBorder="1" applyAlignment="1">
      <alignment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/>
    </xf>
  </cellXfs>
  <cellStyles count="3">
    <cellStyle name="Lien hypertexte" xfId="2" builtinId="8"/>
    <cellStyle name="Normal" xfId="0" builtinId="0"/>
    <cellStyle name="Pourcentage" xfId="1" builtinId="5"/>
  </cellStyles>
  <dxfs count="1336"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rgb="FF000000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rgb="FF000000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rgb="FF000000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rgb="FF000000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8128"/>
      <color rgb="FF8397AF"/>
      <color rgb="FF8596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C1BA59-0232-2F45-8ED0-80F50553A0FF}" name="Tableau1" displayName="Tableau1" ref="A3:G267" totalsRowShown="0" headerRowDxfId="1335" dataDxfId="1334" tableBorderDxfId="1333">
  <autoFilter ref="A3:G267" xr:uid="{38EC0A5D-D2DA-7F4C-8DB0-BD77BBBA6173}"/>
  <tableColumns count="7">
    <tableColumn id="1" xr3:uid="{65D05146-087E-6642-BF79-E0D8E2F77E1E}" name="N° MATCH" dataDxfId="1332"/>
    <tableColumn id="2" xr3:uid="{D932D33A-2380-1640-9AF2-956B99C5E650}" name="Journée" dataDxfId="1331"/>
    <tableColumn id="3" xr3:uid="{0AC1931F-D766-DC41-AEAF-C30C38BE38D1}" name="Domicile" dataDxfId="1330"/>
    <tableColumn id="4" xr3:uid="{4F98F475-13DC-C249-8F9F-17BF760D04FC}" name="Colonne1" dataDxfId="1329"/>
    <tableColumn id="5" xr3:uid="{19271788-17CB-3548-9C67-D4CBC7FCA47F}" name="Extérieur" dataDxfId="1328"/>
    <tableColumn id="6" xr3:uid="{EC1364EE-A1ED-0645-995B-B948A19E7DCC}" name="Score" dataDxfId="1327" dataCellStyle="Lien hypertexte"/>
    <tableColumn id="7" xr3:uid="{6D824C07-4698-1645-AE86-A89E27983621}" name="Colonne2" dataDxfId="1326" dataCellStyle="Lien hypertex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879631-7C4C-7945-B266-96564F4040BE}" name="T_RSLTS1" displayName="T_RSLTS1" ref="D6:D28" totalsRowShown="0" headerRowDxfId="1325" dataDxfId="1323" headerRowBorderDxfId="1324" tableBorderDxfId="1322">
  <autoFilter ref="D6:D28" xr:uid="{3ED800A5-BCE9-2941-9757-DFB06D123C56}"/>
  <tableColumns count="1">
    <tableColumn id="1" xr3:uid="{AEB9D673-2379-3340-BA8B-A5777666E9D3}" name="RSLTS" dataDxfId="1321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0F1E77-9DA9-9B4D-939E-E05902BCB27F}" name="T_LIEU1" displayName="T_LIEU1" ref="E6:E28" totalsRowShown="0" headerRowDxfId="1320" dataDxfId="1318" headerRowBorderDxfId="1319" tableBorderDxfId="1317">
  <autoFilter ref="E6:E28" xr:uid="{561F087C-5E62-4346-A02D-03C14E3F5669}"/>
  <tableColumns count="1">
    <tableColumn id="1" xr3:uid="{995E0334-E8CD-944C-AD72-002C10D7FCAA}" name="LIEU" dataDxfId="1316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112B21-E7C8-47AD-9310-0118C4DE6BE1}" name="T_RSLTS1911" displayName="T_RSLTS1911" ref="D6:D28" totalsRowShown="0" headerRowDxfId="9" dataDxfId="8" headerRowBorderDxfId="6" tableBorderDxfId="7">
  <autoFilter ref="D6:D28" xr:uid="{3ED800A5-BCE9-2941-9757-DFB06D123C56}"/>
  <tableColumns count="1">
    <tableColumn id="1" xr3:uid="{1F4C5471-E663-4E9B-A74F-5B43BC729A36}" name="RSLTS" dataDxfId="5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A5CE929-D274-4165-8B5F-0DE34DCF8FE1}" name="T_LIEU11012" displayName="T_LIEU11012" ref="E6:E28" totalsRowShown="0" headerRowDxfId="4" dataDxfId="3" headerRowBorderDxfId="1" tableBorderDxfId="2">
  <autoFilter ref="E6:E28" xr:uid="{561F087C-5E62-4346-A02D-03C14E3F5669}"/>
  <tableColumns count="1">
    <tableColumn id="1" xr3:uid="{E4EDB3AB-DA92-43C5-AAA2-84EE390AC2AD}" name="LIEU" dataDxfId="0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4FFE46C-4164-43E2-892C-4B0C33823493}" name="T_RSLTS19" displayName="T_RSLTS19" ref="D6:D28" totalsRowShown="0" headerRowDxfId="19" dataDxfId="18" headerRowBorderDxfId="16" tableBorderDxfId="17">
  <autoFilter ref="D6:D28" xr:uid="{3ED800A5-BCE9-2941-9757-DFB06D123C56}"/>
  <tableColumns count="1">
    <tableColumn id="1" xr3:uid="{410D750B-1844-4DCA-967D-31558B71BB59}" name="RSLTS" dataDxfId="15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1674C9A-CBEF-4FCE-8014-B3ABACF62B37}" name="T_LIEU110" displayName="T_LIEU110" ref="E6:E28" totalsRowShown="0" headerRowDxfId="14" dataDxfId="13" headerRowBorderDxfId="11" tableBorderDxfId="12">
  <autoFilter ref="E6:E28" xr:uid="{561F087C-5E62-4346-A02D-03C14E3F5669}"/>
  <tableColumns count="1">
    <tableColumn id="1" xr3:uid="{FECC59C4-BC26-49F2-9740-AE1B19F5C828}" name="LIEU" dataDxfId="1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5D0C2-D04F-7B41-B860-2D4CBF9C9139}">
  <sheetPr codeName="Feuil2"/>
  <dimension ref="A2:G267"/>
  <sheetViews>
    <sheetView workbookViewId="0">
      <selection activeCell="E6" sqref="E6"/>
    </sheetView>
  </sheetViews>
  <sheetFormatPr baseColWidth="10" defaultRowHeight="15.75"/>
  <cols>
    <col min="1" max="1" width="14.875" customWidth="1"/>
    <col min="2" max="2" width="12.5" customWidth="1"/>
    <col min="3" max="3" width="26.875" customWidth="1"/>
    <col min="4" max="4" width="11" customWidth="1"/>
    <col min="5" max="5" width="25.875" customWidth="1"/>
    <col min="7" max="7" width="11" customWidth="1"/>
  </cols>
  <sheetData>
    <row r="2" spans="1:7" ht="16.5" thickBot="1"/>
    <row r="3" spans="1:7">
      <c r="A3" s="44" t="s">
        <v>84</v>
      </c>
      <c r="B3" s="18" t="s">
        <v>73</v>
      </c>
      <c r="C3" s="18" t="s">
        <v>41</v>
      </c>
      <c r="D3" s="18" t="s">
        <v>85</v>
      </c>
      <c r="E3" s="18" t="s">
        <v>40</v>
      </c>
      <c r="F3" s="38" t="s">
        <v>42</v>
      </c>
      <c r="G3" s="39" t="s">
        <v>86</v>
      </c>
    </row>
    <row r="4" spans="1:7">
      <c r="A4" s="17">
        <v>1</v>
      </c>
      <c r="B4" s="17">
        <v>1</v>
      </c>
      <c r="C4" s="17" t="s">
        <v>74</v>
      </c>
      <c r="D4" s="17"/>
      <c r="E4" s="17" t="s">
        <v>75</v>
      </c>
      <c r="F4" s="46"/>
      <c r="G4" s="46"/>
    </row>
    <row r="5" spans="1:7">
      <c r="A5" s="17">
        <v>2</v>
      </c>
      <c r="B5" s="17">
        <v>1</v>
      </c>
      <c r="C5" s="17" t="s">
        <v>76</v>
      </c>
      <c r="D5" s="17"/>
      <c r="E5" s="17" t="s">
        <v>69</v>
      </c>
      <c r="F5" s="46"/>
      <c r="G5" s="46"/>
    </row>
    <row r="6" spans="1:7">
      <c r="A6" s="17">
        <v>3</v>
      </c>
      <c r="B6" s="17">
        <v>1</v>
      </c>
      <c r="C6" s="17" t="s">
        <v>77</v>
      </c>
      <c r="D6" s="17"/>
      <c r="E6" s="17" t="s">
        <v>78</v>
      </c>
      <c r="F6" s="46"/>
      <c r="G6" s="46"/>
    </row>
    <row r="7" spans="1:7">
      <c r="A7" s="17">
        <v>4</v>
      </c>
      <c r="B7" s="17">
        <v>1</v>
      </c>
      <c r="C7" s="17" t="s">
        <v>79</v>
      </c>
      <c r="D7" s="17"/>
      <c r="E7" s="17" t="s">
        <v>68</v>
      </c>
      <c r="F7" s="46"/>
      <c r="G7" s="46"/>
    </row>
    <row r="8" spans="1:7">
      <c r="A8" s="17">
        <v>5</v>
      </c>
      <c r="B8" s="17">
        <v>1</v>
      </c>
      <c r="C8" s="17" t="s">
        <v>80</v>
      </c>
      <c r="D8" s="17"/>
      <c r="E8" s="17" t="s">
        <v>81</v>
      </c>
      <c r="F8" s="46"/>
      <c r="G8" s="46"/>
    </row>
    <row r="9" spans="1:7">
      <c r="A9" s="17">
        <v>6</v>
      </c>
      <c r="B9" s="17">
        <v>1</v>
      </c>
      <c r="C9" s="17" t="s">
        <v>82</v>
      </c>
      <c r="D9" s="17"/>
      <c r="E9" s="17" t="s">
        <v>83</v>
      </c>
      <c r="F9" s="46"/>
      <c r="G9" s="46"/>
    </row>
    <row r="10" spans="1:7">
      <c r="A10" s="17">
        <v>7</v>
      </c>
      <c r="B10" s="17">
        <v>2</v>
      </c>
      <c r="C10" s="17" t="s">
        <v>69</v>
      </c>
      <c r="D10" s="17"/>
      <c r="E10" s="17" t="s">
        <v>74</v>
      </c>
      <c r="F10" s="46"/>
      <c r="G10" s="46"/>
    </row>
    <row r="11" spans="1:7">
      <c r="A11" s="17">
        <v>8</v>
      </c>
      <c r="B11" s="17">
        <v>2</v>
      </c>
      <c r="C11" s="17" t="s">
        <v>78</v>
      </c>
      <c r="D11" s="17"/>
      <c r="E11" s="17" t="s">
        <v>76</v>
      </c>
      <c r="F11" s="46"/>
      <c r="G11" s="46"/>
    </row>
    <row r="12" spans="1:7">
      <c r="A12" s="17">
        <v>9</v>
      </c>
      <c r="B12" s="17">
        <v>2</v>
      </c>
      <c r="C12" s="17" t="s">
        <v>68</v>
      </c>
      <c r="D12" s="17"/>
      <c r="E12" s="17" t="s">
        <v>77</v>
      </c>
      <c r="F12" s="46"/>
      <c r="G12" s="46"/>
    </row>
    <row r="13" spans="1:7">
      <c r="A13" s="17">
        <v>10</v>
      </c>
      <c r="B13" s="17">
        <v>2</v>
      </c>
      <c r="C13" s="17" t="s">
        <v>81</v>
      </c>
      <c r="D13" s="17"/>
      <c r="E13" s="17" t="s">
        <v>79</v>
      </c>
      <c r="F13" s="46"/>
      <c r="G13" s="46"/>
    </row>
    <row r="14" spans="1:7">
      <c r="A14" s="17">
        <v>11</v>
      </c>
      <c r="B14" s="17">
        <v>2</v>
      </c>
      <c r="C14" s="17" t="s">
        <v>83</v>
      </c>
      <c r="D14" s="17"/>
      <c r="E14" s="17" t="s">
        <v>80</v>
      </c>
      <c r="F14" s="46"/>
      <c r="G14" s="46"/>
    </row>
    <row r="15" spans="1:7">
      <c r="A15" s="17">
        <v>12</v>
      </c>
      <c r="B15" s="17">
        <v>2</v>
      </c>
      <c r="C15" s="17" t="s">
        <v>75</v>
      </c>
      <c r="D15" s="17"/>
      <c r="E15" s="17" t="s">
        <v>82</v>
      </c>
      <c r="F15" s="46"/>
      <c r="G15" s="46"/>
    </row>
    <row r="16" spans="1:7">
      <c r="A16" s="17">
        <v>13</v>
      </c>
      <c r="B16" s="17">
        <v>3</v>
      </c>
      <c r="C16" s="17" t="s">
        <v>74</v>
      </c>
      <c r="D16" s="17"/>
      <c r="E16" s="17" t="s">
        <v>78</v>
      </c>
      <c r="F16" s="46"/>
      <c r="G16" s="46"/>
    </row>
    <row r="17" spans="1:7">
      <c r="A17" s="17">
        <v>14</v>
      </c>
      <c r="B17" s="17">
        <v>3</v>
      </c>
      <c r="C17" s="17" t="s">
        <v>76</v>
      </c>
      <c r="D17" s="17"/>
      <c r="E17" s="17" t="s">
        <v>68</v>
      </c>
      <c r="F17" s="46"/>
      <c r="G17" s="46"/>
    </row>
    <row r="18" spans="1:7">
      <c r="A18" s="17">
        <v>15</v>
      </c>
      <c r="B18" s="17">
        <v>3</v>
      </c>
      <c r="C18" s="17" t="s">
        <v>77</v>
      </c>
      <c r="D18" s="17"/>
      <c r="E18" s="17" t="s">
        <v>81</v>
      </c>
      <c r="F18" s="46"/>
      <c r="G18" s="46"/>
    </row>
    <row r="19" spans="1:7">
      <c r="A19" s="17">
        <v>16</v>
      </c>
      <c r="B19" s="17">
        <v>3</v>
      </c>
      <c r="C19" s="17" t="s">
        <v>79</v>
      </c>
      <c r="D19" s="17"/>
      <c r="E19" s="17" t="s">
        <v>83</v>
      </c>
      <c r="F19" s="46"/>
      <c r="G19" s="46"/>
    </row>
    <row r="20" spans="1:7">
      <c r="A20" s="17">
        <v>17</v>
      </c>
      <c r="B20" s="17">
        <v>3</v>
      </c>
      <c r="C20" s="17" t="s">
        <v>80</v>
      </c>
      <c r="D20" s="17"/>
      <c r="E20" s="17" t="s">
        <v>75</v>
      </c>
      <c r="F20" s="46"/>
      <c r="G20" s="46"/>
    </row>
    <row r="21" spans="1:7">
      <c r="A21" s="17">
        <v>18</v>
      </c>
      <c r="B21" s="17">
        <v>3</v>
      </c>
      <c r="C21" s="17" t="s">
        <v>82</v>
      </c>
      <c r="D21" s="17"/>
      <c r="E21" s="17" t="s">
        <v>69</v>
      </c>
      <c r="F21" s="46"/>
      <c r="G21" s="46"/>
    </row>
    <row r="22" spans="1:7">
      <c r="A22" s="17">
        <v>19</v>
      </c>
      <c r="B22" s="17">
        <v>4</v>
      </c>
      <c r="C22" s="17" t="s">
        <v>68</v>
      </c>
      <c r="D22" s="17"/>
      <c r="E22" s="17" t="s">
        <v>74</v>
      </c>
      <c r="F22" s="46"/>
      <c r="G22" s="46"/>
    </row>
    <row r="23" spans="1:7">
      <c r="A23" s="17">
        <v>20</v>
      </c>
      <c r="B23" s="17">
        <v>4</v>
      </c>
      <c r="C23" s="17" t="s">
        <v>81</v>
      </c>
      <c r="D23" s="17"/>
      <c r="E23" s="17" t="s">
        <v>76</v>
      </c>
      <c r="F23" s="46"/>
      <c r="G23" s="46"/>
    </row>
    <row r="24" spans="1:7">
      <c r="A24" s="17">
        <v>21</v>
      </c>
      <c r="B24" s="17">
        <v>4</v>
      </c>
      <c r="C24" s="17" t="s">
        <v>83</v>
      </c>
      <c r="D24" s="17"/>
      <c r="E24" s="17" t="s">
        <v>77</v>
      </c>
      <c r="F24" s="46"/>
      <c r="G24" s="46"/>
    </row>
    <row r="25" spans="1:7">
      <c r="A25" s="17">
        <v>22</v>
      </c>
      <c r="B25" s="17">
        <v>4</v>
      </c>
      <c r="C25" s="17" t="s">
        <v>75</v>
      </c>
      <c r="D25" s="17"/>
      <c r="E25" s="17" t="s">
        <v>79</v>
      </c>
      <c r="F25" s="46"/>
      <c r="G25" s="46"/>
    </row>
    <row r="26" spans="1:7">
      <c r="A26" s="17">
        <v>23</v>
      </c>
      <c r="B26" s="17">
        <v>4</v>
      </c>
      <c r="C26" s="17" t="s">
        <v>69</v>
      </c>
      <c r="D26" s="17"/>
      <c r="E26" s="17" t="s">
        <v>80</v>
      </c>
      <c r="F26" s="46"/>
      <c r="G26" s="46"/>
    </row>
    <row r="27" spans="1:7">
      <c r="A27" s="17">
        <v>24</v>
      </c>
      <c r="B27" s="17">
        <v>4</v>
      </c>
      <c r="C27" s="17" t="s">
        <v>78</v>
      </c>
      <c r="D27" s="17"/>
      <c r="E27" s="17" t="s">
        <v>82</v>
      </c>
      <c r="F27" s="46"/>
      <c r="G27" s="46"/>
    </row>
    <row r="28" spans="1:7">
      <c r="A28" s="17">
        <v>25</v>
      </c>
      <c r="B28" s="17">
        <v>5</v>
      </c>
      <c r="C28" s="17" t="s">
        <v>74</v>
      </c>
      <c r="D28" s="17"/>
      <c r="E28" s="17" t="s">
        <v>81</v>
      </c>
      <c r="F28" s="46"/>
      <c r="G28" s="46"/>
    </row>
    <row r="29" spans="1:7">
      <c r="A29" s="17">
        <v>26</v>
      </c>
      <c r="B29" s="17">
        <v>5</v>
      </c>
      <c r="C29" s="17" t="s">
        <v>76</v>
      </c>
      <c r="D29" s="17"/>
      <c r="E29" s="17" t="s">
        <v>83</v>
      </c>
      <c r="F29" s="46"/>
      <c r="G29" s="46"/>
    </row>
    <row r="30" spans="1:7">
      <c r="A30" s="17">
        <v>27</v>
      </c>
      <c r="B30" s="17">
        <v>5</v>
      </c>
      <c r="C30" s="17" t="s">
        <v>77</v>
      </c>
      <c r="D30" s="17"/>
      <c r="E30" s="17" t="s">
        <v>75</v>
      </c>
      <c r="F30" s="46"/>
      <c r="G30" s="46"/>
    </row>
    <row r="31" spans="1:7">
      <c r="A31" s="17">
        <v>28</v>
      </c>
      <c r="B31" s="17">
        <v>5</v>
      </c>
      <c r="C31" s="17" t="s">
        <v>79</v>
      </c>
      <c r="D31" s="17"/>
      <c r="E31" s="17" t="s">
        <v>69</v>
      </c>
      <c r="F31" s="46"/>
      <c r="G31" s="46"/>
    </row>
    <row r="32" spans="1:7">
      <c r="A32" s="17">
        <v>29</v>
      </c>
      <c r="B32" s="17">
        <v>5</v>
      </c>
      <c r="C32" s="17" t="s">
        <v>80</v>
      </c>
      <c r="D32" s="17"/>
      <c r="E32" s="17" t="s">
        <v>78</v>
      </c>
      <c r="F32" s="46"/>
      <c r="G32" s="46"/>
    </row>
    <row r="33" spans="1:7">
      <c r="A33" s="17">
        <v>30</v>
      </c>
      <c r="B33" s="17">
        <v>5</v>
      </c>
      <c r="C33" s="17" t="s">
        <v>82</v>
      </c>
      <c r="D33" s="17"/>
      <c r="E33" s="17" t="s">
        <v>68</v>
      </c>
      <c r="F33" s="46"/>
      <c r="G33" s="46"/>
    </row>
    <row r="34" spans="1:7">
      <c r="A34" s="17">
        <v>31</v>
      </c>
      <c r="B34" s="17">
        <v>6</v>
      </c>
      <c r="C34" s="17" t="s">
        <v>83</v>
      </c>
      <c r="D34" s="17"/>
      <c r="E34" s="17" t="s">
        <v>74</v>
      </c>
      <c r="F34" s="46"/>
      <c r="G34" s="46"/>
    </row>
    <row r="35" spans="1:7">
      <c r="A35" s="17">
        <v>32</v>
      </c>
      <c r="B35" s="17">
        <v>6</v>
      </c>
      <c r="C35" s="17" t="s">
        <v>75</v>
      </c>
      <c r="D35" s="17"/>
      <c r="E35" s="17" t="s">
        <v>76</v>
      </c>
      <c r="F35" s="46"/>
      <c r="G35" s="46"/>
    </row>
    <row r="36" spans="1:7">
      <c r="A36" s="17">
        <v>33</v>
      </c>
      <c r="B36" s="17">
        <v>6</v>
      </c>
      <c r="C36" s="17" t="s">
        <v>69</v>
      </c>
      <c r="D36" s="17"/>
      <c r="E36" s="17" t="s">
        <v>77</v>
      </c>
      <c r="F36" s="46"/>
      <c r="G36" s="46"/>
    </row>
    <row r="37" spans="1:7">
      <c r="A37" s="17">
        <v>34</v>
      </c>
      <c r="B37" s="17">
        <v>6</v>
      </c>
      <c r="C37" s="17" t="s">
        <v>78</v>
      </c>
      <c r="D37" s="17"/>
      <c r="E37" s="17" t="s">
        <v>79</v>
      </c>
      <c r="F37" s="46"/>
      <c r="G37" s="46"/>
    </row>
    <row r="38" spans="1:7">
      <c r="A38" s="17">
        <v>35</v>
      </c>
      <c r="B38" s="17">
        <v>6</v>
      </c>
      <c r="C38" s="17" t="s">
        <v>68</v>
      </c>
      <c r="D38" s="17"/>
      <c r="E38" s="17" t="s">
        <v>80</v>
      </c>
      <c r="F38" s="46"/>
      <c r="G38" s="46"/>
    </row>
    <row r="39" spans="1:7">
      <c r="A39" s="17">
        <v>36</v>
      </c>
      <c r="B39" s="17">
        <v>6</v>
      </c>
      <c r="C39" s="17" t="s">
        <v>81</v>
      </c>
      <c r="D39" s="17"/>
      <c r="E39" s="17" t="s">
        <v>82</v>
      </c>
      <c r="F39" s="46"/>
      <c r="G39" s="46"/>
    </row>
    <row r="40" spans="1:7">
      <c r="A40" s="17">
        <v>37</v>
      </c>
      <c r="B40" s="17">
        <v>7</v>
      </c>
      <c r="C40" s="17" t="s">
        <v>82</v>
      </c>
      <c r="D40" s="17"/>
      <c r="E40" s="17" t="s">
        <v>74</v>
      </c>
      <c r="F40" s="46"/>
      <c r="G40" s="46"/>
    </row>
    <row r="41" spans="1:7">
      <c r="A41" s="17">
        <v>38</v>
      </c>
      <c r="B41" s="17">
        <v>7</v>
      </c>
      <c r="C41" s="17" t="s">
        <v>80</v>
      </c>
      <c r="D41" s="17"/>
      <c r="E41" s="17" t="s">
        <v>76</v>
      </c>
      <c r="F41" s="46"/>
      <c r="G41" s="46"/>
    </row>
    <row r="42" spans="1:7">
      <c r="A42" s="17">
        <v>39</v>
      </c>
      <c r="B42" s="17">
        <v>7</v>
      </c>
      <c r="C42" s="17" t="s">
        <v>79</v>
      </c>
      <c r="D42" s="17"/>
      <c r="E42" s="17" t="s">
        <v>77</v>
      </c>
      <c r="F42" s="46"/>
      <c r="G42" s="46"/>
    </row>
    <row r="43" spans="1:7">
      <c r="A43" s="17">
        <v>40</v>
      </c>
      <c r="B43" s="17">
        <v>7</v>
      </c>
      <c r="C43" s="17" t="s">
        <v>83</v>
      </c>
      <c r="D43" s="17"/>
      <c r="E43" s="17" t="s">
        <v>75</v>
      </c>
      <c r="F43" s="46"/>
      <c r="G43" s="46"/>
    </row>
    <row r="44" spans="1:7">
      <c r="A44" s="17">
        <v>41</v>
      </c>
      <c r="B44" s="17">
        <v>7</v>
      </c>
      <c r="C44" s="17" t="s">
        <v>81</v>
      </c>
      <c r="D44" s="17"/>
      <c r="E44" s="17" t="s">
        <v>69</v>
      </c>
      <c r="F44" s="46"/>
      <c r="G44" s="46"/>
    </row>
    <row r="45" spans="1:7">
      <c r="A45" s="17">
        <v>42</v>
      </c>
      <c r="B45" s="17">
        <v>7</v>
      </c>
      <c r="C45" s="17" t="s">
        <v>68</v>
      </c>
      <c r="D45" s="17"/>
      <c r="E45" s="17" t="s">
        <v>78</v>
      </c>
      <c r="F45" s="46"/>
      <c r="G45" s="46"/>
    </row>
    <row r="46" spans="1:7">
      <c r="A46" s="17">
        <v>43</v>
      </c>
      <c r="B46" s="17">
        <v>8</v>
      </c>
      <c r="C46" s="17" t="s">
        <v>74</v>
      </c>
      <c r="D46" s="17"/>
      <c r="E46" s="17" t="s">
        <v>80</v>
      </c>
      <c r="F46" s="46"/>
      <c r="G46" s="46"/>
    </row>
    <row r="47" spans="1:7">
      <c r="A47" s="17">
        <v>44</v>
      </c>
      <c r="B47" s="17">
        <v>8</v>
      </c>
      <c r="C47" s="17" t="s">
        <v>76</v>
      </c>
      <c r="D47" s="17"/>
      <c r="E47" s="17" t="s">
        <v>79</v>
      </c>
      <c r="F47" s="46"/>
      <c r="G47" s="46"/>
    </row>
    <row r="48" spans="1:7">
      <c r="A48" s="17">
        <v>45</v>
      </c>
      <c r="B48" s="17">
        <v>8</v>
      </c>
      <c r="C48" s="17" t="s">
        <v>77</v>
      </c>
      <c r="D48" s="17"/>
      <c r="E48" s="17" t="s">
        <v>82</v>
      </c>
      <c r="F48" s="46"/>
      <c r="G48" s="46"/>
    </row>
    <row r="49" spans="1:7">
      <c r="A49" s="17">
        <v>46</v>
      </c>
      <c r="B49" s="17">
        <v>8</v>
      </c>
      <c r="C49" s="17" t="s">
        <v>75</v>
      </c>
      <c r="D49" s="17"/>
      <c r="E49" s="17" t="s">
        <v>81</v>
      </c>
      <c r="F49" s="46"/>
      <c r="G49" s="46"/>
    </row>
    <row r="50" spans="1:7">
      <c r="A50" s="17">
        <v>47</v>
      </c>
      <c r="B50" s="17">
        <v>8</v>
      </c>
      <c r="C50" s="17" t="s">
        <v>69</v>
      </c>
      <c r="D50" s="17"/>
      <c r="E50" s="17" t="s">
        <v>68</v>
      </c>
      <c r="F50" s="46"/>
      <c r="G50" s="46"/>
    </row>
    <row r="51" spans="1:7">
      <c r="A51" s="17">
        <v>48</v>
      </c>
      <c r="B51" s="17">
        <v>8</v>
      </c>
      <c r="C51" s="17" t="s">
        <v>78</v>
      </c>
      <c r="D51" s="17"/>
      <c r="E51" s="17" t="s">
        <v>83</v>
      </c>
      <c r="F51" s="46"/>
      <c r="G51" s="46"/>
    </row>
    <row r="52" spans="1:7">
      <c r="A52" s="17">
        <v>49</v>
      </c>
      <c r="B52" s="17">
        <v>9</v>
      </c>
      <c r="C52" s="17" t="s">
        <v>79</v>
      </c>
      <c r="D52" s="17"/>
      <c r="E52" s="17" t="s">
        <v>74</v>
      </c>
      <c r="F52" s="46"/>
      <c r="G52" s="46"/>
    </row>
    <row r="53" spans="1:7">
      <c r="A53" s="17">
        <v>50</v>
      </c>
      <c r="B53" s="17">
        <v>9</v>
      </c>
      <c r="C53" s="17" t="s">
        <v>77</v>
      </c>
      <c r="D53" s="17"/>
      <c r="E53" s="17" t="s">
        <v>76</v>
      </c>
      <c r="F53" s="46"/>
      <c r="G53" s="46"/>
    </row>
    <row r="54" spans="1:7">
      <c r="A54" s="17">
        <v>51</v>
      </c>
      <c r="B54" s="17">
        <v>9</v>
      </c>
      <c r="C54" s="17" t="s">
        <v>82</v>
      </c>
      <c r="D54" s="17"/>
      <c r="E54" s="17" t="s">
        <v>80</v>
      </c>
      <c r="F54" s="46"/>
      <c r="G54" s="46"/>
    </row>
    <row r="55" spans="1:7">
      <c r="A55" s="17">
        <v>52</v>
      </c>
      <c r="B55" s="17">
        <v>9</v>
      </c>
      <c r="C55" s="17" t="s">
        <v>68</v>
      </c>
      <c r="D55" s="17"/>
      <c r="E55" s="17" t="s">
        <v>75</v>
      </c>
      <c r="F55" s="46"/>
      <c r="G55" s="46"/>
    </row>
    <row r="56" spans="1:7">
      <c r="A56" s="17">
        <v>53</v>
      </c>
      <c r="B56" s="17">
        <v>9</v>
      </c>
      <c r="C56" s="17" t="s">
        <v>78</v>
      </c>
      <c r="D56" s="17"/>
      <c r="E56" s="17" t="s">
        <v>69</v>
      </c>
      <c r="F56" s="46"/>
      <c r="G56" s="46"/>
    </row>
    <row r="57" spans="1:7">
      <c r="A57" s="17">
        <v>54</v>
      </c>
      <c r="B57" s="17">
        <v>9</v>
      </c>
      <c r="C57" s="17" t="s">
        <v>83</v>
      </c>
      <c r="D57" s="17"/>
      <c r="E57" s="17" t="s">
        <v>81</v>
      </c>
      <c r="F57" s="46"/>
      <c r="G57" s="46"/>
    </row>
    <row r="58" spans="1:7">
      <c r="A58" s="17">
        <v>55</v>
      </c>
      <c r="B58" s="17">
        <v>10</v>
      </c>
      <c r="C58" s="17" t="s">
        <v>74</v>
      </c>
      <c r="D58" s="17"/>
      <c r="E58" s="17" t="s">
        <v>77</v>
      </c>
      <c r="F58" s="46"/>
      <c r="G58" s="46"/>
    </row>
    <row r="59" spans="1:7">
      <c r="A59" s="17">
        <v>56</v>
      </c>
      <c r="B59" s="17">
        <v>10</v>
      </c>
      <c r="C59" s="17" t="s">
        <v>76</v>
      </c>
      <c r="D59" s="17"/>
      <c r="E59" s="17" t="s">
        <v>82</v>
      </c>
      <c r="F59" s="46"/>
      <c r="G59" s="46"/>
    </row>
    <row r="60" spans="1:7">
      <c r="A60" s="17">
        <v>57</v>
      </c>
      <c r="B60" s="17">
        <v>10</v>
      </c>
      <c r="C60" s="17" t="s">
        <v>80</v>
      </c>
      <c r="D60" s="17"/>
      <c r="E60" s="17" t="s">
        <v>79</v>
      </c>
      <c r="F60" s="46"/>
      <c r="G60" s="46"/>
    </row>
    <row r="61" spans="1:7">
      <c r="A61" s="17">
        <v>58</v>
      </c>
      <c r="B61" s="17">
        <v>10</v>
      </c>
      <c r="C61" s="17" t="s">
        <v>75</v>
      </c>
      <c r="D61" s="17"/>
      <c r="E61" s="17" t="s">
        <v>78</v>
      </c>
      <c r="F61" s="46"/>
      <c r="G61" s="46"/>
    </row>
    <row r="62" spans="1:7">
      <c r="A62" s="17">
        <v>59</v>
      </c>
      <c r="B62" s="17">
        <v>10</v>
      </c>
      <c r="C62" s="17" t="s">
        <v>83</v>
      </c>
      <c r="D62" s="17"/>
      <c r="E62" s="17" t="s">
        <v>69</v>
      </c>
      <c r="F62" s="46"/>
      <c r="G62" s="46"/>
    </row>
    <row r="63" spans="1:7">
      <c r="A63" s="17">
        <v>60</v>
      </c>
      <c r="B63" s="17">
        <v>10</v>
      </c>
      <c r="C63" s="17" t="s">
        <v>81</v>
      </c>
      <c r="D63" s="17"/>
      <c r="E63" s="17" t="s">
        <v>68</v>
      </c>
      <c r="F63" s="46"/>
      <c r="G63" s="46"/>
    </row>
    <row r="64" spans="1:7">
      <c r="A64" s="17">
        <v>61</v>
      </c>
      <c r="B64" s="17">
        <v>11</v>
      </c>
      <c r="C64" s="17" t="s">
        <v>76</v>
      </c>
      <c r="D64" s="17"/>
      <c r="E64" s="17" t="s">
        <v>74</v>
      </c>
      <c r="F64" s="46"/>
      <c r="G64" s="46"/>
    </row>
    <row r="65" spans="1:7">
      <c r="A65" s="17">
        <v>62</v>
      </c>
      <c r="B65" s="17">
        <v>11</v>
      </c>
      <c r="C65" s="17" t="s">
        <v>77</v>
      </c>
      <c r="D65" s="17"/>
      <c r="E65" s="17" t="s">
        <v>80</v>
      </c>
      <c r="F65" s="46"/>
      <c r="G65" s="46"/>
    </row>
    <row r="66" spans="1:7">
      <c r="A66" s="17">
        <v>63</v>
      </c>
      <c r="B66" s="17">
        <v>11</v>
      </c>
      <c r="C66" s="17" t="s">
        <v>79</v>
      </c>
      <c r="D66" s="17"/>
      <c r="E66" s="17" t="s">
        <v>82</v>
      </c>
      <c r="F66" s="46"/>
      <c r="G66" s="46"/>
    </row>
    <row r="67" spans="1:7">
      <c r="A67" s="17">
        <v>64</v>
      </c>
      <c r="B67" s="17">
        <v>11</v>
      </c>
      <c r="C67" s="17" t="s">
        <v>69</v>
      </c>
      <c r="D67" s="17"/>
      <c r="E67" s="17" t="s">
        <v>75</v>
      </c>
      <c r="F67" s="46"/>
      <c r="G67" s="46"/>
    </row>
    <row r="68" spans="1:7">
      <c r="A68" s="17">
        <v>65</v>
      </c>
      <c r="B68" s="17">
        <v>11</v>
      </c>
      <c r="C68" s="17" t="s">
        <v>78</v>
      </c>
      <c r="D68" s="17"/>
      <c r="E68" s="17" t="s">
        <v>81</v>
      </c>
      <c r="F68" s="46"/>
      <c r="G68" s="46"/>
    </row>
    <row r="69" spans="1:7">
      <c r="A69" s="17">
        <v>66</v>
      </c>
      <c r="B69" s="17">
        <v>11</v>
      </c>
      <c r="C69" s="17" t="s">
        <v>68</v>
      </c>
      <c r="D69" s="17"/>
      <c r="E69" s="17" t="s">
        <v>83</v>
      </c>
      <c r="F69" s="46"/>
      <c r="G69" s="46"/>
    </row>
    <row r="70" spans="1:7">
      <c r="A70" s="17">
        <v>67</v>
      </c>
      <c r="B70" s="17">
        <v>12</v>
      </c>
      <c r="C70" s="17" t="s">
        <v>75</v>
      </c>
      <c r="D70" s="17"/>
      <c r="E70" s="17" t="s">
        <v>74</v>
      </c>
      <c r="F70" s="46"/>
      <c r="G70" s="46"/>
    </row>
    <row r="71" spans="1:7">
      <c r="A71" s="17">
        <v>68</v>
      </c>
      <c r="B71" s="17">
        <v>12</v>
      </c>
      <c r="C71" s="17" t="s">
        <v>69</v>
      </c>
      <c r="D71" s="17"/>
      <c r="E71" s="17" t="s">
        <v>76</v>
      </c>
      <c r="F71" s="46"/>
      <c r="G71" s="46"/>
    </row>
    <row r="72" spans="1:7">
      <c r="A72" s="17">
        <v>69</v>
      </c>
      <c r="B72" s="17">
        <v>12</v>
      </c>
      <c r="C72" s="17" t="s">
        <v>78</v>
      </c>
      <c r="D72" s="17"/>
      <c r="E72" s="17" t="s">
        <v>77</v>
      </c>
      <c r="F72" s="46"/>
      <c r="G72" s="46"/>
    </row>
    <row r="73" spans="1:7">
      <c r="A73" s="17">
        <v>70</v>
      </c>
      <c r="B73" s="17">
        <v>12</v>
      </c>
      <c r="C73" s="17" t="s">
        <v>68</v>
      </c>
      <c r="D73" s="17"/>
      <c r="E73" s="17" t="s">
        <v>79</v>
      </c>
      <c r="F73" s="46"/>
      <c r="G73" s="46"/>
    </row>
    <row r="74" spans="1:7">
      <c r="A74" s="17">
        <v>71</v>
      </c>
      <c r="B74" s="17">
        <v>12</v>
      </c>
      <c r="C74" s="17" t="s">
        <v>81</v>
      </c>
      <c r="D74" s="17"/>
      <c r="E74" s="17" t="s">
        <v>80</v>
      </c>
      <c r="F74" s="46"/>
      <c r="G74" s="46"/>
    </row>
    <row r="75" spans="1:7">
      <c r="A75" s="17">
        <v>72</v>
      </c>
      <c r="B75" s="17">
        <v>12</v>
      </c>
      <c r="C75" s="17" t="s">
        <v>83</v>
      </c>
      <c r="D75" s="17"/>
      <c r="E75" s="17" t="s">
        <v>82</v>
      </c>
      <c r="F75" s="46"/>
      <c r="G75" s="46"/>
    </row>
    <row r="76" spans="1:7">
      <c r="A76" s="17">
        <v>73</v>
      </c>
      <c r="B76" s="17">
        <v>13</v>
      </c>
      <c r="C76" s="17" t="s">
        <v>74</v>
      </c>
      <c r="D76" s="17"/>
      <c r="E76" s="17" t="s">
        <v>69</v>
      </c>
      <c r="F76" s="46"/>
      <c r="G76" s="46"/>
    </row>
    <row r="77" spans="1:7">
      <c r="A77" s="17">
        <v>74</v>
      </c>
      <c r="B77" s="17">
        <v>13</v>
      </c>
      <c r="C77" s="17" t="s">
        <v>76</v>
      </c>
      <c r="D77" s="17"/>
      <c r="E77" s="17" t="s">
        <v>78</v>
      </c>
      <c r="F77" s="46"/>
      <c r="G77" s="46"/>
    </row>
    <row r="78" spans="1:7">
      <c r="A78" s="17">
        <v>75</v>
      </c>
      <c r="B78" s="17">
        <v>13</v>
      </c>
      <c r="C78" s="17" t="s">
        <v>77</v>
      </c>
      <c r="D78" s="17"/>
      <c r="E78" s="17" t="s">
        <v>68</v>
      </c>
      <c r="F78" s="46"/>
      <c r="G78" s="46"/>
    </row>
    <row r="79" spans="1:7">
      <c r="A79" s="17">
        <v>76</v>
      </c>
      <c r="B79" s="17">
        <v>13</v>
      </c>
      <c r="C79" s="17" t="s">
        <v>79</v>
      </c>
      <c r="D79" s="17"/>
      <c r="E79" s="17" t="s">
        <v>81</v>
      </c>
      <c r="F79" s="46"/>
      <c r="G79" s="46"/>
    </row>
    <row r="80" spans="1:7">
      <c r="A80" s="17">
        <v>77</v>
      </c>
      <c r="B80" s="17">
        <v>13</v>
      </c>
      <c r="C80" s="17" t="s">
        <v>80</v>
      </c>
      <c r="D80" s="17"/>
      <c r="E80" s="17" t="s">
        <v>83</v>
      </c>
      <c r="F80" s="46"/>
      <c r="G80" s="46"/>
    </row>
    <row r="81" spans="1:7">
      <c r="A81" s="17">
        <v>78</v>
      </c>
      <c r="B81" s="17">
        <v>13</v>
      </c>
      <c r="C81" s="17" t="s">
        <v>82</v>
      </c>
      <c r="D81" s="17"/>
      <c r="E81" s="17" t="s">
        <v>75</v>
      </c>
      <c r="F81" s="46"/>
      <c r="G81" s="46"/>
    </row>
    <row r="82" spans="1:7">
      <c r="A82" s="17">
        <v>79</v>
      </c>
      <c r="B82" s="17">
        <v>14</v>
      </c>
      <c r="C82" s="17" t="s">
        <v>78</v>
      </c>
      <c r="D82" s="17"/>
      <c r="E82" s="17" t="s">
        <v>74</v>
      </c>
      <c r="F82" s="46"/>
      <c r="G82" s="46"/>
    </row>
    <row r="83" spans="1:7">
      <c r="A83" s="17">
        <v>80</v>
      </c>
      <c r="B83" s="17">
        <v>14</v>
      </c>
      <c r="C83" s="17" t="s">
        <v>68</v>
      </c>
      <c r="D83" s="17"/>
      <c r="E83" s="17" t="s">
        <v>76</v>
      </c>
      <c r="F83" s="46"/>
      <c r="G83" s="46"/>
    </row>
    <row r="84" spans="1:7">
      <c r="A84" s="17">
        <v>81</v>
      </c>
      <c r="B84" s="17">
        <v>14</v>
      </c>
      <c r="C84" s="17" t="s">
        <v>81</v>
      </c>
      <c r="D84" s="17"/>
      <c r="E84" s="17" t="s">
        <v>77</v>
      </c>
      <c r="F84" s="46"/>
      <c r="G84" s="46"/>
    </row>
    <row r="85" spans="1:7">
      <c r="A85" s="17">
        <v>82</v>
      </c>
      <c r="B85" s="17">
        <v>14</v>
      </c>
      <c r="C85" s="17" t="s">
        <v>83</v>
      </c>
      <c r="D85" s="17"/>
      <c r="E85" s="17" t="s">
        <v>79</v>
      </c>
      <c r="F85" s="46"/>
      <c r="G85" s="46"/>
    </row>
    <row r="86" spans="1:7">
      <c r="A86" s="17">
        <v>83</v>
      </c>
      <c r="B86" s="17">
        <v>14</v>
      </c>
      <c r="C86" s="17" t="s">
        <v>75</v>
      </c>
      <c r="D86" s="17"/>
      <c r="E86" s="17" t="s">
        <v>80</v>
      </c>
      <c r="F86" s="46"/>
      <c r="G86" s="46"/>
    </row>
    <row r="87" spans="1:7">
      <c r="A87" s="17">
        <v>84</v>
      </c>
      <c r="B87" s="17">
        <v>14</v>
      </c>
      <c r="C87" s="17" t="s">
        <v>69</v>
      </c>
      <c r="D87" s="17"/>
      <c r="E87" s="17" t="s">
        <v>82</v>
      </c>
      <c r="F87" s="46"/>
      <c r="G87" s="46"/>
    </row>
    <row r="88" spans="1:7">
      <c r="A88" s="17">
        <v>85</v>
      </c>
      <c r="B88" s="17">
        <v>15</v>
      </c>
      <c r="C88" s="17" t="s">
        <v>74</v>
      </c>
      <c r="D88" s="17"/>
      <c r="E88" s="17" t="s">
        <v>68</v>
      </c>
      <c r="F88" s="46"/>
      <c r="G88" s="46"/>
    </row>
    <row r="89" spans="1:7">
      <c r="A89" s="17">
        <v>86</v>
      </c>
      <c r="B89" s="17">
        <v>15</v>
      </c>
      <c r="C89" s="17" t="s">
        <v>76</v>
      </c>
      <c r="D89" s="17"/>
      <c r="E89" s="17" t="s">
        <v>81</v>
      </c>
      <c r="F89" s="46"/>
      <c r="G89" s="46"/>
    </row>
    <row r="90" spans="1:7">
      <c r="A90" s="17">
        <v>87</v>
      </c>
      <c r="B90" s="17">
        <v>15</v>
      </c>
      <c r="C90" s="17" t="s">
        <v>77</v>
      </c>
      <c r="D90" s="17"/>
      <c r="E90" s="17" t="s">
        <v>83</v>
      </c>
      <c r="F90" s="46"/>
      <c r="G90" s="46"/>
    </row>
    <row r="91" spans="1:7">
      <c r="A91" s="17">
        <v>88</v>
      </c>
      <c r="B91" s="17">
        <v>15</v>
      </c>
      <c r="C91" s="17" t="s">
        <v>79</v>
      </c>
      <c r="D91" s="17"/>
      <c r="E91" s="17" t="s">
        <v>75</v>
      </c>
      <c r="F91" s="46"/>
      <c r="G91" s="46"/>
    </row>
    <row r="92" spans="1:7">
      <c r="A92" s="17">
        <v>89</v>
      </c>
      <c r="B92" s="17">
        <v>15</v>
      </c>
      <c r="C92" s="17" t="s">
        <v>80</v>
      </c>
      <c r="D92" s="17"/>
      <c r="E92" s="17" t="s">
        <v>69</v>
      </c>
      <c r="F92" s="46"/>
      <c r="G92" s="46"/>
    </row>
    <row r="93" spans="1:7">
      <c r="A93" s="17">
        <v>90</v>
      </c>
      <c r="B93" s="17">
        <v>15</v>
      </c>
      <c r="C93" s="17" t="s">
        <v>82</v>
      </c>
      <c r="D93" s="17"/>
      <c r="E93" s="17" t="s">
        <v>78</v>
      </c>
      <c r="F93" s="46"/>
      <c r="G93" s="46"/>
    </row>
    <row r="94" spans="1:7">
      <c r="A94" s="17">
        <v>91</v>
      </c>
      <c r="B94" s="17">
        <v>16</v>
      </c>
      <c r="C94" s="17" t="s">
        <v>81</v>
      </c>
      <c r="D94" s="17"/>
      <c r="E94" s="17" t="s">
        <v>74</v>
      </c>
      <c r="F94" s="46"/>
      <c r="G94" s="46"/>
    </row>
    <row r="95" spans="1:7">
      <c r="A95" s="17">
        <v>92</v>
      </c>
      <c r="B95" s="17">
        <v>16</v>
      </c>
      <c r="C95" s="17" t="s">
        <v>83</v>
      </c>
      <c r="D95" s="17"/>
      <c r="E95" s="17" t="s">
        <v>76</v>
      </c>
      <c r="F95" s="46"/>
      <c r="G95" s="46"/>
    </row>
    <row r="96" spans="1:7">
      <c r="A96" s="17">
        <v>93</v>
      </c>
      <c r="B96" s="17">
        <v>16</v>
      </c>
      <c r="C96" s="17" t="s">
        <v>75</v>
      </c>
      <c r="D96" s="17"/>
      <c r="E96" s="17" t="s">
        <v>77</v>
      </c>
      <c r="F96" s="46"/>
      <c r="G96" s="46"/>
    </row>
    <row r="97" spans="1:7">
      <c r="A97" s="17">
        <v>94</v>
      </c>
      <c r="B97" s="17">
        <v>16</v>
      </c>
      <c r="C97" s="17" t="s">
        <v>69</v>
      </c>
      <c r="D97" s="17"/>
      <c r="E97" s="17" t="s">
        <v>79</v>
      </c>
      <c r="F97" s="46"/>
      <c r="G97" s="46"/>
    </row>
    <row r="98" spans="1:7">
      <c r="A98" s="17">
        <v>95</v>
      </c>
      <c r="B98" s="17">
        <v>16</v>
      </c>
      <c r="C98" s="17" t="s">
        <v>78</v>
      </c>
      <c r="D98" s="17"/>
      <c r="E98" s="17" t="s">
        <v>80</v>
      </c>
      <c r="F98" s="46"/>
      <c r="G98" s="46"/>
    </row>
    <row r="99" spans="1:7">
      <c r="A99" s="17">
        <v>96</v>
      </c>
      <c r="B99" s="17">
        <v>16</v>
      </c>
      <c r="C99" s="17" t="s">
        <v>68</v>
      </c>
      <c r="D99" s="17"/>
      <c r="E99" s="17" t="s">
        <v>82</v>
      </c>
      <c r="F99" s="46"/>
      <c r="G99" s="46"/>
    </row>
    <row r="100" spans="1:7">
      <c r="A100" s="17">
        <v>97</v>
      </c>
      <c r="B100" s="17">
        <v>17</v>
      </c>
      <c r="C100" s="17" t="s">
        <v>74</v>
      </c>
      <c r="D100" s="17"/>
      <c r="E100" s="17" t="s">
        <v>83</v>
      </c>
      <c r="F100" s="46"/>
      <c r="G100" s="46"/>
    </row>
    <row r="101" spans="1:7">
      <c r="A101" s="17">
        <v>98</v>
      </c>
      <c r="B101" s="17">
        <v>17</v>
      </c>
      <c r="C101" s="17" t="s">
        <v>76</v>
      </c>
      <c r="D101" s="17"/>
      <c r="E101" s="17" t="s">
        <v>75</v>
      </c>
      <c r="F101" s="46"/>
      <c r="G101" s="46"/>
    </row>
    <row r="102" spans="1:7">
      <c r="A102" s="17">
        <v>99</v>
      </c>
      <c r="B102" s="17">
        <v>17</v>
      </c>
      <c r="C102" s="17" t="s">
        <v>77</v>
      </c>
      <c r="D102" s="17"/>
      <c r="E102" s="17" t="s">
        <v>69</v>
      </c>
      <c r="F102" s="46"/>
      <c r="G102" s="46"/>
    </row>
    <row r="103" spans="1:7">
      <c r="A103" s="17">
        <v>100</v>
      </c>
      <c r="B103" s="17">
        <v>17</v>
      </c>
      <c r="C103" s="17" t="s">
        <v>79</v>
      </c>
      <c r="D103" s="17"/>
      <c r="E103" s="17" t="s">
        <v>78</v>
      </c>
      <c r="F103" s="46"/>
      <c r="G103" s="46"/>
    </row>
    <row r="104" spans="1:7">
      <c r="A104" s="17">
        <v>101</v>
      </c>
      <c r="B104" s="17">
        <v>17</v>
      </c>
      <c r="C104" s="17" t="s">
        <v>80</v>
      </c>
      <c r="D104" s="17"/>
      <c r="E104" s="17" t="s">
        <v>68</v>
      </c>
      <c r="F104" s="46"/>
      <c r="G104" s="46"/>
    </row>
    <row r="105" spans="1:7">
      <c r="A105" s="17">
        <v>102</v>
      </c>
      <c r="B105" s="17">
        <v>17</v>
      </c>
      <c r="C105" s="17" t="s">
        <v>82</v>
      </c>
      <c r="D105" s="17"/>
      <c r="E105" s="17" t="s">
        <v>81</v>
      </c>
      <c r="F105" s="46"/>
      <c r="G105" s="46"/>
    </row>
    <row r="106" spans="1:7">
      <c r="A106" s="17">
        <v>103</v>
      </c>
      <c r="B106" s="17">
        <v>18</v>
      </c>
      <c r="C106" s="17" t="s">
        <v>74</v>
      </c>
      <c r="D106" s="17"/>
      <c r="E106" s="17" t="s">
        <v>82</v>
      </c>
      <c r="F106" s="46"/>
      <c r="G106" s="46"/>
    </row>
    <row r="107" spans="1:7">
      <c r="A107" s="17">
        <v>104</v>
      </c>
      <c r="B107" s="17">
        <v>18</v>
      </c>
      <c r="C107" s="17" t="s">
        <v>76</v>
      </c>
      <c r="D107" s="17"/>
      <c r="E107" s="17" t="s">
        <v>80</v>
      </c>
      <c r="F107" s="46"/>
      <c r="G107" s="46"/>
    </row>
    <row r="108" spans="1:7">
      <c r="A108" s="17">
        <v>105</v>
      </c>
      <c r="B108" s="17">
        <v>18</v>
      </c>
      <c r="C108" s="17" t="s">
        <v>77</v>
      </c>
      <c r="D108" s="17"/>
      <c r="E108" s="17" t="s">
        <v>79</v>
      </c>
      <c r="F108" s="46"/>
      <c r="G108" s="46"/>
    </row>
    <row r="109" spans="1:7">
      <c r="A109" s="17">
        <v>106</v>
      </c>
      <c r="B109" s="17">
        <v>18</v>
      </c>
      <c r="C109" s="17" t="s">
        <v>75</v>
      </c>
      <c r="D109" s="17"/>
      <c r="E109" s="17" t="s">
        <v>83</v>
      </c>
      <c r="F109" s="46"/>
      <c r="G109" s="46"/>
    </row>
    <row r="110" spans="1:7">
      <c r="A110" s="17">
        <v>107</v>
      </c>
      <c r="B110" s="17">
        <v>18</v>
      </c>
      <c r="C110" s="17" t="s">
        <v>69</v>
      </c>
      <c r="D110" s="17"/>
      <c r="E110" s="17" t="s">
        <v>81</v>
      </c>
      <c r="F110" s="46"/>
      <c r="G110" s="46"/>
    </row>
    <row r="111" spans="1:7">
      <c r="A111" s="17">
        <v>108</v>
      </c>
      <c r="B111" s="17">
        <v>18</v>
      </c>
      <c r="C111" s="17" t="s">
        <v>78</v>
      </c>
      <c r="D111" s="17"/>
      <c r="E111" s="17" t="s">
        <v>68</v>
      </c>
      <c r="F111" s="46"/>
      <c r="G111" s="46"/>
    </row>
    <row r="112" spans="1:7">
      <c r="A112" s="17">
        <v>109</v>
      </c>
      <c r="B112" s="17">
        <v>19</v>
      </c>
      <c r="C112" s="17" t="s">
        <v>80</v>
      </c>
      <c r="D112" s="17"/>
      <c r="E112" s="17" t="s">
        <v>74</v>
      </c>
      <c r="F112" s="46"/>
      <c r="G112" s="46"/>
    </row>
    <row r="113" spans="1:7">
      <c r="A113" s="17">
        <v>110</v>
      </c>
      <c r="B113" s="17">
        <v>19</v>
      </c>
      <c r="C113" s="17" t="s">
        <v>79</v>
      </c>
      <c r="D113" s="17"/>
      <c r="E113" s="17" t="s">
        <v>76</v>
      </c>
      <c r="F113" s="46"/>
      <c r="G113" s="46"/>
    </row>
    <row r="114" spans="1:7">
      <c r="A114" s="17">
        <v>111</v>
      </c>
      <c r="B114" s="17">
        <v>19</v>
      </c>
      <c r="C114" s="17" t="s">
        <v>82</v>
      </c>
      <c r="D114" s="17"/>
      <c r="E114" s="17" t="s">
        <v>77</v>
      </c>
      <c r="F114" s="46"/>
      <c r="G114" s="46"/>
    </row>
    <row r="115" spans="1:7">
      <c r="A115" s="17">
        <v>112</v>
      </c>
      <c r="B115" s="17">
        <v>19</v>
      </c>
      <c r="C115" s="17" t="s">
        <v>81</v>
      </c>
      <c r="D115" s="17"/>
      <c r="E115" s="17" t="s">
        <v>75</v>
      </c>
      <c r="F115" s="46"/>
      <c r="G115" s="46"/>
    </row>
    <row r="116" spans="1:7">
      <c r="A116" s="17">
        <v>113</v>
      </c>
      <c r="B116" s="17">
        <v>19</v>
      </c>
      <c r="C116" s="17" t="s">
        <v>68</v>
      </c>
      <c r="D116" s="17"/>
      <c r="E116" s="17" t="s">
        <v>69</v>
      </c>
      <c r="F116" s="46"/>
      <c r="G116" s="46"/>
    </row>
    <row r="117" spans="1:7">
      <c r="A117" s="17">
        <v>114</v>
      </c>
      <c r="B117" s="17">
        <v>19</v>
      </c>
      <c r="C117" s="17" t="s">
        <v>83</v>
      </c>
      <c r="D117" s="17"/>
      <c r="E117" s="17" t="s">
        <v>78</v>
      </c>
      <c r="F117" s="46"/>
      <c r="G117" s="46"/>
    </row>
    <row r="118" spans="1:7">
      <c r="A118" s="17">
        <v>115</v>
      </c>
      <c r="B118" s="17">
        <v>20</v>
      </c>
      <c r="C118" s="17" t="s">
        <v>74</v>
      </c>
      <c r="D118" s="17"/>
      <c r="E118" s="17" t="s">
        <v>79</v>
      </c>
      <c r="F118" s="46"/>
      <c r="G118" s="46"/>
    </row>
    <row r="119" spans="1:7">
      <c r="A119" s="17">
        <v>116</v>
      </c>
      <c r="B119" s="17">
        <v>20</v>
      </c>
      <c r="C119" s="17" t="s">
        <v>76</v>
      </c>
      <c r="D119" s="17"/>
      <c r="E119" s="17" t="s">
        <v>77</v>
      </c>
      <c r="F119" s="46"/>
      <c r="G119" s="46"/>
    </row>
    <row r="120" spans="1:7">
      <c r="A120" s="17">
        <v>117</v>
      </c>
      <c r="B120" s="17">
        <v>20</v>
      </c>
      <c r="C120" s="17" t="s">
        <v>80</v>
      </c>
      <c r="D120" s="17"/>
      <c r="E120" s="17" t="s">
        <v>82</v>
      </c>
      <c r="F120" s="46"/>
      <c r="G120" s="46"/>
    </row>
    <row r="121" spans="1:7">
      <c r="A121" s="17">
        <v>118</v>
      </c>
      <c r="B121" s="17">
        <v>20</v>
      </c>
      <c r="C121" s="17" t="s">
        <v>75</v>
      </c>
      <c r="D121" s="17"/>
      <c r="E121" s="17" t="s">
        <v>68</v>
      </c>
      <c r="F121" s="46"/>
      <c r="G121" s="46"/>
    </row>
    <row r="122" spans="1:7">
      <c r="A122" s="17">
        <v>119</v>
      </c>
      <c r="B122" s="17">
        <v>20</v>
      </c>
      <c r="C122" s="17" t="s">
        <v>69</v>
      </c>
      <c r="D122" s="17"/>
      <c r="E122" s="17" t="s">
        <v>78</v>
      </c>
      <c r="F122" s="46"/>
      <c r="G122" s="46"/>
    </row>
    <row r="123" spans="1:7">
      <c r="A123" s="17">
        <v>120</v>
      </c>
      <c r="B123" s="17">
        <v>20</v>
      </c>
      <c r="C123" s="17" t="s">
        <v>81</v>
      </c>
      <c r="D123" s="17"/>
      <c r="E123" s="17" t="s">
        <v>83</v>
      </c>
      <c r="F123" s="46"/>
      <c r="G123" s="46"/>
    </row>
    <row r="124" spans="1:7">
      <c r="A124" s="17">
        <v>121</v>
      </c>
      <c r="B124" s="17">
        <v>21</v>
      </c>
      <c r="C124" s="17" t="s">
        <v>77</v>
      </c>
      <c r="D124" s="17"/>
      <c r="E124" s="17" t="s">
        <v>74</v>
      </c>
      <c r="F124" s="46"/>
      <c r="G124" s="46"/>
    </row>
    <row r="125" spans="1:7">
      <c r="A125" s="17">
        <v>122</v>
      </c>
      <c r="B125" s="17">
        <v>21</v>
      </c>
      <c r="C125" s="17" t="s">
        <v>82</v>
      </c>
      <c r="D125" s="17"/>
      <c r="E125" s="17" t="s">
        <v>76</v>
      </c>
      <c r="F125" s="46"/>
      <c r="G125" s="46"/>
    </row>
    <row r="126" spans="1:7">
      <c r="A126" s="17">
        <v>123</v>
      </c>
      <c r="B126" s="17">
        <v>21</v>
      </c>
      <c r="C126" s="17" t="s">
        <v>79</v>
      </c>
      <c r="D126" s="17"/>
      <c r="E126" s="17" t="s">
        <v>80</v>
      </c>
      <c r="F126" s="46"/>
      <c r="G126" s="46"/>
    </row>
    <row r="127" spans="1:7">
      <c r="A127" s="17">
        <v>124</v>
      </c>
      <c r="B127" s="17">
        <v>21</v>
      </c>
      <c r="C127" s="17" t="s">
        <v>78</v>
      </c>
      <c r="D127" s="17"/>
      <c r="E127" s="17" t="s">
        <v>75</v>
      </c>
      <c r="F127" s="46"/>
      <c r="G127" s="46"/>
    </row>
    <row r="128" spans="1:7">
      <c r="A128" s="17">
        <v>125</v>
      </c>
      <c r="B128" s="17">
        <v>21</v>
      </c>
      <c r="C128" s="17" t="s">
        <v>69</v>
      </c>
      <c r="D128" s="17"/>
      <c r="E128" s="17" t="s">
        <v>83</v>
      </c>
      <c r="F128" s="46"/>
      <c r="G128" s="46"/>
    </row>
    <row r="129" spans="1:7">
      <c r="A129" s="17">
        <v>126</v>
      </c>
      <c r="B129" s="17">
        <v>21</v>
      </c>
      <c r="C129" s="17" t="s">
        <v>68</v>
      </c>
      <c r="D129" s="17"/>
      <c r="E129" s="17" t="s">
        <v>81</v>
      </c>
      <c r="F129" s="46"/>
      <c r="G129" s="46"/>
    </row>
    <row r="130" spans="1:7">
      <c r="A130" s="17">
        <v>127</v>
      </c>
      <c r="B130" s="17">
        <v>22</v>
      </c>
      <c r="C130" s="17" t="s">
        <v>74</v>
      </c>
      <c r="D130" s="17"/>
      <c r="E130" s="17" t="s">
        <v>76</v>
      </c>
      <c r="F130" s="46"/>
      <c r="G130" s="46"/>
    </row>
    <row r="131" spans="1:7">
      <c r="A131" s="17">
        <v>128</v>
      </c>
      <c r="B131" s="17">
        <v>22</v>
      </c>
      <c r="C131" s="17" t="s">
        <v>80</v>
      </c>
      <c r="D131" s="17"/>
      <c r="E131" s="17" t="s">
        <v>77</v>
      </c>
      <c r="F131" s="46"/>
      <c r="G131" s="46"/>
    </row>
    <row r="132" spans="1:7">
      <c r="A132" s="17">
        <v>129</v>
      </c>
      <c r="B132" s="17">
        <v>22</v>
      </c>
      <c r="C132" s="17" t="s">
        <v>82</v>
      </c>
      <c r="D132" s="17"/>
      <c r="E132" s="17" t="s">
        <v>79</v>
      </c>
      <c r="F132" s="46"/>
      <c r="G132" s="46"/>
    </row>
    <row r="133" spans="1:7">
      <c r="A133" s="17">
        <v>130</v>
      </c>
      <c r="B133" s="17">
        <v>22</v>
      </c>
      <c r="C133" s="17" t="s">
        <v>75</v>
      </c>
      <c r="D133" s="17"/>
      <c r="E133" s="17" t="s">
        <v>69</v>
      </c>
      <c r="F133" s="46"/>
      <c r="G133" s="46"/>
    </row>
    <row r="134" spans="1:7">
      <c r="A134" s="17">
        <v>131</v>
      </c>
      <c r="B134" s="17">
        <v>22</v>
      </c>
      <c r="C134" s="17" t="s">
        <v>81</v>
      </c>
      <c r="D134" s="17"/>
      <c r="E134" s="17" t="s">
        <v>78</v>
      </c>
      <c r="F134" s="46"/>
      <c r="G134" s="46"/>
    </row>
    <row r="135" spans="1:7">
      <c r="A135" s="17">
        <v>132</v>
      </c>
      <c r="B135" s="17">
        <v>22</v>
      </c>
      <c r="C135" s="17" t="s">
        <v>83</v>
      </c>
      <c r="D135" s="17"/>
      <c r="E135" s="17" t="s">
        <v>68</v>
      </c>
      <c r="F135" s="46"/>
      <c r="G135" s="46"/>
    </row>
    <row r="136" spans="1:7">
      <c r="A136" s="17">
        <v>133</v>
      </c>
      <c r="B136" s="17"/>
      <c r="C136" s="17"/>
      <c r="D136" s="17"/>
      <c r="E136" s="17"/>
      <c r="F136" s="46"/>
      <c r="G136" s="46"/>
    </row>
    <row r="137" spans="1:7">
      <c r="A137" s="17">
        <v>134</v>
      </c>
      <c r="B137" s="17"/>
      <c r="C137" s="17"/>
      <c r="D137" s="17"/>
      <c r="E137" s="17"/>
      <c r="F137" s="46"/>
      <c r="G137" s="46"/>
    </row>
    <row r="138" spans="1:7">
      <c r="A138" s="17">
        <v>135</v>
      </c>
      <c r="B138" s="17"/>
      <c r="C138" s="17"/>
      <c r="D138" s="17"/>
      <c r="E138" s="17"/>
      <c r="F138" s="46"/>
      <c r="G138" s="46"/>
    </row>
    <row r="139" spans="1:7">
      <c r="A139" s="17">
        <v>136</v>
      </c>
      <c r="B139" s="17"/>
      <c r="C139" s="17"/>
      <c r="D139" s="17"/>
      <c r="E139" s="17"/>
      <c r="F139" s="46"/>
      <c r="G139" s="46"/>
    </row>
    <row r="140" spans="1:7">
      <c r="A140" s="17">
        <v>137</v>
      </c>
      <c r="B140" s="17"/>
      <c r="C140" s="17"/>
      <c r="D140" s="17"/>
      <c r="E140" s="17"/>
      <c r="F140" s="46"/>
      <c r="G140" s="46"/>
    </row>
    <row r="141" spans="1:7">
      <c r="A141" s="17">
        <v>138</v>
      </c>
      <c r="B141" s="17"/>
      <c r="C141" s="17"/>
      <c r="D141" s="17"/>
      <c r="E141" s="17"/>
      <c r="F141" s="46"/>
      <c r="G141" s="46"/>
    </row>
    <row r="142" spans="1:7">
      <c r="A142" s="17">
        <v>139</v>
      </c>
      <c r="B142" s="17"/>
      <c r="C142" s="17"/>
      <c r="D142" s="17"/>
      <c r="E142" s="17"/>
      <c r="F142" s="46"/>
      <c r="G142" s="46"/>
    </row>
    <row r="143" spans="1:7">
      <c r="A143" s="17">
        <v>140</v>
      </c>
      <c r="B143" s="17"/>
      <c r="C143" s="17"/>
      <c r="D143" s="17"/>
      <c r="E143" s="17"/>
      <c r="F143" s="46"/>
      <c r="G143" s="46"/>
    </row>
    <row r="144" spans="1:7">
      <c r="A144" s="17">
        <v>141</v>
      </c>
      <c r="B144" s="17"/>
      <c r="C144" s="17"/>
      <c r="D144" s="17"/>
      <c r="E144" s="17"/>
      <c r="F144" s="46"/>
      <c r="G144" s="46"/>
    </row>
    <row r="145" spans="1:7">
      <c r="A145" s="17">
        <v>142</v>
      </c>
      <c r="B145" s="17"/>
      <c r="C145" s="17"/>
      <c r="D145" s="17"/>
      <c r="E145" s="17"/>
      <c r="F145" s="46"/>
      <c r="G145" s="46"/>
    </row>
    <row r="146" spans="1:7">
      <c r="A146" s="17">
        <v>143</v>
      </c>
      <c r="B146" s="17"/>
      <c r="C146" s="17"/>
      <c r="D146" s="17"/>
      <c r="E146" s="17"/>
      <c r="F146" s="46"/>
      <c r="G146" s="46"/>
    </row>
    <row r="147" spans="1:7">
      <c r="A147" s="17">
        <v>144</v>
      </c>
      <c r="B147" s="17"/>
      <c r="C147" s="17"/>
      <c r="D147" s="17"/>
      <c r="E147" s="17"/>
      <c r="F147" s="46"/>
      <c r="G147" s="46"/>
    </row>
    <row r="148" spans="1:7">
      <c r="A148" s="17">
        <v>145</v>
      </c>
      <c r="B148" s="17"/>
      <c r="C148" s="17"/>
      <c r="D148" s="17"/>
      <c r="E148" s="17"/>
      <c r="F148" s="46"/>
      <c r="G148" s="46"/>
    </row>
    <row r="149" spans="1:7">
      <c r="A149" s="17">
        <v>146</v>
      </c>
      <c r="B149" s="17"/>
      <c r="C149" s="17"/>
      <c r="D149" s="17"/>
      <c r="E149" s="17"/>
      <c r="F149" s="46"/>
      <c r="G149" s="46"/>
    </row>
    <row r="150" spans="1:7">
      <c r="A150" s="17">
        <v>147</v>
      </c>
      <c r="B150" s="17"/>
      <c r="C150" s="17"/>
      <c r="D150" s="17"/>
      <c r="E150" s="17"/>
      <c r="F150" s="46"/>
      <c r="G150" s="46"/>
    </row>
    <row r="151" spans="1:7">
      <c r="A151" s="17">
        <v>148</v>
      </c>
      <c r="B151" s="17"/>
      <c r="C151" s="17"/>
      <c r="D151" s="17"/>
      <c r="E151" s="17"/>
      <c r="F151" s="46"/>
      <c r="G151" s="46"/>
    </row>
    <row r="152" spans="1:7">
      <c r="A152" s="17">
        <v>149</v>
      </c>
      <c r="B152" s="17"/>
      <c r="C152" s="17"/>
      <c r="D152" s="17"/>
      <c r="E152" s="17"/>
      <c r="F152" s="46"/>
      <c r="G152" s="46"/>
    </row>
    <row r="153" spans="1:7">
      <c r="A153" s="17">
        <v>150</v>
      </c>
      <c r="B153" s="17"/>
      <c r="C153" s="17"/>
      <c r="D153" s="17"/>
      <c r="E153" s="17"/>
      <c r="F153" s="46"/>
      <c r="G153" s="46"/>
    </row>
    <row r="154" spans="1:7">
      <c r="A154" s="17">
        <v>151</v>
      </c>
      <c r="B154" s="17"/>
      <c r="C154" s="17"/>
      <c r="D154" s="17"/>
      <c r="E154" s="17"/>
      <c r="F154" s="46"/>
      <c r="G154" s="46"/>
    </row>
    <row r="155" spans="1:7">
      <c r="A155" s="17">
        <v>152</v>
      </c>
      <c r="B155" s="17"/>
      <c r="C155" s="17"/>
      <c r="D155" s="17"/>
      <c r="E155" s="17"/>
      <c r="F155" s="46"/>
      <c r="G155" s="46"/>
    </row>
    <row r="156" spans="1:7">
      <c r="A156" s="17">
        <v>153</v>
      </c>
      <c r="B156" s="17"/>
      <c r="C156" s="17"/>
      <c r="D156" s="17"/>
      <c r="E156" s="17"/>
      <c r="F156" s="46"/>
      <c r="G156" s="46"/>
    </row>
    <row r="157" spans="1:7">
      <c r="A157" s="17">
        <v>154</v>
      </c>
      <c r="B157" s="17"/>
      <c r="C157" s="17"/>
      <c r="D157" s="17"/>
      <c r="E157" s="17"/>
      <c r="F157" s="46"/>
      <c r="G157" s="46"/>
    </row>
    <row r="158" spans="1:7">
      <c r="A158" s="17">
        <v>155</v>
      </c>
      <c r="B158" s="17"/>
      <c r="C158" s="17"/>
      <c r="D158" s="17"/>
      <c r="E158" s="17"/>
      <c r="F158" s="46"/>
      <c r="G158" s="46"/>
    </row>
    <row r="159" spans="1:7">
      <c r="A159" s="17">
        <v>156</v>
      </c>
      <c r="B159" s="17"/>
      <c r="C159" s="17"/>
      <c r="D159" s="17"/>
      <c r="E159" s="17"/>
      <c r="F159" s="46"/>
      <c r="G159" s="46"/>
    </row>
    <row r="160" spans="1:7">
      <c r="A160" s="17">
        <v>157</v>
      </c>
      <c r="B160" s="17"/>
      <c r="C160" s="17"/>
      <c r="D160" s="17"/>
      <c r="E160" s="17"/>
      <c r="F160" s="46"/>
      <c r="G160" s="46"/>
    </row>
    <row r="161" spans="1:7">
      <c r="A161" s="17">
        <v>158</v>
      </c>
      <c r="B161" s="17"/>
      <c r="C161" s="17"/>
      <c r="D161" s="17"/>
      <c r="E161" s="17"/>
      <c r="F161" s="46"/>
      <c r="G161" s="46"/>
    </row>
    <row r="162" spans="1:7">
      <c r="A162" s="17">
        <v>159</v>
      </c>
      <c r="B162" s="17"/>
      <c r="C162" s="17"/>
      <c r="D162" s="17"/>
      <c r="E162" s="17"/>
      <c r="F162" s="46"/>
      <c r="G162" s="46"/>
    </row>
    <row r="163" spans="1:7">
      <c r="A163" s="17">
        <v>160</v>
      </c>
      <c r="B163" s="17"/>
      <c r="C163" s="17"/>
      <c r="D163" s="17"/>
      <c r="E163" s="17"/>
      <c r="F163" s="46"/>
      <c r="G163" s="46"/>
    </row>
    <row r="164" spans="1:7">
      <c r="A164" s="17">
        <v>161</v>
      </c>
      <c r="B164" s="17"/>
      <c r="C164" s="17"/>
      <c r="D164" s="17"/>
      <c r="E164" s="17"/>
      <c r="F164" s="46"/>
      <c r="G164" s="46"/>
    </row>
    <row r="165" spans="1:7">
      <c r="A165" s="17">
        <v>162</v>
      </c>
      <c r="B165" s="17"/>
      <c r="C165" s="17"/>
      <c r="D165" s="17"/>
      <c r="E165" s="17"/>
      <c r="F165" s="46"/>
      <c r="G165" s="46"/>
    </row>
    <row r="166" spans="1:7">
      <c r="A166" s="17">
        <v>163</v>
      </c>
      <c r="B166" s="17"/>
      <c r="C166" s="17"/>
      <c r="D166" s="17"/>
      <c r="E166" s="17"/>
      <c r="F166" s="46"/>
      <c r="G166" s="46"/>
    </row>
    <row r="167" spans="1:7">
      <c r="A167" s="17">
        <v>164</v>
      </c>
      <c r="B167" s="17"/>
      <c r="C167" s="17"/>
      <c r="D167" s="17"/>
      <c r="E167" s="17"/>
      <c r="F167" s="46"/>
      <c r="G167" s="46"/>
    </row>
    <row r="168" spans="1:7">
      <c r="A168" s="17">
        <v>165</v>
      </c>
      <c r="B168" s="17"/>
      <c r="C168" s="17"/>
      <c r="D168" s="17"/>
      <c r="E168" s="17"/>
      <c r="F168" s="46"/>
      <c r="G168" s="46"/>
    </row>
    <row r="169" spans="1:7">
      <c r="A169" s="17">
        <v>166</v>
      </c>
      <c r="B169" s="17"/>
      <c r="C169" s="17"/>
      <c r="D169" s="17"/>
      <c r="E169" s="17"/>
      <c r="F169" s="46"/>
      <c r="G169" s="46"/>
    </row>
    <row r="170" spans="1:7">
      <c r="A170" s="17">
        <v>167</v>
      </c>
      <c r="B170" s="17"/>
      <c r="C170" s="17"/>
      <c r="D170" s="17"/>
      <c r="E170" s="17"/>
      <c r="F170" s="46"/>
      <c r="G170" s="46"/>
    </row>
    <row r="171" spans="1:7">
      <c r="A171" s="17">
        <v>168</v>
      </c>
      <c r="B171" s="17"/>
      <c r="C171" s="17"/>
      <c r="D171" s="17"/>
      <c r="E171" s="17"/>
      <c r="F171" s="46"/>
      <c r="G171" s="46"/>
    </row>
    <row r="172" spans="1:7">
      <c r="A172" s="17">
        <v>169</v>
      </c>
      <c r="B172" s="17"/>
      <c r="C172" s="17"/>
      <c r="D172" s="17"/>
      <c r="E172" s="17"/>
      <c r="F172" s="46"/>
      <c r="G172" s="46"/>
    </row>
    <row r="173" spans="1:7">
      <c r="A173" s="17">
        <v>170</v>
      </c>
      <c r="B173" s="17"/>
      <c r="C173" s="17"/>
      <c r="D173" s="17"/>
      <c r="E173" s="17"/>
      <c r="F173" s="46"/>
      <c r="G173" s="46"/>
    </row>
    <row r="174" spans="1:7">
      <c r="A174" s="17">
        <v>171</v>
      </c>
      <c r="B174" s="17"/>
      <c r="C174" s="17"/>
      <c r="D174" s="17"/>
      <c r="E174" s="17"/>
      <c r="F174" s="46"/>
      <c r="G174" s="46"/>
    </row>
    <row r="175" spans="1:7">
      <c r="A175" s="17">
        <v>172</v>
      </c>
      <c r="B175" s="17"/>
      <c r="C175" s="17"/>
      <c r="D175" s="17"/>
      <c r="E175" s="17"/>
      <c r="F175" s="46"/>
      <c r="G175" s="46"/>
    </row>
    <row r="176" spans="1:7">
      <c r="A176" s="17">
        <v>173</v>
      </c>
      <c r="B176" s="17"/>
      <c r="C176" s="17"/>
      <c r="D176" s="17"/>
      <c r="E176" s="17"/>
      <c r="F176" s="46"/>
      <c r="G176" s="46"/>
    </row>
    <row r="177" spans="1:7">
      <c r="A177" s="17">
        <v>174</v>
      </c>
      <c r="B177" s="17"/>
      <c r="C177" s="17"/>
      <c r="D177" s="17"/>
      <c r="E177" s="17"/>
      <c r="F177" s="46"/>
      <c r="G177" s="46"/>
    </row>
    <row r="178" spans="1:7">
      <c r="A178" s="17">
        <v>175</v>
      </c>
      <c r="B178" s="17"/>
      <c r="C178" s="17"/>
      <c r="D178" s="17"/>
      <c r="E178" s="17"/>
      <c r="F178" s="46"/>
      <c r="G178" s="46"/>
    </row>
    <row r="179" spans="1:7">
      <c r="A179" s="17">
        <v>176</v>
      </c>
      <c r="B179" s="17"/>
      <c r="C179" s="17"/>
      <c r="D179" s="17"/>
      <c r="E179" s="17"/>
      <c r="F179" s="46"/>
      <c r="G179" s="46"/>
    </row>
    <row r="180" spans="1:7">
      <c r="A180" s="17">
        <v>177</v>
      </c>
      <c r="B180" s="17"/>
      <c r="C180" s="17"/>
      <c r="D180" s="17"/>
      <c r="E180" s="17"/>
      <c r="F180" s="46"/>
      <c r="G180" s="46"/>
    </row>
    <row r="181" spans="1:7">
      <c r="A181" s="17">
        <v>178</v>
      </c>
      <c r="B181" s="17"/>
      <c r="C181" s="17"/>
      <c r="D181" s="17"/>
      <c r="E181" s="17"/>
      <c r="F181" s="46"/>
      <c r="G181" s="46"/>
    </row>
    <row r="182" spans="1:7">
      <c r="A182" s="17">
        <v>179</v>
      </c>
      <c r="B182" s="17"/>
      <c r="C182" s="17"/>
      <c r="D182" s="17"/>
      <c r="E182" s="17"/>
      <c r="F182" s="46"/>
      <c r="G182" s="46"/>
    </row>
    <row r="183" spans="1:7">
      <c r="A183" s="17">
        <v>180</v>
      </c>
      <c r="B183" s="17"/>
      <c r="C183" s="17"/>
      <c r="D183" s="17"/>
      <c r="E183" s="17"/>
      <c r="F183" s="46"/>
      <c r="G183" s="46"/>
    </row>
    <row r="184" spans="1:7">
      <c r="A184" s="17">
        <v>181</v>
      </c>
      <c r="B184" s="17"/>
      <c r="C184" s="17"/>
      <c r="D184" s="17"/>
      <c r="E184" s="17"/>
      <c r="F184" s="46"/>
      <c r="G184" s="46"/>
    </row>
    <row r="185" spans="1:7">
      <c r="A185" s="17">
        <v>182</v>
      </c>
      <c r="B185" s="17"/>
      <c r="C185" s="17"/>
      <c r="D185" s="17"/>
      <c r="E185" s="17"/>
      <c r="F185" s="46"/>
      <c r="G185" s="46"/>
    </row>
    <row r="186" spans="1:7">
      <c r="A186" s="17">
        <v>183</v>
      </c>
      <c r="B186" s="17"/>
      <c r="C186" s="17"/>
      <c r="D186" s="17"/>
      <c r="E186" s="17"/>
      <c r="F186" s="46"/>
      <c r="G186" s="46"/>
    </row>
    <row r="187" spans="1:7">
      <c r="A187" s="17">
        <v>184</v>
      </c>
      <c r="B187" s="17"/>
      <c r="C187" s="17"/>
      <c r="D187" s="17"/>
      <c r="E187" s="17"/>
      <c r="F187" s="46"/>
      <c r="G187" s="46"/>
    </row>
    <row r="188" spans="1:7">
      <c r="A188" s="17">
        <v>185</v>
      </c>
      <c r="B188" s="17"/>
      <c r="C188" s="17"/>
      <c r="D188" s="17"/>
      <c r="E188" s="17"/>
      <c r="F188" s="46"/>
      <c r="G188" s="46"/>
    </row>
    <row r="189" spans="1:7">
      <c r="A189" s="17">
        <v>186</v>
      </c>
      <c r="B189" s="17"/>
      <c r="C189" s="17"/>
      <c r="D189" s="17"/>
      <c r="E189" s="17"/>
      <c r="F189" s="46"/>
      <c r="G189" s="46"/>
    </row>
    <row r="190" spans="1:7">
      <c r="A190" s="17">
        <v>187</v>
      </c>
      <c r="B190" s="17"/>
      <c r="C190" s="17"/>
      <c r="D190" s="17"/>
      <c r="E190" s="17"/>
      <c r="F190" s="46"/>
      <c r="G190" s="46"/>
    </row>
    <row r="191" spans="1:7">
      <c r="A191" s="17">
        <v>188</v>
      </c>
      <c r="B191" s="17"/>
      <c r="C191" s="17"/>
      <c r="D191" s="17"/>
      <c r="E191" s="17"/>
      <c r="F191" s="46"/>
      <c r="G191" s="46"/>
    </row>
    <row r="192" spans="1:7">
      <c r="A192" s="17">
        <v>189</v>
      </c>
      <c r="B192" s="17"/>
      <c r="C192" s="17"/>
      <c r="D192" s="17"/>
      <c r="E192" s="17"/>
      <c r="F192" s="46"/>
      <c r="G192" s="46"/>
    </row>
    <row r="193" spans="1:7">
      <c r="A193" s="17">
        <v>190</v>
      </c>
      <c r="B193" s="17"/>
      <c r="C193" s="17"/>
      <c r="D193" s="17"/>
      <c r="E193" s="17"/>
      <c r="F193" s="46"/>
      <c r="G193" s="46"/>
    </row>
    <row r="194" spans="1:7">
      <c r="A194" s="17">
        <v>191</v>
      </c>
      <c r="B194" s="17"/>
      <c r="C194" s="17"/>
      <c r="D194" s="17"/>
      <c r="E194" s="17"/>
      <c r="F194" s="46"/>
      <c r="G194" s="46"/>
    </row>
    <row r="195" spans="1:7">
      <c r="A195" s="17">
        <v>192</v>
      </c>
      <c r="B195" s="17"/>
      <c r="C195" s="17"/>
      <c r="D195" s="17"/>
      <c r="E195" s="17"/>
      <c r="F195" s="46"/>
      <c r="G195" s="46"/>
    </row>
    <row r="196" spans="1:7">
      <c r="A196" s="17">
        <v>193</v>
      </c>
      <c r="B196" s="17"/>
      <c r="C196" s="17"/>
      <c r="D196" s="17"/>
      <c r="E196" s="17"/>
      <c r="F196" s="46"/>
      <c r="G196" s="46"/>
    </row>
    <row r="197" spans="1:7">
      <c r="A197" s="17">
        <v>194</v>
      </c>
      <c r="B197" s="17"/>
      <c r="C197" s="17"/>
      <c r="D197" s="17"/>
      <c r="E197" s="17"/>
      <c r="F197" s="46"/>
      <c r="G197" s="46"/>
    </row>
    <row r="198" spans="1:7">
      <c r="A198" s="17">
        <v>195</v>
      </c>
      <c r="B198" s="17"/>
      <c r="C198" s="17"/>
      <c r="D198" s="17"/>
      <c r="E198" s="17"/>
      <c r="F198" s="46"/>
      <c r="G198" s="46"/>
    </row>
    <row r="199" spans="1:7">
      <c r="A199" s="17">
        <v>196</v>
      </c>
      <c r="B199" s="17"/>
      <c r="C199" s="17"/>
      <c r="D199" s="17"/>
      <c r="E199" s="17"/>
      <c r="F199" s="46"/>
      <c r="G199" s="46"/>
    </row>
    <row r="200" spans="1:7">
      <c r="A200" s="17">
        <v>197</v>
      </c>
      <c r="B200" s="17"/>
      <c r="C200" s="17"/>
      <c r="D200" s="17"/>
      <c r="E200" s="17"/>
      <c r="F200" s="46"/>
      <c r="G200" s="46"/>
    </row>
    <row r="201" spans="1:7">
      <c r="A201" s="17">
        <v>198</v>
      </c>
      <c r="B201" s="17"/>
      <c r="C201" s="17"/>
      <c r="D201" s="17"/>
      <c r="E201" s="17"/>
      <c r="F201" s="46"/>
      <c r="G201" s="46"/>
    </row>
    <row r="202" spans="1:7">
      <c r="A202" s="17">
        <v>199</v>
      </c>
      <c r="B202" s="17"/>
      <c r="C202" s="17"/>
      <c r="D202" s="17"/>
      <c r="E202" s="17"/>
      <c r="F202" s="46"/>
      <c r="G202" s="46"/>
    </row>
    <row r="203" spans="1:7">
      <c r="A203" s="17">
        <v>200</v>
      </c>
      <c r="B203" s="17"/>
      <c r="C203" s="17"/>
      <c r="D203" s="17"/>
      <c r="E203" s="17"/>
      <c r="F203" s="46"/>
      <c r="G203" s="46"/>
    </row>
    <row r="204" spans="1:7">
      <c r="A204" s="17">
        <v>201</v>
      </c>
      <c r="B204" s="17"/>
      <c r="C204" s="17"/>
      <c r="D204" s="17"/>
      <c r="E204" s="17"/>
      <c r="F204" s="46"/>
      <c r="G204" s="46"/>
    </row>
    <row r="205" spans="1:7">
      <c r="A205" s="17">
        <v>202</v>
      </c>
      <c r="B205" s="17"/>
      <c r="C205" s="17"/>
      <c r="D205" s="17"/>
      <c r="E205" s="17"/>
      <c r="F205" s="46"/>
      <c r="G205" s="46"/>
    </row>
    <row r="206" spans="1:7">
      <c r="A206" s="17">
        <v>203</v>
      </c>
      <c r="B206" s="17"/>
      <c r="C206" s="17"/>
      <c r="D206" s="17"/>
      <c r="E206" s="17"/>
      <c r="F206" s="46"/>
      <c r="G206" s="46"/>
    </row>
    <row r="207" spans="1:7">
      <c r="A207" s="17">
        <v>204</v>
      </c>
      <c r="B207" s="17"/>
      <c r="C207" s="17"/>
      <c r="D207" s="17"/>
      <c r="E207" s="17"/>
      <c r="F207" s="46"/>
      <c r="G207" s="46"/>
    </row>
    <row r="208" spans="1:7">
      <c r="A208" s="17">
        <v>205</v>
      </c>
      <c r="B208" s="17"/>
      <c r="C208" s="17"/>
      <c r="D208" s="17"/>
      <c r="E208" s="17"/>
      <c r="F208" s="46"/>
      <c r="G208" s="46"/>
    </row>
    <row r="209" spans="1:7">
      <c r="A209" s="17">
        <v>206</v>
      </c>
      <c r="B209" s="17"/>
      <c r="C209" s="17"/>
      <c r="D209" s="17"/>
      <c r="E209" s="17"/>
      <c r="F209" s="46"/>
      <c r="G209" s="46"/>
    </row>
    <row r="210" spans="1:7">
      <c r="A210" s="17">
        <v>207</v>
      </c>
      <c r="B210" s="17"/>
      <c r="C210" s="17"/>
      <c r="D210" s="17"/>
      <c r="E210" s="17"/>
      <c r="F210" s="46"/>
      <c r="G210" s="46"/>
    </row>
    <row r="211" spans="1:7">
      <c r="A211" s="17">
        <v>208</v>
      </c>
      <c r="B211" s="17"/>
      <c r="C211" s="17"/>
      <c r="D211" s="17"/>
      <c r="E211" s="17"/>
      <c r="F211" s="46"/>
      <c r="G211" s="46"/>
    </row>
    <row r="212" spans="1:7">
      <c r="A212" s="17">
        <v>209</v>
      </c>
      <c r="B212" s="17"/>
      <c r="C212" s="17"/>
      <c r="D212" s="17"/>
      <c r="E212" s="17"/>
      <c r="F212" s="46"/>
      <c r="G212" s="46"/>
    </row>
    <row r="213" spans="1:7">
      <c r="A213" s="17">
        <v>210</v>
      </c>
      <c r="B213" s="17"/>
      <c r="C213" s="17"/>
      <c r="D213" s="17"/>
      <c r="E213" s="17"/>
      <c r="F213" s="46"/>
      <c r="G213" s="46"/>
    </row>
    <row r="214" spans="1:7">
      <c r="A214" s="17">
        <v>211</v>
      </c>
      <c r="B214" s="17"/>
      <c r="C214" s="17"/>
      <c r="D214" s="17"/>
      <c r="E214" s="17"/>
      <c r="F214" s="46"/>
      <c r="G214" s="46"/>
    </row>
    <row r="215" spans="1:7">
      <c r="A215" s="17">
        <v>212</v>
      </c>
      <c r="B215" s="17"/>
      <c r="C215" s="17"/>
      <c r="D215" s="17"/>
      <c r="E215" s="17"/>
      <c r="F215" s="46"/>
      <c r="G215" s="46"/>
    </row>
    <row r="216" spans="1:7">
      <c r="A216" s="17">
        <v>213</v>
      </c>
      <c r="B216" s="17"/>
      <c r="C216" s="17"/>
      <c r="D216" s="17"/>
      <c r="E216" s="17"/>
      <c r="F216" s="46"/>
      <c r="G216" s="46"/>
    </row>
    <row r="217" spans="1:7">
      <c r="A217" s="17">
        <v>214</v>
      </c>
      <c r="B217" s="17"/>
      <c r="C217" s="17"/>
      <c r="D217" s="17"/>
      <c r="E217" s="17"/>
      <c r="F217" s="46"/>
      <c r="G217" s="46"/>
    </row>
    <row r="218" spans="1:7">
      <c r="A218" s="17">
        <v>215</v>
      </c>
      <c r="B218" s="17"/>
      <c r="C218" s="17"/>
      <c r="D218" s="17"/>
      <c r="E218" s="17"/>
      <c r="F218" s="46"/>
      <c r="G218" s="46"/>
    </row>
    <row r="219" spans="1:7">
      <c r="A219" s="17">
        <v>216</v>
      </c>
      <c r="B219" s="17"/>
      <c r="C219" s="17"/>
      <c r="D219" s="17"/>
      <c r="E219" s="17"/>
      <c r="F219" s="46"/>
      <c r="G219" s="46"/>
    </row>
    <row r="220" spans="1:7">
      <c r="A220" s="17">
        <v>217</v>
      </c>
      <c r="B220" s="17"/>
      <c r="C220" s="17"/>
      <c r="D220" s="17"/>
      <c r="E220" s="17"/>
      <c r="F220" s="46"/>
      <c r="G220" s="46"/>
    </row>
    <row r="221" spans="1:7">
      <c r="A221" s="17">
        <v>218</v>
      </c>
      <c r="B221" s="17"/>
      <c r="C221" s="17"/>
      <c r="D221" s="17"/>
      <c r="E221" s="17"/>
      <c r="F221" s="46"/>
      <c r="G221" s="46"/>
    </row>
    <row r="222" spans="1:7">
      <c r="A222" s="17">
        <v>219</v>
      </c>
      <c r="B222" s="17"/>
      <c r="C222" s="17"/>
      <c r="D222" s="17"/>
      <c r="E222" s="17"/>
      <c r="F222" s="46"/>
      <c r="G222" s="46"/>
    </row>
    <row r="223" spans="1:7">
      <c r="A223" s="17">
        <v>220</v>
      </c>
      <c r="B223" s="17"/>
      <c r="C223" s="17"/>
      <c r="D223" s="17"/>
      <c r="E223" s="17"/>
      <c r="F223" s="46"/>
      <c r="G223" s="46"/>
    </row>
    <row r="224" spans="1:7">
      <c r="A224" s="17">
        <v>221</v>
      </c>
      <c r="B224" s="17"/>
      <c r="C224" s="17"/>
      <c r="D224" s="17"/>
      <c r="E224" s="17"/>
      <c r="F224" s="46"/>
      <c r="G224" s="46"/>
    </row>
    <row r="225" spans="1:7">
      <c r="A225" s="17">
        <v>222</v>
      </c>
      <c r="B225" s="17"/>
      <c r="C225" s="17"/>
      <c r="D225" s="17"/>
      <c r="E225" s="17"/>
      <c r="F225" s="46"/>
      <c r="G225" s="46"/>
    </row>
    <row r="226" spans="1:7">
      <c r="A226" s="17">
        <v>223</v>
      </c>
      <c r="B226" s="17"/>
      <c r="C226" s="17"/>
      <c r="D226" s="17"/>
      <c r="E226" s="17"/>
      <c r="F226" s="46"/>
      <c r="G226" s="46"/>
    </row>
    <row r="227" spans="1:7">
      <c r="A227" s="17">
        <v>224</v>
      </c>
      <c r="B227" s="17"/>
      <c r="C227" s="17"/>
      <c r="D227" s="17"/>
      <c r="E227" s="17"/>
      <c r="F227" s="46"/>
      <c r="G227" s="46"/>
    </row>
    <row r="228" spans="1:7">
      <c r="A228" s="17">
        <v>225</v>
      </c>
      <c r="B228" s="17"/>
      <c r="C228" s="17"/>
      <c r="D228" s="17"/>
      <c r="E228" s="17"/>
      <c r="F228" s="46"/>
      <c r="G228" s="46"/>
    </row>
    <row r="229" spans="1:7">
      <c r="A229" s="17">
        <v>226</v>
      </c>
      <c r="B229" s="17"/>
      <c r="C229" s="17"/>
      <c r="D229" s="17"/>
      <c r="E229" s="17"/>
      <c r="F229" s="46"/>
      <c r="G229" s="46"/>
    </row>
    <row r="230" spans="1:7">
      <c r="A230" s="17">
        <v>227</v>
      </c>
      <c r="B230" s="17"/>
      <c r="C230" s="17"/>
      <c r="D230" s="17"/>
      <c r="E230" s="17"/>
      <c r="F230" s="46"/>
      <c r="G230" s="46"/>
    </row>
    <row r="231" spans="1:7">
      <c r="A231" s="17">
        <v>228</v>
      </c>
      <c r="B231" s="17"/>
      <c r="C231" s="17"/>
      <c r="D231" s="17"/>
      <c r="E231" s="17"/>
      <c r="F231" s="46"/>
      <c r="G231" s="46"/>
    </row>
    <row r="232" spans="1:7">
      <c r="A232" s="17">
        <v>229</v>
      </c>
      <c r="B232" s="17"/>
      <c r="C232" s="17"/>
      <c r="D232" s="17"/>
      <c r="E232" s="17"/>
      <c r="F232" s="46"/>
      <c r="G232" s="46"/>
    </row>
    <row r="233" spans="1:7">
      <c r="A233" s="17">
        <v>230</v>
      </c>
      <c r="B233" s="17"/>
      <c r="C233" s="17"/>
      <c r="D233" s="17"/>
      <c r="E233" s="17"/>
      <c r="F233" s="46"/>
      <c r="G233" s="46"/>
    </row>
    <row r="234" spans="1:7">
      <c r="A234" s="17">
        <v>231</v>
      </c>
      <c r="B234" s="17"/>
      <c r="C234" s="17"/>
      <c r="D234" s="17"/>
      <c r="E234" s="17"/>
      <c r="F234" s="46"/>
      <c r="G234" s="46"/>
    </row>
    <row r="235" spans="1:7">
      <c r="A235" s="17">
        <v>232</v>
      </c>
      <c r="B235" s="17"/>
      <c r="C235" s="17"/>
      <c r="D235" s="17"/>
      <c r="E235" s="17"/>
      <c r="F235" s="46"/>
      <c r="G235" s="46"/>
    </row>
    <row r="236" spans="1:7">
      <c r="A236" s="17">
        <v>233</v>
      </c>
      <c r="B236" s="17"/>
      <c r="C236" s="17"/>
      <c r="D236" s="17"/>
      <c r="E236" s="17"/>
      <c r="F236" s="46"/>
      <c r="G236" s="46"/>
    </row>
    <row r="237" spans="1:7">
      <c r="A237" s="17">
        <v>234</v>
      </c>
      <c r="B237" s="17"/>
      <c r="C237" s="17"/>
      <c r="D237" s="17"/>
      <c r="E237" s="17"/>
      <c r="F237" s="46"/>
      <c r="G237" s="46"/>
    </row>
    <row r="238" spans="1:7">
      <c r="A238" s="17">
        <v>235</v>
      </c>
      <c r="B238" s="17"/>
      <c r="C238" s="17"/>
      <c r="D238" s="17"/>
      <c r="E238" s="17"/>
      <c r="F238" s="46"/>
      <c r="G238" s="46"/>
    </row>
    <row r="239" spans="1:7">
      <c r="A239" s="17">
        <v>236</v>
      </c>
      <c r="B239" s="17"/>
      <c r="C239" s="17"/>
      <c r="D239" s="17"/>
      <c r="E239" s="17"/>
      <c r="F239" s="46"/>
      <c r="G239" s="46"/>
    </row>
    <row r="240" spans="1:7">
      <c r="A240" s="17">
        <v>237</v>
      </c>
      <c r="B240" s="17"/>
      <c r="C240" s="17"/>
      <c r="D240" s="17"/>
      <c r="E240" s="17"/>
      <c r="F240" s="46"/>
      <c r="G240" s="46"/>
    </row>
    <row r="241" spans="1:7">
      <c r="A241" s="17">
        <v>238</v>
      </c>
      <c r="B241" s="17"/>
      <c r="C241" s="17"/>
      <c r="D241" s="17"/>
      <c r="E241" s="17"/>
      <c r="F241" s="46"/>
      <c r="G241" s="46"/>
    </row>
    <row r="242" spans="1:7">
      <c r="A242" s="17">
        <v>239</v>
      </c>
      <c r="B242" s="17"/>
      <c r="C242" s="17"/>
      <c r="D242" s="17"/>
      <c r="E242" s="17"/>
      <c r="F242" s="46"/>
      <c r="G242" s="46"/>
    </row>
    <row r="243" spans="1:7">
      <c r="A243" s="17">
        <v>240</v>
      </c>
      <c r="B243" s="17"/>
      <c r="C243" s="17"/>
      <c r="D243" s="17"/>
      <c r="E243" s="17"/>
      <c r="F243" s="46"/>
      <c r="G243" s="46"/>
    </row>
    <row r="244" spans="1:7">
      <c r="A244" s="17">
        <v>241</v>
      </c>
      <c r="B244" s="17"/>
      <c r="C244" s="17"/>
      <c r="D244" s="17"/>
      <c r="E244" s="17"/>
      <c r="F244" s="46"/>
      <c r="G244" s="46"/>
    </row>
    <row r="245" spans="1:7">
      <c r="A245" s="17">
        <v>242</v>
      </c>
      <c r="B245" s="17"/>
      <c r="C245" s="17"/>
      <c r="D245" s="17"/>
      <c r="E245" s="17"/>
      <c r="F245" s="46"/>
      <c r="G245" s="46"/>
    </row>
    <row r="246" spans="1:7">
      <c r="A246" s="17">
        <v>243</v>
      </c>
      <c r="B246" s="17"/>
      <c r="C246" s="17"/>
      <c r="D246" s="17"/>
      <c r="E246" s="17"/>
      <c r="F246" s="46"/>
      <c r="G246" s="46"/>
    </row>
    <row r="247" spans="1:7">
      <c r="A247" s="17">
        <v>244</v>
      </c>
      <c r="B247" s="17"/>
      <c r="C247" s="17"/>
      <c r="D247" s="17"/>
      <c r="E247" s="17"/>
      <c r="F247" s="46"/>
      <c r="G247" s="46"/>
    </row>
    <row r="248" spans="1:7">
      <c r="A248" s="17">
        <v>245</v>
      </c>
      <c r="B248" s="17"/>
      <c r="C248" s="17"/>
      <c r="D248" s="17"/>
      <c r="E248" s="17"/>
      <c r="F248" s="46"/>
      <c r="G248" s="46"/>
    </row>
    <row r="249" spans="1:7">
      <c r="A249" s="17">
        <v>246</v>
      </c>
      <c r="B249" s="17"/>
      <c r="C249" s="17"/>
      <c r="D249" s="17"/>
      <c r="E249" s="17"/>
      <c r="F249" s="46"/>
      <c r="G249" s="46"/>
    </row>
    <row r="250" spans="1:7">
      <c r="A250" s="17">
        <v>247</v>
      </c>
      <c r="B250" s="17"/>
      <c r="C250" s="17"/>
      <c r="D250" s="17"/>
      <c r="E250" s="17"/>
      <c r="F250" s="46"/>
      <c r="G250" s="46"/>
    </row>
    <row r="251" spans="1:7">
      <c r="A251" s="17">
        <v>248</v>
      </c>
      <c r="B251" s="17"/>
      <c r="C251" s="17"/>
      <c r="D251" s="17"/>
      <c r="E251" s="17"/>
      <c r="F251" s="46"/>
      <c r="G251" s="46"/>
    </row>
    <row r="252" spans="1:7">
      <c r="A252" s="17">
        <v>249</v>
      </c>
      <c r="B252" s="17"/>
      <c r="C252" s="17"/>
      <c r="D252" s="17"/>
      <c r="E252" s="17"/>
      <c r="F252" s="46"/>
      <c r="G252" s="46"/>
    </row>
    <row r="253" spans="1:7">
      <c r="A253" s="17">
        <v>250</v>
      </c>
      <c r="B253" s="17"/>
      <c r="C253" s="17"/>
      <c r="D253" s="17"/>
      <c r="E253" s="17"/>
      <c r="F253" s="46"/>
      <c r="G253" s="46"/>
    </row>
    <row r="254" spans="1:7">
      <c r="A254" s="17">
        <v>251</v>
      </c>
      <c r="B254" s="17"/>
      <c r="C254" s="17"/>
      <c r="D254" s="17"/>
      <c r="E254" s="17"/>
      <c r="F254" s="46"/>
      <c r="G254" s="46"/>
    </row>
    <row r="255" spans="1:7">
      <c r="A255" s="17">
        <v>252</v>
      </c>
      <c r="B255" s="17"/>
      <c r="C255" s="17"/>
      <c r="D255" s="17"/>
      <c r="E255" s="17"/>
      <c r="F255" s="46"/>
      <c r="G255" s="46"/>
    </row>
    <row r="256" spans="1:7">
      <c r="A256" s="17">
        <v>253</v>
      </c>
      <c r="B256" s="17"/>
      <c r="C256" s="17"/>
      <c r="D256" s="17"/>
      <c r="E256" s="17"/>
      <c r="F256" s="46"/>
      <c r="G256" s="46"/>
    </row>
    <row r="257" spans="1:7">
      <c r="A257" s="17">
        <v>254</v>
      </c>
      <c r="B257" s="17"/>
      <c r="C257" s="17"/>
      <c r="D257" s="17"/>
      <c r="E257" s="17"/>
      <c r="F257" s="46"/>
      <c r="G257" s="46"/>
    </row>
    <row r="258" spans="1:7">
      <c r="A258" s="17">
        <v>255</v>
      </c>
      <c r="B258" s="17"/>
      <c r="C258" s="17"/>
      <c r="D258" s="17"/>
      <c r="E258" s="17"/>
      <c r="F258" s="46"/>
      <c r="G258" s="46"/>
    </row>
    <row r="259" spans="1:7">
      <c r="A259" s="17">
        <v>256</v>
      </c>
      <c r="B259" s="17"/>
      <c r="C259" s="17"/>
      <c r="D259" s="17"/>
      <c r="E259" s="17"/>
      <c r="F259" s="46"/>
      <c r="G259" s="46"/>
    </row>
    <row r="260" spans="1:7">
      <c r="A260" s="17">
        <v>257</v>
      </c>
      <c r="B260" s="17"/>
      <c r="C260" s="17"/>
      <c r="D260" s="17"/>
      <c r="E260" s="17"/>
      <c r="F260" s="46"/>
      <c r="G260" s="46"/>
    </row>
    <row r="261" spans="1:7">
      <c r="A261" s="17">
        <v>258</v>
      </c>
      <c r="B261" s="17"/>
      <c r="C261" s="17"/>
      <c r="D261" s="17"/>
      <c r="E261" s="17"/>
      <c r="F261" s="46"/>
      <c r="G261" s="46"/>
    </row>
    <row r="262" spans="1:7">
      <c r="A262" s="17">
        <v>259</v>
      </c>
      <c r="B262" s="17"/>
      <c r="C262" s="17"/>
      <c r="D262" s="17"/>
      <c r="E262" s="17"/>
      <c r="F262" s="46"/>
      <c r="G262" s="46"/>
    </row>
    <row r="263" spans="1:7">
      <c r="A263" s="17">
        <v>260</v>
      </c>
      <c r="B263" s="17"/>
      <c r="C263" s="17"/>
      <c r="D263" s="17"/>
      <c r="E263" s="17"/>
      <c r="F263" s="46"/>
      <c r="G263" s="46"/>
    </row>
    <row r="264" spans="1:7">
      <c r="A264" s="17">
        <v>261</v>
      </c>
      <c r="B264" s="17"/>
      <c r="C264" s="17"/>
      <c r="D264" s="17"/>
      <c r="E264" s="17"/>
      <c r="F264" s="46"/>
      <c r="G264" s="46"/>
    </row>
    <row r="265" spans="1:7">
      <c r="A265" s="17">
        <v>262</v>
      </c>
      <c r="B265" s="17"/>
      <c r="C265" s="17"/>
      <c r="D265" s="17"/>
      <c r="E265" s="17"/>
      <c r="F265" s="46"/>
      <c r="G265" s="46"/>
    </row>
    <row r="266" spans="1:7">
      <c r="A266" s="17">
        <v>263</v>
      </c>
      <c r="B266" s="17"/>
      <c r="C266" s="17"/>
      <c r="D266" s="17"/>
      <c r="E266" s="17"/>
      <c r="F266" s="46"/>
      <c r="G266" s="46"/>
    </row>
    <row r="267" spans="1:7">
      <c r="A267" s="17">
        <v>264</v>
      </c>
      <c r="B267" s="17"/>
      <c r="C267" s="17"/>
      <c r="D267" s="17"/>
      <c r="E267" s="17"/>
      <c r="F267" s="46"/>
      <c r="G267" s="4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86D3-59C5-104B-8CA7-13611445354E}">
  <sheetPr codeName="Feuil4"/>
  <dimension ref="A3:BD42"/>
  <sheetViews>
    <sheetView workbookViewId="0">
      <selection activeCell="B17" sqref="B17"/>
    </sheetView>
  </sheetViews>
  <sheetFormatPr baseColWidth="10" defaultRowHeight="15.75"/>
  <cols>
    <col min="1" max="1" width="13.875" customWidth="1"/>
    <col min="4" max="4" width="10.125" customWidth="1"/>
    <col min="5" max="5" width="9.5" customWidth="1"/>
    <col min="6" max="6" width="5.875" customWidth="1"/>
    <col min="8" max="8" width="8.5" customWidth="1"/>
    <col min="9" max="9" width="6.5" customWidth="1"/>
    <col min="10" max="10" width="8.875" customWidth="1"/>
    <col min="11" max="11" width="7" customWidth="1"/>
    <col min="12" max="12" width="5.875" customWidth="1"/>
    <col min="13" max="13" width="8.375" customWidth="1"/>
    <col min="14" max="14" width="7.625" customWidth="1"/>
    <col min="15" max="15" width="7" customWidth="1"/>
    <col min="16" max="16" width="8" customWidth="1"/>
    <col min="17" max="17" width="6.5" customWidth="1"/>
    <col min="18" max="18" width="6.875" customWidth="1"/>
    <col min="19" max="19" width="6.125" customWidth="1"/>
    <col min="20" max="20" width="7.625" customWidth="1"/>
    <col min="21" max="21" width="8.125" customWidth="1"/>
    <col min="22" max="32" width="6.875" customWidth="1"/>
    <col min="33" max="33" width="8" customWidth="1"/>
    <col min="34" max="34" width="8.625" customWidth="1"/>
    <col min="35" max="36" width="9.375" customWidth="1"/>
    <col min="37" max="37" width="7.625" customWidth="1"/>
    <col min="38" max="38" width="8" customWidth="1"/>
    <col min="39" max="39" width="10" customWidth="1"/>
    <col min="40" max="40" width="13" customWidth="1"/>
    <col min="41" max="41" width="7.125" customWidth="1"/>
    <col min="42" max="42" width="8" customWidth="1"/>
    <col min="43" max="43" width="7.5" customWidth="1"/>
    <col min="44" max="44" width="8" customWidth="1"/>
    <col min="46" max="46" width="12.875" customWidth="1"/>
    <col min="47" max="47" width="10.375" customWidth="1"/>
    <col min="48" max="48" width="7.875" customWidth="1"/>
    <col min="49" max="49" width="13" customWidth="1"/>
    <col min="50" max="50" width="8.5" customWidth="1"/>
    <col min="51" max="51" width="17.125" customWidth="1"/>
    <col min="52" max="52" width="9.875" customWidth="1"/>
    <col min="53" max="53" width="8.625" customWidth="1"/>
    <col min="54" max="54" width="14" customWidth="1"/>
    <col min="55" max="55" width="8.125" customWidth="1"/>
    <col min="56" max="56" width="17.5" customWidth="1"/>
  </cols>
  <sheetData>
    <row r="3" spans="1:56" ht="16.5" thickBot="1"/>
    <row r="4" spans="1:56" ht="16.5" thickBot="1">
      <c r="AG4" s="162" t="s">
        <v>121</v>
      </c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4"/>
      <c r="AU4" s="165" t="s">
        <v>122</v>
      </c>
      <c r="AV4" s="166"/>
      <c r="AW4" s="166"/>
      <c r="AX4" s="166"/>
      <c r="AY4" s="166"/>
      <c r="AZ4" s="166"/>
      <c r="BA4" s="166"/>
      <c r="BB4" s="166"/>
      <c r="BC4" s="166"/>
      <c r="BD4" s="167"/>
    </row>
    <row r="5" spans="1:56" ht="16.5" thickBot="1">
      <c r="D5" s="128"/>
      <c r="E5" s="71"/>
      <c r="F5" s="71"/>
      <c r="G5" s="71"/>
      <c r="H5" s="168" t="s">
        <v>120</v>
      </c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69"/>
      <c r="AD5" s="169"/>
      <c r="AE5" s="169"/>
      <c r="AF5" s="170"/>
      <c r="AG5" s="78"/>
      <c r="AH5" s="78"/>
      <c r="AI5" s="78"/>
      <c r="AJ5" s="78"/>
      <c r="AK5" s="78"/>
      <c r="AL5" s="78"/>
      <c r="AM5" s="78"/>
      <c r="AN5" s="79"/>
      <c r="AO5" s="172" t="s">
        <v>112</v>
      </c>
      <c r="AP5" s="172"/>
      <c r="AQ5" s="172"/>
      <c r="AR5" s="172"/>
      <c r="AS5" s="172"/>
      <c r="AT5" s="173"/>
      <c r="AU5" s="84"/>
      <c r="AV5" s="84"/>
      <c r="AW5" s="84"/>
      <c r="AX5" s="84"/>
      <c r="AY5" s="91"/>
      <c r="AZ5" s="174" t="s">
        <v>112</v>
      </c>
      <c r="BA5" s="175"/>
      <c r="BB5" s="175"/>
      <c r="BC5" s="175"/>
      <c r="BD5" s="176"/>
    </row>
    <row r="6" spans="1:56">
      <c r="A6" t="s">
        <v>136</v>
      </c>
      <c r="B6" s="57" t="s">
        <v>84</v>
      </c>
      <c r="C6" s="41" t="s">
        <v>152</v>
      </c>
      <c r="D6" s="143" t="s">
        <v>90</v>
      </c>
      <c r="E6" s="149" t="s">
        <v>115</v>
      </c>
      <c r="F6" s="19" t="s">
        <v>22</v>
      </c>
      <c r="G6" s="76" t="s">
        <v>116</v>
      </c>
      <c r="H6" s="73" t="s">
        <v>7</v>
      </c>
      <c r="I6" s="72" t="s">
        <v>8</v>
      </c>
      <c r="J6" s="72" t="s">
        <v>117</v>
      </c>
      <c r="K6" s="72" t="s">
        <v>10</v>
      </c>
      <c r="L6" s="72" t="s">
        <v>11</v>
      </c>
      <c r="M6" s="72" t="s">
        <v>118</v>
      </c>
      <c r="N6" s="72" t="s">
        <v>91</v>
      </c>
      <c r="O6" s="72" t="s">
        <v>92</v>
      </c>
      <c r="P6" s="72" t="s">
        <v>93</v>
      </c>
      <c r="Q6" s="72" t="s">
        <v>13</v>
      </c>
      <c r="R6" s="72" t="s">
        <v>14</v>
      </c>
      <c r="S6" s="72" t="s">
        <v>15</v>
      </c>
      <c r="T6" s="72" t="s">
        <v>36</v>
      </c>
      <c r="U6" s="72" t="s">
        <v>94</v>
      </c>
      <c r="V6" s="72" t="s">
        <v>16</v>
      </c>
      <c r="W6" s="72" t="s">
        <v>17</v>
      </c>
      <c r="X6" s="72" t="s">
        <v>39</v>
      </c>
      <c r="Y6" s="72" t="s">
        <v>18</v>
      </c>
      <c r="Z6" s="72" t="s">
        <v>19</v>
      </c>
      <c r="AA6" s="72" t="s">
        <v>29</v>
      </c>
      <c r="AB6" s="72" t="s">
        <v>95</v>
      </c>
      <c r="AC6" s="72" t="s">
        <v>96</v>
      </c>
      <c r="AD6" s="72" t="s">
        <v>97</v>
      </c>
      <c r="AE6" s="72" t="s">
        <v>98</v>
      </c>
      <c r="AF6" s="77" t="s">
        <v>99</v>
      </c>
      <c r="AG6" s="80" t="s">
        <v>100</v>
      </c>
      <c r="AH6" s="81" t="s">
        <v>101</v>
      </c>
      <c r="AI6" s="81" t="s">
        <v>102</v>
      </c>
      <c r="AJ6" s="81" t="s">
        <v>103</v>
      </c>
      <c r="AK6" s="81" t="s">
        <v>104</v>
      </c>
      <c r="AL6" s="81" t="s">
        <v>105</v>
      </c>
      <c r="AM6" s="81" t="s">
        <v>106</v>
      </c>
      <c r="AN6" s="82" t="s">
        <v>107</v>
      </c>
      <c r="AO6" s="80" t="s">
        <v>100</v>
      </c>
      <c r="AP6" s="81" t="s">
        <v>36</v>
      </c>
      <c r="AQ6" s="81" t="s">
        <v>104</v>
      </c>
      <c r="AR6" s="81" t="s">
        <v>105</v>
      </c>
      <c r="AS6" s="81" t="s">
        <v>106</v>
      </c>
      <c r="AT6" s="83" t="s">
        <v>107</v>
      </c>
      <c r="AU6" s="85" t="s">
        <v>108</v>
      </c>
      <c r="AV6" s="86" t="s">
        <v>109</v>
      </c>
      <c r="AW6" s="86" t="s">
        <v>110</v>
      </c>
      <c r="AX6" s="86" t="s">
        <v>111</v>
      </c>
      <c r="AY6" s="92" t="s">
        <v>119</v>
      </c>
      <c r="AZ6" s="121" t="s">
        <v>108</v>
      </c>
      <c r="BA6" s="86" t="s">
        <v>109</v>
      </c>
      <c r="BB6" s="86" t="s">
        <v>110</v>
      </c>
      <c r="BC6" s="86" t="s">
        <v>111</v>
      </c>
      <c r="BD6" s="122" t="s">
        <v>119</v>
      </c>
    </row>
    <row r="7" spans="1:56">
      <c r="D7" s="144"/>
    </row>
    <row r="28" spans="1:56" ht="16.5" thickBot="1"/>
    <row r="29" spans="1:56" ht="16.5" thickBot="1">
      <c r="A29" s="177" t="s">
        <v>153</v>
      </c>
      <c r="B29" s="178"/>
      <c r="C29" s="178"/>
      <c r="D29" s="179"/>
      <c r="E29" s="180"/>
      <c r="F29" s="142" t="e">
        <f>AVERAGE(F7:F28)</f>
        <v>#DIV/0!</v>
      </c>
      <c r="G29" s="100" t="e">
        <f>AVERAGE(G7:G28)</f>
        <v>#DIV/0!</v>
      </c>
      <c r="H29" s="100" t="e">
        <f t="shared" ref="H29:I29" si="0">AVERAGE(H7:H28)</f>
        <v>#DIV/0!</v>
      </c>
      <c r="I29" s="100" t="e">
        <f t="shared" si="0"/>
        <v>#DIV/0!</v>
      </c>
      <c r="J29" s="141" t="e">
        <f>H29/I29</f>
        <v>#DIV/0!</v>
      </c>
      <c r="K29" s="100" t="e">
        <f>AVERAGE(K7:K28)</f>
        <v>#DIV/0!</v>
      </c>
      <c r="L29" s="100" t="e">
        <f>AVERAGE(L7:L28)</f>
        <v>#DIV/0!</v>
      </c>
      <c r="M29" s="141" t="e">
        <f>K29/L29</f>
        <v>#DIV/0!</v>
      </c>
      <c r="N29" s="100" t="e">
        <f>AVERAGE(N7:N28)</f>
        <v>#DIV/0!</v>
      </c>
      <c r="O29" s="100" t="e">
        <f>AVERAGE(O7:O28)</f>
        <v>#DIV/0!</v>
      </c>
      <c r="P29" s="141" t="e">
        <f>N29/O29</f>
        <v>#DIV/0!</v>
      </c>
      <c r="Q29" s="100" t="e">
        <f>AVERAGE(Q7:Q28)</f>
        <v>#DIV/0!</v>
      </c>
      <c r="R29" s="100" t="e">
        <f>AVERAGE(R7:R28)</f>
        <v>#DIV/0!</v>
      </c>
      <c r="S29" s="141" t="e">
        <f>Q29/R29</f>
        <v>#DIV/0!</v>
      </c>
      <c r="T29" s="100" t="e">
        <f>((N29+0.5*K29)/O29)</f>
        <v>#DIV/0!</v>
      </c>
      <c r="U29" s="100" t="e">
        <f>(F29/(2*(O29+(0.44*R29))))</f>
        <v>#DIV/0!</v>
      </c>
      <c r="V29" s="100" t="e">
        <f>AVERAGE(V7:V28)</f>
        <v>#DIV/0!</v>
      </c>
      <c r="W29" s="100" t="e">
        <f t="shared" ref="W29:AF29" si="1">AVERAGE(W7:W28)</f>
        <v>#DIV/0!</v>
      </c>
      <c r="X29" s="100" t="e">
        <f t="shared" si="1"/>
        <v>#DIV/0!</v>
      </c>
      <c r="Y29" s="100" t="e">
        <f t="shared" si="1"/>
        <v>#DIV/0!</v>
      </c>
      <c r="Z29" s="100" t="e">
        <f t="shared" si="1"/>
        <v>#DIV/0!</v>
      </c>
      <c r="AA29" s="100" t="e">
        <f t="shared" si="1"/>
        <v>#DIV/0!</v>
      </c>
      <c r="AB29" s="100" t="e">
        <f t="shared" si="1"/>
        <v>#DIV/0!</v>
      </c>
      <c r="AC29" s="100" t="e">
        <f t="shared" si="1"/>
        <v>#DIV/0!</v>
      </c>
      <c r="AD29" s="100" t="e">
        <f t="shared" si="1"/>
        <v>#DIV/0!</v>
      </c>
      <c r="AE29" s="100" t="e">
        <f t="shared" si="1"/>
        <v>#DIV/0!</v>
      </c>
      <c r="AF29" s="100" t="e">
        <f t="shared" si="1"/>
        <v>#DIV/0!</v>
      </c>
      <c r="AG29" s="100" t="e">
        <f t="shared" ref="AG29" si="2">AVERAGE(AG7:AG28)</f>
        <v>#DIV/0!</v>
      </c>
      <c r="AH29" s="100" t="e">
        <f t="shared" ref="AH29" si="3">AVERAGE(AH7:AH28)</f>
        <v>#DIV/0!</v>
      </c>
      <c r="AI29" s="100" t="e">
        <f t="shared" ref="AI29" si="4">AVERAGE(AI7:AI28)</f>
        <v>#DIV/0!</v>
      </c>
      <c r="AJ29" s="100" t="e">
        <f t="shared" ref="AJ29" si="5">AVERAGE(AJ7:AJ28)</f>
        <v>#DIV/0!</v>
      </c>
      <c r="AK29" s="100" t="e">
        <f t="shared" ref="AK29" si="6">AVERAGE(AK7:AK28)</f>
        <v>#DIV/0!</v>
      </c>
      <c r="AL29" s="100" t="e">
        <f t="shared" ref="AL29" si="7">AVERAGE(AL7:AL28)</f>
        <v>#DIV/0!</v>
      </c>
      <c r="AM29" s="100" t="e">
        <f t="shared" ref="AM29" si="8">AVERAGE(AM7:AM28)</f>
        <v>#DIV/0!</v>
      </c>
      <c r="AN29" s="100" t="e">
        <f t="shared" ref="AN29:AO29" si="9">AVERAGE(AN7:AN28)</f>
        <v>#DIV/0!</v>
      </c>
      <c r="AO29" s="100" t="e">
        <f t="shared" si="9"/>
        <v>#DIV/0!</v>
      </c>
      <c r="AP29" s="100" t="e">
        <f t="shared" ref="AP29" si="10">AVERAGE(AP7:AP28)</f>
        <v>#DIV/0!</v>
      </c>
      <c r="AQ29" s="100" t="e">
        <f t="shared" ref="AQ29" si="11">AVERAGE(AQ7:AQ28)</f>
        <v>#DIV/0!</v>
      </c>
      <c r="AR29" s="100" t="e">
        <f t="shared" ref="AR29" si="12">AVERAGE(AR7:AR28)</f>
        <v>#DIV/0!</v>
      </c>
      <c r="AS29" s="100" t="e">
        <f t="shared" ref="AS29" si="13">AVERAGE(AS7:AS28)</f>
        <v>#DIV/0!</v>
      </c>
      <c r="AT29" s="100" t="e">
        <f t="shared" ref="AT29" si="14">AVERAGE(AT7:AT28)</f>
        <v>#DIV/0!</v>
      </c>
      <c r="AU29" s="100" t="e">
        <f t="shared" ref="AU29" si="15">AVERAGE(AU7:AU28)</f>
        <v>#DIV/0!</v>
      </c>
      <c r="AV29" s="100" t="e">
        <f t="shared" ref="AV29" si="16">AVERAGE(AV7:AV28)</f>
        <v>#DIV/0!</v>
      </c>
      <c r="AW29" s="100" t="e">
        <f t="shared" ref="AW29" si="17">AVERAGE(AW7:AW28)</f>
        <v>#DIV/0!</v>
      </c>
      <c r="AX29" s="100" t="e">
        <f t="shared" ref="AX29" si="18">AVERAGE(AX7:AX28)</f>
        <v>#DIV/0!</v>
      </c>
      <c r="AY29" s="100" t="e">
        <f t="shared" ref="AY29" si="19">AVERAGE(AY7:AY28)</f>
        <v>#DIV/0!</v>
      </c>
      <c r="AZ29" s="100" t="e">
        <f t="shared" ref="AZ29" si="20">AVERAGE(AZ7:AZ28)</f>
        <v>#DIV/0!</v>
      </c>
      <c r="BA29" s="100" t="e">
        <f t="shared" ref="BA29" si="21">AVERAGE(BA7:BA28)</f>
        <v>#DIV/0!</v>
      </c>
      <c r="BB29" s="100" t="e">
        <f t="shared" ref="BB29" si="22">AVERAGE(BB7:BB28)</f>
        <v>#DIV/0!</v>
      </c>
      <c r="BC29" s="100" t="e">
        <f t="shared" ref="BC29" si="23">AVERAGE(BC7:BC28)</f>
        <v>#DIV/0!</v>
      </c>
      <c r="BD29" s="100" t="e">
        <f t="shared" ref="BD29" si="24">AVERAGE(BD7:BD28)</f>
        <v>#DIV/0!</v>
      </c>
    </row>
    <row r="30" spans="1:56" ht="16.5" thickBot="1">
      <c r="A30" s="177" t="s">
        <v>154</v>
      </c>
      <c r="B30" s="178"/>
      <c r="C30" s="178"/>
      <c r="D30" s="178"/>
      <c r="E30" s="181"/>
      <c r="F30" s="142">
        <f>SUM(F7:F28)</f>
        <v>0</v>
      </c>
      <c r="G30" s="100">
        <f>SUM(G7:G28)</f>
        <v>0</v>
      </c>
      <c r="H30" s="100">
        <f t="shared" ref="H30:BD30" si="25">SUM(H7:H28)</f>
        <v>0</v>
      </c>
      <c r="I30" s="100">
        <f t="shared" si="25"/>
        <v>0</v>
      </c>
      <c r="J30" s="100"/>
      <c r="K30" s="100">
        <f t="shared" si="25"/>
        <v>0</v>
      </c>
      <c r="L30" s="100">
        <f t="shared" si="25"/>
        <v>0</v>
      </c>
      <c r="M30" s="100"/>
      <c r="N30" s="100">
        <f t="shared" si="25"/>
        <v>0</v>
      </c>
      <c r="O30" s="100">
        <f t="shared" si="25"/>
        <v>0</v>
      </c>
      <c r="P30" s="100"/>
      <c r="Q30" s="100">
        <f t="shared" si="25"/>
        <v>0</v>
      </c>
      <c r="R30" s="100">
        <f t="shared" si="25"/>
        <v>0</v>
      </c>
      <c r="S30" s="100"/>
      <c r="T30" s="100"/>
      <c r="U30" s="100"/>
      <c r="V30" s="100">
        <f t="shared" si="25"/>
        <v>0</v>
      </c>
      <c r="W30" s="100">
        <f t="shared" si="25"/>
        <v>0</v>
      </c>
      <c r="X30" s="100">
        <f t="shared" si="25"/>
        <v>0</v>
      </c>
      <c r="Y30" s="100">
        <f t="shared" si="25"/>
        <v>0</v>
      </c>
      <c r="Z30" s="100">
        <f t="shared" si="25"/>
        <v>0</v>
      </c>
      <c r="AA30" s="100">
        <f t="shared" si="25"/>
        <v>0</v>
      </c>
      <c r="AB30" s="100">
        <f t="shared" si="25"/>
        <v>0</v>
      </c>
      <c r="AC30" s="100">
        <f t="shared" si="25"/>
        <v>0</v>
      </c>
      <c r="AD30" s="100">
        <f t="shared" si="25"/>
        <v>0</v>
      </c>
      <c r="AE30" s="100">
        <f t="shared" si="25"/>
        <v>0</v>
      </c>
      <c r="AF30" s="100">
        <f t="shared" si="25"/>
        <v>0</v>
      </c>
      <c r="AG30" s="100">
        <f t="shared" si="25"/>
        <v>0</v>
      </c>
      <c r="AH30" s="100">
        <f t="shared" si="25"/>
        <v>0</v>
      </c>
      <c r="AI30" s="100">
        <f t="shared" si="25"/>
        <v>0</v>
      </c>
      <c r="AJ30" s="100">
        <f t="shared" si="25"/>
        <v>0</v>
      </c>
      <c r="AK30" s="100"/>
      <c r="AL30" s="100"/>
      <c r="AM30" s="100"/>
      <c r="AN30" s="100">
        <f t="shared" si="25"/>
        <v>0</v>
      </c>
      <c r="AO30" s="100">
        <f t="shared" si="25"/>
        <v>0</v>
      </c>
      <c r="AP30" s="100"/>
      <c r="AQ30" s="100"/>
      <c r="AR30" s="100"/>
      <c r="AS30" s="100"/>
      <c r="AT30" s="100">
        <f t="shared" si="25"/>
        <v>0</v>
      </c>
      <c r="AU30" s="100">
        <f t="shared" si="25"/>
        <v>0</v>
      </c>
      <c r="AV30" s="100">
        <f t="shared" si="25"/>
        <v>0</v>
      </c>
      <c r="AW30" s="100">
        <f t="shared" si="25"/>
        <v>0</v>
      </c>
      <c r="AX30" s="100">
        <f t="shared" si="25"/>
        <v>0</v>
      </c>
      <c r="AY30" s="100">
        <f t="shared" si="25"/>
        <v>0</v>
      </c>
      <c r="AZ30" s="100">
        <f t="shared" si="25"/>
        <v>0</v>
      </c>
      <c r="BA30" s="100">
        <f t="shared" si="25"/>
        <v>0</v>
      </c>
      <c r="BB30" s="100">
        <f t="shared" si="25"/>
        <v>0</v>
      </c>
      <c r="BC30" s="100">
        <f t="shared" si="25"/>
        <v>0</v>
      </c>
      <c r="BD30" s="100">
        <f t="shared" si="25"/>
        <v>0</v>
      </c>
    </row>
    <row r="31" spans="1:56" ht="16.5" thickBot="1"/>
    <row r="32" spans="1:56" ht="16.5" thickBot="1">
      <c r="AG32" s="162" t="s">
        <v>121</v>
      </c>
      <c r="AH32" s="163"/>
      <c r="AI32" s="163"/>
      <c r="AJ32" s="163"/>
      <c r="AK32" s="163"/>
      <c r="AL32" s="163"/>
      <c r="AM32" s="163"/>
      <c r="AN32" s="163"/>
      <c r="AO32" s="163"/>
      <c r="AP32" s="163"/>
      <c r="AQ32" s="163"/>
      <c r="AR32" s="163"/>
      <c r="AS32" s="163"/>
      <c r="AT32" s="164"/>
      <c r="AU32" s="165" t="s">
        <v>122</v>
      </c>
      <c r="AV32" s="166"/>
      <c r="AW32" s="166"/>
      <c r="AX32" s="166"/>
      <c r="AY32" s="166"/>
      <c r="AZ32" s="166"/>
      <c r="BA32" s="166"/>
      <c r="BB32" s="166"/>
      <c r="BC32" s="166"/>
      <c r="BD32" s="167"/>
    </row>
    <row r="33" spans="3:56" ht="16.5" thickBot="1">
      <c r="C33" s="156" t="s">
        <v>189</v>
      </c>
      <c r="D33" s="157"/>
      <c r="E33" s="147">
        <f>COUNTIF(T_RSLTS1[RSLTS],"V")</f>
        <v>0</v>
      </c>
      <c r="H33" s="168" t="s">
        <v>120</v>
      </c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  <c r="AF33" s="170"/>
      <c r="AG33" s="78"/>
      <c r="AH33" s="78"/>
      <c r="AI33" s="78"/>
      <c r="AJ33" s="78"/>
      <c r="AK33" s="78"/>
      <c r="AL33" s="78"/>
      <c r="AM33" s="78"/>
      <c r="AN33" s="79"/>
      <c r="AO33" s="171" t="s">
        <v>112</v>
      </c>
      <c r="AP33" s="172"/>
      <c r="AQ33" s="172"/>
      <c r="AR33" s="172"/>
      <c r="AS33" s="172"/>
      <c r="AT33" s="173"/>
      <c r="AU33" s="84"/>
      <c r="AV33" s="84"/>
      <c r="AW33" s="84"/>
      <c r="AX33" s="84"/>
      <c r="AY33" s="91"/>
      <c r="AZ33" s="174" t="s">
        <v>112</v>
      </c>
      <c r="BA33" s="175"/>
      <c r="BB33" s="175"/>
      <c r="BC33" s="175"/>
      <c r="BD33" s="176"/>
    </row>
    <row r="34" spans="3:56" ht="16.5" thickBot="1">
      <c r="C34" s="158" t="s">
        <v>190</v>
      </c>
      <c r="D34" s="159"/>
      <c r="E34" s="148">
        <f>COUNTIF(T_RSLTS1[RSLTS],"D")</f>
        <v>0</v>
      </c>
      <c r="F34" s="56" t="s">
        <v>22</v>
      </c>
      <c r="G34" s="76" t="s">
        <v>116</v>
      </c>
      <c r="H34" s="73" t="s">
        <v>7</v>
      </c>
      <c r="I34" s="72" t="s">
        <v>8</v>
      </c>
      <c r="J34" s="72" t="s">
        <v>117</v>
      </c>
      <c r="K34" s="72" t="s">
        <v>10</v>
      </c>
      <c r="L34" s="72" t="s">
        <v>11</v>
      </c>
      <c r="M34" s="72" t="s">
        <v>118</v>
      </c>
      <c r="N34" s="72" t="s">
        <v>91</v>
      </c>
      <c r="O34" s="72" t="s">
        <v>92</v>
      </c>
      <c r="P34" s="72" t="s">
        <v>93</v>
      </c>
      <c r="Q34" s="72" t="s">
        <v>13</v>
      </c>
      <c r="R34" s="72" t="s">
        <v>14</v>
      </c>
      <c r="S34" s="72" t="s">
        <v>15</v>
      </c>
      <c r="T34" s="72" t="s">
        <v>36</v>
      </c>
      <c r="U34" s="72" t="s">
        <v>94</v>
      </c>
      <c r="V34" s="72" t="s">
        <v>16</v>
      </c>
      <c r="W34" s="72" t="s">
        <v>17</v>
      </c>
      <c r="X34" s="72" t="s">
        <v>39</v>
      </c>
      <c r="Y34" s="72" t="s">
        <v>18</v>
      </c>
      <c r="Z34" s="72" t="s">
        <v>19</v>
      </c>
      <c r="AA34" s="72" t="s">
        <v>29</v>
      </c>
      <c r="AB34" s="72" t="s">
        <v>95</v>
      </c>
      <c r="AC34" s="72" t="s">
        <v>96</v>
      </c>
      <c r="AD34" s="72" t="s">
        <v>97</v>
      </c>
      <c r="AE34" s="72" t="s">
        <v>98</v>
      </c>
      <c r="AF34" s="77" t="s">
        <v>99</v>
      </c>
      <c r="AG34" s="80" t="s">
        <v>100</v>
      </c>
      <c r="AH34" s="81" t="s">
        <v>101</v>
      </c>
      <c r="AI34" s="81" t="s">
        <v>102</v>
      </c>
      <c r="AJ34" s="81" t="s">
        <v>103</v>
      </c>
      <c r="AK34" s="81" t="s">
        <v>104</v>
      </c>
      <c r="AL34" s="81" t="s">
        <v>105</v>
      </c>
      <c r="AM34" s="81" t="s">
        <v>106</v>
      </c>
      <c r="AN34" s="82" t="s">
        <v>107</v>
      </c>
      <c r="AO34" s="80" t="s">
        <v>100</v>
      </c>
      <c r="AP34" s="81" t="s">
        <v>36</v>
      </c>
      <c r="AQ34" s="81" t="s">
        <v>104</v>
      </c>
      <c r="AR34" s="81" t="s">
        <v>105</v>
      </c>
      <c r="AS34" s="81" t="s">
        <v>106</v>
      </c>
      <c r="AT34" s="83" t="s">
        <v>107</v>
      </c>
      <c r="AU34" s="85" t="s">
        <v>108</v>
      </c>
      <c r="AV34" s="86" t="s">
        <v>109</v>
      </c>
      <c r="AW34" s="86" t="s">
        <v>110</v>
      </c>
      <c r="AX34" s="86" t="s">
        <v>111</v>
      </c>
      <c r="AY34" s="92" t="s">
        <v>119</v>
      </c>
      <c r="AZ34" s="121" t="s">
        <v>108</v>
      </c>
      <c r="BA34" s="86" t="s">
        <v>109</v>
      </c>
      <c r="BB34" s="86" t="s">
        <v>110</v>
      </c>
      <c r="BC34" s="86" t="s">
        <v>111</v>
      </c>
      <c r="BD34" s="122" t="s">
        <v>119</v>
      </c>
    </row>
    <row r="35" spans="3:56" ht="16.5" thickBot="1">
      <c r="C35" s="156" t="s">
        <v>191</v>
      </c>
      <c r="D35" s="160"/>
      <c r="E35" s="157"/>
      <c r="F35" s="145" t="e">
        <f>AVERAGEIF(T_RSLTS1[RSLTS],"V",F7:F28)</f>
        <v>#DIV/0!</v>
      </c>
      <c r="G35" s="146" t="e">
        <f>AVERAGEIF(T_RSLTS1[RSLTS],"V",G7:G28)</f>
        <v>#DIV/0!</v>
      </c>
      <c r="H35" s="146" t="e">
        <f>AVERAGEIF(T_RSLTS1[RSLTS],"V",H7:H28)</f>
        <v>#DIV/0!</v>
      </c>
      <c r="I35" s="146" t="e">
        <f>AVERAGEIF(T_RSLTS1[RSLTS],"V",I7:I28)</f>
        <v>#DIV/0!</v>
      </c>
      <c r="J35" s="146" t="e">
        <f>H35/I35</f>
        <v>#DIV/0!</v>
      </c>
      <c r="K35" s="146" t="e">
        <f>AVERAGEIF(T_RSLTS1[RSLTS],"V",K7:K28)</f>
        <v>#DIV/0!</v>
      </c>
      <c r="L35" s="146" t="e">
        <f>AVERAGEIF(T_RSLTS1[RSLTS],"V",L7:L28)</f>
        <v>#DIV/0!</v>
      </c>
      <c r="M35" s="146" t="e">
        <f>K35/L35</f>
        <v>#DIV/0!</v>
      </c>
      <c r="N35" s="146" t="e">
        <f>AVERAGEIF(T_RSLTS1[RSLTS],"V",N7:N28)</f>
        <v>#DIV/0!</v>
      </c>
      <c r="O35" s="146" t="e">
        <f>AVERAGEIF(T_RSLTS1[RSLTS],"V",O7:O28)</f>
        <v>#DIV/0!</v>
      </c>
      <c r="P35" s="146" t="e">
        <f>N35/O35</f>
        <v>#DIV/0!</v>
      </c>
      <c r="Q35" s="146" t="e">
        <f>AVERAGEIF(T_RSLTS1[RSLTS],"V",Q7:Q28)</f>
        <v>#DIV/0!</v>
      </c>
      <c r="R35" s="146" t="e">
        <f>AVERAGEIF(T_RSLTS1[RSLTS],"V",R7:R28)</f>
        <v>#DIV/0!</v>
      </c>
      <c r="S35" s="146" t="e">
        <f>Q35/R35</f>
        <v>#DIV/0!</v>
      </c>
      <c r="T35" s="146" t="e">
        <f>((N35+0.5*K35)/O35)</f>
        <v>#DIV/0!</v>
      </c>
      <c r="U35" s="146" t="e">
        <f>(F35/(2*((0.44*R35)+O35)))</f>
        <v>#DIV/0!</v>
      </c>
      <c r="V35" s="146" t="e">
        <f>AVERAGEIF(T_RSLTS1[RSLTS],"V",V7:V28)</f>
        <v>#DIV/0!</v>
      </c>
      <c r="W35" s="146" t="e">
        <f>AVERAGEIF(T_RSLTS1[RSLTS],"V",W7:W28)</f>
        <v>#DIV/0!</v>
      </c>
      <c r="X35" s="146" t="e">
        <f>AVERAGEIF(T_RSLTS1[RSLTS],"V",X7:X28)</f>
        <v>#DIV/0!</v>
      </c>
      <c r="Y35" s="146" t="e">
        <f>AVERAGEIF(T_RSLTS1[RSLTS],"V",Y7:Y28)</f>
        <v>#DIV/0!</v>
      </c>
      <c r="Z35" s="146" t="e">
        <f>AVERAGEIF(T_RSLTS1[RSLTS],"V",Z7:Z28)</f>
        <v>#DIV/0!</v>
      </c>
      <c r="AA35" s="146" t="e">
        <f>AVERAGEIF(T_RSLTS1[RSLTS],"V",AA7:AA28)</f>
        <v>#DIV/0!</v>
      </c>
      <c r="AB35" s="146" t="e">
        <f>AVERAGEIF(T_RSLTS1[RSLTS],"V",AB7:AB28)</f>
        <v>#DIV/0!</v>
      </c>
      <c r="AC35" s="146" t="e">
        <f>AVERAGEIF(T_RSLTS1[RSLTS],"V",AC7:AC28)</f>
        <v>#DIV/0!</v>
      </c>
      <c r="AD35" s="146" t="e">
        <f>AVERAGEIF(T_RSLTS1[RSLTS],"V",AD7:AD28)</f>
        <v>#DIV/0!</v>
      </c>
      <c r="AE35" s="146" t="e">
        <f>AVERAGEIF(T_RSLTS1[RSLTS],"V",AE7:AE28)</f>
        <v>#DIV/0!</v>
      </c>
      <c r="AF35" s="146" t="e">
        <f>AVERAGEIF(T_RSLTS1[RSLTS],"V",AF7:AF28)</f>
        <v>#DIV/0!</v>
      </c>
      <c r="AG35" s="146" t="e">
        <f>AVERAGEIF(T_RSLTS1[RSLTS],"V",AG7:AG28)</f>
        <v>#DIV/0!</v>
      </c>
      <c r="AH35" s="146" t="e">
        <f>AVERAGEIF(T_RSLTS1[RSLTS],"V",AH7:AH28)</f>
        <v>#DIV/0!</v>
      </c>
      <c r="AI35" s="146" t="e">
        <f>AVERAGEIF(T_RSLTS1[RSLTS],"V",AI7:AI28)</f>
        <v>#DIV/0!</v>
      </c>
      <c r="AJ35" s="146" t="e">
        <f>AVERAGEIF(T_RSLTS1[RSLTS],"V",AJ7:AJ28)</f>
        <v>#DIV/0!</v>
      </c>
      <c r="AK35" s="146" t="e">
        <f>AVERAGEIF(T_RSLTS1[RSLTS],"V",AK7:AK28)</f>
        <v>#DIV/0!</v>
      </c>
      <c r="AL35" s="146" t="e">
        <f>AVERAGEIF(T_RSLTS1[RSLTS],"V",AL7:AL28)</f>
        <v>#DIV/0!</v>
      </c>
      <c r="AM35" s="146" t="e">
        <f>AVERAGEIF(T_RSLTS1[RSLTS],"V",AM7:AM28)</f>
        <v>#DIV/0!</v>
      </c>
      <c r="AN35" s="146" t="e">
        <f>AVERAGEIF(T_RSLTS1[RSLTS],"V",AN7:AN28)</f>
        <v>#DIV/0!</v>
      </c>
      <c r="AO35" s="146" t="e">
        <f>AVERAGEIF(T_RSLTS1[RSLTS],"V",AO7:AO28)</f>
        <v>#DIV/0!</v>
      </c>
      <c r="AP35" s="146" t="e">
        <f>AVERAGEIF(T_RSLTS1[RSLTS],"V",AP7:AP28)</f>
        <v>#DIV/0!</v>
      </c>
      <c r="AQ35" s="146" t="e">
        <f>AVERAGEIF(T_RSLTS1[RSLTS],"V",AQ7:AQ28)</f>
        <v>#DIV/0!</v>
      </c>
      <c r="AR35" s="146" t="e">
        <f>AVERAGEIF(T_RSLTS1[RSLTS],"V",AR7:AR28)</f>
        <v>#DIV/0!</v>
      </c>
      <c r="AS35" s="146" t="e">
        <f>AVERAGEIF(T_RSLTS1[RSLTS],"V",AS7:AS28)</f>
        <v>#DIV/0!</v>
      </c>
      <c r="AT35" s="146" t="e">
        <f>AVERAGEIF(T_RSLTS1[RSLTS],"V",AT7:AT28)</f>
        <v>#DIV/0!</v>
      </c>
      <c r="AU35" s="146" t="e">
        <f>AVERAGEIF(T_RSLTS1[RSLTS],"V",AU7:AU28)</f>
        <v>#DIV/0!</v>
      </c>
      <c r="AV35" s="146" t="e">
        <f>AVERAGEIF(T_RSLTS1[RSLTS],"V",AV7:AV28)</f>
        <v>#DIV/0!</v>
      </c>
      <c r="AW35" s="146" t="e">
        <f>AVERAGEIF(T_RSLTS1[RSLTS],"V",AW7:AW28)</f>
        <v>#DIV/0!</v>
      </c>
      <c r="AX35" s="146" t="e">
        <f>AVERAGEIF(T_RSLTS1[RSLTS],"V",AX7:AX28)</f>
        <v>#DIV/0!</v>
      </c>
      <c r="AY35" s="146" t="e">
        <f>AVERAGEIF(T_RSLTS1[RSLTS],"V",AY7:AY28)</f>
        <v>#DIV/0!</v>
      </c>
      <c r="AZ35" s="146" t="e">
        <f>AVERAGEIF(T_RSLTS1[RSLTS],"V",AZ7:AZ28)</f>
        <v>#DIV/0!</v>
      </c>
      <c r="BA35" s="146" t="e">
        <f>AVERAGEIF(T_RSLTS1[RSLTS],"V",BA7:BA28)</f>
        <v>#DIV/0!</v>
      </c>
      <c r="BB35" s="146" t="e">
        <f>AVERAGEIF(T_RSLTS1[RSLTS],"V",BB7:BB28)</f>
        <v>#DIV/0!</v>
      </c>
      <c r="BC35" s="146" t="e">
        <f>AVERAGEIF(T_RSLTS1[RSLTS],"V",BC7:BC28)</f>
        <v>#DIV/0!</v>
      </c>
      <c r="BD35" s="146" t="e">
        <f>AVERAGEIF(T_RSLTS1[RSLTS],"V",BD7:BD28)</f>
        <v>#DIV/0!</v>
      </c>
    </row>
    <row r="36" spans="3:56" ht="16.5" thickBot="1">
      <c r="C36" s="158" t="s">
        <v>192</v>
      </c>
      <c r="D36" s="161"/>
      <c r="E36" s="159"/>
      <c r="F36" s="145" t="e">
        <f>AVERAGEIF(T_RSLTS1[RSLTS],"D",F7:F28)</f>
        <v>#DIV/0!</v>
      </c>
      <c r="G36" s="146" t="e">
        <f>AVERAGEIF(T_RSLTS1[RSLTS],"D",G7:G28)</f>
        <v>#DIV/0!</v>
      </c>
      <c r="H36" s="146" t="e">
        <f>AVERAGEIF(T_RSLTS1[RSLTS],"D",H7:H28)</f>
        <v>#DIV/0!</v>
      </c>
      <c r="I36" s="146" t="e">
        <f>AVERAGEIF(T_RSLTS1[RSLTS],"D",I7:I28)</f>
        <v>#DIV/0!</v>
      </c>
      <c r="J36" s="146" t="e">
        <f>H36/I36</f>
        <v>#DIV/0!</v>
      </c>
      <c r="K36" s="146" t="e">
        <f>AVERAGEIF(T_RSLTS1[RSLTS],"D",K7:K28)</f>
        <v>#DIV/0!</v>
      </c>
      <c r="L36" s="146" t="e">
        <f>AVERAGEIF(T_RSLTS1[RSLTS],"D",L7:L28)</f>
        <v>#DIV/0!</v>
      </c>
      <c r="M36" s="146" t="e">
        <f>K36/L36</f>
        <v>#DIV/0!</v>
      </c>
      <c r="N36" s="146" t="e">
        <f>AVERAGEIF(T_RSLTS1[RSLTS],"D",N7:N28)</f>
        <v>#DIV/0!</v>
      </c>
      <c r="O36" s="146" t="e">
        <f>AVERAGEIF(T_RSLTS1[RSLTS],"D",O7:O28)</f>
        <v>#DIV/0!</v>
      </c>
      <c r="P36" s="146" t="e">
        <f>N36/O36</f>
        <v>#DIV/0!</v>
      </c>
      <c r="Q36" s="146" t="e">
        <f>AVERAGEIF(T_RSLTS1[RSLTS],"D",Q7:Q28)</f>
        <v>#DIV/0!</v>
      </c>
      <c r="R36" s="146" t="e">
        <f>AVERAGEIF(T_RSLTS1[RSLTS],"D",R7:R28)</f>
        <v>#DIV/0!</v>
      </c>
      <c r="S36" s="146" t="e">
        <f>Q36/R36</f>
        <v>#DIV/0!</v>
      </c>
      <c r="T36" s="146" t="e">
        <f>((N36+0.5*K36)/O36)</f>
        <v>#DIV/0!</v>
      </c>
      <c r="U36" s="146" t="e">
        <f>(F36/(2*((0.44*R36)+O36)))</f>
        <v>#DIV/0!</v>
      </c>
      <c r="V36" s="146" t="e">
        <f>AVERAGEIF(T_RSLTS1[RSLTS],"D",V7:V28)</f>
        <v>#DIV/0!</v>
      </c>
      <c r="W36" s="146" t="e">
        <f>AVERAGEIF(T_RSLTS1[RSLTS],"D",W7:W28)</f>
        <v>#DIV/0!</v>
      </c>
      <c r="X36" s="146" t="e">
        <f>AVERAGEIF(T_RSLTS1[RSLTS],"D",X7:X28)</f>
        <v>#DIV/0!</v>
      </c>
      <c r="Y36" s="146" t="e">
        <f>AVERAGEIF(T_RSLTS1[RSLTS],"D",Y7:Y28)</f>
        <v>#DIV/0!</v>
      </c>
      <c r="Z36" s="146" t="e">
        <f>AVERAGEIF(T_RSLTS1[RSLTS],"D",Z7:Z28)</f>
        <v>#DIV/0!</v>
      </c>
      <c r="AA36" s="146" t="e">
        <f>AVERAGEIF(T_RSLTS1[RSLTS],"D",AA7:AA28)</f>
        <v>#DIV/0!</v>
      </c>
      <c r="AB36" s="146" t="e">
        <f>AVERAGEIF(T_RSLTS1[RSLTS],"D",AB7:AB28)</f>
        <v>#DIV/0!</v>
      </c>
      <c r="AC36" s="146" t="e">
        <f>AVERAGEIF(T_RSLTS1[RSLTS],"D",AC7:AC28)</f>
        <v>#DIV/0!</v>
      </c>
      <c r="AD36" s="146" t="e">
        <f>AVERAGEIF(T_RSLTS1[RSLTS],"D",AD7:AD28)</f>
        <v>#DIV/0!</v>
      </c>
      <c r="AE36" s="146" t="e">
        <f>AVERAGEIF(T_RSLTS1[RSLTS],"D",AE7:AE28)</f>
        <v>#DIV/0!</v>
      </c>
      <c r="AF36" s="146" t="e">
        <f>AVERAGEIF(T_RSLTS1[RSLTS],"D",AF7:AF28)</f>
        <v>#DIV/0!</v>
      </c>
      <c r="AG36" s="146" t="e">
        <f>AVERAGEIF(T_RSLTS1[RSLTS],"D",AG7:AG28)</f>
        <v>#DIV/0!</v>
      </c>
      <c r="AH36" s="146" t="e">
        <f>AVERAGEIF(T_RSLTS1[RSLTS],"D",AH7:AH28)</f>
        <v>#DIV/0!</v>
      </c>
      <c r="AI36" s="146" t="e">
        <f>AVERAGEIF(T_RSLTS1[RSLTS],"D",AI7:AI28)</f>
        <v>#DIV/0!</v>
      </c>
      <c r="AJ36" s="146" t="e">
        <f>AVERAGEIF(T_RSLTS1[RSLTS],"D",AJ7:AJ28)</f>
        <v>#DIV/0!</v>
      </c>
      <c r="AK36" s="146" t="e">
        <f>AVERAGEIF(T_RSLTS1[RSLTS],"D",AK7:AK28)</f>
        <v>#DIV/0!</v>
      </c>
      <c r="AL36" s="146" t="e">
        <f>AVERAGEIF(T_RSLTS1[RSLTS],"D",AL7:AL28)</f>
        <v>#DIV/0!</v>
      </c>
      <c r="AM36" s="146" t="e">
        <f>AVERAGEIF(T_RSLTS1[RSLTS],"D",AM7:AM28)</f>
        <v>#DIV/0!</v>
      </c>
      <c r="AN36" s="146" t="e">
        <f>AVERAGEIF(T_RSLTS1[RSLTS],"D",AN7:AN28)</f>
        <v>#DIV/0!</v>
      </c>
      <c r="AO36" s="146" t="e">
        <f>AVERAGEIF(T_RSLTS1[RSLTS],"D",AO7:AO28)</f>
        <v>#DIV/0!</v>
      </c>
      <c r="AP36" s="146" t="e">
        <f>AVERAGEIF(T_RSLTS1[RSLTS],"D",AP7:AP28)</f>
        <v>#DIV/0!</v>
      </c>
      <c r="AQ36" s="146" t="e">
        <f>AVERAGEIF(T_RSLTS1[RSLTS],"D",AQ7:AQ28)</f>
        <v>#DIV/0!</v>
      </c>
      <c r="AR36" s="146" t="e">
        <f>AVERAGEIF(T_RSLTS1[RSLTS],"D",AR7:AR28)</f>
        <v>#DIV/0!</v>
      </c>
      <c r="AS36" s="146" t="e">
        <f>AVERAGEIF(T_RSLTS1[RSLTS],"D",AS7:AS28)</f>
        <v>#DIV/0!</v>
      </c>
      <c r="AT36" s="146" t="e">
        <f>AVERAGEIF(T_RSLTS1[RSLTS],"D",AT7:AT28)</f>
        <v>#DIV/0!</v>
      </c>
      <c r="AU36" s="146" t="e">
        <f>AVERAGEIF(T_RSLTS1[RSLTS],"D",AU7:AU28)</f>
        <v>#DIV/0!</v>
      </c>
      <c r="AV36" s="146" t="e">
        <f>AVERAGEIF(T_RSLTS1[RSLTS],"D",AV7:AV28)</f>
        <v>#DIV/0!</v>
      </c>
      <c r="AW36" s="146" t="e">
        <f>AVERAGEIF(T_RSLTS1[RSLTS],"D",AW7:AW28)</f>
        <v>#DIV/0!</v>
      </c>
      <c r="AX36" s="146" t="e">
        <f>AVERAGEIF(T_RSLTS1[RSLTS],"D",AX7:AX28)</f>
        <v>#DIV/0!</v>
      </c>
      <c r="AY36" s="146" t="e">
        <f>AVERAGEIF(T_RSLTS1[RSLTS],"D",AY7:AY28)</f>
        <v>#DIV/0!</v>
      </c>
      <c r="AZ36" s="146" t="e">
        <f>AVERAGEIF(T_RSLTS1[RSLTS],"D",AZ7:AZ28)</f>
        <v>#DIV/0!</v>
      </c>
      <c r="BA36" s="146" t="e">
        <f>AVERAGEIF(T_RSLTS1[RSLTS],"D",BA7:BA28)</f>
        <v>#DIV/0!</v>
      </c>
      <c r="BB36" s="146" t="e">
        <f>AVERAGEIF(T_RSLTS1[RSLTS],"D",BB7:BB28)</f>
        <v>#DIV/0!</v>
      </c>
      <c r="BC36" s="146" t="e">
        <f>AVERAGEIF(T_RSLTS1[RSLTS],"D",BC7:BC28)</f>
        <v>#DIV/0!</v>
      </c>
      <c r="BD36" s="146" t="e">
        <f>AVERAGEIF(T_RSLTS1[RSLTS],"D",BD7:BD28)</f>
        <v>#DIV/0!</v>
      </c>
    </row>
    <row r="37" spans="3:56" ht="16.5" thickBot="1"/>
    <row r="38" spans="3:56" ht="16.5" thickBot="1">
      <c r="AG38" s="162" t="s">
        <v>121</v>
      </c>
      <c r="AH38" s="163"/>
      <c r="AI38" s="163"/>
      <c r="AJ38" s="163"/>
      <c r="AK38" s="163"/>
      <c r="AL38" s="163"/>
      <c r="AM38" s="163"/>
      <c r="AN38" s="163"/>
      <c r="AO38" s="163"/>
      <c r="AP38" s="163"/>
      <c r="AQ38" s="163"/>
      <c r="AR38" s="163"/>
      <c r="AS38" s="163"/>
      <c r="AT38" s="164"/>
      <c r="AU38" s="165" t="s">
        <v>122</v>
      </c>
      <c r="AV38" s="166"/>
      <c r="AW38" s="166"/>
      <c r="AX38" s="166"/>
      <c r="AY38" s="166"/>
      <c r="AZ38" s="166"/>
      <c r="BA38" s="166"/>
      <c r="BB38" s="166"/>
      <c r="BC38" s="166"/>
      <c r="BD38" s="167"/>
    </row>
    <row r="39" spans="3:56" ht="16.5" thickBot="1">
      <c r="C39" s="152" t="s">
        <v>199</v>
      </c>
      <c r="D39" s="154"/>
      <c r="E39" s="147">
        <f>COUNTIF(T_LIEU1[LIEU],"H")</f>
        <v>0</v>
      </c>
      <c r="H39" s="168" t="s">
        <v>120</v>
      </c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70"/>
      <c r="AG39" s="78"/>
      <c r="AH39" s="78"/>
      <c r="AI39" s="78"/>
      <c r="AJ39" s="78"/>
      <c r="AK39" s="78"/>
      <c r="AL39" s="78"/>
      <c r="AM39" s="78"/>
      <c r="AN39" s="79"/>
      <c r="AO39" s="171" t="s">
        <v>112</v>
      </c>
      <c r="AP39" s="172"/>
      <c r="AQ39" s="172"/>
      <c r="AR39" s="172"/>
      <c r="AS39" s="172"/>
      <c r="AT39" s="173"/>
      <c r="AU39" s="84"/>
      <c r="AV39" s="84"/>
      <c r="AW39" s="84"/>
      <c r="AX39" s="84"/>
      <c r="AY39" s="91"/>
      <c r="AZ39" s="174" t="s">
        <v>112</v>
      </c>
      <c r="BA39" s="175"/>
      <c r="BB39" s="175"/>
      <c r="BC39" s="175"/>
      <c r="BD39" s="176"/>
    </row>
    <row r="40" spans="3:56" ht="16.5" thickBot="1">
      <c r="C40" s="150" t="s">
        <v>200</v>
      </c>
      <c r="D40" s="151"/>
      <c r="E40" s="147">
        <f>COUNTIF(T_LIEU1[LIEU],"A")</f>
        <v>0</v>
      </c>
      <c r="F40" s="56" t="s">
        <v>22</v>
      </c>
      <c r="G40" s="76" t="s">
        <v>116</v>
      </c>
      <c r="H40" s="73" t="s">
        <v>7</v>
      </c>
      <c r="I40" s="72" t="s">
        <v>8</v>
      </c>
      <c r="J40" s="72" t="s">
        <v>117</v>
      </c>
      <c r="K40" s="72" t="s">
        <v>10</v>
      </c>
      <c r="L40" s="72" t="s">
        <v>11</v>
      </c>
      <c r="M40" s="72" t="s">
        <v>118</v>
      </c>
      <c r="N40" s="72" t="s">
        <v>91</v>
      </c>
      <c r="O40" s="72" t="s">
        <v>92</v>
      </c>
      <c r="P40" s="72" t="s">
        <v>93</v>
      </c>
      <c r="Q40" s="72" t="s">
        <v>13</v>
      </c>
      <c r="R40" s="72" t="s">
        <v>14</v>
      </c>
      <c r="S40" s="72" t="s">
        <v>15</v>
      </c>
      <c r="T40" s="72" t="s">
        <v>36</v>
      </c>
      <c r="U40" s="72" t="s">
        <v>94</v>
      </c>
      <c r="V40" s="72" t="s">
        <v>16</v>
      </c>
      <c r="W40" s="72" t="s">
        <v>17</v>
      </c>
      <c r="X40" s="72" t="s">
        <v>39</v>
      </c>
      <c r="Y40" s="72" t="s">
        <v>18</v>
      </c>
      <c r="Z40" s="72" t="s">
        <v>19</v>
      </c>
      <c r="AA40" s="72" t="s">
        <v>29</v>
      </c>
      <c r="AB40" s="72" t="s">
        <v>95</v>
      </c>
      <c r="AC40" s="72" t="s">
        <v>96</v>
      </c>
      <c r="AD40" s="72" t="s">
        <v>97</v>
      </c>
      <c r="AE40" s="72" t="s">
        <v>98</v>
      </c>
      <c r="AF40" s="77" t="s">
        <v>99</v>
      </c>
      <c r="AG40" s="80" t="s">
        <v>100</v>
      </c>
      <c r="AH40" s="81" t="s">
        <v>101</v>
      </c>
      <c r="AI40" s="81" t="s">
        <v>102</v>
      </c>
      <c r="AJ40" s="81" t="s">
        <v>103</v>
      </c>
      <c r="AK40" s="81" t="s">
        <v>104</v>
      </c>
      <c r="AL40" s="81" t="s">
        <v>105</v>
      </c>
      <c r="AM40" s="81" t="s">
        <v>106</v>
      </c>
      <c r="AN40" s="82" t="s">
        <v>107</v>
      </c>
      <c r="AO40" s="80" t="s">
        <v>100</v>
      </c>
      <c r="AP40" s="81" t="s">
        <v>36</v>
      </c>
      <c r="AQ40" s="81" t="s">
        <v>104</v>
      </c>
      <c r="AR40" s="81" t="s">
        <v>105</v>
      </c>
      <c r="AS40" s="81" t="s">
        <v>106</v>
      </c>
      <c r="AT40" s="83" t="s">
        <v>107</v>
      </c>
      <c r="AU40" s="85" t="s">
        <v>108</v>
      </c>
      <c r="AV40" s="86" t="s">
        <v>109</v>
      </c>
      <c r="AW40" s="86" t="s">
        <v>110</v>
      </c>
      <c r="AX40" s="86" t="s">
        <v>111</v>
      </c>
      <c r="AY40" s="92" t="s">
        <v>119</v>
      </c>
      <c r="AZ40" s="121" t="s">
        <v>108</v>
      </c>
      <c r="BA40" s="86" t="s">
        <v>109</v>
      </c>
      <c r="BB40" s="86" t="s">
        <v>110</v>
      </c>
      <c r="BC40" s="86" t="s">
        <v>111</v>
      </c>
      <c r="BD40" s="122" t="s">
        <v>119</v>
      </c>
    </row>
    <row r="41" spans="3:56" ht="16.5" thickBot="1">
      <c r="C41" s="152" t="s">
        <v>201</v>
      </c>
      <c r="D41" s="153"/>
      <c r="E41" s="154"/>
      <c r="F41" s="145" t="e">
        <f>AVERAGEIF(T_LIEU1[LIEU],"H",F7:F28)</f>
        <v>#DIV/0!</v>
      </c>
      <c r="G41" s="145" t="e">
        <f>AVERAGEIF(T_LIEU1[LIEU],"H",G7:G28)</f>
        <v>#DIV/0!</v>
      </c>
      <c r="H41" s="145" t="e">
        <f>AVERAGEIF(T_LIEU1[LIEU],"H",H7:H28)</f>
        <v>#DIV/0!</v>
      </c>
      <c r="I41" s="145" t="e">
        <f>AVERAGEIF(T_LIEU1[LIEU],"H",I7:I28)</f>
        <v>#DIV/0!</v>
      </c>
      <c r="J41" s="145" t="e">
        <f>H41/I41</f>
        <v>#DIV/0!</v>
      </c>
      <c r="K41" s="145" t="e">
        <f>AVERAGEIF(T_LIEU1[LIEU],"H",K7:K28)</f>
        <v>#DIV/0!</v>
      </c>
      <c r="L41" s="145" t="e">
        <f>AVERAGEIF(T_LIEU1[LIEU],"H",L7:L28)</f>
        <v>#DIV/0!</v>
      </c>
      <c r="M41" s="145" t="e">
        <f>K41/L41</f>
        <v>#DIV/0!</v>
      </c>
      <c r="N41" s="145" t="e">
        <f>AVERAGEIF(T_LIEU1[LIEU],"H",N7:N28)</f>
        <v>#DIV/0!</v>
      </c>
      <c r="O41" s="145" t="e">
        <f>AVERAGEIF(T_LIEU1[LIEU],"H",O7:O28)</f>
        <v>#DIV/0!</v>
      </c>
      <c r="P41" s="145" t="e">
        <f>N41/O41</f>
        <v>#DIV/0!</v>
      </c>
      <c r="Q41" s="145" t="e">
        <f>AVERAGEIF(T_LIEU1[LIEU],"H",Q7:Q28)</f>
        <v>#DIV/0!</v>
      </c>
      <c r="R41" s="145" t="e">
        <f>AVERAGEIF(T_LIEU1[LIEU],"H",R7:R28)</f>
        <v>#DIV/0!</v>
      </c>
      <c r="S41" s="145" t="e">
        <f>Q41/R41</f>
        <v>#DIV/0!</v>
      </c>
      <c r="T41" s="145" t="e">
        <f>((N41+0.5*K41)/O41)</f>
        <v>#DIV/0!</v>
      </c>
      <c r="U41" s="145" t="e">
        <f>(F41/(2*((0.44*R41)+O41)))</f>
        <v>#DIV/0!</v>
      </c>
      <c r="V41" s="145" t="e">
        <f>AVERAGEIF(T_LIEU1[LIEU],"H",V7:V28)</f>
        <v>#DIV/0!</v>
      </c>
      <c r="W41" s="145" t="e">
        <f>AVERAGEIF(T_LIEU1[LIEU],"H",W7:W28)</f>
        <v>#DIV/0!</v>
      </c>
      <c r="X41" s="145" t="e">
        <f>AVERAGEIF(T_LIEU1[LIEU],"H",X7:X28)</f>
        <v>#DIV/0!</v>
      </c>
      <c r="Y41" s="145" t="e">
        <f>AVERAGEIF(T_LIEU1[LIEU],"H",Y7:Y28)</f>
        <v>#DIV/0!</v>
      </c>
      <c r="Z41" s="145" t="e">
        <f>AVERAGEIF(T_LIEU1[LIEU],"H",Z7:Z28)</f>
        <v>#DIV/0!</v>
      </c>
      <c r="AA41" s="145" t="e">
        <f>AVERAGEIF(T_LIEU1[LIEU],"H",AA7:AA28)</f>
        <v>#DIV/0!</v>
      </c>
      <c r="AB41" s="145" t="e">
        <f>AVERAGEIF(T_LIEU1[LIEU],"H",AB7:AB28)</f>
        <v>#DIV/0!</v>
      </c>
      <c r="AC41" s="145" t="e">
        <f>AVERAGEIF(T_LIEU1[LIEU],"H",AC7:AC28)</f>
        <v>#DIV/0!</v>
      </c>
      <c r="AD41" s="145" t="e">
        <f>AVERAGEIF(T_LIEU1[LIEU],"H",AD7:AD28)</f>
        <v>#DIV/0!</v>
      </c>
      <c r="AE41" s="145" t="e">
        <f>AVERAGEIF(T_LIEU1[LIEU],"H",AE7:AE28)</f>
        <v>#DIV/0!</v>
      </c>
      <c r="AF41" s="145" t="e">
        <f>AVERAGEIF(T_LIEU1[LIEU],"H",AF7:AF28)</f>
        <v>#DIV/0!</v>
      </c>
      <c r="AG41" s="145" t="e">
        <f>AVERAGEIF(T_LIEU1[LIEU],"H",AG7:AG28)</f>
        <v>#DIV/0!</v>
      </c>
      <c r="AH41" s="145" t="e">
        <f>AVERAGEIF(T_LIEU1[LIEU],"H",AH7:AH28)</f>
        <v>#DIV/0!</v>
      </c>
      <c r="AI41" s="145" t="e">
        <f>AVERAGEIF(T_LIEU1[LIEU],"H",AI7:AI28)</f>
        <v>#DIV/0!</v>
      </c>
      <c r="AJ41" s="145" t="e">
        <f>AVERAGEIF(T_LIEU1[LIEU],"H",AJ7:AJ28)</f>
        <v>#DIV/0!</v>
      </c>
      <c r="AK41" s="145" t="e">
        <f>AVERAGEIF(T_LIEU1[LIEU],"H",AK7:AK28)</f>
        <v>#DIV/0!</v>
      </c>
      <c r="AL41" s="145" t="e">
        <f>AVERAGEIF(T_LIEU1[LIEU],"H",AL7:AL28)</f>
        <v>#DIV/0!</v>
      </c>
      <c r="AM41" s="145" t="e">
        <f>AVERAGEIF(T_LIEU1[LIEU],"H",AM7:AM28)</f>
        <v>#DIV/0!</v>
      </c>
      <c r="AN41" s="145" t="e">
        <f>AVERAGEIF(T_LIEU1[LIEU],"H",AN7:AN28)</f>
        <v>#DIV/0!</v>
      </c>
      <c r="AO41" s="145" t="e">
        <f>AVERAGEIF(T_LIEU1[LIEU],"H",AO7:AO28)</f>
        <v>#DIV/0!</v>
      </c>
      <c r="AP41" s="145" t="e">
        <f>AVERAGEIF(T_LIEU1[LIEU],"H",AP7:AP28)</f>
        <v>#DIV/0!</v>
      </c>
      <c r="AQ41" s="145" t="e">
        <f>AVERAGEIF(T_LIEU1[LIEU],"H",AQ7:AQ28)</f>
        <v>#DIV/0!</v>
      </c>
      <c r="AR41" s="145" t="e">
        <f>AVERAGEIF(T_LIEU1[LIEU],"H",AR7:AR28)</f>
        <v>#DIV/0!</v>
      </c>
      <c r="AS41" s="145" t="e">
        <f>AVERAGEIF(T_LIEU1[LIEU],"H",AS7:AS28)</f>
        <v>#DIV/0!</v>
      </c>
      <c r="AT41" s="145" t="e">
        <f>AVERAGEIF(T_LIEU1[LIEU],"H",AT7:AT28)</f>
        <v>#DIV/0!</v>
      </c>
      <c r="AU41" s="145" t="e">
        <f>AVERAGEIF(T_LIEU1[LIEU],"H",AU7:AU28)</f>
        <v>#DIV/0!</v>
      </c>
      <c r="AV41" s="145" t="e">
        <f>AVERAGEIF(T_LIEU1[LIEU],"H",AV7:AV28)</f>
        <v>#DIV/0!</v>
      </c>
      <c r="AW41" s="145" t="e">
        <f>AVERAGEIF(T_LIEU1[LIEU],"H",AW7:AW28)</f>
        <v>#DIV/0!</v>
      </c>
      <c r="AX41" s="145" t="e">
        <f>AVERAGEIF(T_LIEU1[LIEU],"H",AX7:AX28)</f>
        <v>#DIV/0!</v>
      </c>
      <c r="AY41" s="145" t="e">
        <f>AVERAGEIF(T_LIEU1[LIEU],"H",AY7:AY28)</f>
        <v>#DIV/0!</v>
      </c>
      <c r="AZ41" s="145" t="e">
        <f>AVERAGEIF(T_LIEU1[LIEU],"H",AZ7:AZ28)</f>
        <v>#DIV/0!</v>
      </c>
      <c r="BA41" s="145" t="e">
        <f>AVERAGEIF(T_LIEU1[LIEU],"H",BA7:BA28)</f>
        <v>#DIV/0!</v>
      </c>
      <c r="BB41" s="145" t="e">
        <f>AVERAGEIF(T_LIEU1[LIEU],"H",BB7:BB28)</f>
        <v>#DIV/0!</v>
      </c>
      <c r="BC41" s="145" t="e">
        <f>AVERAGEIF(T_LIEU1[LIEU],"H",BC7:BC28)</f>
        <v>#DIV/0!</v>
      </c>
      <c r="BD41" s="145" t="e">
        <f>AVERAGEIF(T_LIEU1[LIEU],"H",BD7:BD28)</f>
        <v>#DIV/0!</v>
      </c>
    </row>
    <row r="42" spans="3:56" ht="16.5" thickBot="1">
      <c r="C42" s="150" t="s">
        <v>202</v>
      </c>
      <c r="D42" s="155"/>
      <c r="E42" s="151"/>
      <c r="F42" s="145" t="e">
        <f>AVERAGEIF(T_LIEU1[LIEU],"A",F7:F28)</f>
        <v>#DIV/0!</v>
      </c>
      <c r="G42" s="145" t="e">
        <f>AVERAGEIF(T_LIEU1[LIEU],"A",G7:G28)</f>
        <v>#DIV/0!</v>
      </c>
      <c r="H42" s="145" t="e">
        <f>AVERAGEIF(T_LIEU1[LIEU],"A",H7:H28)</f>
        <v>#DIV/0!</v>
      </c>
      <c r="I42" s="145" t="e">
        <f>AVERAGEIF(T_LIEU1[LIEU],"A",I7:I28)</f>
        <v>#DIV/0!</v>
      </c>
      <c r="J42" s="145" t="e">
        <f>H42/I42</f>
        <v>#DIV/0!</v>
      </c>
      <c r="K42" s="145" t="e">
        <f>AVERAGEIF(T_LIEU1[LIEU],"A",K7:K28)</f>
        <v>#DIV/0!</v>
      </c>
      <c r="L42" s="145" t="e">
        <f>AVERAGEIF(T_LIEU1[LIEU],"A",L7:L28)</f>
        <v>#DIV/0!</v>
      </c>
      <c r="M42" s="145" t="e">
        <f>K42/L42</f>
        <v>#DIV/0!</v>
      </c>
      <c r="N42" s="145" t="e">
        <f>AVERAGEIF(T_LIEU1[LIEU],"A",N7:N28)</f>
        <v>#DIV/0!</v>
      </c>
      <c r="O42" s="145" t="e">
        <f>AVERAGEIF(T_LIEU1[LIEU],"A",O7:O28)</f>
        <v>#DIV/0!</v>
      </c>
      <c r="P42" s="145" t="e">
        <f>N42/O42</f>
        <v>#DIV/0!</v>
      </c>
      <c r="Q42" s="145" t="e">
        <f>AVERAGEIF(T_LIEU1[LIEU],"A",Q7:Q28)</f>
        <v>#DIV/0!</v>
      </c>
      <c r="R42" s="145" t="e">
        <f>AVERAGEIF(T_LIEU1[LIEU],"A",R7:R28)</f>
        <v>#DIV/0!</v>
      </c>
      <c r="S42" s="145" t="e">
        <f>Q42/R42</f>
        <v>#DIV/0!</v>
      </c>
      <c r="T42" s="145" t="e">
        <f>((N42+0.5*K42)/O42)</f>
        <v>#DIV/0!</v>
      </c>
      <c r="U42" s="145" t="e">
        <f>(F42/(2*((0.44*R42)+O42)))</f>
        <v>#DIV/0!</v>
      </c>
      <c r="V42" s="145" t="e">
        <f>AVERAGEIF(T_LIEU1[LIEU],"A",V7:V28)</f>
        <v>#DIV/0!</v>
      </c>
      <c r="W42" s="145" t="e">
        <f>AVERAGEIF(T_LIEU1[LIEU],"A",W7:W28)</f>
        <v>#DIV/0!</v>
      </c>
      <c r="X42" s="145" t="e">
        <f>AVERAGEIF(T_LIEU1[LIEU],"A",X7:X28)</f>
        <v>#DIV/0!</v>
      </c>
      <c r="Y42" s="145" t="e">
        <f>AVERAGEIF(T_LIEU1[LIEU],"A",Y7:Y28)</f>
        <v>#DIV/0!</v>
      </c>
      <c r="Z42" s="145" t="e">
        <f>AVERAGEIF(T_LIEU1[LIEU],"A",Z7:Z28)</f>
        <v>#DIV/0!</v>
      </c>
      <c r="AA42" s="145" t="e">
        <f>AVERAGEIF(T_LIEU1[LIEU],"A",AA7:AA28)</f>
        <v>#DIV/0!</v>
      </c>
      <c r="AB42" s="145" t="e">
        <f>AVERAGEIF(T_LIEU1[LIEU],"A",AB7:AB28)</f>
        <v>#DIV/0!</v>
      </c>
      <c r="AC42" s="145" t="e">
        <f>AVERAGEIF(T_LIEU1[LIEU],"A",AC7:AC28)</f>
        <v>#DIV/0!</v>
      </c>
      <c r="AD42" s="145" t="e">
        <f>AVERAGEIF(T_LIEU1[LIEU],"A",AD7:AD28)</f>
        <v>#DIV/0!</v>
      </c>
      <c r="AE42" s="145" t="e">
        <f>AVERAGEIF(T_LIEU1[LIEU],"A",AE7:AE28)</f>
        <v>#DIV/0!</v>
      </c>
      <c r="AF42" s="145" t="e">
        <f>AVERAGEIF(T_LIEU1[LIEU],"A",AF7:AF28)</f>
        <v>#DIV/0!</v>
      </c>
      <c r="AG42" s="145" t="e">
        <f>AVERAGEIF(T_LIEU1[LIEU],"A",AG7:AG28)</f>
        <v>#DIV/0!</v>
      </c>
      <c r="AH42" s="145" t="e">
        <f>AVERAGEIF(T_LIEU1[LIEU],"A",AH7:AH28)</f>
        <v>#DIV/0!</v>
      </c>
      <c r="AI42" s="145" t="e">
        <f>AVERAGEIF(T_LIEU1[LIEU],"A",AI7:AI28)</f>
        <v>#DIV/0!</v>
      </c>
      <c r="AJ42" s="145" t="e">
        <f>AVERAGEIF(T_LIEU1[LIEU],"A",AJ7:AJ28)</f>
        <v>#DIV/0!</v>
      </c>
      <c r="AK42" s="145" t="e">
        <f>AVERAGEIF(T_LIEU1[LIEU],"A",AK7:AK28)</f>
        <v>#DIV/0!</v>
      </c>
      <c r="AL42" s="145" t="e">
        <f>AVERAGEIF(T_LIEU1[LIEU],"A",AL7:AL28)</f>
        <v>#DIV/0!</v>
      </c>
      <c r="AM42" s="145" t="e">
        <f>AVERAGEIF(T_LIEU1[LIEU],"A",AM7:AM28)</f>
        <v>#DIV/0!</v>
      </c>
      <c r="AN42" s="145" t="e">
        <f>AVERAGEIF(T_LIEU1[LIEU],"A",AN7:AN28)</f>
        <v>#DIV/0!</v>
      </c>
      <c r="AO42" s="145" t="e">
        <f>AVERAGEIF(T_LIEU1[LIEU],"A",AO7:AO28)</f>
        <v>#DIV/0!</v>
      </c>
      <c r="AP42" s="145" t="e">
        <f>AVERAGEIF(T_LIEU1[LIEU],"A",AP7:AP28)</f>
        <v>#DIV/0!</v>
      </c>
      <c r="AQ42" s="145" t="e">
        <f>AVERAGEIF(T_LIEU1[LIEU],"A",AQ7:AQ28)</f>
        <v>#DIV/0!</v>
      </c>
      <c r="AR42" s="145" t="e">
        <f>AVERAGEIF(T_LIEU1[LIEU],"A",AR7:AR28)</f>
        <v>#DIV/0!</v>
      </c>
      <c r="AS42" s="145" t="e">
        <f>AVERAGEIF(T_LIEU1[LIEU],"A",AS7:AS28)</f>
        <v>#DIV/0!</v>
      </c>
      <c r="AT42" s="145" t="e">
        <f>AVERAGEIF(T_LIEU1[LIEU],"A",AT7:AT28)</f>
        <v>#DIV/0!</v>
      </c>
      <c r="AU42" s="145" t="e">
        <f>AVERAGEIF(T_LIEU1[LIEU],"A",AU7:AU28)</f>
        <v>#DIV/0!</v>
      </c>
      <c r="AV42" s="145" t="e">
        <f>AVERAGEIF(T_LIEU1[LIEU],"A",AV7:AV28)</f>
        <v>#DIV/0!</v>
      </c>
      <c r="AW42" s="145" t="e">
        <f>AVERAGEIF(T_LIEU1[LIEU],"A",AW7:AW28)</f>
        <v>#DIV/0!</v>
      </c>
      <c r="AX42" s="145" t="e">
        <f>AVERAGEIF(T_LIEU1[LIEU],"A",AX7:AX28)</f>
        <v>#DIV/0!</v>
      </c>
      <c r="AY42" s="145" t="e">
        <f>AVERAGEIF(T_LIEU1[LIEU],"A",AY7:AY28)</f>
        <v>#DIV/0!</v>
      </c>
      <c r="AZ42" s="145" t="e">
        <f>AVERAGEIF(T_LIEU1[LIEU],"A",AZ7:AZ28)</f>
        <v>#DIV/0!</v>
      </c>
      <c r="BA42" s="145" t="e">
        <f>AVERAGEIF(T_LIEU1[LIEU],"A",BA7:BA28)</f>
        <v>#DIV/0!</v>
      </c>
      <c r="BB42" s="145" t="e">
        <f>AVERAGEIF(T_LIEU1[LIEU],"A",BB7:BB28)</f>
        <v>#DIV/0!</v>
      </c>
      <c r="BC42" s="145" t="e">
        <f>AVERAGEIF(T_LIEU1[LIEU],"A",BC7:BC28)</f>
        <v>#DIV/0!</v>
      </c>
      <c r="BD42" s="145" t="e">
        <f>AVERAGEIF(T_LIEU1[LIEU],"A",BD7:BD28)</f>
        <v>#DIV/0!</v>
      </c>
    </row>
  </sheetData>
  <mergeCells count="25">
    <mergeCell ref="H33:AF33"/>
    <mergeCell ref="AG32:AT32"/>
    <mergeCell ref="AO33:AT33"/>
    <mergeCell ref="AU32:BD32"/>
    <mergeCell ref="AZ33:BD33"/>
    <mergeCell ref="A29:E29"/>
    <mergeCell ref="A30:E30"/>
    <mergeCell ref="AG4:AT4"/>
    <mergeCell ref="AU4:BD4"/>
    <mergeCell ref="H5:AF5"/>
    <mergeCell ref="AO5:AT5"/>
    <mergeCell ref="AZ5:BD5"/>
    <mergeCell ref="AG38:AT38"/>
    <mergeCell ref="AU38:BD38"/>
    <mergeCell ref="H39:AF39"/>
    <mergeCell ref="AO39:AT39"/>
    <mergeCell ref="AZ39:BD39"/>
    <mergeCell ref="C40:D40"/>
    <mergeCell ref="C41:E41"/>
    <mergeCell ref="C42:E42"/>
    <mergeCell ref="C33:D33"/>
    <mergeCell ref="C34:D34"/>
    <mergeCell ref="C35:E35"/>
    <mergeCell ref="C36:E36"/>
    <mergeCell ref="C39:D39"/>
  </mergeCells>
  <phoneticPr fontId="18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3FF8C-E95B-471F-B001-C3CD7FD73877}">
  <sheetPr codeName="Feuil10"/>
  <dimension ref="A3:BD42"/>
  <sheetViews>
    <sheetView tabSelected="1" workbookViewId="0">
      <selection activeCell="B17" sqref="B17"/>
    </sheetView>
  </sheetViews>
  <sheetFormatPr baseColWidth="10" defaultRowHeight="15.75"/>
  <cols>
    <col min="1" max="1" width="13.875" customWidth="1"/>
    <col min="4" max="4" width="10.125" customWidth="1"/>
    <col min="5" max="5" width="9.5" customWidth="1"/>
    <col min="6" max="6" width="5.875" customWidth="1"/>
    <col min="8" max="8" width="8.5" customWidth="1"/>
    <col min="9" max="9" width="6.5" customWidth="1"/>
    <col min="10" max="10" width="8.875" customWidth="1"/>
    <col min="11" max="11" width="7" customWidth="1"/>
    <col min="12" max="12" width="5.875" customWidth="1"/>
    <col min="13" max="13" width="8.375" customWidth="1"/>
    <col min="14" max="14" width="7.625" customWidth="1"/>
    <col min="15" max="15" width="7" customWidth="1"/>
    <col min="16" max="16" width="8" customWidth="1"/>
    <col min="17" max="17" width="6.5" customWidth="1"/>
    <col min="18" max="18" width="6.875" customWidth="1"/>
    <col min="19" max="19" width="6.125" customWidth="1"/>
    <col min="20" max="20" width="7.625" customWidth="1"/>
    <col min="21" max="21" width="8.125" customWidth="1"/>
    <col min="22" max="32" width="6.875" customWidth="1"/>
    <col min="33" max="33" width="8" customWidth="1"/>
    <col min="34" max="34" width="8.625" customWidth="1"/>
    <col min="35" max="36" width="9.375" customWidth="1"/>
    <col min="37" max="37" width="7.625" customWidth="1"/>
    <col min="38" max="38" width="8" customWidth="1"/>
    <col min="39" max="39" width="10" customWidth="1"/>
    <col min="40" max="40" width="13" customWidth="1"/>
    <col min="41" max="41" width="7.125" customWidth="1"/>
    <col min="42" max="42" width="8" customWidth="1"/>
    <col min="43" max="43" width="7.5" customWidth="1"/>
    <col min="44" max="44" width="8" customWidth="1"/>
    <col min="46" max="46" width="12.875" customWidth="1"/>
    <col min="47" max="47" width="10.375" customWidth="1"/>
    <col min="48" max="48" width="7.875" customWidth="1"/>
    <col min="49" max="49" width="13" customWidth="1"/>
    <col min="50" max="50" width="8.5" customWidth="1"/>
    <col min="51" max="51" width="17.125" customWidth="1"/>
    <col min="52" max="52" width="9.875" customWidth="1"/>
    <col min="53" max="53" width="8.625" customWidth="1"/>
    <col min="54" max="54" width="14" customWidth="1"/>
    <col min="55" max="55" width="8.125" customWidth="1"/>
    <col min="56" max="56" width="17.5" customWidth="1"/>
  </cols>
  <sheetData>
    <row r="3" spans="1:56" ht="16.5" thickBot="1"/>
    <row r="4" spans="1:56" ht="16.5" thickBot="1">
      <c r="AG4" s="162" t="s">
        <v>121</v>
      </c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4"/>
      <c r="AU4" s="165" t="s">
        <v>122</v>
      </c>
      <c r="AV4" s="166"/>
      <c r="AW4" s="166"/>
      <c r="AX4" s="166"/>
      <c r="AY4" s="166"/>
      <c r="AZ4" s="166"/>
      <c r="BA4" s="166"/>
      <c r="BB4" s="166"/>
      <c r="BC4" s="166"/>
      <c r="BD4" s="167"/>
    </row>
    <row r="5" spans="1:56" ht="16.5" thickBot="1">
      <c r="D5" s="128"/>
      <c r="E5" s="71"/>
      <c r="F5" s="71"/>
      <c r="G5" s="71"/>
      <c r="H5" s="168" t="s">
        <v>120</v>
      </c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69"/>
      <c r="AD5" s="169"/>
      <c r="AE5" s="169"/>
      <c r="AF5" s="170"/>
      <c r="AG5" s="78"/>
      <c r="AH5" s="78"/>
      <c r="AI5" s="78"/>
      <c r="AJ5" s="78"/>
      <c r="AK5" s="78"/>
      <c r="AL5" s="78"/>
      <c r="AM5" s="78"/>
      <c r="AN5" s="79"/>
      <c r="AO5" s="172" t="s">
        <v>112</v>
      </c>
      <c r="AP5" s="172"/>
      <c r="AQ5" s="172"/>
      <c r="AR5" s="172"/>
      <c r="AS5" s="172"/>
      <c r="AT5" s="173"/>
      <c r="AU5" s="84"/>
      <c r="AV5" s="84"/>
      <c r="AW5" s="84"/>
      <c r="AX5" s="84"/>
      <c r="AY5" s="91"/>
      <c r="AZ5" s="174" t="s">
        <v>112</v>
      </c>
      <c r="BA5" s="175"/>
      <c r="BB5" s="175"/>
      <c r="BC5" s="175"/>
      <c r="BD5" s="176"/>
    </row>
    <row r="6" spans="1:56">
      <c r="A6" t="s">
        <v>136</v>
      </c>
      <c r="B6" s="57" t="s">
        <v>84</v>
      </c>
      <c r="C6" s="41" t="s">
        <v>152</v>
      </c>
      <c r="D6" s="143" t="s">
        <v>90</v>
      </c>
      <c r="E6" s="149" t="s">
        <v>115</v>
      </c>
      <c r="F6" s="19" t="s">
        <v>22</v>
      </c>
      <c r="G6" s="76" t="s">
        <v>116</v>
      </c>
      <c r="H6" s="73" t="s">
        <v>7</v>
      </c>
      <c r="I6" s="72" t="s">
        <v>8</v>
      </c>
      <c r="J6" s="72" t="s">
        <v>117</v>
      </c>
      <c r="K6" s="72" t="s">
        <v>10</v>
      </c>
      <c r="L6" s="72" t="s">
        <v>11</v>
      </c>
      <c r="M6" s="72" t="s">
        <v>118</v>
      </c>
      <c r="N6" s="72" t="s">
        <v>91</v>
      </c>
      <c r="O6" s="72" t="s">
        <v>92</v>
      </c>
      <c r="P6" s="72" t="s">
        <v>93</v>
      </c>
      <c r="Q6" s="72" t="s">
        <v>13</v>
      </c>
      <c r="R6" s="72" t="s">
        <v>14</v>
      </c>
      <c r="S6" s="72" t="s">
        <v>15</v>
      </c>
      <c r="T6" s="72" t="s">
        <v>36</v>
      </c>
      <c r="U6" s="72" t="s">
        <v>94</v>
      </c>
      <c r="V6" s="72" t="s">
        <v>16</v>
      </c>
      <c r="W6" s="72" t="s">
        <v>17</v>
      </c>
      <c r="X6" s="72" t="s">
        <v>39</v>
      </c>
      <c r="Y6" s="72" t="s">
        <v>18</v>
      </c>
      <c r="Z6" s="72" t="s">
        <v>19</v>
      </c>
      <c r="AA6" s="72" t="s">
        <v>29</v>
      </c>
      <c r="AB6" s="72" t="s">
        <v>95</v>
      </c>
      <c r="AC6" s="72" t="s">
        <v>96</v>
      </c>
      <c r="AD6" s="72" t="s">
        <v>97</v>
      </c>
      <c r="AE6" s="72" t="s">
        <v>98</v>
      </c>
      <c r="AF6" s="77" t="s">
        <v>99</v>
      </c>
      <c r="AG6" s="80" t="s">
        <v>100</v>
      </c>
      <c r="AH6" s="81" t="s">
        <v>101</v>
      </c>
      <c r="AI6" s="81" t="s">
        <v>102</v>
      </c>
      <c r="AJ6" s="81" t="s">
        <v>103</v>
      </c>
      <c r="AK6" s="81" t="s">
        <v>104</v>
      </c>
      <c r="AL6" s="81" t="s">
        <v>105</v>
      </c>
      <c r="AM6" s="81" t="s">
        <v>106</v>
      </c>
      <c r="AN6" s="82" t="s">
        <v>107</v>
      </c>
      <c r="AO6" s="80" t="s">
        <v>100</v>
      </c>
      <c r="AP6" s="81" t="s">
        <v>36</v>
      </c>
      <c r="AQ6" s="81" t="s">
        <v>104</v>
      </c>
      <c r="AR6" s="81" t="s">
        <v>105</v>
      </c>
      <c r="AS6" s="81" t="s">
        <v>106</v>
      </c>
      <c r="AT6" s="83" t="s">
        <v>107</v>
      </c>
      <c r="AU6" s="85" t="s">
        <v>108</v>
      </c>
      <c r="AV6" s="86" t="s">
        <v>109</v>
      </c>
      <c r="AW6" s="86" t="s">
        <v>110</v>
      </c>
      <c r="AX6" s="86" t="s">
        <v>111</v>
      </c>
      <c r="AY6" s="92" t="s">
        <v>119</v>
      </c>
      <c r="AZ6" s="121" t="s">
        <v>108</v>
      </c>
      <c r="BA6" s="86" t="s">
        <v>109</v>
      </c>
      <c r="BB6" s="86" t="s">
        <v>110</v>
      </c>
      <c r="BC6" s="86" t="s">
        <v>111</v>
      </c>
      <c r="BD6" s="122" t="s">
        <v>119</v>
      </c>
    </row>
    <row r="7" spans="1:56">
      <c r="D7" s="144"/>
    </row>
    <row r="28" spans="1:56" ht="16.5" thickBot="1"/>
    <row r="29" spans="1:56" ht="16.5" thickBot="1">
      <c r="A29" s="177" t="s">
        <v>153</v>
      </c>
      <c r="B29" s="178"/>
      <c r="C29" s="178"/>
      <c r="D29" s="179"/>
      <c r="E29" s="180"/>
      <c r="F29" s="142" t="e">
        <f>AVERAGE(F7:F28)</f>
        <v>#DIV/0!</v>
      </c>
      <c r="G29" s="100" t="e">
        <f>AVERAGE(G7:G28)</f>
        <v>#DIV/0!</v>
      </c>
      <c r="H29" s="100" t="e">
        <f t="shared" ref="H29:I29" si="0">AVERAGE(H7:H28)</f>
        <v>#DIV/0!</v>
      </c>
      <c r="I29" s="100" t="e">
        <f t="shared" si="0"/>
        <v>#DIV/0!</v>
      </c>
      <c r="J29" s="141" t="e">
        <f>H29/I29</f>
        <v>#DIV/0!</v>
      </c>
      <c r="K29" s="100" t="e">
        <f>AVERAGE(K7:K28)</f>
        <v>#DIV/0!</v>
      </c>
      <c r="L29" s="100" t="e">
        <f>AVERAGE(L7:L28)</f>
        <v>#DIV/0!</v>
      </c>
      <c r="M29" s="141" t="e">
        <f>K29/L29</f>
        <v>#DIV/0!</v>
      </c>
      <c r="N29" s="100" t="e">
        <f>AVERAGE(N7:N28)</f>
        <v>#DIV/0!</v>
      </c>
      <c r="O29" s="100" t="e">
        <f>AVERAGE(O7:O28)</f>
        <v>#DIV/0!</v>
      </c>
      <c r="P29" s="141" t="e">
        <f>N29/O29</f>
        <v>#DIV/0!</v>
      </c>
      <c r="Q29" s="100" t="e">
        <f>AVERAGE(Q7:Q28)</f>
        <v>#DIV/0!</v>
      </c>
      <c r="R29" s="100" t="e">
        <f>AVERAGE(R7:R28)</f>
        <v>#DIV/0!</v>
      </c>
      <c r="S29" s="141" t="e">
        <f>Q29/R29</f>
        <v>#DIV/0!</v>
      </c>
      <c r="T29" s="100" t="e">
        <f>((N29+0.5*K29)/O29)</f>
        <v>#DIV/0!</v>
      </c>
      <c r="U29" s="100" t="e">
        <f>(F29/(2*(O29+(0.44*R29))))</f>
        <v>#DIV/0!</v>
      </c>
      <c r="V29" s="100" t="e">
        <f>AVERAGE(V7:V28)</f>
        <v>#DIV/0!</v>
      </c>
      <c r="W29" s="100" t="e">
        <f t="shared" ref="W29:BD29" si="1">AVERAGE(W7:W28)</f>
        <v>#DIV/0!</v>
      </c>
      <c r="X29" s="100" t="e">
        <f t="shared" si="1"/>
        <v>#DIV/0!</v>
      </c>
      <c r="Y29" s="100" t="e">
        <f t="shared" si="1"/>
        <v>#DIV/0!</v>
      </c>
      <c r="Z29" s="100" t="e">
        <f t="shared" si="1"/>
        <v>#DIV/0!</v>
      </c>
      <c r="AA29" s="100" t="e">
        <f t="shared" si="1"/>
        <v>#DIV/0!</v>
      </c>
      <c r="AB29" s="100" t="e">
        <f t="shared" si="1"/>
        <v>#DIV/0!</v>
      </c>
      <c r="AC29" s="100" t="e">
        <f t="shared" si="1"/>
        <v>#DIV/0!</v>
      </c>
      <c r="AD29" s="100" t="e">
        <f t="shared" si="1"/>
        <v>#DIV/0!</v>
      </c>
      <c r="AE29" s="100" t="e">
        <f t="shared" si="1"/>
        <v>#DIV/0!</v>
      </c>
      <c r="AF29" s="100" t="e">
        <f t="shared" si="1"/>
        <v>#DIV/0!</v>
      </c>
      <c r="AG29" s="100" t="e">
        <f t="shared" si="1"/>
        <v>#DIV/0!</v>
      </c>
      <c r="AH29" s="100" t="e">
        <f t="shared" si="1"/>
        <v>#DIV/0!</v>
      </c>
      <c r="AI29" s="100" t="e">
        <f t="shared" si="1"/>
        <v>#DIV/0!</v>
      </c>
      <c r="AJ29" s="100" t="e">
        <f t="shared" si="1"/>
        <v>#DIV/0!</v>
      </c>
      <c r="AK29" s="100" t="e">
        <f t="shared" si="1"/>
        <v>#DIV/0!</v>
      </c>
      <c r="AL29" s="100" t="e">
        <f t="shared" si="1"/>
        <v>#DIV/0!</v>
      </c>
      <c r="AM29" s="100" t="e">
        <f t="shared" si="1"/>
        <v>#DIV/0!</v>
      </c>
      <c r="AN29" s="100" t="e">
        <f t="shared" si="1"/>
        <v>#DIV/0!</v>
      </c>
      <c r="AO29" s="100" t="e">
        <f t="shared" si="1"/>
        <v>#DIV/0!</v>
      </c>
      <c r="AP29" s="100" t="e">
        <f t="shared" si="1"/>
        <v>#DIV/0!</v>
      </c>
      <c r="AQ29" s="100" t="e">
        <f t="shared" si="1"/>
        <v>#DIV/0!</v>
      </c>
      <c r="AR29" s="100" t="e">
        <f t="shared" si="1"/>
        <v>#DIV/0!</v>
      </c>
      <c r="AS29" s="100" t="e">
        <f t="shared" si="1"/>
        <v>#DIV/0!</v>
      </c>
      <c r="AT29" s="100" t="e">
        <f t="shared" si="1"/>
        <v>#DIV/0!</v>
      </c>
      <c r="AU29" s="100" t="e">
        <f t="shared" si="1"/>
        <v>#DIV/0!</v>
      </c>
      <c r="AV29" s="100" t="e">
        <f t="shared" si="1"/>
        <v>#DIV/0!</v>
      </c>
      <c r="AW29" s="100" t="e">
        <f t="shared" si="1"/>
        <v>#DIV/0!</v>
      </c>
      <c r="AX29" s="100" t="e">
        <f t="shared" si="1"/>
        <v>#DIV/0!</v>
      </c>
      <c r="AY29" s="100" t="e">
        <f t="shared" si="1"/>
        <v>#DIV/0!</v>
      </c>
      <c r="AZ29" s="100" t="e">
        <f t="shared" si="1"/>
        <v>#DIV/0!</v>
      </c>
      <c r="BA29" s="100" t="e">
        <f t="shared" si="1"/>
        <v>#DIV/0!</v>
      </c>
      <c r="BB29" s="100" t="e">
        <f t="shared" si="1"/>
        <v>#DIV/0!</v>
      </c>
      <c r="BC29" s="100" t="e">
        <f t="shared" si="1"/>
        <v>#DIV/0!</v>
      </c>
      <c r="BD29" s="100" t="e">
        <f t="shared" si="1"/>
        <v>#DIV/0!</v>
      </c>
    </row>
    <row r="30" spans="1:56" ht="16.5" thickBot="1">
      <c r="A30" s="177" t="s">
        <v>154</v>
      </c>
      <c r="B30" s="178"/>
      <c r="C30" s="178"/>
      <c r="D30" s="178"/>
      <c r="E30" s="181"/>
      <c r="F30" s="142">
        <f>SUM(F7:F28)</f>
        <v>0</v>
      </c>
      <c r="G30" s="100">
        <f>SUM(G7:G28)</f>
        <v>0</v>
      </c>
      <c r="H30" s="100">
        <f t="shared" ref="H30:BD30" si="2">SUM(H7:H28)</f>
        <v>0</v>
      </c>
      <c r="I30" s="100">
        <f t="shared" si="2"/>
        <v>0</v>
      </c>
      <c r="J30" s="100"/>
      <c r="K30" s="100">
        <f t="shared" si="2"/>
        <v>0</v>
      </c>
      <c r="L30" s="100">
        <f t="shared" si="2"/>
        <v>0</v>
      </c>
      <c r="M30" s="100"/>
      <c r="N30" s="100">
        <f t="shared" si="2"/>
        <v>0</v>
      </c>
      <c r="O30" s="100">
        <f t="shared" si="2"/>
        <v>0</v>
      </c>
      <c r="P30" s="100"/>
      <c r="Q30" s="100">
        <f t="shared" si="2"/>
        <v>0</v>
      </c>
      <c r="R30" s="100">
        <f t="shared" si="2"/>
        <v>0</v>
      </c>
      <c r="S30" s="100"/>
      <c r="T30" s="100"/>
      <c r="U30" s="100"/>
      <c r="V30" s="100">
        <f t="shared" si="2"/>
        <v>0</v>
      </c>
      <c r="W30" s="100">
        <f t="shared" si="2"/>
        <v>0</v>
      </c>
      <c r="X30" s="100">
        <f t="shared" si="2"/>
        <v>0</v>
      </c>
      <c r="Y30" s="100">
        <f t="shared" si="2"/>
        <v>0</v>
      </c>
      <c r="Z30" s="100">
        <f t="shared" si="2"/>
        <v>0</v>
      </c>
      <c r="AA30" s="100">
        <f t="shared" si="2"/>
        <v>0</v>
      </c>
      <c r="AB30" s="100">
        <f t="shared" si="2"/>
        <v>0</v>
      </c>
      <c r="AC30" s="100">
        <f t="shared" si="2"/>
        <v>0</v>
      </c>
      <c r="AD30" s="100">
        <f t="shared" si="2"/>
        <v>0</v>
      </c>
      <c r="AE30" s="100">
        <f t="shared" si="2"/>
        <v>0</v>
      </c>
      <c r="AF30" s="100">
        <f t="shared" si="2"/>
        <v>0</v>
      </c>
      <c r="AG30" s="100">
        <f t="shared" si="2"/>
        <v>0</v>
      </c>
      <c r="AH30" s="100">
        <f t="shared" si="2"/>
        <v>0</v>
      </c>
      <c r="AI30" s="100">
        <f t="shared" si="2"/>
        <v>0</v>
      </c>
      <c r="AJ30" s="100">
        <f t="shared" si="2"/>
        <v>0</v>
      </c>
      <c r="AK30" s="100"/>
      <c r="AL30" s="100"/>
      <c r="AM30" s="100"/>
      <c r="AN30" s="100">
        <f t="shared" si="2"/>
        <v>0</v>
      </c>
      <c r="AO30" s="100">
        <f t="shared" si="2"/>
        <v>0</v>
      </c>
      <c r="AP30" s="100"/>
      <c r="AQ30" s="100"/>
      <c r="AR30" s="100"/>
      <c r="AS30" s="100"/>
      <c r="AT30" s="100">
        <f t="shared" si="2"/>
        <v>0</v>
      </c>
      <c r="AU30" s="100">
        <f t="shared" si="2"/>
        <v>0</v>
      </c>
      <c r="AV30" s="100">
        <f t="shared" si="2"/>
        <v>0</v>
      </c>
      <c r="AW30" s="100">
        <f t="shared" si="2"/>
        <v>0</v>
      </c>
      <c r="AX30" s="100">
        <f t="shared" si="2"/>
        <v>0</v>
      </c>
      <c r="AY30" s="100">
        <f t="shared" si="2"/>
        <v>0</v>
      </c>
      <c r="AZ30" s="100">
        <f t="shared" si="2"/>
        <v>0</v>
      </c>
      <c r="BA30" s="100">
        <f t="shared" si="2"/>
        <v>0</v>
      </c>
      <c r="BB30" s="100">
        <f t="shared" si="2"/>
        <v>0</v>
      </c>
      <c r="BC30" s="100">
        <f t="shared" si="2"/>
        <v>0</v>
      </c>
      <c r="BD30" s="100">
        <f t="shared" si="2"/>
        <v>0</v>
      </c>
    </row>
    <row r="31" spans="1:56" ht="16.5" thickBot="1"/>
    <row r="32" spans="1:56" ht="16.5" thickBot="1">
      <c r="AG32" s="162" t="s">
        <v>121</v>
      </c>
      <c r="AH32" s="163"/>
      <c r="AI32" s="163"/>
      <c r="AJ32" s="163"/>
      <c r="AK32" s="163"/>
      <c r="AL32" s="163"/>
      <c r="AM32" s="163"/>
      <c r="AN32" s="163"/>
      <c r="AO32" s="163"/>
      <c r="AP32" s="163"/>
      <c r="AQ32" s="163"/>
      <c r="AR32" s="163"/>
      <c r="AS32" s="163"/>
      <c r="AT32" s="164"/>
      <c r="AU32" s="165" t="s">
        <v>122</v>
      </c>
      <c r="AV32" s="166"/>
      <c r="AW32" s="166"/>
      <c r="AX32" s="166"/>
      <c r="AY32" s="166"/>
      <c r="AZ32" s="166"/>
      <c r="BA32" s="166"/>
      <c r="BB32" s="166"/>
      <c r="BC32" s="166"/>
      <c r="BD32" s="167"/>
    </row>
    <row r="33" spans="3:56" ht="16.5" thickBot="1">
      <c r="C33" s="156" t="s">
        <v>189</v>
      </c>
      <c r="D33" s="157"/>
      <c r="E33" s="147">
        <f>COUNTIF(T_RSLTS1911[RSLTS],"V")</f>
        <v>0</v>
      </c>
      <c r="H33" s="168" t="s">
        <v>120</v>
      </c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  <c r="AF33" s="170"/>
      <c r="AG33" s="78"/>
      <c r="AH33" s="78"/>
      <c r="AI33" s="78"/>
      <c r="AJ33" s="78"/>
      <c r="AK33" s="78"/>
      <c r="AL33" s="78"/>
      <c r="AM33" s="78"/>
      <c r="AN33" s="79"/>
      <c r="AO33" s="171" t="s">
        <v>112</v>
      </c>
      <c r="AP33" s="172"/>
      <c r="AQ33" s="172"/>
      <c r="AR33" s="172"/>
      <c r="AS33" s="172"/>
      <c r="AT33" s="173"/>
      <c r="AU33" s="84"/>
      <c r="AV33" s="84"/>
      <c r="AW33" s="84"/>
      <c r="AX33" s="84"/>
      <c r="AY33" s="91"/>
      <c r="AZ33" s="174" t="s">
        <v>112</v>
      </c>
      <c r="BA33" s="175"/>
      <c r="BB33" s="175"/>
      <c r="BC33" s="175"/>
      <c r="BD33" s="176"/>
    </row>
    <row r="34" spans="3:56" ht="16.5" thickBot="1">
      <c r="C34" s="158" t="s">
        <v>190</v>
      </c>
      <c r="D34" s="159"/>
      <c r="E34" s="148">
        <f>COUNTIF(T_RSLTS1911[RSLTS],"D")</f>
        <v>0</v>
      </c>
      <c r="F34" s="56" t="s">
        <v>22</v>
      </c>
      <c r="G34" s="76" t="s">
        <v>116</v>
      </c>
      <c r="H34" s="73" t="s">
        <v>7</v>
      </c>
      <c r="I34" s="72" t="s">
        <v>8</v>
      </c>
      <c r="J34" s="72" t="s">
        <v>117</v>
      </c>
      <c r="K34" s="72" t="s">
        <v>10</v>
      </c>
      <c r="L34" s="72" t="s">
        <v>11</v>
      </c>
      <c r="M34" s="72" t="s">
        <v>118</v>
      </c>
      <c r="N34" s="72" t="s">
        <v>91</v>
      </c>
      <c r="O34" s="72" t="s">
        <v>92</v>
      </c>
      <c r="P34" s="72" t="s">
        <v>93</v>
      </c>
      <c r="Q34" s="72" t="s">
        <v>13</v>
      </c>
      <c r="R34" s="72" t="s">
        <v>14</v>
      </c>
      <c r="S34" s="72" t="s">
        <v>15</v>
      </c>
      <c r="T34" s="72" t="s">
        <v>36</v>
      </c>
      <c r="U34" s="72" t="s">
        <v>94</v>
      </c>
      <c r="V34" s="72" t="s">
        <v>16</v>
      </c>
      <c r="W34" s="72" t="s">
        <v>17</v>
      </c>
      <c r="X34" s="72" t="s">
        <v>39</v>
      </c>
      <c r="Y34" s="72" t="s">
        <v>18</v>
      </c>
      <c r="Z34" s="72" t="s">
        <v>19</v>
      </c>
      <c r="AA34" s="72" t="s">
        <v>29</v>
      </c>
      <c r="AB34" s="72" t="s">
        <v>95</v>
      </c>
      <c r="AC34" s="72" t="s">
        <v>96</v>
      </c>
      <c r="AD34" s="72" t="s">
        <v>97</v>
      </c>
      <c r="AE34" s="72" t="s">
        <v>98</v>
      </c>
      <c r="AF34" s="77" t="s">
        <v>99</v>
      </c>
      <c r="AG34" s="80" t="s">
        <v>100</v>
      </c>
      <c r="AH34" s="81" t="s">
        <v>101</v>
      </c>
      <c r="AI34" s="81" t="s">
        <v>102</v>
      </c>
      <c r="AJ34" s="81" t="s">
        <v>103</v>
      </c>
      <c r="AK34" s="81" t="s">
        <v>104</v>
      </c>
      <c r="AL34" s="81" t="s">
        <v>105</v>
      </c>
      <c r="AM34" s="81" t="s">
        <v>106</v>
      </c>
      <c r="AN34" s="82" t="s">
        <v>107</v>
      </c>
      <c r="AO34" s="80" t="s">
        <v>100</v>
      </c>
      <c r="AP34" s="81" t="s">
        <v>36</v>
      </c>
      <c r="AQ34" s="81" t="s">
        <v>104</v>
      </c>
      <c r="AR34" s="81" t="s">
        <v>105</v>
      </c>
      <c r="AS34" s="81" t="s">
        <v>106</v>
      </c>
      <c r="AT34" s="83" t="s">
        <v>107</v>
      </c>
      <c r="AU34" s="85" t="s">
        <v>108</v>
      </c>
      <c r="AV34" s="86" t="s">
        <v>109</v>
      </c>
      <c r="AW34" s="86" t="s">
        <v>110</v>
      </c>
      <c r="AX34" s="86" t="s">
        <v>111</v>
      </c>
      <c r="AY34" s="92" t="s">
        <v>119</v>
      </c>
      <c r="AZ34" s="121" t="s">
        <v>108</v>
      </c>
      <c r="BA34" s="86" t="s">
        <v>109</v>
      </c>
      <c r="BB34" s="86" t="s">
        <v>110</v>
      </c>
      <c r="BC34" s="86" t="s">
        <v>111</v>
      </c>
      <c r="BD34" s="122" t="s">
        <v>119</v>
      </c>
    </row>
    <row r="35" spans="3:56" ht="16.5" thickBot="1">
      <c r="C35" s="156" t="s">
        <v>191</v>
      </c>
      <c r="D35" s="160"/>
      <c r="E35" s="157"/>
      <c r="F35" s="145" t="e">
        <f>AVERAGEIF(T_RSLTS1911[RSLTS],"V",F7:F28)</f>
        <v>#DIV/0!</v>
      </c>
      <c r="G35" s="146" t="e">
        <f>AVERAGEIF(T_RSLTS1911[RSLTS],"V",G7:G28)</f>
        <v>#DIV/0!</v>
      </c>
      <c r="H35" s="146" t="e">
        <f>AVERAGEIF(T_RSLTS1911[RSLTS],"V",H7:H28)</f>
        <v>#DIV/0!</v>
      </c>
      <c r="I35" s="146" t="e">
        <f>AVERAGEIF(T_RSLTS1911[RSLTS],"V",I7:I28)</f>
        <v>#DIV/0!</v>
      </c>
      <c r="J35" s="146" t="e">
        <f>H35/I35</f>
        <v>#DIV/0!</v>
      </c>
      <c r="K35" s="146" t="e">
        <f>AVERAGEIF(T_RSLTS1911[RSLTS],"V",K7:K28)</f>
        <v>#DIV/0!</v>
      </c>
      <c r="L35" s="146" t="e">
        <f>AVERAGEIF(T_RSLTS1911[RSLTS],"V",L7:L28)</f>
        <v>#DIV/0!</v>
      </c>
      <c r="M35" s="146" t="e">
        <f>K35/L35</f>
        <v>#DIV/0!</v>
      </c>
      <c r="N35" s="146" t="e">
        <f>AVERAGEIF(T_RSLTS1911[RSLTS],"V",N7:N28)</f>
        <v>#DIV/0!</v>
      </c>
      <c r="O35" s="146" t="e">
        <f>AVERAGEIF(T_RSLTS1911[RSLTS],"V",O7:O28)</f>
        <v>#DIV/0!</v>
      </c>
      <c r="P35" s="146" t="e">
        <f>N35/O35</f>
        <v>#DIV/0!</v>
      </c>
      <c r="Q35" s="146" t="e">
        <f>AVERAGEIF(T_RSLTS1911[RSLTS],"V",Q7:Q28)</f>
        <v>#DIV/0!</v>
      </c>
      <c r="R35" s="146" t="e">
        <f>AVERAGEIF(T_RSLTS1911[RSLTS],"V",R7:R28)</f>
        <v>#DIV/0!</v>
      </c>
      <c r="S35" s="146" t="e">
        <f>Q35/R35</f>
        <v>#DIV/0!</v>
      </c>
      <c r="T35" s="146" t="e">
        <f>((N35+0.5*K35)/O35)</f>
        <v>#DIV/0!</v>
      </c>
      <c r="U35" s="146" t="e">
        <f>(F35/(2*((0.44*R35)+O35)))</f>
        <v>#DIV/0!</v>
      </c>
      <c r="V35" s="146" t="e">
        <f>AVERAGEIF(T_RSLTS1911[RSLTS],"V",V7:V28)</f>
        <v>#DIV/0!</v>
      </c>
      <c r="W35" s="146" t="e">
        <f>AVERAGEIF(T_RSLTS1911[RSLTS],"V",W7:W28)</f>
        <v>#DIV/0!</v>
      </c>
      <c r="X35" s="146" t="e">
        <f>AVERAGEIF(T_RSLTS1911[RSLTS],"V",X7:X28)</f>
        <v>#DIV/0!</v>
      </c>
      <c r="Y35" s="146" t="e">
        <f>AVERAGEIF(T_RSLTS1911[RSLTS],"V",Y7:Y28)</f>
        <v>#DIV/0!</v>
      </c>
      <c r="Z35" s="146" t="e">
        <f>AVERAGEIF(T_RSLTS1911[RSLTS],"V",Z7:Z28)</f>
        <v>#DIV/0!</v>
      </c>
      <c r="AA35" s="146" t="e">
        <f>AVERAGEIF(T_RSLTS1911[RSLTS],"V",AA7:AA28)</f>
        <v>#DIV/0!</v>
      </c>
      <c r="AB35" s="146" t="e">
        <f>AVERAGEIF(T_RSLTS1911[RSLTS],"V",AB7:AB28)</f>
        <v>#DIV/0!</v>
      </c>
      <c r="AC35" s="146" t="e">
        <f>AVERAGEIF(T_RSLTS1911[RSLTS],"V",AC7:AC28)</f>
        <v>#DIV/0!</v>
      </c>
      <c r="AD35" s="146" t="e">
        <f>AVERAGEIF(T_RSLTS1911[RSLTS],"V",AD7:AD28)</f>
        <v>#DIV/0!</v>
      </c>
      <c r="AE35" s="146" t="e">
        <f>AVERAGEIF(T_RSLTS1911[RSLTS],"V",AE7:AE28)</f>
        <v>#DIV/0!</v>
      </c>
      <c r="AF35" s="146" t="e">
        <f>AVERAGEIF(T_RSLTS1911[RSLTS],"V",AF7:AF28)</f>
        <v>#DIV/0!</v>
      </c>
      <c r="AG35" s="146" t="e">
        <f>AVERAGEIF(T_RSLTS1911[RSLTS],"V",AG7:AG28)</f>
        <v>#DIV/0!</v>
      </c>
      <c r="AH35" s="146" t="e">
        <f>AVERAGEIF(T_RSLTS1911[RSLTS],"V",AH7:AH28)</f>
        <v>#DIV/0!</v>
      </c>
      <c r="AI35" s="146" t="e">
        <f>AVERAGEIF(T_RSLTS1911[RSLTS],"V",AI7:AI28)</f>
        <v>#DIV/0!</v>
      </c>
      <c r="AJ35" s="146" t="e">
        <f>AVERAGEIF(T_RSLTS1911[RSLTS],"V",AJ7:AJ28)</f>
        <v>#DIV/0!</v>
      </c>
      <c r="AK35" s="146" t="e">
        <f>AVERAGEIF(T_RSLTS1911[RSLTS],"V",AK7:AK28)</f>
        <v>#DIV/0!</v>
      </c>
      <c r="AL35" s="146" t="e">
        <f>AVERAGEIF(T_RSLTS1911[RSLTS],"V",AL7:AL28)</f>
        <v>#DIV/0!</v>
      </c>
      <c r="AM35" s="146" t="e">
        <f>AVERAGEIF(T_RSLTS1911[RSLTS],"V",AM7:AM28)</f>
        <v>#DIV/0!</v>
      </c>
      <c r="AN35" s="146" t="e">
        <f>AVERAGEIF(T_RSLTS1911[RSLTS],"V",AN7:AN28)</f>
        <v>#DIV/0!</v>
      </c>
      <c r="AO35" s="146" t="e">
        <f>AVERAGEIF(T_RSLTS1911[RSLTS],"V",AO7:AO28)</f>
        <v>#DIV/0!</v>
      </c>
      <c r="AP35" s="146" t="e">
        <f>AVERAGEIF(T_RSLTS1911[RSLTS],"V",AP7:AP28)</f>
        <v>#DIV/0!</v>
      </c>
      <c r="AQ35" s="146" t="e">
        <f>AVERAGEIF(T_RSLTS1911[RSLTS],"V",AQ7:AQ28)</f>
        <v>#DIV/0!</v>
      </c>
      <c r="AR35" s="146" t="e">
        <f>AVERAGEIF(T_RSLTS1911[RSLTS],"V",AR7:AR28)</f>
        <v>#DIV/0!</v>
      </c>
      <c r="AS35" s="146" t="e">
        <f>AVERAGEIF(T_RSLTS1911[RSLTS],"V",AS7:AS28)</f>
        <v>#DIV/0!</v>
      </c>
      <c r="AT35" s="146" t="e">
        <f>AVERAGEIF(T_RSLTS1911[RSLTS],"V",AT7:AT28)</f>
        <v>#DIV/0!</v>
      </c>
      <c r="AU35" s="146" t="e">
        <f>AVERAGEIF(T_RSLTS1911[RSLTS],"V",AU7:AU28)</f>
        <v>#DIV/0!</v>
      </c>
      <c r="AV35" s="146" t="e">
        <f>AVERAGEIF(T_RSLTS1911[RSLTS],"V",AV7:AV28)</f>
        <v>#DIV/0!</v>
      </c>
      <c r="AW35" s="146" t="e">
        <f>AVERAGEIF(T_RSLTS1911[RSLTS],"V",AW7:AW28)</f>
        <v>#DIV/0!</v>
      </c>
      <c r="AX35" s="146" t="e">
        <f>AVERAGEIF(T_RSLTS1911[RSLTS],"V",AX7:AX28)</f>
        <v>#DIV/0!</v>
      </c>
      <c r="AY35" s="146" t="e">
        <f>AVERAGEIF(T_RSLTS1911[RSLTS],"V",AY7:AY28)</f>
        <v>#DIV/0!</v>
      </c>
      <c r="AZ35" s="146" t="e">
        <f>AVERAGEIF(T_RSLTS1911[RSLTS],"V",AZ7:AZ28)</f>
        <v>#DIV/0!</v>
      </c>
      <c r="BA35" s="146" t="e">
        <f>AVERAGEIF(T_RSLTS1911[RSLTS],"V",BA7:BA28)</f>
        <v>#DIV/0!</v>
      </c>
      <c r="BB35" s="146" t="e">
        <f>AVERAGEIF(T_RSLTS1911[RSLTS],"V",BB7:BB28)</f>
        <v>#DIV/0!</v>
      </c>
      <c r="BC35" s="146" t="e">
        <f>AVERAGEIF(T_RSLTS1911[RSLTS],"V",BC7:BC28)</f>
        <v>#DIV/0!</v>
      </c>
      <c r="BD35" s="146" t="e">
        <f>AVERAGEIF(T_RSLTS1911[RSLTS],"V",BD7:BD28)</f>
        <v>#DIV/0!</v>
      </c>
    </row>
    <row r="36" spans="3:56" ht="16.5" thickBot="1">
      <c r="C36" s="158" t="s">
        <v>192</v>
      </c>
      <c r="D36" s="161"/>
      <c r="E36" s="159"/>
      <c r="F36" s="145" t="e">
        <f>AVERAGEIF(T_RSLTS1911[RSLTS],"D",F7:F28)</f>
        <v>#DIV/0!</v>
      </c>
      <c r="G36" s="146" t="e">
        <f>AVERAGEIF(T_RSLTS1911[RSLTS],"D",G7:G28)</f>
        <v>#DIV/0!</v>
      </c>
      <c r="H36" s="146" t="e">
        <f>AVERAGEIF(T_RSLTS1911[RSLTS],"D",H7:H28)</f>
        <v>#DIV/0!</v>
      </c>
      <c r="I36" s="146" t="e">
        <f>AVERAGEIF(T_RSLTS1911[RSLTS],"D",I7:I28)</f>
        <v>#DIV/0!</v>
      </c>
      <c r="J36" s="146" t="e">
        <f>H36/I36</f>
        <v>#DIV/0!</v>
      </c>
      <c r="K36" s="146" t="e">
        <f>AVERAGEIF(T_RSLTS1911[RSLTS],"D",K7:K28)</f>
        <v>#DIV/0!</v>
      </c>
      <c r="L36" s="146" t="e">
        <f>AVERAGEIF(T_RSLTS1911[RSLTS],"D",L7:L28)</f>
        <v>#DIV/0!</v>
      </c>
      <c r="M36" s="146" t="e">
        <f>K36/L36</f>
        <v>#DIV/0!</v>
      </c>
      <c r="N36" s="146" t="e">
        <f>AVERAGEIF(T_RSLTS1911[RSLTS],"D",N7:N28)</f>
        <v>#DIV/0!</v>
      </c>
      <c r="O36" s="146" t="e">
        <f>AVERAGEIF(T_RSLTS1911[RSLTS],"D",O7:O28)</f>
        <v>#DIV/0!</v>
      </c>
      <c r="P36" s="146" t="e">
        <f>N36/O36</f>
        <v>#DIV/0!</v>
      </c>
      <c r="Q36" s="146" t="e">
        <f>AVERAGEIF(T_RSLTS1911[RSLTS],"D",Q7:Q28)</f>
        <v>#DIV/0!</v>
      </c>
      <c r="R36" s="146" t="e">
        <f>AVERAGEIF(T_RSLTS1911[RSLTS],"D",R7:R28)</f>
        <v>#DIV/0!</v>
      </c>
      <c r="S36" s="146" t="e">
        <f>Q36/R36</f>
        <v>#DIV/0!</v>
      </c>
      <c r="T36" s="146" t="e">
        <f>((N36+0.5*K36)/O36)</f>
        <v>#DIV/0!</v>
      </c>
      <c r="U36" s="146" t="e">
        <f>(F36/(2*((0.44*R36)+O36)))</f>
        <v>#DIV/0!</v>
      </c>
      <c r="V36" s="146" t="e">
        <f>AVERAGEIF(T_RSLTS1911[RSLTS],"D",V7:V28)</f>
        <v>#DIV/0!</v>
      </c>
      <c r="W36" s="146" t="e">
        <f>AVERAGEIF(T_RSLTS1911[RSLTS],"D",W7:W28)</f>
        <v>#DIV/0!</v>
      </c>
      <c r="X36" s="146" t="e">
        <f>AVERAGEIF(T_RSLTS1911[RSLTS],"D",X7:X28)</f>
        <v>#DIV/0!</v>
      </c>
      <c r="Y36" s="146" t="e">
        <f>AVERAGEIF(T_RSLTS1911[RSLTS],"D",Y7:Y28)</f>
        <v>#DIV/0!</v>
      </c>
      <c r="Z36" s="146" t="e">
        <f>AVERAGEIF(T_RSLTS1911[RSLTS],"D",Z7:Z28)</f>
        <v>#DIV/0!</v>
      </c>
      <c r="AA36" s="146" t="e">
        <f>AVERAGEIF(T_RSLTS1911[RSLTS],"D",AA7:AA28)</f>
        <v>#DIV/0!</v>
      </c>
      <c r="AB36" s="146" t="e">
        <f>AVERAGEIF(T_RSLTS1911[RSLTS],"D",AB7:AB28)</f>
        <v>#DIV/0!</v>
      </c>
      <c r="AC36" s="146" t="e">
        <f>AVERAGEIF(T_RSLTS1911[RSLTS],"D",AC7:AC28)</f>
        <v>#DIV/0!</v>
      </c>
      <c r="AD36" s="146" t="e">
        <f>AVERAGEIF(T_RSLTS1911[RSLTS],"D",AD7:AD28)</f>
        <v>#DIV/0!</v>
      </c>
      <c r="AE36" s="146" t="e">
        <f>AVERAGEIF(T_RSLTS1911[RSLTS],"D",AE7:AE28)</f>
        <v>#DIV/0!</v>
      </c>
      <c r="AF36" s="146" t="e">
        <f>AVERAGEIF(T_RSLTS1911[RSLTS],"D",AF7:AF28)</f>
        <v>#DIV/0!</v>
      </c>
      <c r="AG36" s="146" t="e">
        <f>AVERAGEIF(T_RSLTS1911[RSLTS],"D",AG7:AG28)</f>
        <v>#DIV/0!</v>
      </c>
      <c r="AH36" s="146" t="e">
        <f>AVERAGEIF(T_RSLTS1911[RSLTS],"D",AH7:AH28)</f>
        <v>#DIV/0!</v>
      </c>
      <c r="AI36" s="146" t="e">
        <f>AVERAGEIF(T_RSLTS1911[RSLTS],"D",AI7:AI28)</f>
        <v>#DIV/0!</v>
      </c>
      <c r="AJ36" s="146" t="e">
        <f>AVERAGEIF(T_RSLTS1911[RSLTS],"D",AJ7:AJ28)</f>
        <v>#DIV/0!</v>
      </c>
      <c r="AK36" s="146" t="e">
        <f>AVERAGEIF(T_RSLTS1911[RSLTS],"D",AK7:AK28)</f>
        <v>#DIV/0!</v>
      </c>
      <c r="AL36" s="146" t="e">
        <f>AVERAGEIF(T_RSLTS1911[RSLTS],"D",AL7:AL28)</f>
        <v>#DIV/0!</v>
      </c>
      <c r="AM36" s="146" t="e">
        <f>AVERAGEIF(T_RSLTS1911[RSLTS],"D",AM7:AM28)</f>
        <v>#DIV/0!</v>
      </c>
      <c r="AN36" s="146" t="e">
        <f>AVERAGEIF(T_RSLTS1911[RSLTS],"D",AN7:AN28)</f>
        <v>#DIV/0!</v>
      </c>
      <c r="AO36" s="146" t="e">
        <f>AVERAGEIF(T_RSLTS1911[RSLTS],"D",AO7:AO28)</f>
        <v>#DIV/0!</v>
      </c>
      <c r="AP36" s="146" t="e">
        <f>AVERAGEIF(T_RSLTS1911[RSLTS],"D",AP7:AP28)</f>
        <v>#DIV/0!</v>
      </c>
      <c r="AQ36" s="146" t="e">
        <f>AVERAGEIF(T_RSLTS1911[RSLTS],"D",AQ7:AQ28)</f>
        <v>#DIV/0!</v>
      </c>
      <c r="AR36" s="146" t="e">
        <f>AVERAGEIF(T_RSLTS1911[RSLTS],"D",AR7:AR28)</f>
        <v>#DIV/0!</v>
      </c>
      <c r="AS36" s="146" t="e">
        <f>AVERAGEIF(T_RSLTS1911[RSLTS],"D",AS7:AS28)</f>
        <v>#DIV/0!</v>
      </c>
      <c r="AT36" s="146" t="e">
        <f>AVERAGEIF(T_RSLTS1911[RSLTS],"D",AT7:AT28)</f>
        <v>#DIV/0!</v>
      </c>
      <c r="AU36" s="146" t="e">
        <f>AVERAGEIF(T_RSLTS1911[RSLTS],"D",AU7:AU28)</f>
        <v>#DIV/0!</v>
      </c>
      <c r="AV36" s="146" t="e">
        <f>AVERAGEIF(T_RSLTS1911[RSLTS],"D",AV7:AV28)</f>
        <v>#DIV/0!</v>
      </c>
      <c r="AW36" s="146" t="e">
        <f>AVERAGEIF(T_RSLTS1911[RSLTS],"D",AW7:AW28)</f>
        <v>#DIV/0!</v>
      </c>
      <c r="AX36" s="146" t="e">
        <f>AVERAGEIF(T_RSLTS1911[RSLTS],"D",AX7:AX28)</f>
        <v>#DIV/0!</v>
      </c>
      <c r="AY36" s="146" t="e">
        <f>AVERAGEIF(T_RSLTS1911[RSLTS],"D",AY7:AY28)</f>
        <v>#DIV/0!</v>
      </c>
      <c r="AZ36" s="146" t="e">
        <f>AVERAGEIF(T_RSLTS1911[RSLTS],"D",AZ7:AZ28)</f>
        <v>#DIV/0!</v>
      </c>
      <c r="BA36" s="146" t="e">
        <f>AVERAGEIF(T_RSLTS1911[RSLTS],"D",BA7:BA28)</f>
        <v>#DIV/0!</v>
      </c>
      <c r="BB36" s="146" t="e">
        <f>AVERAGEIF(T_RSLTS1911[RSLTS],"D",BB7:BB28)</f>
        <v>#DIV/0!</v>
      </c>
      <c r="BC36" s="146" t="e">
        <f>AVERAGEIF(T_RSLTS1911[RSLTS],"D",BC7:BC28)</f>
        <v>#DIV/0!</v>
      </c>
      <c r="BD36" s="146" t="e">
        <f>AVERAGEIF(T_RSLTS1911[RSLTS],"D",BD7:BD28)</f>
        <v>#DIV/0!</v>
      </c>
    </row>
    <row r="37" spans="3:56" ht="16.5" thickBot="1"/>
    <row r="38" spans="3:56" ht="16.5" thickBot="1">
      <c r="AG38" s="162" t="s">
        <v>121</v>
      </c>
      <c r="AH38" s="163"/>
      <c r="AI38" s="163"/>
      <c r="AJ38" s="163"/>
      <c r="AK38" s="163"/>
      <c r="AL38" s="163"/>
      <c r="AM38" s="163"/>
      <c r="AN38" s="163"/>
      <c r="AO38" s="163"/>
      <c r="AP38" s="163"/>
      <c r="AQ38" s="163"/>
      <c r="AR38" s="163"/>
      <c r="AS38" s="163"/>
      <c r="AT38" s="164"/>
      <c r="AU38" s="165" t="s">
        <v>122</v>
      </c>
      <c r="AV38" s="166"/>
      <c r="AW38" s="166"/>
      <c r="AX38" s="166"/>
      <c r="AY38" s="166"/>
      <c r="AZ38" s="166"/>
      <c r="BA38" s="166"/>
      <c r="BB38" s="166"/>
      <c r="BC38" s="166"/>
      <c r="BD38" s="167"/>
    </row>
    <row r="39" spans="3:56" ht="16.5" thickBot="1">
      <c r="C39" s="152" t="s">
        <v>199</v>
      </c>
      <c r="D39" s="154"/>
      <c r="E39" s="147">
        <f>COUNTIF(T_LIEU11012[LIEU],"H")</f>
        <v>0</v>
      </c>
      <c r="H39" s="168" t="s">
        <v>120</v>
      </c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70"/>
      <c r="AG39" s="78"/>
      <c r="AH39" s="78"/>
      <c r="AI39" s="78"/>
      <c r="AJ39" s="78"/>
      <c r="AK39" s="78"/>
      <c r="AL39" s="78"/>
      <c r="AM39" s="78"/>
      <c r="AN39" s="79"/>
      <c r="AO39" s="171" t="s">
        <v>112</v>
      </c>
      <c r="AP39" s="172"/>
      <c r="AQ39" s="172"/>
      <c r="AR39" s="172"/>
      <c r="AS39" s="172"/>
      <c r="AT39" s="173"/>
      <c r="AU39" s="84"/>
      <c r="AV39" s="84"/>
      <c r="AW39" s="84"/>
      <c r="AX39" s="84"/>
      <c r="AY39" s="91"/>
      <c r="AZ39" s="174" t="s">
        <v>112</v>
      </c>
      <c r="BA39" s="175"/>
      <c r="BB39" s="175"/>
      <c r="BC39" s="175"/>
      <c r="BD39" s="176"/>
    </row>
    <row r="40" spans="3:56" ht="16.5" thickBot="1">
      <c r="C40" s="150" t="s">
        <v>200</v>
      </c>
      <c r="D40" s="151"/>
      <c r="E40" s="147">
        <f>COUNTIF(T_LIEU11012[LIEU],"A")</f>
        <v>0</v>
      </c>
      <c r="F40" s="56" t="s">
        <v>22</v>
      </c>
      <c r="G40" s="76" t="s">
        <v>116</v>
      </c>
      <c r="H40" s="73" t="s">
        <v>7</v>
      </c>
      <c r="I40" s="72" t="s">
        <v>8</v>
      </c>
      <c r="J40" s="72" t="s">
        <v>117</v>
      </c>
      <c r="K40" s="72" t="s">
        <v>10</v>
      </c>
      <c r="L40" s="72" t="s">
        <v>11</v>
      </c>
      <c r="M40" s="72" t="s">
        <v>118</v>
      </c>
      <c r="N40" s="72" t="s">
        <v>91</v>
      </c>
      <c r="O40" s="72" t="s">
        <v>92</v>
      </c>
      <c r="P40" s="72" t="s">
        <v>93</v>
      </c>
      <c r="Q40" s="72" t="s">
        <v>13</v>
      </c>
      <c r="R40" s="72" t="s">
        <v>14</v>
      </c>
      <c r="S40" s="72" t="s">
        <v>15</v>
      </c>
      <c r="T40" s="72" t="s">
        <v>36</v>
      </c>
      <c r="U40" s="72" t="s">
        <v>94</v>
      </c>
      <c r="V40" s="72" t="s">
        <v>16</v>
      </c>
      <c r="W40" s="72" t="s">
        <v>17</v>
      </c>
      <c r="X40" s="72" t="s">
        <v>39</v>
      </c>
      <c r="Y40" s="72" t="s">
        <v>18</v>
      </c>
      <c r="Z40" s="72" t="s">
        <v>19</v>
      </c>
      <c r="AA40" s="72" t="s">
        <v>29</v>
      </c>
      <c r="AB40" s="72" t="s">
        <v>95</v>
      </c>
      <c r="AC40" s="72" t="s">
        <v>96</v>
      </c>
      <c r="AD40" s="72" t="s">
        <v>97</v>
      </c>
      <c r="AE40" s="72" t="s">
        <v>98</v>
      </c>
      <c r="AF40" s="77" t="s">
        <v>99</v>
      </c>
      <c r="AG40" s="80" t="s">
        <v>100</v>
      </c>
      <c r="AH40" s="81" t="s">
        <v>101</v>
      </c>
      <c r="AI40" s="81" t="s">
        <v>102</v>
      </c>
      <c r="AJ40" s="81" t="s">
        <v>103</v>
      </c>
      <c r="AK40" s="81" t="s">
        <v>104</v>
      </c>
      <c r="AL40" s="81" t="s">
        <v>105</v>
      </c>
      <c r="AM40" s="81" t="s">
        <v>106</v>
      </c>
      <c r="AN40" s="82" t="s">
        <v>107</v>
      </c>
      <c r="AO40" s="80" t="s">
        <v>100</v>
      </c>
      <c r="AP40" s="81" t="s">
        <v>36</v>
      </c>
      <c r="AQ40" s="81" t="s">
        <v>104</v>
      </c>
      <c r="AR40" s="81" t="s">
        <v>105</v>
      </c>
      <c r="AS40" s="81" t="s">
        <v>106</v>
      </c>
      <c r="AT40" s="83" t="s">
        <v>107</v>
      </c>
      <c r="AU40" s="85" t="s">
        <v>108</v>
      </c>
      <c r="AV40" s="86" t="s">
        <v>109</v>
      </c>
      <c r="AW40" s="86" t="s">
        <v>110</v>
      </c>
      <c r="AX40" s="86" t="s">
        <v>111</v>
      </c>
      <c r="AY40" s="92" t="s">
        <v>119</v>
      </c>
      <c r="AZ40" s="121" t="s">
        <v>108</v>
      </c>
      <c r="BA40" s="86" t="s">
        <v>109</v>
      </c>
      <c r="BB40" s="86" t="s">
        <v>110</v>
      </c>
      <c r="BC40" s="86" t="s">
        <v>111</v>
      </c>
      <c r="BD40" s="122" t="s">
        <v>119</v>
      </c>
    </row>
    <row r="41" spans="3:56" ht="16.5" thickBot="1">
      <c r="C41" s="152" t="s">
        <v>201</v>
      </c>
      <c r="D41" s="153"/>
      <c r="E41" s="154"/>
      <c r="F41" s="145" t="e">
        <f>AVERAGEIF(T_LIEU11012[LIEU],"H",F7:F28)</f>
        <v>#DIV/0!</v>
      </c>
      <c r="G41" s="145" t="e">
        <f>AVERAGEIF(T_LIEU11012[LIEU],"H",G7:G28)</f>
        <v>#DIV/0!</v>
      </c>
      <c r="H41" s="145" t="e">
        <f>AVERAGEIF(T_LIEU11012[LIEU],"H",H7:H28)</f>
        <v>#DIV/0!</v>
      </c>
      <c r="I41" s="145" t="e">
        <f>AVERAGEIF(T_LIEU11012[LIEU],"H",I7:I28)</f>
        <v>#DIV/0!</v>
      </c>
      <c r="J41" s="145" t="e">
        <f>H41/I41</f>
        <v>#DIV/0!</v>
      </c>
      <c r="K41" s="145" t="e">
        <f>AVERAGEIF(T_LIEU11012[LIEU],"H",K7:K28)</f>
        <v>#DIV/0!</v>
      </c>
      <c r="L41" s="145" t="e">
        <f>AVERAGEIF(T_LIEU11012[LIEU],"H",L7:L28)</f>
        <v>#DIV/0!</v>
      </c>
      <c r="M41" s="145" t="e">
        <f>K41/L41</f>
        <v>#DIV/0!</v>
      </c>
      <c r="N41" s="145" t="e">
        <f>AVERAGEIF(T_LIEU11012[LIEU],"H",N7:N28)</f>
        <v>#DIV/0!</v>
      </c>
      <c r="O41" s="145" t="e">
        <f>AVERAGEIF(T_LIEU11012[LIEU],"H",O7:O28)</f>
        <v>#DIV/0!</v>
      </c>
      <c r="P41" s="145" t="e">
        <f>N41/O41</f>
        <v>#DIV/0!</v>
      </c>
      <c r="Q41" s="145" t="e">
        <f>AVERAGEIF(T_LIEU11012[LIEU],"H",Q7:Q28)</f>
        <v>#DIV/0!</v>
      </c>
      <c r="R41" s="145" t="e">
        <f>AVERAGEIF(T_LIEU11012[LIEU],"H",R7:R28)</f>
        <v>#DIV/0!</v>
      </c>
      <c r="S41" s="145" t="e">
        <f>Q41/R41</f>
        <v>#DIV/0!</v>
      </c>
      <c r="T41" s="145" t="e">
        <f>((N41+0.5*K41)/O41)</f>
        <v>#DIV/0!</v>
      </c>
      <c r="U41" s="145" t="e">
        <f>(F41/(2*((0.44*R41)+O41)))</f>
        <v>#DIV/0!</v>
      </c>
      <c r="V41" s="145" t="e">
        <f>AVERAGEIF(T_LIEU11012[LIEU],"H",V7:V28)</f>
        <v>#DIV/0!</v>
      </c>
      <c r="W41" s="145" t="e">
        <f>AVERAGEIF(T_LIEU11012[LIEU],"H",W7:W28)</f>
        <v>#DIV/0!</v>
      </c>
      <c r="X41" s="145" t="e">
        <f>AVERAGEIF(T_LIEU11012[LIEU],"H",X7:X28)</f>
        <v>#DIV/0!</v>
      </c>
      <c r="Y41" s="145" t="e">
        <f>AVERAGEIF(T_LIEU11012[LIEU],"H",Y7:Y28)</f>
        <v>#DIV/0!</v>
      </c>
      <c r="Z41" s="145" t="e">
        <f>AVERAGEIF(T_LIEU11012[LIEU],"H",Z7:Z28)</f>
        <v>#DIV/0!</v>
      </c>
      <c r="AA41" s="145" t="e">
        <f>AVERAGEIF(T_LIEU11012[LIEU],"H",AA7:AA28)</f>
        <v>#DIV/0!</v>
      </c>
      <c r="AB41" s="145" t="e">
        <f>AVERAGEIF(T_LIEU11012[LIEU],"H",AB7:AB28)</f>
        <v>#DIV/0!</v>
      </c>
      <c r="AC41" s="145" t="e">
        <f>AVERAGEIF(T_LIEU11012[LIEU],"H",AC7:AC28)</f>
        <v>#DIV/0!</v>
      </c>
      <c r="AD41" s="145" t="e">
        <f>AVERAGEIF(T_LIEU11012[LIEU],"H",AD7:AD28)</f>
        <v>#DIV/0!</v>
      </c>
      <c r="AE41" s="145" t="e">
        <f>AVERAGEIF(T_LIEU11012[LIEU],"H",AE7:AE28)</f>
        <v>#DIV/0!</v>
      </c>
      <c r="AF41" s="145" t="e">
        <f>AVERAGEIF(T_LIEU11012[LIEU],"H",AF7:AF28)</f>
        <v>#DIV/0!</v>
      </c>
      <c r="AG41" s="145" t="e">
        <f>AVERAGEIF(T_LIEU11012[LIEU],"H",AG7:AG28)</f>
        <v>#DIV/0!</v>
      </c>
      <c r="AH41" s="145" t="e">
        <f>AVERAGEIF(T_LIEU11012[LIEU],"H",AH7:AH28)</f>
        <v>#DIV/0!</v>
      </c>
      <c r="AI41" s="145" t="e">
        <f>AVERAGEIF(T_LIEU11012[LIEU],"H",AI7:AI28)</f>
        <v>#DIV/0!</v>
      </c>
      <c r="AJ41" s="145" t="e">
        <f>AVERAGEIF(T_LIEU11012[LIEU],"H",AJ7:AJ28)</f>
        <v>#DIV/0!</v>
      </c>
      <c r="AK41" s="145" t="e">
        <f>AVERAGEIF(T_LIEU11012[LIEU],"H",AK7:AK28)</f>
        <v>#DIV/0!</v>
      </c>
      <c r="AL41" s="145" t="e">
        <f>AVERAGEIF(T_LIEU11012[LIEU],"H",AL7:AL28)</f>
        <v>#DIV/0!</v>
      </c>
      <c r="AM41" s="145" t="e">
        <f>AVERAGEIF(T_LIEU11012[LIEU],"H",AM7:AM28)</f>
        <v>#DIV/0!</v>
      </c>
      <c r="AN41" s="145" t="e">
        <f>AVERAGEIF(T_LIEU11012[LIEU],"H",AN7:AN28)</f>
        <v>#DIV/0!</v>
      </c>
      <c r="AO41" s="145" t="e">
        <f>AVERAGEIF(T_LIEU11012[LIEU],"H",AO7:AO28)</f>
        <v>#DIV/0!</v>
      </c>
      <c r="AP41" s="145" t="e">
        <f>AVERAGEIF(T_LIEU11012[LIEU],"H",AP7:AP28)</f>
        <v>#DIV/0!</v>
      </c>
      <c r="AQ41" s="145" t="e">
        <f>AVERAGEIF(T_LIEU11012[LIEU],"H",AQ7:AQ28)</f>
        <v>#DIV/0!</v>
      </c>
      <c r="AR41" s="145" t="e">
        <f>AVERAGEIF(T_LIEU11012[LIEU],"H",AR7:AR28)</f>
        <v>#DIV/0!</v>
      </c>
      <c r="AS41" s="145" t="e">
        <f>AVERAGEIF(T_LIEU11012[LIEU],"H",AS7:AS28)</f>
        <v>#DIV/0!</v>
      </c>
      <c r="AT41" s="145" t="e">
        <f>AVERAGEIF(T_LIEU11012[LIEU],"H",AT7:AT28)</f>
        <v>#DIV/0!</v>
      </c>
      <c r="AU41" s="145" t="e">
        <f>AVERAGEIF(T_LIEU11012[LIEU],"H",AU7:AU28)</f>
        <v>#DIV/0!</v>
      </c>
      <c r="AV41" s="145" t="e">
        <f>AVERAGEIF(T_LIEU11012[LIEU],"H",AV7:AV28)</f>
        <v>#DIV/0!</v>
      </c>
      <c r="AW41" s="145" t="e">
        <f>AVERAGEIF(T_LIEU11012[LIEU],"H",AW7:AW28)</f>
        <v>#DIV/0!</v>
      </c>
      <c r="AX41" s="145" t="e">
        <f>AVERAGEIF(T_LIEU11012[LIEU],"H",AX7:AX28)</f>
        <v>#DIV/0!</v>
      </c>
      <c r="AY41" s="145" t="e">
        <f>AVERAGEIF(T_LIEU11012[LIEU],"H",AY7:AY28)</f>
        <v>#DIV/0!</v>
      </c>
      <c r="AZ41" s="145" t="e">
        <f>AVERAGEIF(T_LIEU11012[LIEU],"H",AZ7:AZ28)</f>
        <v>#DIV/0!</v>
      </c>
      <c r="BA41" s="145" t="e">
        <f>AVERAGEIF(T_LIEU11012[LIEU],"H",BA7:BA28)</f>
        <v>#DIV/0!</v>
      </c>
      <c r="BB41" s="145" t="e">
        <f>AVERAGEIF(T_LIEU11012[LIEU],"H",BB7:BB28)</f>
        <v>#DIV/0!</v>
      </c>
      <c r="BC41" s="145" t="e">
        <f>AVERAGEIF(T_LIEU11012[LIEU],"H",BC7:BC28)</f>
        <v>#DIV/0!</v>
      </c>
      <c r="BD41" s="145" t="e">
        <f>AVERAGEIF(T_LIEU11012[LIEU],"H",BD7:BD28)</f>
        <v>#DIV/0!</v>
      </c>
    </row>
    <row r="42" spans="3:56" ht="16.5" thickBot="1">
      <c r="C42" s="150" t="s">
        <v>202</v>
      </c>
      <c r="D42" s="155"/>
      <c r="E42" s="151"/>
      <c r="F42" s="145" t="e">
        <f>AVERAGEIF(T_LIEU11012[LIEU],"A",F7:F28)</f>
        <v>#DIV/0!</v>
      </c>
      <c r="G42" s="145" t="e">
        <f>AVERAGEIF(T_LIEU11012[LIEU],"A",G7:G28)</f>
        <v>#DIV/0!</v>
      </c>
      <c r="H42" s="145" t="e">
        <f>AVERAGEIF(T_LIEU11012[LIEU],"A",H7:H28)</f>
        <v>#DIV/0!</v>
      </c>
      <c r="I42" s="145" t="e">
        <f>AVERAGEIF(T_LIEU11012[LIEU],"A",I7:I28)</f>
        <v>#DIV/0!</v>
      </c>
      <c r="J42" s="145" t="e">
        <f>H42/I42</f>
        <v>#DIV/0!</v>
      </c>
      <c r="K42" s="145" t="e">
        <f>AVERAGEIF(T_LIEU11012[LIEU],"A",K7:K28)</f>
        <v>#DIV/0!</v>
      </c>
      <c r="L42" s="145" t="e">
        <f>AVERAGEIF(T_LIEU11012[LIEU],"A",L7:L28)</f>
        <v>#DIV/0!</v>
      </c>
      <c r="M42" s="145" t="e">
        <f>K42/L42</f>
        <v>#DIV/0!</v>
      </c>
      <c r="N42" s="145" t="e">
        <f>AVERAGEIF(T_LIEU11012[LIEU],"A",N7:N28)</f>
        <v>#DIV/0!</v>
      </c>
      <c r="O42" s="145" t="e">
        <f>AVERAGEIF(T_LIEU11012[LIEU],"A",O7:O28)</f>
        <v>#DIV/0!</v>
      </c>
      <c r="P42" s="145" t="e">
        <f>N42/O42</f>
        <v>#DIV/0!</v>
      </c>
      <c r="Q42" s="145" t="e">
        <f>AVERAGEIF(T_LIEU11012[LIEU],"A",Q7:Q28)</f>
        <v>#DIV/0!</v>
      </c>
      <c r="R42" s="145" t="e">
        <f>AVERAGEIF(T_LIEU11012[LIEU],"A",R7:R28)</f>
        <v>#DIV/0!</v>
      </c>
      <c r="S42" s="145" t="e">
        <f>Q42/R42</f>
        <v>#DIV/0!</v>
      </c>
      <c r="T42" s="145" t="e">
        <f>((N42+0.5*K42)/O42)</f>
        <v>#DIV/0!</v>
      </c>
      <c r="U42" s="145" t="e">
        <f>(F42/(2*((0.44*R42)+O42)))</f>
        <v>#DIV/0!</v>
      </c>
      <c r="V42" s="145" t="e">
        <f>AVERAGEIF(T_LIEU11012[LIEU],"A",V7:V28)</f>
        <v>#DIV/0!</v>
      </c>
      <c r="W42" s="145" t="e">
        <f>AVERAGEIF(T_LIEU11012[LIEU],"A",W7:W28)</f>
        <v>#DIV/0!</v>
      </c>
      <c r="X42" s="145" t="e">
        <f>AVERAGEIF(T_LIEU11012[LIEU],"A",X7:X28)</f>
        <v>#DIV/0!</v>
      </c>
      <c r="Y42" s="145" t="e">
        <f>AVERAGEIF(T_LIEU11012[LIEU],"A",Y7:Y28)</f>
        <v>#DIV/0!</v>
      </c>
      <c r="Z42" s="145" t="e">
        <f>AVERAGEIF(T_LIEU11012[LIEU],"A",Z7:Z28)</f>
        <v>#DIV/0!</v>
      </c>
      <c r="AA42" s="145" t="e">
        <f>AVERAGEIF(T_LIEU11012[LIEU],"A",AA7:AA28)</f>
        <v>#DIV/0!</v>
      </c>
      <c r="AB42" s="145" t="e">
        <f>AVERAGEIF(T_LIEU11012[LIEU],"A",AB7:AB28)</f>
        <v>#DIV/0!</v>
      </c>
      <c r="AC42" s="145" t="e">
        <f>AVERAGEIF(T_LIEU11012[LIEU],"A",AC7:AC28)</f>
        <v>#DIV/0!</v>
      </c>
      <c r="AD42" s="145" t="e">
        <f>AVERAGEIF(T_LIEU11012[LIEU],"A",AD7:AD28)</f>
        <v>#DIV/0!</v>
      </c>
      <c r="AE42" s="145" t="e">
        <f>AVERAGEIF(T_LIEU11012[LIEU],"A",AE7:AE28)</f>
        <v>#DIV/0!</v>
      </c>
      <c r="AF42" s="145" t="e">
        <f>AVERAGEIF(T_LIEU11012[LIEU],"A",AF7:AF28)</f>
        <v>#DIV/0!</v>
      </c>
      <c r="AG42" s="145" t="e">
        <f>AVERAGEIF(T_LIEU11012[LIEU],"A",AG7:AG28)</f>
        <v>#DIV/0!</v>
      </c>
      <c r="AH42" s="145" t="e">
        <f>AVERAGEIF(T_LIEU11012[LIEU],"A",AH7:AH28)</f>
        <v>#DIV/0!</v>
      </c>
      <c r="AI42" s="145" t="e">
        <f>AVERAGEIF(T_LIEU11012[LIEU],"A",AI7:AI28)</f>
        <v>#DIV/0!</v>
      </c>
      <c r="AJ42" s="145" t="e">
        <f>AVERAGEIF(T_LIEU11012[LIEU],"A",AJ7:AJ28)</f>
        <v>#DIV/0!</v>
      </c>
      <c r="AK42" s="145" t="e">
        <f>AVERAGEIF(T_LIEU11012[LIEU],"A",AK7:AK28)</f>
        <v>#DIV/0!</v>
      </c>
      <c r="AL42" s="145" t="e">
        <f>AVERAGEIF(T_LIEU11012[LIEU],"A",AL7:AL28)</f>
        <v>#DIV/0!</v>
      </c>
      <c r="AM42" s="145" t="e">
        <f>AVERAGEIF(T_LIEU11012[LIEU],"A",AM7:AM28)</f>
        <v>#DIV/0!</v>
      </c>
      <c r="AN42" s="145" t="e">
        <f>AVERAGEIF(T_LIEU11012[LIEU],"A",AN7:AN28)</f>
        <v>#DIV/0!</v>
      </c>
      <c r="AO42" s="145" t="e">
        <f>AVERAGEIF(T_LIEU11012[LIEU],"A",AO7:AO28)</f>
        <v>#DIV/0!</v>
      </c>
      <c r="AP42" s="145" t="e">
        <f>AVERAGEIF(T_LIEU11012[LIEU],"A",AP7:AP28)</f>
        <v>#DIV/0!</v>
      </c>
      <c r="AQ42" s="145" t="e">
        <f>AVERAGEIF(T_LIEU11012[LIEU],"A",AQ7:AQ28)</f>
        <v>#DIV/0!</v>
      </c>
      <c r="AR42" s="145" t="e">
        <f>AVERAGEIF(T_LIEU11012[LIEU],"A",AR7:AR28)</f>
        <v>#DIV/0!</v>
      </c>
      <c r="AS42" s="145" t="e">
        <f>AVERAGEIF(T_LIEU11012[LIEU],"A",AS7:AS28)</f>
        <v>#DIV/0!</v>
      </c>
      <c r="AT42" s="145" t="e">
        <f>AVERAGEIF(T_LIEU11012[LIEU],"A",AT7:AT28)</f>
        <v>#DIV/0!</v>
      </c>
      <c r="AU42" s="145" t="e">
        <f>AVERAGEIF(T_LIEU11012[LIEU],"A",AU7:AU28)</f>
        <v>#DIV/0!</v>
      </c>
      <c r="AV42" s="145" t="e">
        <f>AVERAGEIF(T_LIEU11012[LIEU],"A",AV7:AV28)</f>
        <v>#DIV/0!</v>
      </c>
      <c r="AW42" s="145" t="e">
        <f>AVERAGEIF(T_LIEU11012[LIEU],"A",AW7:AW28)</f>
        <v>#DIV/0!</v>
      </c>
      <c r="AX42" s="145" t="e">
        <f>AVERAGEIF(T_LIEU11012[LIEU],"A",AX7:AX28)</f>
        <v>#DIV/0!</v>
      </c>
      <c r="AY42" s="145" t="e">
        <f>AVERAGEIF(T_LIEU11012[LIEU],"A",AY7:AY28)</f>
        <v>#DIV/0!</v>
      </c>
      <c r="AZ42" s="145" t="e">
        <f>AVERAGEIF(T_LIEU11012[LIEU],"A",AZ7:AZ28)</f>
        <v>#DIV/0!</v>
      </c>
      <c r="BA42" s="145" t="e">
        <f>AVERAGEIF(T_LIEU11012[LIEU],"A",BA7:BA28)</f>
        <v>#DIV/0!</v>
      </c>
      <c r="BB42" s="145" t="e">
        <f>AVERAGEIF(T_LIEU11012[LIEU],"A",BB7:BB28)</f>
        <v>#DIV/0!</v>
      </c>
      <c r="BC42" s="145" t="e">
        <f>AVERAGEIF(T_LIEU11012[LIEU],"A",BC7:BC28)</f>
        <v>#DIV/0!</v>
      </c>
      <c r="BD42" s="145" t="e">
        <f>AVERAGEIF(T_LIEU11012[LIEU],"A",BD7:BD28)</f>
        <v>#DIV/0!</v>
      </c>
    </row>
  </sheetData>
  <mergeCells count="25">
    <mergeCell ref="C40:D40"/>
    <mergeCell ref="C41:E41"/>
    <mergeCell ref="C42:E42"/>
    <mergeCell ref="C34:D34"/>
    <mergeCell ref="C35:E35"/>
    <mergeCell ref="C36:E36"/>
    <mergeCell ref="AG38:AT38"/>
    <mergeCell ref="AU38:BD38"/>
    <mergeCell ref="C39:D39"/>
    <mergeCell ref="H39:AF39"/>
    <mergeCell ref="AO39:AT39"/>
    <mergeCell ref="AZ39:BD39"/>
    <mergeCell ref="A30:E30"/>
    <mergeCell ref="AG32:AT32"/>
    <mergeCell ref="AU32:BD32"/>
    <mergeCell ref="C33:D33"/>
    <mergeCell ref="H33:AF33"/>
    <mergeCell ref="AO33:AT33"/>
    <mergeCell ref="AZ33:BD33"/>
    <mergeCell ref="AG4:AT4"/>
    <mergeCell ref="AU4:BD4"/>
    <mergeCell ref="H5:AF5"/>
    <mergeCell ref="AO5:AT5"/>
    <mergeCell ref="AZ5:BD5"/>
    <mergeCell ref="A29:E29"/>
  </mergeCell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778A8-9778-4252-9913-414C4725A502}">
  <sheetPr codeName="Feuil5"/>
  <dimension ref="A3:BD42"/>
  <sheetViews>
    <sheetView workbookViewId="0">
      <selection activeCell="A10" sqref="A10"/>
    </sheetView>
  </sheetViews>
  <sheetFormatPr baseColWidth="10" defaultRowHeight="15.75"/>
  <cols>
    <col min="1" max="1" width="13.875" customWidth="1"/>
    <col min="4" max="4" width="10.125" customWidth="1"/>
    <col min="5" max="5" width="9.5" customWidth="1"/>
    <col min="6" max="6" width="5.875" customWidth="1"/>
    <col min="8" max="8" width="8.5" customWidth="1"/>
    <col min="9" max="9" width="6.5" customWidth="1"/>
    <col min="10" max="10" width="8.875" customWidth="1"/>
    <col min="11" max="11" width="7" customWidth="1"/>
    <col min="12" max="12" width="5.875" customWidth="1"/>
    <col min="13" max="13" width="8.375" customWidth="1"/>
    <col min="14" max="14" width="7.625" customWidth="1"/>
    <col min="15" max="15" width="7" customWidth="1"/>
    <col min="16" max="16" width="8" customWidth="1"/>
    <col min="17" max="17" width="6.5" customWidth="1"/>
    <col min="18" max="18" width="6.875" customWidth="1"/>
    <col min="19" max="19" width="6.125" customWidth="1"/>
    <col min="20" max="20" width="7.625" customWidth="1"/>
    <col min="21" max="21" width="8.125" customWidth="1"/>
    <col min="22" max="32" width="6.875" customWidth="1"/>
    <col min="33" max="33" width="8" customWidth="1"/>
    <col min="34" max="34" width="8.625" customWidth="1"/>
    <col min="35" max="36" width="9.375" customWidth="1"/>
    <col min="37" max="37" width="7.625" customWidth="1"/>
    <col min="38" max="38" width="8" customWidth="1"/>
    <col min="39" max="39" width="10" customWidth="1"/>
    <col min="40" max="40" width="13" customWidth="1"/>
    <col min="41" max="41" width="7.125" customWidth="1"/>
    <col min="42" max="42" width="8" customWidth="1"/>
    <col min="43" max="43" width="7.5" customWidth="1"/>
    <col min="44" max="44" width="8" customWidth="1"/>
    <col min="46" max="46" width="12.875" customWidth="1"/>
    <col min="47" max="47" width="10.375" customWidth="1"/>
    <col min="48" max="48" width="7.875" customWidth="1"/>
    <col min="49" max="49" width="13" customWidth="1"/>
    <col min="50" max="50" width="8.5" customWidth="1"/>
    <col min="51" max="51" width="17.125" customWidth="1"/>
    <col min="52" max="52" width="9.875" customWidth="1"/>
    <col min="53" max="53" width="8.625" customWidth="1"/>
    <col min="54" max="54" width="14" customWidth="1"/>
    <col min="55" max="55" width="8.125" customWidth="1"/>
    <col min="56" max="56" width="17.5" customWidth="1"/>
  </cols>
  <sheetData>
    <row r="3" spans="1:56" ht="16.5" thickBot="1"/>
    <row r="4" spans="1:56" ht="16.5" thickBot="1">
      <c r="AG4" s="162" t="s">
        <v>121</v>
      </c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4"/>
      <c r="AU4" s="165" t="s">
        <v>122</v>
      </c>
      <c r="AV4" s="166"/>
      <c r="AW4" s="166"/>
      <c r="AX4" s="166"/>
      <c r="AY4" s="166"/>
      <c r="AZ4" s="166"/>
      <c r="BA4" s="166"/>
      <c r="BB4" s="166"/>
      <c r="BC4" s="166"/>
      <c r="BD4" s="167"/>
    </row>
    <row r="5" spans="1:56" ht="16.5" thickBot="1">
      <c r="D5" s="128"/>
      <c r="E5" s="71"/>
      <c r="F5" s="71"/>
      <c r="G5" s="71"/>
      <c r="H5" s="168" t="s">
        <v>120</v>
      </c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69"/>
      <c r="AD5" s="169"/>
      <c r="AE5" s="169"/>
      <c r="AF5" s="170"/>
      <c r="AG5" s="78"/>
      <c r="AH5" s="78"/>
      <c r="AI5" s="78"/>
      <c r="AJ5" s="78"/>
      <c r="AK5" s="78"/>
      <c r="AL5" s="78"/>
      <c r="AM5" s="78"/>
      <c r="AN5" s="79"/>
      <c r="AO5" s="172" t="s">
        <v>112</v>
      </c>
      <c r="AP5" s="172"/>
      <c r="AQ5" s="172"/>
      <c r="AR5" s="172"/>
      <c r="AS5" s="172"/>
      <c r="AT5" s="173"/>
      <c r="AU5" s="84"/>
      <c r="AV5" s="84"/>
      <c r="AW5" s="84"/>
      <c r="AX5" s="84"/>
      <c r="AY5" s="91"/>
      <c r="AZ5" s="174" t="s">
        <v>112</v>
      </c>
      <c r="BA5" s="175"/>
      <c r="BB5" s="175"/>
      <c r="BC5" s="175"/>
      <c r="BD5" s="176"/>
    </row>
    <row r="6" spans="1:56">
      <c r="A6" t="s">
        <v>136</v>
      </c>
      <c r="B6" s="57" t="s">
        <v>84</v>
      </c>
      <c r="C6" s="41" t="s">
        <v>152</v>
      </c>
      <c r="D6" s="143" t="s">
        <v>90</v>
      </c>
      <c r="E6" s="149" t="s">
        <v>115</v>
      </c>
      <c r="F6" s="19" t="s">
        <v>22</v>
      </c>
      <c r="G6" s="76" t="s">
        <v>116</v>
      </c>
      <c r="H6" s="73" t="s">
        <v>7</v>
      </c>
      <c r="I6" s="72" t="s">
        <v>8</v>
      </c>
      <c r="J6" s="72" t="s">
        <v>117</v>
      </c>
      <c r="K6" s="72" t="s">
        <v>10</v>
      </c>
      <c r="L6" s="72" t="s">
        <v>11</v>
      </c>
      <c r="M6" s="72" t="s">
        <v>118</v>
      </c>
      <c r="N6" s="72" t="s">
        <v>91</v>
      </c>
      <c r="O6" s="72" t="s">
        <v>92</v>
      </c>
      <c r="P6" s="72" t="s">
        <v>93</v>
      </c>
      <c r="Q6" s="72" t="s">
        <v>13</v>
      </c>
      <c r="R6" s="72" t="s">
        <v>14</v>
      </c>
      <c r="S6" s="72" t="s">
        <v>15</v>
      </c>
      <c r="T6" s="72" t="s">
        <v>36</v>
      </c>
      <c r="U6" s="72" t="s">
        <v>94</v>
      </c>
      <c r="V6" s="72" t="s">
        <v>16</v>
      </c>
      <c r="W6" s="72" t="s">
        <v>17</v>
      </c>
      <c r="X6" s="72" t="s">
        <v>39</v>
      </c>
      <c r="Y6" s="72" t="s">
        <v>18</v>
      </c>
      <c r="Z6" s="72" t="s">
        <v>19</v>
      </c>
      <c r="AA6" s="72" t="s">
        <v>29</v>
      </c>
      <c r="AB6" s="72" t="s">
        <v>95</v>
      </c>
      <c r="AC6" s="72" t="s">
        <v>96</v>
      </c>
      <c r="AD6" s="72" t="s">
        <v>97</v>
      </c>
      <c r="AE6" s="72" t="s">
        <v>98</v>
      </c>
      <c r="AF6" s="77" t="s">
        <v>99</v>
      </c>
      <c r="AG6" s="80" t="s">
        <v>100</v>
      </c>
      <c r="AH6" s="81" t="s">
        <v>101</v>
      </c>
      <c r="AI6" s="81" t="s">
        <v>102</v>
      </c>
      <c r="AJ6" s="81" t="s">
        <v>103</v>
      </c>
      <c r="AK6" s="81" t="s">
        <v>104</v>
      </c>
      <c r="AL6" s="81" t="s">
        <v>105</v>
      </c>
      <c r="AM6" s="81" t="s">
        <v>106</v>
      </c>
      <c r="AN6" s="82" t="s">
        <v>107</v>
      </c>
      <c r="AO6" s="80" t="s">
        <v>100</v>
      </c>
      <c r="AP6" s="81" t="s">
        <v>36</v>
      </c>
      <c r="AQ6" s="81" t="s">
        <v>104</v>
      </c>
      <c r="AR6" s="81" t="s">
        <v>105</v>
      </c>
      <c r="AS6" s="81" t="s">
        <v>106</v>
      </c>
      <c r="AT6" s="83" t="s">
        <v>107</v>
      </c>
      <c r="AU6" s="85" t="s">
        <v>108</v>
      </c>
      <c r="AV6" s="86" t="s">
        <v>109</v>
      </c>
      <c r="AW6" s="86" t="s">
        <v>110</v>
      </c>
      <c r="AX6" s="86" t="s">
        <v>111</v>
      </c>
      <c r="AY6" s="92" t="s">
        <v>119</v>
      </c>
      <c r="AZ6" s="121" t="s">
        <v>108</v>
      </c>
      <c r="BA6" s="86" t="s">
        <v>109</v>
      </c>
      <c r="BB6" s="86" t="s">
        <v>110</v>
      </c>
      <c r="BC6" s="86" t="s">
        <v>111</v>
      </c>
      <c r="BD6" s="122" t="s">
        <v>119</v>
      </c>
    </row>
    <row r="7" spans="1:56">
      <c r="A7" t="s">
        <v>87</v>
      </c>
      <c r="B7" t="s">
        <v>126</v>
      </c>
      <c r="C7" t="s">
        <v>113</v>
      </c>
      <c r="D7" s="144">
        <v>65</v>
      </c>
      <c r="E7">
        <v>64</v>
      </c>
      <c r="F7">
        <v>19</v>
      </c>
      <c r="G7">
        <v>37</v>
      </c>
      <c r="H7">
        <v>0.51351351351351349</v>
      </c>
      <c r="I7">
        <v>5</v>
      </c>
      <c r="J7">
        <v>14</v>
      </c>
      <c r="K7">
        <v>0.35714285714285715</v>
      </c>
      <c r="L7">
        <v>24</v>
      </c>
      <c r="M7">
        <v>51</v>
      </c>
      <c r="N7">
        <v>0.47058823529411764</v>
      </c>
      <c r="O7">
        <v>12</v>
      </c>
      <c r="P7">
        <v>16</v>
      </c>
      <c r="Q7">
        <v>75</v>
      </c>
      <c r="R7">
        <v>0.51960784313725494</v>
      </c>
      <c r="S7">
        <v>0.5599586492074432</v>
      </c>
      <c r="T7">
        <v>5</v>
      </c>
      <c r="U7">
        <v>26</v>
      </c>
      <c r="V7">
        <v>31</v>
      </c>
      <c r="W7">
        <v>25</v>
      </c>
      <c r="X7">
        <v>17</v>
      </c>
      <c r="Y7">
        <v>9</v>
      </c>
      <c r="Z7">
        <v>2</v>
      </c>
      <c r="AA7">
        <v>3</v>
      </c>
    </row>
    <row r="8" spans="1:56">
      <c r="A8" t="s">
        <v>88</v>
      </c>
      <c r="B8" t="s">
        <v>125</v>
      </c>
      <c r="C8" t="s">
        <v>114</v>
      </c>
      <c r="D8">
        <v>64</v>
      </c>
      <c r="E8">
        <v>65</v>
      </c>
      <c r="F8">
        <v>20</v>
      </c>
      <c r="G8">
        <v>44</v>
      </c>
      <c r="H8">
        <v>0.45454545454545453</v>
      </c>
      <c r="I8">
        <v>7</v>
      </c>
      <c r="J8">
        <v>22</v>
      </c>
      <c r="K8">
        <v>0.31818181818181818</v>
      </c>
      <c r="L8">
        <v>27</v>
      </c>
      <c r="M8">
        <v>66</v>
      </c>
      <c r="N8">
        <v>0.40909090909090912</v>
      </c>
      <c r="O8">
        <v>3</v>
      </c>
      <c r="P8">
        <v>8</v>
      </c>
      <c r="Q8">
        <v>37.5</v>
      </c>
      <c r="R8">
        <v>0.4621212121212121</v>
      </c>
      <c r="S8">
        <v>0.46029919447640971</v>
      </c>
      <c r="T8">
        <v>14</v>
      </c>
      <c r="U8">
        <v>23</v>
      </c>
      <c r="V8">
        <v>37</v>
      </c>
      <c r="W8">
        <v>20</v>
      </c>
      <c r="X8">
        <v>13</v>
      </c>
      <c r="Y8">
        <v>7</v>
      </c>
      <c r="Z8">
        <v>3</v>
      </c>
      <c r="AA8">
        <v>2</v>
      </c>
    </row>
    <row r="9" spans="1:56">
      <c r="A9" t="s">
        <v>89</v>
      </c>
      <c r="B9" t="s">
        <v>125</v>
      </c>
      <c r="C9" t="s">
        <v>113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 t="e">
        <v>#DIV/0!</v>
      </c>
      <c r="S9" t="e">
        <v>#DIV/0!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</row>
    <row r="28" spans="1:56" ht="16.5" thickBot="1"/>
    <row r="29" spans="1:56" ht="16.5" thickBot="1">
      <c r="A29" s="177" t="s">
        <v>153</v>
      </c>
      <c r="B29" s="178"/>
      <c r="C29" s="178"/>
      <c r="D29" s="179"/>
      <c r="E29" s="180"/>
      <c r="F29" s="142">
        <f>AVERAGE(F7:F28)</f>
        <v>13</v>
      </c>
      <c r="G29" s="100">
        <f>AVERAGE(G7:G28)</f>
        <v>27</v>
      </c>
      <c r="H29" s="100">
        <f t="shared" ref="H29:I29" si="0">AVERAGE(H7:H28)</f>
        <v>0.32268632268632264</v>
      </c>
      <c r="I29" s="100">
        <f t="shared" si="0"/>
        <v>4</v>
      </c>
      <c r="J29" s="141">
        <f>H29/I29</f>
        <v>8.0671580671580659E-2</v>
      </c>
      <c r="K29" s="100">
        <f>AVERAGE(K7:K28)</f>
        <v>0.22510822510822512</v>
      </c>
      <c r="L29" s="100">
        <f>AVERAGE(L7:L28)</f>
        <v>17</v>
      </c>
      <c r="M29" s="141">
        <f>K29/L29</f>
        <v>1.3241660300483831E-2</v>
      </c>
      <c r="N29" s="100">
        <f>AVERAGE(N7:N28)</f>
        <v>0.29322638146167557</v>
      </c>
      <c r="O29" s="100">
        <f>AVERAGE(O7:O28)</f>
        <v>5</v>
      </c>
      <c r="P29" s="141">
        <f>N29/O29</f>
        <v>5.8645276292335111E-2</v>
      </c>
      <c r="Q29" s="100">
        <f>AVERAGE(Q7:Q28)</f>
        <v>37.5</v>
      </c>
      <c r="R29" s="100" t="e">
        <f>AVERAGE(R7:R28)</f>
        <v>#DIV/0!</v>
      </c>
      <c r="S29" s="141" t="e">
        <f>Q29/R29</f>
        <v>#DIV/0!</v>
      </c>
      <c r="T29" s="100">
        <f>((N29+0.5*K29)/O29)</f>
        <v>8.1156098803157634E-2</v>
      </c>
      <c r="U29" s="100" t="e">
        <f>(F29/(2*(O29+(0.44*R29))))</f>
        <v>#DIV/0!</v>
      </c>
      <c r="V29" s="100">
        <f>AVERAGE(V7:V28)</f>
        <v>22.666666666666668</v>
      </c>
      <c r="W29" s="100">
        <f t="shared" ref="W29:BD29" si="1">AVERAGE(W7:W28)</f>
        <v>15</v>
      </c>
      <c r="X29" s="100">
        <f t="shared" si="1"/>
        <v>10</v>
      </c>
      <c r="Y29" s="100">
        <f t="shared" si="1"/>
        <v>5.333333333333333</v>
      </c>
      <c r="Z29" s="100">
        <f t="shared" si="1"/>
        <v>1.6666666666666667</v>
      </c>
      <c r="AA29" s="100">
        <f t="shared" si="1"/>
        <v>1.6666666666666667</v>
      </c>
      <c r="AB29" s="100" t="e">
        <f t="shared" si="1"/>
        <v>#DIV/0!</v>
      </c>
      <c r="AC29" s="100" t="e">
        <f t="shared" si="1"/>
        <v>#DIV/0!</v>
      </c>
      <c r="AD29" s="100" t="e">
        <f t="shared" si="1"/>
        <v>#DIV/0!</v>
      </c>
      <c r="AE29" s="100" t="e">
        <f t="shared" si="1"/>
        <v>#DIV/0!</v>
      </c>
      <c r="AF29" s="100" t="e">
        <f t="shared" si="1"/>
        <v>#DIV/0!</v>
      </c>
      <c r="AG29" s="100" t="e">
        <f t="shared" si="1"/>
        <v>#DIV/0!</v>
      </c>
      <c r="AH29" s="100" t="e">
        <f t="shared" si="1"/>
        <v>#DIV/0!</v>
      </c>
      <c r="AI29" s="100" t="e">
        <f t="shared" si="1"/>
        <v>#DIV/0!</v>
      </c>
      <c r="AJ29" s="100" t="e">
        <f t="shared" si="1"/>
        <v>#DIV/0!</v>
      </c>
      <c r="AK29" s="100" t="e">
        <f t="shared" si="1"/>
        <v>#DIV/0!</v>
      </c>
      <c r="AL29" s="100" t="e">
        <f t="shared" si="1"/>
        <v>#DIV/0!</v>
      </c>
      <c r="AM29" s="100" t="e">
        <f t="shared" si="1"/>
        <v>#DIV/0!</v>
      </c>
      <c r="AN29" s="100" t="e">
        <f t="shared" si="1"/>
        <v>#DIV/0!</v>
      </c>
      <c r="AO29" s="100" t="e">
        <f t="shared" si="1"/>
        <v>#DIV/0!</v>
      </c>
      <c r="AP29" s="100" t="e">
        <f t="shared" si="1"/>
        <v>#DIV/0!</v>
      </c>
      <c r="AQ29" s="100" t="e">
        <f t="shared" si="1"/>
        <v>#DIV/0!</v>
      </c>
      <c r="AR29" s="100" t="e">
        <f t="shared" si="1"/>
        <v>#DIV/0!</v>
      </c>
      <c r="AS29" s="100" t="e">
        <f t="shared" si="1"/>
        <v>#DIV/0!</v>
      </c>
      <c r="AT29" s="100" t="e">
        <f t="shared" si="1"/>
        <v>#DIV/0!</v>
      </c>
      <c r="AU29" s="100" t="e">
        <f t="shared" si="1"/>
        <v>#DIV/0!</v>
      </c>
      <c r="AV29" s="100" t="e">
        <f t="shared" si="1"/>
        <v>#DIV/0!</v>
      </c>
      <c r="AW29" s="100" t="e">
        <f t="shared" si="1"/>
        <v>#DIV/0!</v>
      </c>
      <c r="AX29" s="100" t="e">
        <f t="shared" si="1"/>
        <v>#DIV/0!</v>
      </c>
      <c r="AY29" s="100" t="e">
        <f t="shared" si="1"/>
        <v>#DIV/0!</v>
      </c>
      <c r="AZ29" s="100" t="e">
        <f t="shared" si="1"/>
        <v>#DIV/0!</v>
      </c>
      <c r="BA29" s="100" t="e">
        <f t="shared" si="1"/>
        <v>#DIV/0!</v>
      </c>
      <c r="BB29" s="100" t="e">
        <f t="shared" si="1"/>
        <v>#DIV/0!</v>
      </c>
      <c r="BC29" s="100" t="e">
        <f t="shared" si="1"/>
        <v>#DIV/0!</v>
      </c>
      <c r="BD29" s="100" t="e">
        <f t="shared" si="1"/>
        <v>#DIV/0!</v>
      </c>
    </row>
    <row r="30" spans="1:56" ht="16.5" thickBot="1">
      <c r="A30" s="177" t="s">
        <v>154</v>
      </c>
      <c r="B30" s="178"/>
      <c r="C30" s="178"/>
      <c r="D30" s="178"/>
      <c r="E30" s="181"/>
      <c r="F30" s="142">
        <f>SUM(F7:F28)</f>
        <v>39</v>
      </c>
      <c r="G30" s="100">
        <f>SUM(G7:G28)</f>
        <v>81</v>
      </c>
      <c r="H30" s="100">
        <f t="shared" ref="H30:BD30" si="2">SUM(H7:H28)</f>
        <v>0.96805896805896796</v>
      </c>
      <c r="I30" s="100">
        <f t="shared" si="2"/>
        <v>12</v>
      </c>
      <c r="J30" s="100"/>
      <c r="K30" s="100">
        <f t="shared" si="2"/>
        <v>0.67532467532467533</v>
      </c>
      <c r="L30" s="100">
        <f t="shared" si="2"/>
        <v>51</v>
      </c>
      <c r="M30" s="100"/>
      <c r="N30" s="100">
        <f t="shared" si="2"/>
        <v>0.8796791443850267</v>
      </c>
      <c r="O30" s="100">
        <f t="shared" si="2"/>
        <v>15</v>
      </c>
      <c r="P30" s="100"/>
      <c r="Q30" s="100">
        <f t="shared" si="2"/>
        <v>112.5</v>
      </c>
      <c r="R30" s="100" t="e">
        <f t="shared" si="2"/>
        <v>#DIV/0!</v>
      </c>
      <c r="S30" s="100"/>
      <c r="T30" s="100"/>
      <c r="U30" s="100"/>
      <c r="V30" s="100">
        <f t="shared" si="2"/>
        <v>68</v>
      </c>
      <c r="W30" s="100">
        <f t="shared" si="2"/>
        <v>45</v>
      </c>
      <c r="X30" s="100">
        <f t="shared" si="2"/>
        <v>30</v>
      </c>
      <c r="Y30" s="100">
        <f t="shared" si="2"/>
        <v>16</v>
      </c>
      <c r="Z30" s="100">
        <f t="shared" si="2"/>
        <v>5</v>
      </c>
      <c r="AA30" s="100">
        <f t="shared" si="2"/>
        <v>5</v>
      </c>
      <c r="AB30" s="100">
        <f t="shared" si="2"/>
        <v>0</v>
      </c>
      <c r="AC30" s="100">
        <f t="shared" si="2"/>
        <v>0</v>
      </c>
      <c r="AD30" s="100">
        <f t="shared" si="2"/>
        <v>0</v>
      </c>
      <c r="AE30" s="100">
        <f t="shared" si="2"/>
        <v>0</v>
      </c>
      <c r="AF30" s="100">
        <f t="shared" si="2"/>
        <v>0</v>
      </c>
      <c r="AG30" s="100">
        <f t="shared" si="2"/>
        <v>0</v>
      </c>
      <c r="AH30" s="100">
        <f t="shared" si="2"/>
        <v>0</v>
      </c>
      <c r="AI30" s="100">
        <f t="shared" si="2"/>
        <v>0</v>
      </c>
      <c r="AJ30" s="100">
        <f t="shared" si="2"/>
        <v>0</v>
      </c>
      <c r="AK30" s="100"/>
      <c r="AL30" s="100"/>
      <c r="AM30" s="100"/>
      <c r="AN30" s="100">
        <f t="shared" si="2"/>
        <v>0</v>
      </c>
      <c r="AO30" s="100">
        <f t="shared" si="2"/>
        <v>0</v>
      </c>
      <c r="AP30" s="100"/>
      <c r="AQ30" s="100"/>
      <c r="AR30" s="100"/>
      <c r="AS30" s="100"/>
      <c r="AT30" s="100">
        <f t="shared" si="2"/>
        <v>0</v>
      </c>
      <c r="AU30" s="100">
        <f t="shared" si="2"/>
        <v>0</v>
      </c>
      <c r="AV30" s="100">
        <f t="shared" si="2"/>
        <v>0</v>
      </c>
      <c r="AW30" s="100">
        <f t="shared" si="2"/>
        <v>0</v>
      </c>
      <c r="AX30" s="100">
        <f t="shared" si="2"/>
        <v>0</v>
      </c>
      <c r="AY30" s="100">
        <f t="shared" si="2"/>
        <v>0</v>
      </c>
      <c r="AZ30" s="100">
        <f t="shared" si="2"/>
        <v>0</v>
      </c>
      <c r="BA30" s="100">
        <f t="shared" si="2"/>
        <v>0</v>
      </c>
      <c r="BB30" s="100">
        <f t="shared" si="2"/>
        <v>0</v>
      </c>
      <c r="BC30" s="100">
        <f t="shared" si="2"/>
        <v>0</v>
      </c>
      <c r="BD30" s="100">
        <f t="shared" si="2"/>
        <v>0</v>
      </c>
    </row>
    <row r="31" spans="1:56" ht="16.5" thickBot="1"/>
    <row r="32" spans="1:56" ht="16.5" thickBot="1">
      <c r="AG32" s="162" t="s">
        <v>121</v>
      </c>
      <c r="AH32" s="163"/>
      <c r="AI32" s="163"/>
      <c r="AJ32" s="163"/>
      <c r="AK32" s="163"/>
      <c r="AL32" s="163"/>
      <c r="AM32" s="163"/>
      <c r="AN32" s="163"/>
      <c r="AO32" s="163"/>
      <c r="AP32" s="163"/>
      <c r="AQ32" s="163"/>
      <c r="AR32" s="163"/>
      <c r="AS32" s="163"/>
      <c r="AT32" s="164"/>
      <c r="AU32" s="165" t="s">
        <v>122</v>
      </c>
      <c r="AV32" s="166"/>
      <c r="AW32" s="166"/>
      <c r="AX32" s="166"/>
      <c r="AY32" s="166"/>
      <c r="AZ32" s="166"/>
      <c r="BA32" s="166"/>
      <c r="BB32" s="166"/>
      <c r="BC32" s="166"/>
      <c r="BD32" s="167"/>
    </row>
    <row r="33" spans="3:56" ht="16.5" thickBot="1">
      <c r="C33" s="156" t="s">
        <v>189</v>
      </c>
      <c r="D33" s="157"/>
      <c r="E33" s="147">
        <f>COUNTIF(T_RSLTS19[RSLTS],"V")</f>
        <v>0</v>
      </c>
      <c r="H33" s="168" t="s">
        <v>120</v>
      </c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  <c r="AF33" s="170"/>
      <c r="AG33" s="78"/>
      <c r="AH33" s="78"/>
      <c r="AI33" s="78"/>
      <c r="AJ33" s="78"/>
      <c r="AK33" s="78"/>
      <c r="AL33" s="78"/>
      <c r="AM33" s="78"/>
      <c r="AN33" s="79"/>
      <c r="AO33" s="171" t="s">
        <v>112</v>
      </c>
      <c r="AP33" s="172"/>
      <c r="AQ33" s="172"/>
      <c r="AR33" s="172"/>
      <c r="AS33" s="172"/>
      <c r="AT33" s="173"/>
      <c r="AU33" s="84"/>
      <c r="AV33" s="84"/>
      <c r="AW33" s="84"/>
      <c r="AX33" s="84"/>
      <c r="AY33" s="91"/>
      <c r="AZ33" s="174" t="s">
        <v>112</v>
      </c>
      <c r="BA33" s="175"/>
      <c r="BB33" s="175"/>
      <c r="BC33" s="175"/>
      <c r="BD33" s="176"/>
    </row>
    <row r="34" spans="3:56" ht="16.5" thickBot="1">
      <c r="C34" s="158" t="s">
        <v>190</v>
      </c>
      <c r="D34" s="159"/>
      <c r="E34" s="148">
        <f>COUNTIF(T_RSLTS19[RSLTS],"D")</f>
        <v>0</v>
      </c>
      <c r="F34" s="56" t="s">
        <v>22</v>
      </c>
      <c r="G34" s="76" t="s">
        <v>116</v>
      </c>
      <c r="H34" s="73" t="s">
        <v>7</v>
      </c>
      <c r="I34" s="72" t="s">
        <v>8</v>
      </c>
      <c r="J34" s="72" t="s">
        <v>117</v>
      </c>
      <c r="K34" s="72" t="s">
        <v>10</v>
      </c>
      <c r="L34" s="72" t="s">
        <v>11</v>
      </c>
      <c r="M34" s="72" t="s">
        <v>118</v>
      </c>
      <c r="N34" s="72" t="s">
        <v>91</v>
      </c>
      <c r="O34" s="72" t="s">
        <v>92</v>
      </c>
      <c r="P34" s="72" t="s">
        <v>93</v>
      </c>
      <c r="Q34" s="72" t="s">
        <v>13</v>
      </c>
      <c r="R34" s="72" t="s">
        <v>14</v>
      </c>
      <c r="S34" s="72" t="s">
        <v>15</v>
      </c>
      <c r="T34" s="72" t="s">
        <v>36</v>
      </c>
      <c r="U34" s="72" t="s">
        <v>94</v>
      </c>
      <c r="V34" s="72" t="s">
        <v>16</v>
      </c>
      <c r="W34" s="72" t="s">
        <v>17</v>
      </c>
      <c r="X34" s="72" t="s">
        <v>39</v>
      </c>
      <c r="Y34" s="72" t="s">
        <v>18</v>
      </c>
      <c r="Z34" s="72" t="s">
        <v>19</v>
      </c>
      <c r="AA34" s="72" t="s">
        <v>29</v>
      </c>
      <c r="AB34" s="72" t="s">
        <v>95</v>
      </c>
      <c r="AC34" s="72" t="s">
        <v>96</v>
      </c>
      <c r="AD34" s="72" t="s">
        <v>97</v>
      </c>
      <c r="AE34" s="72" t="s">
        <v>98</v>
      </c>
      <c r="AF34" s="77" t="s">
        <v>99</v>
      </c>
      <c r="AG34" s="80" t="s">
        <v>100</v>
      </c>
      <c r="AH34" s="81" t="s">
        <v>101</v>
      </c>
      <c r="AI34" s="81" t="s">
        <v>102</v>
      </c>
      <c r="AJ34" s="81" t="s">
        <v>103</v>
      </c>
      <c r="AK34" s="81" t="s">
        <v>104</v>
      </c>
      <c r="AL34" s="81" t="s">
        <v>105</v>
      </c>
      <c r="AM34" s="81" t="s">
        <v>106</v>
      </c>
      <c r="AN34" s="82" t="s">
        <v>107</v>
      </c>
      <c r="AO34" s="80" t="s">
        <v>100</v>
      </c>
      <c r="AP34" s="81" t="s">
        <v>36</v>
      </c>
      <c r="AQ34" s="81" t="s">
        <v>104</v>
      </c>
      <c r="AR34" s="81" t="s">
        <v>105</v>
      </c>
      <c r="AS34" s="81" t="s">
        <v>106</v>
      </c>
      <c r="AT34" s="83" t="s">
        <v>107</v>
      </c>
      <c r="AU34" s="85" t="s">
        <v>108</v>
      </c>
      <c r="AV34" s="86" t="s">
        <v>109</v>
      </c>
      <c r="AW34" s="86" t="s">
        <v>110</v>
      </c>
      <c r="AX34" s="86" t="s">
        <v>111</v>
      </c>
      <c r="AY34" s="92" t="s">
        <v>119</v>
      </c>
      <c r="AZ34" s="121" t="s">
        <v>108</v>
      </c>
      <c r="BA34" s="86" t="s">
        <v>109</v>
      </c>
      <c r="BB34" s="86" t="s">
        <v>110</v>
      </c>
      <c r="BC34" s="86" t="s">
        <v>111</v>
      </c>
      <c r="BD34" s="122" t="s">
        <v>119</v>
      </c>
    </row>
    <row r="35" spans="3:56" ht="16.5" thickBot="1">
      <c r="C35" s="156" t="s">
        <v>191</v>
      </c>
      <c r="D35" s="160"/>
      <c r="E35" s="157"/>
      <c r="F35" s="145" t="e">
        <f>AVERAGEIF(T_RSLTS19[RSLTS],"V",F7:F28)</f>
        <v>#DIV/0!</v>
      </c>
      <c r="G35" s="146" t="e">
        <f>AVERAGEIF(T_RSLTS19[RSLTS],"V",G7:G28)</f>
        <v>#DIV/0!</v>
      </c>
      <c r="H35" s="146" t="e">
        <f>AVERAGEIF(T_RSLTS19[RSLTS],"V",H7:H28)</f>
        <v>#DIV/0!</v>
      </c>
      <c r="I35" s="146" t="e">
        <f>AVERAGEIF(T_RSLTS19[RSLTS],"V",I7:I28)</f>
        <v>#DIV/0!</v>
      </c>
      <c r="J35" s="146" t="e">
        <f>H35/I35</f>
        <v>#DIV/0!</v>
      </c>
      <c r="K35" s="146" t="e">
        <f>AVERAGEIF(T_RSLTS19[RSLTS],"V",K7:K28)</f>
        <v>#DIV/0!</v>
      </c>
      <c r="L35" s="146" t="e">
        <f>AVERAGEIF(T_RSLTS19[RSLTS],"V",L7:L28)</f>
        <v>#DIV/0!</v>
      </c>
      <c r="M35" s="146" t="e">
        <f>K35/L35</f>
        <v>#DIV/0!</v>
      </c>
      <c r="N35" s="146" t="e">
        <f>AVERAGEIF(T_RSLTS19[RSLTS],"V",N7:N28)</f>
        <v>#DIV/0!</v>
      </c>
      <c r="O35" s="146" t="e">
        <f>AVERAGEIF(T_RSLTS19[RSLTS],"V",O7:O28)</f>
        <v>#DIV/0!</v>
      </c>
      <c r="P35" s="146" t="e">
        <f>N35/O35</f>
        <v>#DIV/0!</v>
      </c>
      <c r="Q35" s="146" t="e">
        <f>AVERAGEIF(T_RSLTS19[RSLTS],"V",Q7:Q28)</f>
        <v>#DIV/0!</v>
      </c>
      <c r="R35" s="146" t="e">
        <f>AVERAGEIF(T_RSLTS19[RSLTS],"V",R7:R28)</f>
        <v>#DIV/0!</v>
      </c>
      <c r="S35" s="146" t="e">
        <f>Q35/R35</f>
        <v>#DIV/0!</v>
      </c>
      <c r="T35" s="146" t="e">
        <f>((N35+0.5*K35)/O35)</f>
        <v>#DIV/0!</v>
      </c>
      <c r="U35" s="146" t="e">
        <f>(F35/(2*((0.44*R35)+O35)))</f>
        <v>#DIV/0!</v>
      </c>
      <c r="V35" s="146" t="e">
        <f>AVERAGEIF(T_RSLTS19[RSLTS],"V",V7:V28)</f>
        <v>#DIV/0!</v>
      </c>
      <c r="W35" s="146" t="e">
        <f>AVERAGEIF(T_RSLTS19[RSLTS],"V",W7:W28)</f>
        <v>#DIV/0!</v>
      </c>
      <c r="X35" s="146" t="e">
        <f>AVERAGEIF(T_RSLTS19[RSLTS],"V",X7:X28)</f>
        <v>#DIV/0!</v>
      </c>
      <c r="Y35" s="146" t="e">
        <f>AVERAGEIF(T_RSLTS19[RSLTS],"V",Y7:Y28)</f>
        <v>#DIV/0!</v>
      </c>
      <c r="Z35" s="146" t="e">
        <f>AVERAGEIF(T_RSLTS19[RSLTS],"V",Z7:Z28)</f>
        <v>#DIV/0!</v>
      </c>
      <c r="AA35" s="146" t="e">
        <f>AVERAGEIF(T_RSLTS19[RSLTS],"V",AA7:AA28)</f>
        <v>#DIV/0!</v>
      </c>
      <c r="AB35" s="146" t="e">
        <f>AVERAGEIF(T_RSLTS19[RSLTS],"V",AB7:AB28)</f>
        <v>#DIV/0!</v>
      </c>
      <c r="AC35" s="146" t="e">
        <f>AVERAGEIF(T_RSLTS19[RSLTS],"V",AC7:AC28)</f>
        <v>#DIV/0!</v>
      </c>
      <c r="AD35" s="146" t="e">
        <f>AVERAGEIF(T_RSLTS19[RSLTS],"V",AD7:AD28)</f>
        <v>#DIV/0!</v>
      </c>
      <c r="AE35" s="146" t="e">
        <f>AVERAGEIF(T_RSLTS19[RSLTS],"V",AE7:AE28)</f>
        <v>#DIV/0!</v>
      </c>
      <c r="AF35" s="146" t="e">
        <f>AVERAGEIF(T_RSLTS19[RSLTS],"V",AF7:AF28)</f>
        <v>#DIV/0!</v>
      </c>
      <c r="AG35" s="146" t="e">
        <f>AVERAGEIF(T_RSLTS19[RSLTS],"V",AG7:AG28)</f>
        <v>#DIV/0!</v>
      </c>
      <c r="AH35" s="146" t="e">
        <f>AVERAGEIF(T_RSLTS19[RSLTS],"V",AH7:AH28)</f>
        <v>#DIV/0!</v>
      </c>
      <c r="AI35" s="146" t="e">
        <f>AVERAGEIF(T_RSLTS19[RSLTS],"V",AI7:AI28)</f>
        <v>#DIV/0!</v>
      </c>
      <c r="AJ35" s="146" t="e">
        <f>AVERAGEIF(T_RSLTS19[RSLTS],"V",AJ7:AJ28)</f>
        <v>#DIV/0!</v>
      </c>
      <c r="AK35" s="146" t="e">
        <f>AVERAGEIF(T_RSLTS19[RSLTS],"V",AK7:AK28)</f>
        <v>#DIV/0!</v>
      </c>
      <c r="AL35" s="146" t="e">
        <f>AVERAGEIF(T_RSLTS19[RSLTS],"V",AL7:AL28)</f>
        <v>#DIV/0!</v>
      </c>
      <c r="AM35" s="146" t="e">
        <f>AVERAGEIF(T_RSLTS19[RSLTS],"V",AM7:AM28)</f>
        <v>#DIV/0!</v>
      </c>
      <c r="AN35" s="146" t="e">
        <f>AVERAGEIF(T_RSLTS19[RSLTS],"V",AN7:AN28)</f>
        <v>#DIV/0!</v>
      </c>
      <c r="AO35" s="146" t="e">
        <f>AVERAGEIF(T_RSLTS19[RSLTS],"V",AO7:AO28)</f>
        <v>#DIV/0!</v>
      </c>
      <c r="AP35" s="146" t="e">
        <f>AVERAGEIF(T_RSLTS19[RSLTS],"V",AP7:AP28)</f>
        <v>#DIV/0!</v>
      </c>
      <c r="AQ35" s="146" t="e">
        <f>AVERAGEIF(T_RSLTS19[RSLTS],"V",AQ7:AQ28)</f>
        <v>#DIV/0!</v>
      </c>
      <c r="AR35" s="146" t="e">
        <f>AVERAGEIF(T_RSLTS19[RSLTS],"V",AR7:AR28)</f>
        <v>#DIV/0!</v>
      </c>
      <c r="AS35" s="146" t="e">
        <f>AVERAGEIF(T_RSLTS19[RSLTS],"V",AS7:AS28)</f>
        <v>#DIV/0!</v>
      </c>
      <c r="AT35" s="146" t="e">
        <f>AVERAGEIF(T_RSLTS19[RSLTS],"V",AT7:AT28)</f>
        <v>#DIV/0!</v>
      </c>
      <c r="AU35" s="146" t="e">
        <f>AVERAGEIF(T_RSLTS19[RSLTS],"V",AU7:AU28)</f>
        <v>#DIV/0!</v>
      </c>
      <c r="AV35" s="146" t="e">
        <f>AVERAGEIF(T_RSLTS19[RSLTS],"V",AV7:AV28)</f>
        <v>#DIV/0!</v>
      </c>
      <c r="AW35" s="146" t="e">
        <f>AVERAGEIF(T_RSLTS19[RSLTS],"V",AW7:AW28)</f>
        <v>#DIV/0!</v>
      </c>
      <c r="AX35" s="146" t="e">
        <f>AVERAGEIF(T_RSLTS19[RSLTS],"V",AX7:AX28)</f>
        <v>#DIV/0!</v>
      </c>
      <c r="AY35" s="146" t="e">
        <f>AVERAGEIF(T_RSLTS19[RSLTS],"V",AY7:AY28)</f>
        <v>#DIV/0!</v>
      </c>
      <c r="AZ35" s="146" t="e">
        <f>AVERAGEIF(T_RSLTS19[RSLTS],"V",AZ7:AZ28)</f>
        <v>#DIV/0!</v>
      </c>
      <c r="BA35" s="146" t="e">
        <f>AVERAGEIF(T_RSLTS19[RSLTS],"V",BA7:BA28)</f>
        <v>#DIV/0!</v>
      </c>
      <c r="BB35" s="146" t="e">
        <f>AVERAGEIF(T_RSLTS19[RSLTS],"V",BB7:BB28)</f>
        <v>#DIV/0!</v>
      </c>
      <c r="BC35" s="146" t="e">
        <f>AVERAGEIF(T_RSLTS19[RSLTS],"V",BC7:BC28)</f>
        <v>#DIV/0!</v>
      </c>
      <c r="BD35" s="146" t="e">
        <f>AVERAGEIF(T_RSLTS19[RSLTS],"V",BD7:BD28)</f>
        <v>#DIV/0!</v>
      </c>
    </row>
    <row r="36" spans="3:56" ht="16.5" thickBot="1">
      <c r="C36" s="158" t="s">
        <v>192</v>
      </c>
      <c r="D36" s="161"/>
      <c r="E36" s="159"/>
      <c r="F36" s="145" t="e">
        <f>AVERAGEIF(T_RSLTS19[RSLTS],"D",F7:F28)</f>
        <v>#DIV/0!</v>
      </c>
      <c r="G36" s="146" t="e">
        <f>AVERAGEIF(T_RSLTS19[RSLTS],"D",G7:G28)</f>
        <v>#DIV/0!</v>
      </c>
      <c r="H36" s="146" t="e">
        <f>AVERAGEIF(T_RSLTS19[RSLTS],"D",H7:H28)</f>
        <v>#DIV/0!</v>
      </c>
      <c r="I36" s="146" t="e">
        <f>AVERAGEIF(T_RSLTS19[RSLTS],"D",I7:I28)</f>
        <v>#DIV/0!</v>
      </c>
      <c r="J36" s="146" t="e">
        <f>H36/I36</f>
        <v>#DIV/0!</v>
      </c>
      <c r="K36" s="146" t="e">
        <f>AVERAGEIF(T_RSLTS19[RSLTS],"D",K7:K28)</f>
        <v>#DIV/0!</v>
      </c>
      <c r="L36" s="146" t="e">
        <f>AVERAGEIF(T_RSLTS19[RSLTS],"D",L7:L28)</f>
        <v>#DIV/0!</v>
      </c>
      <c r="M36" s="146" t="e">
        <f>K36/L36</f>
        <v>#DIV/0!</v>
      </c>
      <c r="N36" s="146" t="e">
        <f>AVERAGEIF(T_RSLTS19[RSLTS],"D",N7:N28)</f>
        <v>#DIV/0!</v>
      </c>
      <c r="O36" s="146" t="e">
        <f>AVERAGEIF(T_RSLTS19[RSLTS],"D",O7:O28)</f>
        <v>#DIV/0!</v>
      </c>
      <c r="P36" s="146" t="e">
        <f>N36/O36</f>
        <v>#DIV/0!</v>
      </c>
      <c r="Q36" s="146" t="e">
        <f>AVERAGEIF(T_RSLTS19[RSLTS],"D",Q7:Q28)</f>
        <v>#DIV/0!</v>
      </c>
      <c r="R36" s="146" t="e">
        <f>AVERAGEIF(T_RSLTS19[RSLTS],"D",R7:R28)</f>
        <v>#DIV/0!</v>
      </c>
      <c r="S36" s="146" t="e">
        <f>Q36/R36</f>
        <v>#DIV/0!</v>
      </c>
      <c r="T36" s="146" t="e">
        <f>((N36+0.5*K36)/O36)</f>
        <v>#DIV/0!</v>
      </c>
      <c r="U36" s="146" t="e">
        <f>(F36/(2*((0.44*R36)+O36)))</f>
        <v>#DIV/0!</v>
      </c>
      <c r="V36" s="146" t="e">
        <f>AVERAGEIF(T_RSLTS19[RSLTS],"D",V7:V28)</f>
        <v>#DIV/0!</v>
      </c>
      <c r="W36" s="146" t="e">
        <f>AVERAGEIF(T_RSLTS19[RSLTS],"D",W7:W28)</f>
        <v>#DIV/0!</v>
      </c>
      <c r="X36" s="146" t="e">
        <f>AVERAGEIF(T_RSLTS19[RSLTS],"D",X7:X28)</f>
        <v>#DIV/0!</v>
      </c>
      <c r="Y36" s="146" t="e">
        <f>AVERAGEIF(T_RSLTS19[RSLTS],"D",Y7:Y28)</f>
        <v>#DIV/0!</v>
      </c>
      <c r="Z36" s="146" t="e">
        <f>AVERAGEIF(T_RSLTS19[RSLTS],"D",Z7:Z28)</f>
        <v>#DIV/0!</v>
      </c>
      <c r="AA36" s="146" t="e">
        <f>AVERAGEIF(T_RSLTS19[RSLTS],"D",AA7:AA28)</f>
        <v>#DIV/0!</v>
      </c>
      <c r="AB36" s="146" t="e">
        <f>AVERAGEIF(T_RSLTS19[RSLTS],"D",AB7:AB28)</f>
        <v>#DIV/0!</v>
      </c>
      <c r="AC36" s="146" t="e">
        <f>AVERAGEIF(T_RSLTS19[RSLTS],"D",AC7:AC28)</f>
        <v>#DIV/0!</v>
      </c>
      <c r="AD36" s="146" t="e">
        <f>AVERAGEIF(T_RSLTS19[RSLTS],"D",AD7:AD28)</f>
        <v>#DIV/0!</v>
      </c>
      <c r="AE36" s="146" t="e">
        <f>AVERAGEIF(T_RSLTS19[RSLTS],"D",AE7:AE28)</f>
        <v>#DIV/0!</v>
      </c>
      <c r="AF36" s="146" t="e">
        <f>AVERAGEIF(T_RSLTS19[RSLTS],"D",AF7:AF28)</f>
        <v>#DIV/0!</v>
      </c>
      <c r="AG36" s="146" t="e">
        <f>AVERAGEIF(T_RSLTS19[RSLTS],"D",AG7:AG28)</f>
        <v>#DIV/0!</v>
      </c>
      <c r="AH36" s="146" t="e">
        <f>AVERAGEIF(T_RSLTS19[RSLTS],"D",AH7:AH28)</f>
        <v>#DIV/0!</v>
      </c>
      <c r="AI36" s="146" t="e">
        <f>AVERAGEIF(T_RSLTS19[RSLTS],"D",AI7:AI28)</f>
        <v>#DIV/0!</v>
      </c>
      <c r="AJ36" s="146" t="e">
        <f>AVERAGEIF(T_RSLTS19[RSLTS],"D",AJ7:AJ28)</f>
        <v>#DIV/0!</v>
      </c>
      <c r="AK36" s="146" t="e">
        <f>AVERAGEIF(T_RSLTS19[RSLTS],"D",AK7:AK28)</f>
        <v>#DIV/0!</v>
      </c>
      <c r="AL36" s="146" t="e">
        <f>AVERAGEIF(T_RSLTS19[RSLTS],"D",AL7:AL28)</f>
        <v>#DIV/0!</v>
      </c>
      <c r="AM36" s="146" t="e">
        <f>AVERAGEIF(T_RSLTS19[RSLTS],"D",AM7:AM28)</f>
        <v>#DIV/0!</v>
      </c>
      <c r="AN36" s="146" t="e">
        <f>AVERAGEIF(T_RSLTS19[RSLTS],"D",AN7:AN28)</f>
        <v>#DIV/0!</v>
      </c>
      <c r="AO36" s="146" t="e">
        <f>AVERAGEIF(T_RSLTS19[RSLTS],"D",AO7:AO28)</f>
        <v>#DIV/0!</v>
      </c>
      <c r="AP36" s="146" t="e">
        <f>AVERAGEIF(T_RSLTS19[RSLTS],"D",AP7:AP28)</f>
        <v>#DIV/0!</v>
      </c>
      <c r="AQ36" s="146" t="e">
        <f>AVERAGEIF(T_RSLTS19[RSLTS],"D",AQ7:AQ28)</f>
        <v>#DIV/0!</v>
      </c>
      <c r="AR36" s="146" t="e">
        <f>AVERAGEIF(T_RSLTS19[RSLTS],"D",AR7:AR28)</f>
        <v>#DIV/0!</v>
      </c>
      <c r="AS36" s="146" t="e">
        <f>AVERAGEIF(T_RSLTS19[RSLTS],"D",AS7:AS28)</f>
        <v>#DIV/0!</v>
      </c>
      <c r="AT36" s="146" t="e">
        <f>AVERAGEIF(T_RSLTS19[RSLTS],"D",AT7:AT28)</f>
        <v>#DIV/0!</v>
      </c>
      <c r="AU36" s="146" t="e">
        <f>AVERAGEIF(T_RSLTS19[RSLTS],"D",AU7:AU28)</f>
        <v>#DIV/0!</v>
      </c>
      <c r="AV36" s="146" t="e">
        <f>AVERAGEIF(T_RSLTS19[RSLTS],"D",AV7:AV28)</f>
        <v>#DIV/0!</v>
      </c>
      <c r="AW36" s="146" t="e">
        <f>AVERAGEIF(T_RSLTS19[RSLTS],"D",AW7:AW28)</f>
        <v>#DIV/0!</v>
      </c>
      <c r="AX36" s="146" t="e">
        <f>AVERAGEIF(T_RSLTS19[RSLTS],"D",AX7:AX28)</f>
        <v>#DIV/0!</v>
      </c>
      <c r="AY36" s="146" t="e">
        <f>AVERAGEIF(T_RSLTS19[RSLTS],"D",AY7:AY28)</f>
        <v>#DIV/0!</v>
      </c>
      <c r="AZ36" s="146" t="e">
        <f>AVERAGEIF(T_RSLTS19[RSLTS],"D",AZ7:AZ28)</f>
        <v>#DIV/0!</v>
      </c>
      <c r="BA36" s="146" t="e">
        <f>AVERAGEIF(T_RSLTS19[RSLTS],"D",BA7:BA28)</f>
        <v>#DIV/0!</v>
      </c>
      <c r="BB36" s="146" t="e">
        <f>AVERAGEIF(T_RSLTS19[RSLTS],"D",BB7:BB28)</f>
        <v>#DIV/0!</v>
      </c>
      <c r="BC36" s="146" t="e">
        <f>AVERAGEIF(T_RSLTS19[RSLTS],"D",BC7:BC28)</f>
        <v>#DIV/0!</v>
      </c>
      <c r="BD36" s="146" t="e">
        <f>AVERAGEIF(T_RSLTS19[RSLTS],"D",BD7:BD28)</f>
        <v>#DIV/0!</v>
      </c>
    </row>
    <row r="37" spans="3:56" ht="16.5" thickBot="1"/>
    <row r="38" spans="3:56" ht="16.5" thickBot="1">
      <c r="AG38" s="162" t="s">
        <v>121</v>
      </c>
      <c r="AH38" s="163"/>
      <c r="AI38" s="163"/>
      <c r="AJ38" s="163"/>
      <c r="AK38" s="163"/>
      <c r="AL38" s="163"/>
      <c r="AM38" s="163"/>
      <c r="AN38" s="163"/>
      <c r="AO38" s="163"/>
      <c r="AP38" s="163"/>
      <c r="AQ38" s="163"/>
      <c r="AR38" s="163"/>
      <c r="AS38" s="163"/>
      <c r="AT38" s="164"/>
      <c r="AU38" s="165" t="s">
        <v>122</v>
      </c>
      <c r="AV38" s="166"/>
      <c r="AW38" s="166"/>
      <c r="AX38" s="166"/>
      <c r="AY38" s="166"/>
      <c r="AZ38" s="166"/>
      <c r="BA38" s="166"/>
      <c r="BB38" s="166"/>
      <c r="BC38" s="166"/>
      <c r="BD38" s="167"/>
    </row>
    <row r="39" spans="3:56" ht="16.5" thickBot="1">
      <c r="C39" s="152" t="s">
        <v>199</v>
      </c>
      <c r="D39" s="154"/>
      <c r="E39" s="147">
        <f>COUNTIF(T_LIEU110[LIEU],"H")</f>
        <v>0</v>
      </c>
      <c r="H39" s="168" t="s">
        <v>120</v>
      </c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70"/>
      <c r="AG39" s="78"/>
      <c r="AH39" s="78"/>
      <c r="AI39" s="78"/>
      <c r="AJ39" s="78"/>
      <c r="AK39" s="78"/>
      <c r="AL39" s="78"/>
      <c r="AM39" s="78"/>
      <c r="AN39" s="79"/>
      <c r="AO39" s="171" t="s">
        <v>112</v>
      </c>
      <c r="AP39" s="172"/>
      <c r="AQ39" s="172"/>
      <c r="AR39" s="172"/>
      <c r="AS39" s="172"/>
      <c r="AT39" s="173"/>
      <c r="AU39" s="84"/>
      <c r="AV39" s="84"/>
      <c r="AW39" s="84"/>
      <c r="AX39" s="84"/>
      <c r="AY39" s="91"/>
      <c r="AZ39" s="174" t="s">
        <v>112</v>
      </c>
      <c r="BA39" s="175"/>
      <c r="BB39" s="175"/>
      <c r="BC39" s="175"/>
      <c r="BD39" s="176"/>
    </row>
    <row r="40" spans="3:56" ht="16.5" thickBot="1">
      <c r="C40" s="150" t="s">
        <v>200</v>
      </c>
      <c r="D40" s="151"/>
      <c r="E40" s="147">
        <f>COUNTIF(T_LIEU110[LIEU],"A")</f>
        <v>0</v>
      </c>
      <c r="F40" s="56" t="s">
        <v>22</v>
      </c>
      <c r="G40" s="76" t="s">
        <v>116</v>
      </c>
      <c r="H40" s="73" t="s">
        <v>7</v>
      </c>
      <c r="I40" s="72" t="s">
        <v>8</v>
      </c>
      <c r="J40" s="72" t="s">
        <v>117</v>
      </c>
      <c r="K40" s="72" t="s">
        <v>10</v>
      </c>
      <c r="L40" s="72" t="s">
        <v>11</v>
      </c>
      <c r="M40" s="72" t="s">
        <v>118</v>
      </c>
      <c r="N40" s="72" t="s">
        <v>91</v>
      </c>
      <c r="O40" s="72" t="s">
        <v>92</v>
      </c>
      <c r="P40" s="72" t="s">
        <v>93</v>
      </c>
      <c r="Q40" s="72" t="s">
        <v>13</v>
      </c>
      <c r="R40" s="72" t="s">
        <v>14</v>
      </c>
      <c r="S40" s="72" t="s">
        <v>15</v>
      </c>
      <c r="T40" s="72" t="s">
        <v>36</v>
      </c>
      <c r="U40" s="72" t="s">
        <v>94</v>
      </c>
      <c r="V40" s="72" t="s">
        <v>16</v>
      </c>
      <c r="W40" s="72" t="s">
        <v>17</v>
      </c>
      <c r="X40" s="72" t="s">
        <v>39</v>
      </c>
      <c r="Y40" s="72" t="s">
        <v>18</v>
      </c>
      <c r="Z40" s="72" t="s">
        <v>19</v>
      </c>
      <c r="AA40" s="72" t="s">
        <v>29</v>
      </c>
      <c r="AB40" s="72" t="s">
        <v>95</v>
      </c>
      <c r="AC40" s="72" t="s">
        <v>96</v>
      </c>
      <c r="AD40" s="72" t="s">
        <v>97</v>
      </c>
      <c r="AE40" s="72" t="s">
        <v>98</v>
      </c>
      <c r="AF40" s="77" t="s">
        <v>99</v>
      </c>
      <c r="AG40" s="80" t="s">
        <v>100</v>
      </c>
      <c r="AH40" s="81" t="s">
        <v>101</v>
      </c>
      <c r="AI40" s="81" t="s">
        <v>102</v>
      </c>
      <c r="AJ40" s="81" t="s">
        <v>103</v>
      </c>
      <c r="AK40" s="81" t="s">
        <v>104</v>
      </c>
      <c r="AL40" s="81" t="s">
        <v>105</v>
      </c>
      <c r="AM40" s="81" t="s">
        <v>106</v>
      </c>
      <c r="AN40" s="82" t="s">
        <v>107</v>
      </c>
      <c r="AO40" s="80" t="s">
        <v>100</v>
      </c>
      <c r="AP40" s="81" t="s">
        <v>36</v>
      </c>
      <c r="AQ40" s="81" t="s">
        <v>104</v>
      </c>
      <c r="AR40" s="81" t="s">
        <v>105</v>
      </c>
      <c r="AS40" s="81" t="s">
        <v>106</v>
      </c>
      <c r="AT40" s="83" t="s">
        <v>107</v>
      </c>
      <c r="AU40" s="85" t="s">
        <v>108</v>
      </c>
      <c r="AV40" s="86" t="s">
        <v>109</v>
      </c>
      <c r="AW40" s="86" t="s">
        <v>110</v>
      </c>
      <c r="AX40" s="86" t="s">
        <v>111</v>
      </c>
      <c r="AY40" s="92" t="s">
        <v>119</v>
      </c>
      <c r="AZ40" s="121" t="s">
        <v>108</v>
      </c>
      <c r="BA40" s="86" t="s">
        <v>109</v>
      </c>
      <c r="BB40" s="86" t="s">
        <v>110</v>
      </c>
      <c r="BC40" s="86" t="s">
        <v>111</v>
      </c>
      <c r="BD40" s="122" t="s">
        <v>119</v>
      </c>
    </row>
    <row r="41" spans="3:56" ht="16.5" thickBot="1">
      <c r="C41" s="152" t="s">
        <v>201</v>
      </c>
      <c r="D41" s="153"/>
      <c r="E41" s="154"/>
      <c r="F41" s="145" t="e">
        <f>AVERAGEIF(T_LIEU110[LIEU],"H",F7:F28)</f>
        <v>#DIV/0!</v>
      </c>
      <c r="G41" s="145" t="e">
        <f>AVERAGEIF(T_LIEU110[LIEU],"H",G7:G28)</f>
        <v>#DIV/0!</v>
      </c>
      <c r="H41" s="145" t="e">
        <f>AVERAGEIF(T_LIEU110[LIEU],"H",H7:H28)</f>
        <v>#DIV/0!</v>
      </c>
      <c r="I41" s="145" t="e">
        <f>AVERAGEIF(T_LIEU110[LIEU],"H",I7:I28)</f>
        <v>#DIV/0!</v>
      </c>
      <c r="J41" s="145" t="e">
        <f>H41/I41</f>
        <v>#DIV/0!</v>
      </c>
      <c r="K41" s="145" t="e">
        <f>AVERAGEIF(T_LIEU110[LIEU],"H",K7:K28)</f>
        <v>#DIV/0!</v>
      </c>
      <c r="L41" s="145" t="e">
        <f>AVERAGEIF(T_LIEU110[LIEU],"H",L7:L28)</f>
        <v>#DIV/0!</v>
      </c>
      <c r="M41" s="145" t="e">
        <f>K41/L41</f>
        <v>#DIV/0!</v>
      </c>
      <c r="N41" s="145" t="e">
        <f>AVERAGEIF(T_LIEU110[LIEU],"H",N7:N28)</f>
        <v>#DIV/0!</v>
      </c>
      <c r="O41" s="145" t="e">
        <f>AVERAGEIF(T_LIEU110[LIEU],"H",O7:O28)</f>
        <v>#DIV/0!</v>
      </c>
      <c r="P41" s="145" t="e">
        <f>N41/O41</f>
        <v>#DIV/0!</v>
      </c>
      <c r="Q41" s="145" t="e">
        <f>AVERAGEIF(T_LIEU110[LIEU],"H",Q7:Q28)</f>
        <v>#DIV/0!</v>
      </c>
      <c r="R41" s="145" t="e">
        <f>AVERAGEIF(T_LIEU110[LIEU],"H",R7:R28)</f>
        <v>#DIV/0!</v>
      </c>
      <c r="S41" s="145" t="e">
        <f>Q41/R41</f>
        <v>#DIV/0!</v>
      </c>
      <c r="T41" s="145" t="e">
        <f>((N41+0.5*K41)/O41)</f>
        <v>#DIV/0!</v>
      </c>
      <c r="U41" s="145" t="e">
        <f>(F41/(2*((0.44*R41)+O41)))</f>
        <v>#DIV/0!</v>
      </c>
      <c r="V41" s="145" t="e">
        <f>AVERAGEIF(T_LIEU110[LIEU],"H",V7:V28)</f>
        <v>#DIV/0!</v>
      </c>
      <c r="W41" s="145" t="e">
        <f>AVERAGEIF(T_LIEU110[LIEU],"H",W7:W28)</f>
        <v>#DIV/0!</v>
      </c>
      <c r="X41" s="145" t="e">
        <f>AVERAGEIF(T_LIEU110[LIEU],"H",X7:X28)</f>
        <v>#DIV/0!</v>
      </c>
      <c r="Y41" s="145" t="e">
        <f>AVERAGEIF(T_LIEU110[LIEU],"H",Y7:Y28)</f>
        <v>#DIV/0!</v>
      </c>
      <c r="Z41" s="145" t="e">
        <f>AVERAGEIF(T_LIEU110[LIEU],"H",Z7:Z28)</f>
        <v>#DIV/0!</v>
      </c>
      <c r="AA41" s="145" t="e">
        <f>AVERAGEIF(T_LIEU110[LIEU],"H",AA7:AA28)</f>
        <v>#DIV/0!</v>
      </c>
      <c r="AB41" s="145" t="e">
        <f>AVERAGEIF(T_LIEU110[LIEU],"H",AB7:AB28)</f>
        <v>#DIV/0!</v>
      </c>
      <c r="AC41" s="145" t="e">
        <f>AVERAGEIF(T_LIEU110[LIEU],"H",AC7:AC28)</f>
        <v>#DIV/0!</v>
      </c>
      <c r="AD41" s="145" t="e">
        <f>AVERAGEIF(T_LIEU110[LIEU],"H",AD7:AD28)</f>
        <v>#DIV/0!</v>
      </c>
      <c r="AE41" s="145" t="e">
        <f>AVERAGEIF(T_LIEU110[LIEU],"H",AE7:AE28)</f>
        <v>#DIV/0!</v>
      </c>
      <c r="AF41" s="145" t="e">
        <f>AVERAGEIF(T_LIEU110[LIEU],"H",AF7:AF28)</f>
        <v>#DIV/0!</v>
      </c>
      <c r="AG41" s="145" t="e">
        <f>AVERAGEIF(T_LIEU110[LIEU],"H",AG7:AG28)</f>
        <v>#DIV/0!</v>
      </c>
      <c r="AH41" s="145" t="e">
        <f>AVERAGEIF(T_LIEU110[LIEU],"H",AH7:AH28)</f>
        <v>#DIV/0!</v>
      </c>
      <c r="AI41" s="145" t="e">
        <f>AVERAGEIF(T_LIEU110[LIEU],"H",AI7:AI28)</f>
        <v>#DIV/0!</v>
      </c>
      <c r="AJ41" s="145" t="e">
        <f>AVERAGEIF(T_LIEU110[LIEU],"H",AJ7:AJ28)</f>
        <v>#DIV/0!</v>
      </c>
      <c r="AK41" s="145" t="e">
        <f>AVERAGEIF(T_LIEU110[LIEU],"H",AK7:AK28)</f>
        <v>#DIV/0!</v>
      </c>
      <c r="AL41" s="145" t="e">
        <f>AVERAGEIF(T_LIEU110[LIEU],"H",AL7:AL28)</f>
        <v>#DIV/0!</v>
      </c>
      <c r="AM41" s="145" t="e">
        <f>AVERAGEIF(T_LIEU110[LIEU],"H",AM7:AM28)</f>
        <v>#DIV/0!</v>
      </c>
      <c r="AN41" s="145" t="e">
        <f>AVERAGEIF(T_LIEU110[LIEU],"H",AN7:AN28)</f>
        <v>#DIV/0!</v>
      </c>
      <c r="AO41" s="145" t="e">
        <f>AVERAGEIF(T_LIEU110[LIEU],"H",AO7:AO28)</f>
        <v>#DIV/0!</v>
      </c>
      <c r="AP41" s="145" t="e">
        <f>AVERAGEIF(T_LIEU110[LIEU],"H",AP7:AP28)</f>
        <v>#DIV/0!</v>
      </c>
      <c r="AQ41" s="145" t="e">
        <f>AVERAGEIF(T_LIEU110[LIEU],"H",AQ7:AQ28)</f>
        <v>#DIV/0!</v>
      </c>
      <c r="AR41" s="145" t="e">
        <f>AVERAGEIF(T_LIEU110[LIEU],"H",AR7:AR28)</f>
        <v>#DIV/0!</v>
      </c>
      <c r="AS41" s="145" t="e">
        <f>AVERAGEIF(T_LIEU110[LIEU],"H",AS7:AS28)</f>
        <v>#DIV/0!</v>
      </c>
      <c r="AT41" s="145" t="e">
        <f>AVERAGEIF(T_LIEU110[LIEU],"H",AT7:AT28)</f>
        <v>#DIV/0!</v>
      </c>
      <c r="AU41" s="145" t="e">
        <f>AVERAGEIF(T_LIEU110[LIEU],"H",AU7:AU28)</f>
        <v>#DIV/0!</v>
      </c>
      <c r="AV41" s="145" t="e">
        <f>AVERAGEIF(T_LIEU110[LIEU],"H",AV7:AV28)</f>
        <v>#DIV/0!</v>
      </c>
      <c r="AW41" s="145" t="e">
        <f>AVERAGEIF(T_LIEU110[LIEU],"H",AW7:AW28)</f>
        <v>#DIV/0!</v>
      </c>
      <c r="AX41" s="145" t="e">
        <f>AVERAGEIF(T_LIEU110[LIEU],"H",AX7:AX28)</f>
        <v>#DIV/0!</v>
      </c>
      <c r="AY41" s="145" t="e">
        <f>AVERAGEIF(T_LIEU110[LIEU],"H",AY7:AY28)</f>
        <v>#DIV/0!</v>
      </c>
      <c r="AZ41" s="145" t="e">
        <f>AVERAGEIF(T_LIEU110[LIEU],"H",AZ7:AZ28)</f>
        <v>#DIV/0!</v>
      </c>
      <c r="BA41" s="145" t="e">
        <f>AVERAGEIF(T_LIEU110[LIEU],"H",BA7:BA28)</f>
        <v>#DIV/0!</v>
      </c>
      <c r="BB41" s="145" t="e">
        <f>AVERAGEIF(T_LIEU110[LIEU],"H",BB7:BB28)</f>
        <v>#DIV/0!</v>
      </c>
      <c r="BC41" s="145" t="e">
        <f>AVERAGEIF(T_LIEU110[LIEU],"H",BC7:BC28)</f>
        <v>#DIV/0!</v>
      </c>
      <c r="BD41" s="145" t="e">
        <f>AVERAGEIF(T_LIEU110[LIEU],"H",BD7:BD28)</f>
        <v>#DIV/0!</v>
      </c>
    </row>
    <row r="42" spans="3:56" ht="16.5" thickBot="1">
      <c r="C42" s="150" t="s">
        <v>202</v>
      </c>
      <c r="D42" s="155"/>
      <c r="E42" s="151"/>
      <c r="F42" s="145" t="e">
        <f>AVERAGEIF(T_LIEU110[LIEU],"A",F7:F28)</f>
        <v>#DIV/0!</v>
      </c>
      <c r="G42" s="145" t="e">
        <f>AVERAGEIF(T_LIEU110[LIEU],"A",G7:G28)</f>
        <v>#DIV/0!</v>
      </c>
      <c r="H42" s="145" t="e">
        <f>AVERAGEIF(T_LIEU110[LIEU],"A",H7:H28)</f>
        <v>#DIV/0!</v>
      </c>
      <c r="I42" s="145" t="e">
        <f>AVERAGEIF(T_LIEU110[LIEU],"A",I7:I28)</f>
        <v>#DIV/0!</v>
      </c>
      <c r="J42" s="145" t="e">
        <f>H42/I42</f>
        <v>#DIV/0!</v>
      </c>
      <c r="K42" s="145" t="e">
        <f>AVERAGEIF(T_LIEU110[LIEU],"A",K7:K28)</f>
        <v>#DIV/0!</v>
      </c>
      <c r="L42" s="145" t="e">
        <f>AVERAGEIF(T_LIEU110[LIEU],"A",L7:L28)</f>
        <v>#DIV/0!</v>
      </c>
      <c r="M42" s="145" t="e">
        <f>K42/L42</f>
        <v>#DIV/0!</v>
      </c>
      <c r="N42" s="145" t="e">
        <f>AVERAGEIF(T_LIEU110[LIEU],"A",N7:N28)</f>
        <v>#DIV/0!</v>
      </c>
      <c r="O42" s="145" t="e">
        <f>AVERAGEIF(T_LIEU110[LIEU],"A",O7:O28)</f>
        <v>#DIV/0!</v>
      </c>
      <c r="P42" s="145" t="e">
        <f>N42/O42</f>
        <v>#DIV/0!</v>
      </c>
      <c r="Q42" s="145" t="e">
        <f>AVERAGEIF(T_LIEU110[LIEU],"A",Q7:Q28)</f>
        <v>#DIV/0!</v>
      </c>
      <c r="R42" s="145" t="e">
        <f>AVERAGEIF(T_LIEU110[LIEU],"A",R7:R28)</f>
        <v>#DIV/0!</v>
      </c>
      <c r="S42" s="145" t="e">
        <f>Q42/R42</f>
        <v>#DIV/0!</v>
      </c>
      <c r="T42" s="145" t="e">
        <f>((N42+0.5*K42)/O42)</f>
        <v>#DIV/0!</v>
      </c>
      <c r="U42" s="145" t="e">
        <f>(F42/(2*((0.44*R42)+O42)))</f>
        <v>#DIV/0!</v>
      </c>
      <c r="V42" s="145" t="e">
        <f>AVERAGEIF(T_LIEU110[LIEU],"A",V7:V28)</f>
        <v>#DIV/0!</v>
      </c>
      <c r="W42" s="145" t="e">
        <f>AVERAGEIF(T_LIEU110[LIEU],"A",W7:W28)</f>
        <v>#DIV/0!</v>
      </c>
      <c r="X42" s="145" t="e">
        <f>AVERAGEIF(T_LIEU110[LIEU],"A",X7:X28)</f>
        <v>#DIV/0!</v>
      </c>
      <c r="Y42" s="145" t="e">
        <f>AVERAGEIF(T_LIEU110[LIEU],"A",Y7:Y28)</f>
        <v>#DIV/0!</v>
      </c>
      <c r="Z42" s="145" t="e">
        <f>AVERAGEIF(T_LIEU110[LIEU],"A",Z7:Z28)</f>
        <v>#DIV/0!</v>
      </c>
      <c r="AA42" s="145" t="e">
        <f>AVERAGEIF(T_LIEU110[LIEU],"A",AA7:AA28)</f>
        <v>#DIV/0!</v>
      </c>
      <c r="AB42" s="145" t="e">
        <f>AVERAGEIF(T_LIEU110[LIEU],"A",AB7:AB28)</f>
        <v>#DIV/0!</v>
      </c>
      <c r="AC42" s="145" t="e">
        <f>AVERAGEIF(T_LIEU110[LIEU],"A",AC7:AC28)</f>
        <v>#DIV/0!</v>
      </c>
      <c r="AD42" s="145" t="e">
        <f>AVERAGEIF(T_LIEU110[LIEU],"A",AD7:AD28)</f>
        <v>#DIV/0!</v>
      </c>
      <c r="AE42" s="145" t="e">
        <f>AVERAGEIF(T_LIEU110[LIEU],"A",AE7:AE28)</f>
        <v>#DIV/0!</v>
      </c>
      <c r="AF42" s="145" t="e">
        <f>AVERAGEIF(T_LIEU110[LIEU],"A",AF7:AF28)</f>
        <v>#DIV/0!</v>
      </c>
      <c r="AG42" s="145" t="e">
        <f>AVERAGEIF(T_LIEU110[LIEU],"A",AG7:AG28)</f>
        <v>#DIV/0!</v>
      </c>
      <c r="AH42" s="145" t="e">
        <f>AVERAGEIF(T_LIEU110[LIEU],"A",AH7:AH28)</f>
        <v>#DIV/0!</v>
      </c>
      <c r="AI42" s="145" t="e">
        <f>AVERAGEIF(T_LIEU110[LIEU],"A",AI7:AI28)</f>
        <v>#DIV/0!</v>
      </c>
      <c r="AJ42" s="145" t="e">
        <f>AVERAGEIF(T_LIEU110[LIEU],"A",AJ7:AJ28)</f>
        <v>#DIV/0!</v>
      </c>
      <c r="AK42" s="145" t="e">
        <f>AVERAGEIF(T_LIEU110[LIEU],"A",AK7:AK28)</f>
        <v>#DIV/0!</v>
      </c>
      <c r="AL42" s="145" t="e">
        <f>AVERAGEIF(T_LIEU110[LIEU],"A",AL7:AL28)</f>
        <v>#DIV/0!</v>
      </c>
      <c r="AM42" s="145" t="e">
        <f>AVERAGEIF(T_LIEU110[LIEU],"A",AM7:AM28)</f>
        <v>#DIV/0!</v>
      </c>
      <c r="AN42" s="145" t="e">
        <f>AVERAGEIF(T_LIEU110[LIEU],"A",AN7:AN28)</f>
        <v>#DIV/0!</v>
      </c>
      <c r="AO42" s="145" t="e">
        <f>AVERAGEIF(T_LIEU110[LIEU],"A",AO7:AO28)</f>
        <v>#DIV/0!</v>
      </c>
      <c r="AP42" s="145" t="e">
        <f>AVERAGEIF(T_LIEU110[LIEU],"A",AP7:AP28)</f>
        <v>#DIV/0!</v>
      </c>
      <c r="AQ42" s="145" t="e">
        <f>AVERAGEIF(T_LIEU110[LIEU],"A",AQ7:AQ28)</f>
        <v>#DIV/0!</v>
      </c>
      <c r="AR42" s="145" t="e">
        <f>AVERAGEIF(T_LIEU110[LIEU],"A",AR7:AR28)</f>
        <v>#DIV/0!</v>
      </c>
      <c r="AS42" s="145" t="e">
        <f>AVERAGEIF(T_LIEU110[LIEU],"A",AS7:AS28)</f>
        <v>#DIV/0!</v>
      </c>
      <c r="AT42" s="145" t="e">
        <f>AVERAGEIF(T_LIEU110[LIEU],"A",AT7:AT28)</f>
        <v>#DIV/0!</v>
      </c>
      <c r="AU42" s="145" t="e">
        <f>AVERAGEIF(T_LIEU110[LIEU],"A",AU7:AU28)</f>
        <v>#DIV/0!</v>
      </c>
      <c r="AV42" s="145" t="e">
        <f>AVERAGEIF(T_LIEU110[LIEU],"A",AV7:AV28)</f>
        <v>#DIV/0!</v>
      </c>
      <c r="AW42" s="145" t="e">
        <f>AVERAGEIF(T_LIEU110[LIEU],"A",AW7:AW28)</f>
        <v>#DIV/0!</v>
      </c>
      <c r="AX42" s="145" t="e">
        <f>AVERAGEIF(T_LIEU110[LIEU],"A",AX7:AX28)</f>
        <v>#DIV/0!</v>
      </c>
      <c r="AY42" s="145" t="e">
        <f>AVERAGEIF(T_LIEU110[LIEU],"A",AY7:AY28)</f>
        <v>#DIV/0!</v>
      </c>
      <c r="AZ42" s="145" t="e">
        <f>AVERAGEIF(T_LIEU110[LIEU],"A",AZ7:AZ28)</f>
        <v>#DIV/0!</v>
      </c>
      <c r="BA42" s="145" t="e">
        <f>AVERAGEIF(T_LIEU110[LIEU],"A",BA7:BA28)</f>
        <v>#DIV/0!</v>
      </c>
      <c r="BB42" s="145" t="e">
        <f>AVERAGEIF(T_LIEU110[LIEU],"A",BB7:BB28)</f>
        <v>#DIV/0!</v>
      </c>
      <c r="BC42" s="145" t="e">
        <f>AVERAGEIF(T_LIEU110[LIEU],"A",BC7:BC28)</f>
        <v>#DIV/0!</v>
      </c>
      <c r="BD42" s="145" t="e">
        <f>AVERAGEIF(T_LIEU110[LIEU],"A",BD7:BD28)</f>
        <v>#DIV/0!</v>
      </c>
    </row>
  </sheetData>
  <mergeCells count="25">
    <mergeCell ref="C40:D40"/>
    <mergeCell ref="C41:E41"/>
    <mergeCell ref="C42:E42"/>
    <mergeCell ref="C34:D34"/>
    <mergeCell ref="C35:E35"/>
    <mergeCell ref="C36:E36"/>
    <mergeCell ref="AG38:AT38"/>
    <mergeCell ref="AU38:BD38"/>
    <mergeCell ref="C39:D39"/>
    <mergeCell ref="H39:AF39"/>
    <mergeCell ref="AO39:AT39"/>
    <mergeCell ref="AZ39:BD39"/>
    <mergeCell ref="A30:E30"/>
    <mergeCell ref="AG32:AT32"/>
    <mergeCell ref="AU32:BD32"/>
    <mergeCell ref="C33:D33"/>
    <mergeCell ref="H33:AF33"/>
    <mergeCell ref="AO33:AT33"/>
    <mergeCell ref="AZ33:BD33"/>
    <mergeCell ref="AG4:AT4"/>
    <mergeCell ref="AU4:BD4"/>
    <mergeCell ref="H5:AF5"/>
    <mergeCell ref="AO5:AT5"/>
    <mergeCell ref="AZ5:BD5"/>
    <mergeCell ref="A29:E29"/>
  </mergeCells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A13E-0D70-6F4B-A43C-8C95EA3C3475}">
  <sheetPr codeName="Feuil7"/>
  <dimension ref="A1:CE328"/>
  <sheetViews>
    <sheetView showGridLines="0" workbookViewId="0">
      <selection activeCell="G145" sqref="G145"/>
    </sheetView>
  </sheetViews>
  <sheetFormatPr baseColWidth="10" defaultRowHeight="15.75"/>
  <cols>
    <col min="2" max="2" width="9.875" customWidth="1"/>
    <col min="3" max="3" width="10.625" customWidth="1"/>
    <col min="4" max="4" width="11" customWidth="1"/>
    <col min="5" max="5" width="6.875" customWidth="1"/>
    <col min="6" max="6" width="9.875" customWidth="1"/>
    <col min="7" max="7" width="7.125" customWidth="1"/>
    <col min="8" max="8" width="5.875" customWidth="1"/>
    <col min="9" max="9" width="7.375" customWidth="1"/>
    <col min="10" max="10" width="5.875" customWidth="1"/>
    <col min="11" max="11" width="6.125" customWidth="1"/>
    <col min="12" max="12" width="7.5" customWidth="1"/>
    <col min="13" max="13" width="7.375" customWidth="1"/>
    <col min="14" max="14" width="6.875" customWidth="1"/>
    <col min="15" max="15" width="7.125" customWidth="1"/>
    <col min="16" max="16" width="5.125" customWidth="1"/>
    <col min="17" max="17" width="4.875" customWidth="1"/>
    <col min="18" max="18" width="5.625" customWidth="1"/>
    <col min="19" max="19" width="6.375" customWidth="1"/>
    <col min="20" max="20" width="8.625" customWidth="1"/>
    <col min="21" max="21" width="4.625" customWidth="1"/>
    <col min="22" max="22" width="4.375" customWidth="1"/>
    <col min="23" max="23" width="5.625" customWidth="1"/>
    <col min="24" max="24" width="4.625" customWidth="1"/>
    <col min="25" max="25" width="5.125" customWidth="1"/>
    <col min="26" max="26" width="4.625" customWidth="1"/>
    <col min="27" max="27" width="3.625" customWidth="1"/>
    <col min="28" max="28" width="5" customWidth="1"/>
    <col min="29" max="29" width="4.125" customWidth="1"/>
    <col min="30" max="30" width="4.625" customWidth="1"/>
    <col min="31" max="31" width="5.875" customWidth="1"/>
    <col min="32" max="32" width="6.875" customWidth="1"/>
    <col min="33" max="33" width="8.5" customWidth="1"/>
    <col min="34" max="34" width="8.875" customWidth="1"/>
    <col min="35" max="35" width="9.375" customWidth="1"/>
    <col min="36" max="36" width="6.625" customWidth="1"/>
    <col min="37" max="37" width="7.125" customWidth="1"/>
    <col min="38" max="38" width="10.5" customWidth="1"/>
    <col min="39" max="39" width="13.125" customWidth="1"/>
    <col min="40" max="40" width="6.625" customWidth="1"/>
    <col min="41" max="41" width="7.5" customWidth="1"/>
    <col min="42" max="43" width="7.375" customWidth="1"/>
    <col min="44" max="44" width="9.875" customWidth="1"/>
    <col min="45" max="45" width="12.5" customWidth="1"/>
    <col min="46" max="46" width="9.625" customWidth="1"/>
    <col min="47" max="47" width="7.5" customWidth="1"/>
    <col min="48" max="48" width="13.875" customWidth="1"/>
    <col min="49" max="49" width="7.375" customWidth="1"/>
    <col min="50" max="50" width="18.125" customWidth="1"/>
    <col min="51" max="51" width="9.125" customWidth="1"/>
    <col min="52" max="52" width="7.5" customWidth="1"/>
    <col min="53" max="53" width="13.5" customWidth="1"/>
    <col min="54" max="54" width="7.875" customWidth="1"/>
    <col min="55" max="55" width="17.875" customWidth="1"/>
    <col min="56" max="56" width="19.875" customWidth="1"/>
  </cols>
  <sheetData>
    <row r="1" spans="1:83" ht="16.5" thickBot="1">
      <c r="AF1" s="162" t="s">
        <v>121</v>
      </c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  <c r="AS1" s="164"/>
      <c r="AT1" s="165" t="s">
        <v>122</v>
      </c>
      <c r="AU1" s="166"/>
      <c r="AV1" s="166"/>
      <c r="AW1" s="166"/>
      <c r="AX1" s="166"/>
      <c r="AY1" s="166"/>
      <c r="AZ1" s="166"/>
      <c r="BA1" s="166"/>
      <c r="BB1" s="166"/>
      <c r="BC1" s="167"/>
    </row>
    <row r="2" spans="1:83" ht="16.5" thickBot="1">
      <c r="B2" s="55"/>
      <c r="C2" s="128"/>
      <c r="D2" s="71"/>
      <c r="E2" s="71"/>
      <c r="F2" s="71"/>
      <c r="G2" s="168" t="s">
        <v>120</v>
      </c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70"/>
      <c r="AF2" s="78"/>
      <c r="AG2" s="78"/>
      <c r="AH2" s="78"/>
      <c r="AI2" s="78"/>
      <c r="AJ2" s="78"/>
      <c r="AK2" s="78"/>
      <c r="AL2" s="78"/>
      <c r="AM2" s="79"/>
      <c r="AN2" s="172" t="s">
        <v>112</v>
      </c>
      <c r="AO2" s="172"/>
      <c r="AP2" s="172"/>
      <c r="AQ2" s="172"/>
      <c r="AR2" s="172"/>
      <c r="AS2" s="173"/>
      <c r="AT2" s="84"/>
      <c r="AU2" s="84"/>
      <c r="AV2" s="84"/>
      <c r="AW2" s="84"/>
      <c r="AX2" s="91"/>
      <c r="AY2" s="174" t="s">
        <v>112</v>
      </c>
      <c r="AZ2" s="175"/>
      <c r="BA2" s="175"/>
      <c r="BB2" s="175"/>
      <c r="BC2" s="176"/>
    </row>
    <row r="3" spans="1:83" ht="16.5" thickBot="1">
      <c r="A3" s="57" t="s">
        <v>84</v>
      </c>
      <c r="B3" s="57" t="s">
        <v>124</v>
      </c>
      <c r="C3" s="41" t="s">
        <v>90</v>
      </c>
      <c r="D3" s="56" t="s">
        <v>115</v>
      </c>
      <c r="E3" s="19" t="s">
        <v>22</v>
      </c>
      <c r="F3" s="76" t="s">
        <v>116</v>
      </c>
      <c r="G3" s="73" t="s">
        <v>7</v>
      </c>
      <c r="H3" s="72" t="s">
        <v>8</v>
      </c>
      <c r="I3" s="72" t="s">
        <v>117</v>
      </c>
      <c r="J3" s="72" t="s">
        <v>10</v>
      </c>
      <c r="K3" s="72" t="s">
        <v>11</v>
      </c>
      <c r="L3" s="72" t="s">
        <v>118</v>
      </c>
      <c r="M3" s="72" t="s">
        <v>91</v>
      </c>
      <c r="N3" s="72" t="s">
        <v>92</v>
      </c>
      <c r="O3" s="72" t="s">
        <v>93</v>
      </c>
      <c r="P3" s="72" t="s">
        <v>13</v>
      </c>
      <c r="Q3" s="72" t="s">
        <v>14</v>
      </c>
      <c r="R3" s="72" t="s">
        <v>15</v>
      </c>
      <c r="S3" s="72" t="s">
        <v>36</v>
      </c>
      <c r="T3" s="72" t="s">
        <v>94</v>
      </c>
      <c r="U3" s="72" t="s">
        <v>16</v>
      </c>
      <c r="V3" s="72" t="s">
        <v>17</v>
      </c>
      <c r="W3" s="72" t="s">
        <v>39</v>
      </c>
      <c r="X3" s="72" t="s">
        <v>18</v>
      </c>
      <c r="Y3" s="72" t="s">
        <v>19</v>
      </c>
      <c r="Z3" s="72" t="s">
        <v>29</v>
      </c>
      <c r="AA3" s="72" t="s">
        <v>95</v>
      </c>
      <c r="AB3" s="72" t="s">
        <v>96</v>
      </c>
      <c r="AC3" s="72" t="s">
        <v>97</v>
      </c>
      <c r="AD3" s="72" t="s">
        <v>98</v>
      </c>
      <c r="AE3" s="77" t="s">
        <v>99</v>
      </c>
      <c r="AF3" s="80" t="s">
        <v>100</v>
      </c>
      <c r="AG3" s="81" t="s">
        <v>101</v>
      </c>
      <c r="AH3" s="81" t="s">
        <v>102</v>
      </c>
      <c r="AI3" s="81" t="s">
        <v>103</v>
      </c>
      <c r="AJ3" s="81" t="s">
        <v>104</v>
      </c>
      <c r="AK3" s="81" t="s">
        <v>105</v>
      </c>
      <c r="AL3" s="81" t="s">
        <v>106</v>
      </c>
      <c r="AM3" s="82" t="s">
        <v>107</v>
      </c>
      <c r="AN3" s="80" t="s">
        <v>100</v>
      </c>
      <c r="AO3" s="81" t="s">
        <v>36</v>
      </c>
      <c r="AP3" s="81" t="s">
        <v>104</v>
      </c>
      <c r="AQ3" s="81" t="s">
        <v>105</v>
      </c>
      <c r="AR3" s="81" t="s">
        <v>106</v>
      </c>
      <c r="AS3" s="83" t="s">
        <v>107</v>
      </c>
      <c r="AT3" s="85" t="s">
        <v>108</v>
      </c>
      <c r="AU3" s="86" t="s">
        <v>109</v>
      </c>
      <c r="AV3" s="86" t="s">
        <v>110</v>
      </c>
      <c r="AW3" s="86" t="s">
        <v>111</v>
      </c>
      <c r="AX3" s="92" t="s">
        <v>119</v>
      </c>
      <c r="AY3" s="121" t="s">
        <v>108</v>
      </c>
      <c r="AZ3" s="86" t="s">
        <v>109</v>
      </c>
      <c r="BA3" s="86" t="s">
        <v>110</v>
      </c>
      <c r="BB3" s="86" t="s">
        <v>111</v>
      </c>
      <c r="BC3" s="122" t="s">
        <v>119</v>
      </c>
    </row>
    <row r="4" spans="1:83" ht="16.5" thickBot="1">
      <c r="A4" s="127">
        <f xml:space="preserve"> Calendrier!A4</f>
        <v>1</v>
      </c>
      <c r="B4" s="95" t="str">
        <f>Calendrier!C4</f>
        <v>UFAB</v>
      </c>
      <c r="C4" s="99" t="str">
        <f>IF(E4&gt;F4,"V","D")</f>
        <v>D</v>
      </c>
      <c r="D4" s="100" t="s">
        <v>113</v>
      </c>
      <c r="E4" s="101">
        <f>IF(ISERROR(BH12),0,VALUE(BH12))</f>
        <v>53</v>
      </c>
      <c r="F4" s="102">
        <f>IF(ISERROR(BH6),0,VALUE(BH6))</f>
        <v>59</v>
      </c>
      <c r="G4" s="74">
        <f>IF(ISERROR(BM15),0,VALUE(BM15))</f>
        <v>19</v>
      </c>
      <c r="H4" s="63">
        <f>IF(ISERROR(BN15),0,VALUE(BN15))</f>
        <v>44</v>
      </c>
      <c r="I4" s="114">
        <f>IF(ISERROR(G4/H4)=TRUE,0,(G4/H4))</f>
        <v>0.43181818181818182</v>
      </c>
      <c r="J4" s="63">
        <f>IF(ISERROR(BP15),0,VALUE(BP15))</f>
        <v>3</v>
      </c>
      <c r="K4" s="63">
        <f>IF(ISERROR(BQ15),0,VALUE(BQ15))</f>
        <v>17</v>
      </c>
      <c r="L4" s="114">
        <f>IF(ISERROR(J4/K4)=TRUE,0,(J4/K4))</f>
        <v>0.17647058823529413</v>
      </c>
      <c r="M4" s="63">
        <f>G4+J4</f>
        <v>22</v>
      </c>
      <c r="N4" s="63">
        <f>H4+K4</f>
        <v>61</v>
      </c>
      <c r="O4" s="114">
        <f>IF(ISERROR(M4+0.5*J4/N4)=TRUE,0,(M4/N4))</f>
        <v>0.36065573770491804</v>
      </c>
      <c r="P4" s="63">
        <f>IF(ISERROR(BS15),0,VALUE(BS15))</f>
        <v>6</v>
      </c>
      <c r="Q4" s="63">
        <f>IF(ISERROR(BT15),0,VALUE(BT15))</f>
        <v>11</v>
      </c>
      <c r="R4" s="64">
        <f>IF(ISERROR(P4/Q4)=TRUE,0,(P4/Q4)*100)</f>
        <v>54.54545454545454</v>
      </c>
      <c r="S4" s="114">
        <f>((M4+0.5*J4)/N4)</f>
        <v>0.38524590163934425</v>
      </c>
      <c r="T4" s="114">
        <f>(E4/(2*(N4+(0.44*Q4))))</f>
        <v>0.40249088699878494</v>
      </c>
      <c r="U4" s="65">
        <f>IF(ISERROR(BU15),0,VALUE(BU15))</f>
        <v>11</v>
      </c>
      <c r="V4" s="65">
        <f>IF(ISERROR(BV15),0,VALUE(BV15))</f>
        <v>30</v>
      </c>
      <c r="W4" s="66">
        <f>U4+V4</f>
        <v>41</v>
      </c>
      <c r="X4" s="65">
        <f t="shared" ref="X4:AD4" si="0">IF(ISERROR(BX15),0,VALUE(BX15))</f>
        <v>13</v>
      </c>
      <c r="Y4" s="65">
        <f t="shared" si="0"/>
        <v>15</v>
      </c>
      <c r="Z4" s="65">
        <f t="shared" si="0"/>
        <v>5</v>
      </c>
      <c r="AA4" s="65">
        <f t="shared" si="0"/>
        <v>5</v>
      </c>
      <c r="AB4" s="65">
        <f t="shared" si="0"/>
        <v>3</v>
      </c>
      <c r="AC4" s="65">
        <f t="shared" si="0"/>
        <v>24</v>
      </c>
      <c r="AD4" s="65">
        <f t="shared" si="0"/>
        <v>21</v>
      </c>
      <c r="AE4" s="119">
        <f>(E4+Z4+X4+AA4+W4)-((N4-M4)+(Q4-P4)+Y4)</f>
        <v>58</v>
      </c>
      <c r="AF4" s="107">
        <f>(N4+0.44*Q4)+(Y4-U4)</f>
        <v>69.84</v>
      </c>
      <c r="AG4" s="108">
        <f>100*(E4/AF4)</f>
        <v>75.887743413516603</v>
      </c>
      <c r="AH4" s="108">
        <f>AG5</f>
        <v>85.507246376811594</v>
      </c>
      <c r="AI4" s="108">
        <f>AG4-AH4</f>
        <v>-9.6195029632949911</v>
      </c>
      <c r="AJ4" s="109">
        <f>(U4/((N4-M4)+(Q4-P4)))</f>
        <v>0.25</v>
      </c>
      <c r="AK4" s="109">
        <f>(Y4/AF4)</f>
        <v>0.21477663230240548</v>
      </c>
      <c r="AL4" s="109">
        <f>(Q4/N4)</f>
        <v>0.18032786885245902</v>
      </c>
      <c r="AM4" s="110">
        <f>((S4*0.4)+(AJ4*0.2)+(AL4*0.15)-(AK4*0.25))*100</f>
        <v>17.745338290800518</v>
      </c>
      <c r="AN4" s="107">
        <f>AF5</f>
        <v>69</v>
      </c>
      <c r="AO4" s="114">
        <f>S5</f>
        <v>0.3728813559322034</v>
      </c>
      <c r="AP4" s="109">
        <f>AJ5</f>
        <v>0.28000000000000003</v>
      </c>
      <c r="AQ4" s="109">
        <f>AK5</f>
        <v>0.18840579710144928</v>
      </c>
      <c r="AR4" s="109">
        <f>AL5</f>
        <v>0.42372881355932202</v>
      </c>
      <c r="AS4" s="115">
        <f>AM5</f>
        <v>22.16104151314174</v>
      </c>
      <c r="AT4" s="87">
        <f>L15</f>
        <v>29</v>
      </c>
      <c r="AU4" s="88">
        <f>L16</f>
        <v>38</v>
      </c>
      <c r="AV4" s="88">
        <f>L17</f>
        <v>6</v>
      </c>
      <c r="AW4" s="88">
        <f>L18</f>
        <v>11</v>
      </c>
      <c r="AX4" s="93">
        <f>AV4-AW5</f>
        <v>0</v>
      </c>
      <c r="AY4" s="123">
        <f>M15</f>
        <v>10</v>
      </c>
      <c r="AZ4" s="88">
        <f>M16</f>
        <v>32</v>
      </c>
      <c r="BA4" s="88">
        <f>M17</f>
        <v>11</v>
      </c>
      <c r="BB4" s="88">
        <f>M18</f>
        <v>6</v>
      </c>
      <c r="BC4" s="124">
        <f>BA4-AW4</f>
        <v>0</v>
      </c>
      <c r="BH4" s="1" t="s">
        <v>21</v>
      </c>
      <c r="BI4" s="1" t="s">
        <v>22</v>
      </c>
      <c r="BJ4" s="1" t="s">
        <v>31</v>
      </c>
      <c r="BK4" s="1" t="s">
        <v>0</v>
      </c>
      <c r="BL4" s="1" t="s">
        <v>23</v>
      </c>
      <c r="BM4" s="1" t="s">
        <v>32</v>
      </c>
      <c r="BN4" s="1" t="s">
        <v>33</v>
      </c>
      <c r="BO4" s="1" t="s">
        <v>24</v>
      </c>
      <c r="BP4" s="1" t="s">
        <v>34</v>
      </c>
      <c r="BQ4" s="1" t="s">
        <v>35</v>
      </c>
      <c r="BR4" s="1" t="s">
        <v>25</v>
      </c>
      <c r="BS4" s="1" t="s">
        <v>1</v>
      </c>
      <c r="BT4" s="1" t="s">
        <v>26</v>
      </c>
      <c r="BU4" s="1" t="s">
        <v>72</v>
      </c>
      <c r="BV4" s="1" t="s">
        <v>27</v>
      </c>
      <c r="BW4" s="1" t="s">
        <v>28</v>
      </c>
      <c r="BX4" s="1" t="s">
        <v>18</v>
      </c>
      <c r="BY4" s="1" t="s">
        <v>19</v>
      </c>
      <c r="BZ4" s="1" t="s">
        <v>29</v>
      </c>
      <c r="CA4" s="1" t="s">
        <v>95</v>
      </c>
      <c r="CB4" s="1" t="s">
        <v>96</v>
      </c>
      <c r="CC4" s="1" t="s">
        <v>97</v>
      </c>
      <c r="CD4" s="1" t="s">
        <v>98</v>
      </c>
      <c r="CE4" s="1"/>
    </row>
    <row r="5" spans="1:83" ht="16.5" thickBot="1">
      <c r="B5" s="96" t="str">
        <f>Calendrier!E4</f>
        <v>BLMA</v>
      </c>
      <c r="C5" s="103" t="str">
        <f>IF(E5&gt;F5,"V","D")</f>
        <v>V</v>
      </c>
      <c r="D5" s="104" t="s">
        <v>114</v>
      </c>
      <c r="E5" s="105">
        <f>IF(ISERROR(BH6),0,VALUE(BH6))</f>
        <v>59</v>
      </c>
      <c r="F5" s="106">
        <f>IF(ISERROR(BH12),0,VALUE(BH12))</f>
        <v>53</v>
      </c>
      <c r="G5" s="75">
        <f>IF(ISERROR(BM9),0,VALUE(BM9))</f>
        <v>13</v>
      </c>
      <c r="H5" s="67">
        <f>IF(ISERROR(BN9),0,VALUE(BN9))</f>
        <v>38</v>
      </c>
      <c r="I5" s="117">
        <f>IF(ISERROR(G5/H5)=TRUE,0,(G5/H5))</f>
        <v>0.34210526315789475</v>
      </c>
      <c r="J5" s="69">
        <f>IF(ISERROR(BP9),0,VALUE(BP9))</f>
        <v>6</v>
      </c>
      <c r="K5" s="69">
        <f>IF(ISERROR(BQ9),0,VALUE(BQ9))</f>
        <v>21</v>
      </c>
      <c r="L5" s="117">
        <f>IF(ISERROR(J5/K5)=TRUE,0,(J5/K5))</f>
        <v>0.2857142857142857</v>
      </c>
      <c r="M5" s="69">
        <f>G5+J5</f>
        <v>19</v>
      </c>
      <c r="N5" s="69">
        <f>H5+K5</f>
        <v>59</v>
      </c>
      <c r="O5" s="117">
        <f>IF(ISERROR(M5+0.5*J5/N5)=TRUE,0,(M5/N5))</f>
        <v>0.32203389830508472</v>
      </c>
      <c r="P5" s="69">
        <f>IF(ISERROR(BS9),0,VALUE(BS9))</f>
        <v>15</v>
      </c>
      <c r="Q5" s="69">
        <f>IF(ISERROR(BT9),0,VALUE(BT9))</f>
        <v>25</v>
      </c>
      <c r="R5" s="68">
        <f>IF(ISERROR(P5/Q5)=TRUE,0,(P5/Q5)*100)</f>
        <v>60</v>
      </c>
      <c r="S5" s="117">
        <f>((M5+0.5*J5)/N5)</f>
        <v>0.3728813559322034</v>
      </c>
      <c r="T5" s="117">
        <f>(E5/(2*(N5+(0.44*Q5))))</f>
        <v>0.42142857142857143</v>
      </c>
      <c r="U5" s="67">
        <f>IF(ISERROR(BU9),0,VALUE(BU9))</f>
        <v>14</v>
      </c>
      <c r="V5" s="67">
        <f>IF(ISERROR(BV9),0,VALUE(BV9))</f>
        <v>30</v>
      </c>
      <c r="W5" s="70">
        <f>U5+V5</f>
        <v>44</v>
      </c>
      <c r="X5" s="67">
        <f t="shared" ref="X5:AD5" si="1">IF(ISERROR(BX9),0,VALUE(BX9))</f>
        <v>16</v>
      </c>
      <c r="Y5" s="67">
        <f t="shared" si="1"/>
        <v>13</v>
      </c>
      <c r="Z5" s="67">
        <f t="shared" si="1"/>
        <v>9</v>
      </c>
      <c r="AA5" s="67">
        <f t="shared" si="1"/>
        <v>3</v>
      </c>
      <c r="AB5" s="67">
        <f t="shared" si="1"/>
        <v>5</v>
      </c>
      <c r="AC5" s="67">
        <f t="shared" si="1"/>
        <v>21</v>
      </c>
      <c r="AD5" s="67">
        <f t="shared" si="1"/>
        <v>24</v>
      </c>
      <c r="AE5" s="120">
        <f>(E5+Z5+X5+AA5+W5)-((N5-M5)+(Q5-P5)+Y5)</f>
        <v>68</v>
      </c>
      <c r="AF5" s="116">
        <f>(N5+0.44*Q5)+(Y5-U5)</f>
        <v>69</v>
      </c>
      <c r="AG5" s="111">
        <f>100*(E5/AF5)</f>
        <v>85.507246376811594</v>
      </c>
      <c r="AH5" s="111">
        <f>AG4</f>
        <v>75.887743413516603</v>
      </c>
      <c r="AI5" s="111">
        <f>AG5-AH5</f>
        <v>9.6195029632949911</v>
      </c>
      <c r="AJ5" s="112">
        <f>(U5/((N5-M5)+(Q5-P5)))</f>
        <v>0.28000000000000003</v>
      </c>
      <c r="AK5" s="112">
        <f>(Y5/AF5)</f>
        <v>0.18840579710144928</v>
      </c>
      <c r="AL5" s="112">
        <f>(Q5/N5)</f>
        <v>0.42372881355932202</v>
      </c>
      <c r="AM5" s="113">
        <f>((S5*0.4)+(AJ5*0.2)+(AL5*0.15)-(AK5*0.25))*100</f>
        <v>22.16104151314174</v>
      </c>
      <c r="AN5" s="116">
        <f>AF4</f>
        <v>69.84</v>
      </c>
      <c r="AO5" s="117">
        <f>S4</f>
        <v>0.38524590163934425</v>
      </c>
      <c r="AP5" s="112">
        <f>AJ4</f>
        <v>0.25</v>
      </c>
      <c r="AQ5" s="112">
        <f>AK4</f>
        <v>0.21477663230240548</v>
      </c>
      <c r="AR5" s="112">
        <f>AL4</f>
        <v>0.18032786885245902</v>
      </c>
      <c r="AS5" s="118">
        <f>AM4</f>
        <v>17.745338290800518</v>
      </c>
      <c r="AT5" s="89">
        <f>M15</f>
        <v>10</v>
      </c>
      <c r="AU5" s="69">
        <f>M16</f>
        <v>32</v>
      </c>
      <c r="AV5" s="69">
        <f>M17</f>
        <v>11</v>
      </c>
      <c r="AW5" s="90">
        <f>M18</f>
        <v>6</v>
      </c>
      <c r="AX5" s="94">
        <f>AV5-AW4</f>
        <v>0</v>
      </c>
      <c r="AY5" s="125">
        <f>L15</f>
        <v>29</v>
      </c>
      <c r="AZ5" s="90">
        <f>L16</f>
        <v>38</v>
      </c>
      <c r="BA5" s="90">
        <f>L17</f>
        <v>6</v>
      </c>
      <c r="BB5" s="90">
        <f>L18</f>
        <v>11</v>
      </c>
      <c r="BC5" s="126">
        <f>BA5-AW5</f>
        <v>0</v>
      </c>
      <c r="BH5">
        <f>FIND("	",$D$10)</f>
        <v>3</v>
      </c>
      <c r="BI5">
        <f t="shared" ref="BI5:CB5" si="2">FIND("	",$D$10,BH5+1)</f>
        <v>9</v>
      </c>
      <c r="BJ5">
        <f t="shared" si="2"/>
        <v>12</v>
      </c>
      <c r="BK5">
        <f t="shared" si="2"/>
        <v>18</v>
      </c>
      <c r="BL5">
        <f t="shared" si="2"/>
        <v>21</v>
      </c>
      <c r="BM5">
        <f t="shared" si="2"/>
        <v>26</v>
      </c>
      <c r="BN5">
        <f t="shared" si="2"/>
        <v>29</v>
      </c>
      <c r="BO5">
        <f t="shared" si="2"/>
        <v>35</v>
      </c>
      <c r="BP5">
        <f t="shared" si="2"/>
        <v>38</v>
      </c>
      <c r="BQ5">
        <f t="shared" si="2"/>
        <v>41</v>
      </c>
      <c r="BR5">
        <f t="shared" si="2"/>
        <v>44</v>
      </c>
      <c r="BS5">
        <f t="shared" si="2"/>
        <v>47</v>
      </c>
      <c r="BT5">
        <f t="shared" si="2"/>
        <v>50</v>
      </c>
      <c r="BU5">
        <f t="shared" si="2"/>
        <v>53</v>
      </c>
      <c r="BV5">
        <f t="shared" si="2"/>
        <v>55</v>
      </c>
      <c r="BW5">
        <f t="shared" si="2"/>
        <v>57</v>
      </c>
      <c r="BX5">
        <f t="shared" si="2"/>
        <v>59</v>
      </c>
      <c r="BY5">
        <f t="shared" si="2"/>
        <v>62</v>
      </c>
      <c r="BZ5">
        <f>FIND("	",$D$10,BY5+1)</f>
        <v>65</v>
      </c>
      <c r="CA5">
        <f t="shared" si="2"/>
        <v>66</v>
      </c>
      <c r="CB5" t="e">
        <f t="shared" si="2"/>
        <v>#VALUE!</v>
      </c>
    </row>
    <row r="6" spans="1:83">
      <c r="BH6" t="str">
        <f>TRIM(MID($D$10,1,BH5-1))</f>
        <v>59</v>
      </c>
      <c r="BJ6" t="str">
        <f>TRIM(MID($D$10,BH5,BI5-BH5))</f>
        <v xml:space="preserve">	19-59</v>
      </c>
      <c r="BM6" t="str">
        <f>TRIM(MID($D$10,BJ5,BK5-BJ5))</f>
        <v xml:space="preserve">	13-38</v>
      </c>
      <c r="BN6" t="str">
        <f>TRIM(MID($D$10,BK5,BL5-BK5))</f>
        <v xml:space="preserve">	34</v>
      </c>
      <c r="BP6" t="str">
        <f>TRIM(MID($D$10,BL5,BM5-BL5))</f>
        <v xml:space="preserve">	6-21</v>
      </c>
      <c r="BQ6" t="str">
        <f>TRIM(MID($D$10,BM5,BN5-BM5))</f>
        <v xml:space="preserve">	28</v>
      </c>
      <c r="BS6" t="str">
        <f t="shared" ref="BS6:CD6" si="3">TRIM(MID($D$10,BN5,BO5-BN5))</f>
        <v xml:space="preserve">	15-25</v>
      </c>
      <c r="BT6" t="str">
        <f t="shared" si="3"/>
        <v xml:space="preserve">	60</v>
      </c>
      <c r="BU6" t="str">
        <f t="shared" si="3"/>
        <v xml:space="preserve">	14</v>
      </c>
      <c r="BV6" t="str">
        <f t="shared" si="3"/>
        <v xml:space="preserve">	30</v>
      </c>
      <c r="BW6" t="str">
        <f t="shared" si="3"/>
        <v xml:space="preserve">	44</v>
      </c>
      <c r="BX6" t="str">
        <f t="shared" si="3"/>
        <v xml:space="preserve">	16</v>
      </c>
      <c r="BY6" t="str">
        <f t="shared" si="3"/>
        <v xml:space="preserve">	13</v>
      </c>
      <c r="BZ6" t="str">
        <f t="shared" si="3"/>
        <v xml:space="preserve">	9</v>
      </c>
      <c r="CA6" t="str">
        <f t="shared" si="3"/>
        <v xml:space="preserve">	3</v>
      </c>
      <c r="CB6" t="str">
        <f t="shared" si="3"/>
        <v xml:space="preserve">	5</v>
      </c>
      <c r="CC6" t="str">
        <f t="shared" si="3"/>
        <v xml:space="preserve">	21</v>
      </c>
      <c r="CD6" t="str">
        <f t="shared" si="3"/>
        <v xml:space="preserve">	24</v>
      </c>
    </row>
    <row r="7" spans="1:83" ht="16.5" thickBot="1">
      <c r="I7" s="4"/>
      <c r="K7" s="4"/>
      <c r="BH7">
        <f>FIND("-",BJ6)</f>
        <v>4</v>
      </c>
      <c r="BJ7">
        <f>FIND("-",BJ6)</f>
        <v>4</v>
      </c>
      <c r="BL7">
        <f>FIND("-",BP6)</f>
        <v>3</v>
      </c>
      <c r="BN7">
        <f>FIND("-",BS6)</f>
        <v>4</v>
      </c>
    </row>
    <row r="8" spans="1:83" ht="16.5" thickBot="1">
      <c r="C8" s="186" t="s">
        <v>20</v>
      </c>
      <c r="D8" s="187"/>
      <c r="E8" s="187"/>
      <c r="F8" s="187"/>
      <c r="G8" s="187"/>
      <c r="H8" s="187"/>
      <c r="I8" s="187"/>
      <c r="J8" s="187"/>
      <c r="K8" s="188"/>
      <c r="AX8" t="s">
        <v>151</v>
      </c>
      <c r="BJ8" t="str">
        <f>LEFT(BJ6,3)</f>
        <v xml:space="preserve">	19</v>
      </c>
      <c r="BK8" t="str">
        <f>RIGHT(BJ6,LEN(BJ6)-BH7)</f>
        <v>59</v>
      </c>
      <c r="BM8" t="str">
        <f>LEFT(BM6,BJ7-1)</f>
        <v xml:space="preserve">	13</v>
      </c>
      <c r="BN8" t="str">
        <f>RIGHT(BM6,LEN(BM6)-BJ7)</f>
        <v>38</v>
      </c>
      <c r="BO8" t="str">
        <f>RIGHT(BN6,LEN(BN6)-BL7)</f>
        <v/>
      </c>
      <c r="BP8" t="str">
        <f>LEFT(BP6,BL7-1)</f>
        <v xml:space="preserve">	6</v>
      </c>
      <c r="BQ8" t="str">
        <f>RIGHT(BP6,LEN(BP6)-BL7)</f>
        <v>21</v>
      </c>
      <c r="BS8" t="str">
        <f>LEFT(BS6,BN7-1)</f>
        <v xml:space="preserve">	15</v>
      </c>
      <c r="BT8" t="str">
        <f>RIGHT(BS6,LEN(BS6)-BN7)</f>
        <v>25</v>
      </c>
    </row>
    <row r="9" spans="1:83" ht="16.5" thickBot="1">
      <c r="C9" s="97" t="str">
        <f>B4</f>
        <v>UFAB</v>
      </c>
      <c r="D9" s="58" t="s">
        <v>71</v>
      </c>
      <c r="E9" s="59"/>
      <c r="F9" s="59"/>
      <c r="G9" s="59"/>
      <c r="H9" s="59"/>
      <c r="I9" s="60"/>
      <c r="J9" s="60"/>
      <c r="K9" s="61"/>
      <c r="L9" s="52"/>
      <c r="P9" s="20"/>
      <c r="Q9" s="21"/>
      <c r="R9" s="21"/>
      <c r="S9" s="21"/>
      <c r="T9" s="21"/>
      <c r="U9" s="20"/>
      <c r="BJ9" t="str">
        <f>CLEAN(BJ8)</f>
        <v>19</v>
      </c>
      <c r="BK9" t="str">
        <f>CLEAN(BK8)</f>
        <v>59</v>
      </c>
      <c r="BM9" t="str">
        <f>CLEAN(BM8)</f>
        <v>13</v>
      </c>
      <c r="BN9" t="str">
        <f>CLEAN(BN8)</f>
        <v>38</v>
      </c>
      <c r="BO9" t="str">
        <f>CLEAN(BO8)</f>
        <v/>
      </c>
      <c r="BP9" t="str">
        <f>CLEAN(BP8)</f>
        <v>6</v>
      </c>
      <c r="BQ9" t="str">
        <f>CLEAN(BQ8)</f>
        <v>21</v>
      </c>
      <c r="BS9" t="str">
        <f>CLEAN(BS8)</f>
        <v>15</v>
      </c>
      <c r="BT9" t="str">
        <f>CLEAN(BT8)</f>
        <v>25</v>
      </c>
      <c r="BU9" t="str">
        <f t="shared" ref="BU9:CD9" si="4">CLEAN(BU6)</f>
        <v>14</v>
      </c>
      <c r="BV9" t="str">
        <f t="shared" si="4"/>
        <v>30</v>
      </c>
      <c r="BW9" t="str">
        <f t="shared" si="4"/>
        <v>44</v>
      </c>
      <c r="BX9" t="str">
        <f t="shared" si="4"/>
        <v>16</v>
      </c>
      <c r="BY9" t="str">
        <f t="shared" si="4"/>
        <v>13</v>
      </c>
      <c r="BZ9" t="str">
        <f t="shared" si="4"/>
        <v>9</v>
      </c>
      <c r="CA9" t="str">
        <f t="shared" si="4"/>
        <v>3</v>
      </c>
      <c r="CB9" t="str">
        <f t="shared" si="4"/>
        <v>5</v>
      </c>
      <c r="CC9" t="str">
        <f t="shared" si="4"/>
        <v>21</v>
      </c>
      <c r="CD9" t="str">
        <f t="shared" si="4"/>
        <v>24</v>
      </c>
    </row>
    <row r="10" spans="1:83" ht="18.95" customHeight="1" thickBot="1">
      <c r="C10" s="98" t="str">
        <f>B5</f>
        <v>BLMA</v>
      </c>
      <c r="D10" s="54" t="s">
        <v>123</v>
      </c>
      <c r="E10" s="49"/>
      <c r="F10" s="49"/>
      <c r="G10" s="49"/>
      <c r="H10" s="53"/>
      <c r="I10" s="62"/>
      <c r="J10" s="50"/>
      <c r="K10" s="51"/>
      <c r="P10" s="20"/>
      <c r="Q10" s="21"/>
      <c r="R10" s="21"/>
      <c r="S10" s="21"/>
      <c r="T10" s="21"/>
      <c r="U10" s="20"/>
      <c r="BH10" s="1" t="s">
        <v>21</v>
      </c>
      <c r="BI10" s="1" t="s">
        <v>22</v>
      </c>
      <c r="BJ10" s="1" t="s">
        <v>31</v>
      </c>
      <c r="BK10" s="1" t="s">
        <v>0</v>
      </c>
      <c r="BL10" s="1" t="s">
        <v>23</v>
      </c>
      <c r="BM10" s="1" t="s">
        <v>32</v>
      </c>
      <c r="BN10" s="1" t="s">
        <v>33</v>
      </c>
      <c r="BO10" s="1" t="s">
        <v>24</v>
      </c>
      <c r="BP10" s="1" t="s">
        <v>34</v>
      </c>
      <c r="BQ10" s="1" t="s">
        <v>35</v>
      </c>
      <c r="BR10" s="1" t="s">
        <v>25</v>
      </c>
      <c r="BS10" s="1" t="s">
        <v>1</v>
      </c>
      <c r="BT10" s="1" t="s">
        <v>26</v>
      </c>
      <c r="BU10" s="1" t="s">
        <v>72</v>
      </c>
      <c r="BV10" s="1" t="s">
        <v>27</v>
      </c>
      <c r="BW10" s="1" t="s">
        <v>28</v>
      </c>
      <c r="BX10" s="1" t="s">
        <v>18</v>
      </c>
      <c r="BY10" s="1" t="s">
        <v>19</v>
      </c>
      <c r="BZ10" s="1" t="s">
        <v>29</v>
      </c>
      <c r="CA10" s="1" t="s">
        <v>95</v>
      </c>
      <c r="CB10" s="1" t="s">
        <v>96</v>
      </c>
    </row>
    <row r="11" spans="1:83">
      <c r="BH11">
        <f>FIND("	",$D$9)</f>
        <v>3</v>
      </c>
      <c r="BI11">
        <f t="shared" ref="BI11:CB11" si="5">FIND("	",$D$9,BH11+1)</f>
        <v>9</v>
      </c>
      <c r="BJ11">
        <f t="shared" si="5"/>
        <v>12</v>
      </c>
      <c r="BK11">
        <f t="shared" si="5"/>
        <v>18</v>
      </c>
      <c r="BL11">
        <f t="shared" si="5"/>
        <v>21</v>
      </c>
      <c r="BM11">
        <f t="shared" si="5"/>
        <v>26</v>
      </c>
      <c r="BN11">
        <f t="shared" si="5"/>
        <v>29</v>
      </c>
      <c r="BO11">
        <f t="shared" si="5"/>
        <v>34</v>
      </c>
      <c r="BP11">
        <f t="shared" si="5"/>
        <v>37</v>
      </c>
      <c r="BQ11">
        <f t="shared" si="5"/>
        <v>40</v>
      </c>
      <c r="BR11">
        <f t="shared" si="5"/>
        <v>43</v>
      </c>
      <c r="BS11">
        <f t="shared" si="5"/>
        <v>46</v>
      </c>
      <c r="BT11">
        <f t="shared" si="5"/>
        <v>49</v>
      </c>
      <c r="BU11">
        <f t="shared" si="5"/>
        <v>52</v>
      </c>
      <c r="BV11">
        <f t="shared" si="5"/>
        <v>54</v>
      </c>
      <c r="BW11">
        <f t="shared" si="5"/>
        <v>56</v>
      </c>
      <c r="BX11">
        <f t="shared" si="5"/>
        <v>58</v>
      </c>
      <c r="BY11">
        <f t="shared" si="5"/>
        <v>61</v>
      </c>
      <c r="BZ11">
        <f t="shared" si="5"/>
        <v>64</v>
      </c>
      <c r="CA11">
        <f t="shared" si="5"/>
        <v>65</v>
      </c>
      <c r="CB11" t="e">
        <f t="shared" si="5"/>
        <v>#VALUE!</v>
      </c>
    </row>
    <row r="12" spans="1:83">
      <c r="N12" s="6"/>
      <c r="BH12" t="str">
        <f>TRIM(MID($D$9,1,BH11-1))</f>
        <v>53</v>
      </c>
      <c r="BJ12" t="str">
        <f>TRIM(MID($D$9,BH11,BI11-BH11))</f>
        <v xml:space="preserve">	22-61</v>
      </c>
      <c r="BM12" t="str">
        <f>TRIM(MID($D$9,BJ11,BK11-BJ11))</f>
        <v xml:space="preserve">	19-44</v>
      </c>
      <c r="BN12" t="str">
        <f>TRIM(MID($D$9,BK11,BL11-BK11))</f>
        <v xml:space="preserve">	43</v>
      </c>
      <c r="BP12" t="str">
        <f>TRIM(MID($D$9,BL11,BM11-BL11))</f>
        <v xml:space="preserve">	3-17</v>
      </c>
      <c r="BQ12" t="str">
        <f>TRIM(MID($D$9,BM11,BN11-BM11))</f>
        <v xml:space="preserve">	17</v>
      </c>
      <c r="BS12" t="str">
        <f t="shared" ref="BS12:CE12" si="6">TRIM(MID($D$9,BN11,BO11-BN11))</f>
        <v xml:space="preserve">	6-11</v>
      </c>
      <c r="BT12" t="str">
        <f t="shared" si="6"/>
        <v xml:space="preserve">	54</v>
      </c>
      <c r="BU12" t="str">
        <f t="shared" si="6"/>
        <v xml:space="preserve">	11</v>
      </c>
      <c r="BV12" t="str">
        <f t="shared" si="6"/>
        <v xml:space="preserve">	30</v>
      </c>
      <c r="BW12" t="str">
        <f t="shared" si="6"/>
        <v xml:space="preserve">	41</v>
      </c>
      <c r="BX12" t="str">
        <f t="shared" si="6"/>
        <v xml:space="preserve">	13</v>
      </c>
      <c r="BY12" t="str">
        <f t="shared" si="6"/>
        <v xml:space="preserve">	15</v>
      </c>
      <c r="BZ12" t="str">
        <f t="shared" si="6"/>
        <v xml:space="preserve">	5</v>
      </c>
      <c r="CA12" t="str">
        <f t="shared" si="6"/>
        <v xml:space="preserve">	5</v>
      </c>
      <c r="CB12" t="str">
        <f t="shared" si="6"/>
        <v xml:space="preserve">	3</v>
      </c>
      <c r="CC12" t="str">
        <f t="shared" si="6"/>
        <v xml:space="preserve">	24</v>
      </c>
      <c r="CD12" t="str">
        <f t="shared" si="6"/>
        <v xml:space="preserve">	21</v>
      </c>
      <c r="CE12" t="str">
        <f t="shared" si="6"/>
        <v xml:space="preserve">	</v>
      </c>
    </row>
    <row r="13" spans="1:83" ht="16.5" thickBot="1">
      <c r="BH13">
        <f>FIND("-",BJ12)</f>
        <v>4</v>
      </c>
      <c r="BJ13">
        <f>FIND("-",BJ12)</f>
        <v>4</v>
      </c>
      <c r="BL13">
        <f>FIND("-",BP12)</f>
        <v>3</v>
      </c>
      <c r="BN13">
        <f>FIND("-",BS12)</f>
        <v>3</v>
      </c>
    </row>
    <row r="14" spans="1:83" ht="18.75" thickBot="1">
      <c r="B14" s="25" t="s">
        <v>46</v>
      </c>
      <c r="C14" s="24"/>
      <c r="D14" s="24"/>
      <c r="E14" s="25" t="s">
        <v>47</v>
      </c>
      <c r="F14" s="24"/>
      <c r="J14" s="184"/>
      <c r="K14" s="185"/>
      <c r="L14" s="140" t="str">
        <f>B4</f>
        <v>UFAB</v>
      </c>
      <c r="M14" s="139" t="str">
        <f>B5</f>
        <v>BLMA</v>
      </c>
      <c r="BJ14" t="str">
        <f>LEFT(BJ12,3)</f>
        <v xml:space="preserve">	22</v>
      </c>
      <c r="BK14" t="str">
        <f>RIGHT(BJ12,LEN(BJ12)-BH13)</f>
        <v>61</v>
      </c>
      <c r="BM14" t="str">
        <f>LEFT(BM12,BJ13-1)</f>
        <v xml:space="preserve">	19</v>
      </c>
      <c r="BN14" t="str">
        <f>RIGHT(BM12,LEN(BM12)-BJ13)</f>
        <v>44</v>
      </c>
      <c r="BP14" t="str">
        <f>LEFT(BP12,BL13-1)</f>
        <v xml:space="preserve">	3</v>
      </c>
      <c r="BQ14" t="str">
        <f>RIGHT(BP12,LEN(BP12)-BL13)</f>
        <v>17</v>
      </c>
      <c r="BS14" t="str">
        <f>LEFT(BS12,BN13-1)</f>
        <v xml:space="preserve">	6</v>
      </c>
      <c r="BT14" t="str">
        <f>RIGHT(BS12,LEN(BS12)-BN13)</f>
        <v>11</v>
      </c>
    </row>
    <row r="15" spans="1:83">
      <c r="B15" s="22" t="s">
        <v>62</v>
      </c>
      <c r="E15" s="22" t="s">
        <v>56</v>
      </c>
      <c r="J15" s="182" t="s">
        <v>48</v>
      </c>
      <c r="K15" s="183"/>
      <c r="L15" s="28">
        <f>MID(B15,FIND(":",B15)+1,LEN(B15))*1</f>
        <v>29</v>
      </c>
      <c r="M15" s="33">
        <f>MID(E15,FIND(":",E15)+1,LEN(E15))*1</f>
        <v>10</v>
      </c>
      <c r="BJ15" t="str">
        <f>CLEAN(BJ14)</f>
        <v>22</v>
      </c>
      <c r="BK15" t="str">
        <f>CLEAN(BK14)</f>
        <v>61</v>
      </c>
      <c r="BM15" t="str">
        <f>CLEAN(BM14)</f>
        <v>19</v>
      </c>
      <c r="BN15" t="str">
        <f>CLEAN(BN14)</f>
        <v>44</v>
      </c>
      <c r="BP15" t="str">
        <f>CLEAN(BP14)</f>
        <v>3</v>
      </c>
      <c r="BQ15" t="str">
        <f>CLEAN(BQ14)</f>
        <v>17</v>
      </c>
      <c r="BS15" t="str">
        <f>CLEAN(BS14)</f>
        <v>6</v>
      </c>
      <c r="BT15" t="str">
        <f>CLEAN(BT14)</f>
        <v>11</v>
      </c>
      <c r="BU15" t="str">
        <f t="shared" ref="BU15:CD15" si="7">CLEAN(BU12)</f>
        <v>11</v>
      </c>
      <c r="BV15" t="str">
        <f t="shared" si="7"/>
        <v>30</v>
      </c>
      <c r="BW15" t="str">
        <f t="shared" si="7"/>
        <v>41</v>
      </c>
      <c r="BX15" t="str">
        <f t="shared" si="7"/>
        <v>13</v>
      </c>
      <c r="BY15" t="str">
        <f t="shared" si="7"/>
        <v>15</v>
      </c>
      <c r="BZ15" t="str">
        <f t="shared" si="7"/>
        <v>5</v>
      </c>
      <c r="CA15" t="str">
        <f t="shared" si="7"/>
        <v>5</v>
      </c>
      <c r="CB15" t="str">
        <f t="shared" si="7"/>
        <v>3</v>
      </c>
      <c r="CC15" t="str">
        <f t="shared" si="7"/>
        <v>24</v>
      </c>
      <c r="CD15" t="str">
        <f t="shared" si="7"/>
        <v>21</v>
      </c>
    </row>
    <row r="16" spans="1:83" ht="18">
      <c r="B16" s="23"/>
      <c r="E16" s="23"/>
      <c r="J16" s="182" t="s">
        <v>49</v>
      </c>
      <c r="K16" s="183"/>
      <c r="L16" s="29">
        <f>MID(B17,FIND(":",B17)+1,LEN(B17))*1</f>
        <v>38</v>
      </c>
      <c r="M16" s="34">
        <f>MID(E17,FIND(":",E17)+1,LEN(E17))*1</f>
        <v>32</v>
      </c>
    </row>
    <row r="17" spans="1:83">
      <c r="B17" s="22" t="s">
        <v>58</v>
      </c>
      <c r="E17" s="22" t="s">
        <v>45</v>
      </c>
      <c r="J17" s="182" t="s">
        <v>135</v>
      </c>
      <c r="K17" s="183"/>
      <c r="L17" s="29">
        <f>MID(B19,FIND(":",B19)+1,LEN(B19))*1</f>
        <v>6</v>
      </c>
      <c r="M17" s="34">
        <f>MID(E19,FIND(":",E19)+1,LEN(E19))*1</f>
        <v>11</v>
      </c>
    </row>
    <row r="18" spans="1:83" ht="18">
      <c r="B18" s="23"/>
      <c r="E18" s="23"/>
      <c r="J18" s="182" t="s">
        <v>51</v>
      </c>
      <c r="K18" s="183"/>
      <c r="L18" s="29">
        <f>MID(B21,FIND(":",B21)+1,LEN(B21))*1</f>
        <v>11</v>
      </c>
      <c r="M18" s="34">
        <f>MID(E21,FIND(":",E21)+1,LEN(E21))*1</f>
        <v>6</v>
      </c>
    </row>
    <row r="19" spans="1:83" ht="16.5" thickBot="1">
      <c r="B19" s="22" t="s">
        <v>57</v>
      </c>
      <c r="E19" s="22" t="s">
        <v>54</v>
      </c>
      <c r="J19" s="189" t="s">
        <v>52</v>
      </c>
      <c r="K19" s="190"/>
      <c r="L19" s="31">
        <f>MID(B23,FIND(":",B23)+1,LEN(B23))*1</f>
        <v>17</v>
      </c>
      <c r="M19" s="35">
        <f>MID(E23,FIND(":",E23)+1,LEN(E23))*1</f>
        <v>30</v>
      </c>
    </row>
    <row r="20" spans="1:83" ht="18">
      <c r="B20" s="23"/>
      <c r="E20" s="23"/>
    </row>
    <row r="21" spans="1:83">
      <c r="B21" s="22" t="s">
        <v>61</v>
      </c>
      <c r="E21" s="22" t="s">
        <v>55</v>
      </c>
    </row>
    <row r="22" spans="1:83" ht="18">
      <c r="B22" s="23"/>
      <c r="E22" s="23"/>
    </row>
    <row r="23" spans="1:83">
      <c r="B23" s="22" t="s">
        <v>60</v>
      </c>
      <c r="E23" s="22" t="s">
        <v>65</v>
      </c>
    </row>
    <row r="24" spans="1:83" ht="18">
      <c r="B24" s="23"/>
      <c r="E24" s="23"/>
    </row>
    <row r="25" spans="1:83">
      <c r="B25" s="22" t="s">
        <v>63</v>
      </c>
      <c r="E25" s="22" t="s">
        <v>66</v>
      </c>
    </row>
    <row r="26" spans="1:83" ht="18">
      <c r="B26" s="23"/>
      <c r="E26" s="23"/>
    </row>
    <row r="27" spans="1:83">
      <c r="B27" s="22" t="s">
        <v>64</v>
      </c>
      <c r="E27" s="22" t="s">
        <v>67</v>
      </c>
    </row>
    <row r="28" spans="1:83" ht="16.5" thickBot="1"/>
    <row r="29" spans="1:83" ht="16.5" thickBot="1">
      <c r="AF29" s="162" t="s">
        <v>121</v>
      </c>
      <c r="AG29" s="163"/>
      <c r="AH29" s="163"/>
      <c r="AI29" s="163"/>
      <c r="AJ29" s="163"/>
      <c r="AK29" s="163"/>
      <c r="AL29" s="163"/>
      <c r="AM29" s="163"/>
      <c r="AN29" s="163"/>
      <c r="AO29" s="163"/>
      <c r="AP29" s="163"/>
      <c r="AQ29" s="163"/>
      <c r="AR29" s="163"/>
      <c r="AS29" s="164"/>
      <c r="AT29" s="165" t="s">
        <v>122</v>
      </c>
      <c r="AU29" s="166"/>
      <c r="AV29" s="166"/>
      <c r="AW29" s="166"/>
      <c r="AX29" s="166"/>
      <c r="AY29" s="166"/>
      <c r="AZ29" s="166"/>
      <c r="BA29" s="166"/>
      <c r="BB29" s="166"/>
      <c r="BC29" s="167"/>
    </row>
    <row r="30" spans="1:83" ht="16.5" thickBot="1">
      <c r="B30" s="55"/>
      <c r="C30" s="128"/>
      <c r="D30" s="71"/>
      <c r="E30" s="71"/>
      <c r="F30" s="71"/>
      <c r="G30" s="168" t="s">
        <v>120</v>
      </c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70"/>
      <c r="AF30" s="78"/>
      <c r="AG30" s="78"/>
      <c r="AH30" s="78"/>
      <c r="AI30" s="78"/>
      <c r="AJ30" s="78"/>
      <c r="AK30" s="78"/>
      <c r="AL30" s="78"/>
      <c r="AM30" s="79"/>
      <c r="AN30" s="172" t="s">
        <v>112</v>
      </c>
      <c r="AO30" s="172"/>
      <c r="AP30" s="172"/>
      <c r="AQ30" s="172"/>
      <c r="AR30" s="172"/>
      <c r="AS30" s="173"/>
      <c r="AT30" s="84"/>
      <c r="AU30" s="84"/>
      <c r="AV30" s="84"/>
      <c r="AW30" s="84"/>
      <c r="AX30" s="91"/>
      <c r="AY30" s="174" t="s">
        <v>112</v>
      </c>
      <c r="AZ30" s="175"/>
      <c r="BA30" s="175"/>
      <c r="BB30" s="175"/>
      <c r="BC30" s="176"/>
    </row>
    <row r="31" spans="1:83" ht="16.5" thickBot="1">
      <c r="A31" s="57" t="s">
        <v>84</v>
      </c>
      <c r="B31" s="57" t="s">
        <v>124</v>
      </c>
      <c r="C31" s="41" t="s">
        <v>90</v>
      </c>
      <c r="D31" s="56" t="s">
        <v>115</v>
      </c>
      <c r="E31" s="19" t="s">
        <v>22</v>
      </c>
      <c r="F31" s="76" t="s">
        <v>116</v>
      </c>
      <c r="G31" s="73" t="s">
        <v>7</v>
      </c>
      <c r="H31" s="72" t="s">
        <v>8</v>
      </c>
      <c r="I31" s="72" t="s">
        <v>117</v>
      </c>
      <c r="J31" s="72" t="s">
        <v>10</v>
      </c>
      <c r="K31" s="72" t="s">
        <v>11</v>
      </c>
      <c r="L31" s="72" t="s">
        <v>118</v>
      </c>
      <c r="M31" s="72" t="s">
        <v>91</v>
      </c>
      <c r="N31" s="72" t="s">
        <v>92</v>
      </c>
      <c r="O31" s="72" t="s">
        <v>93</v>
      </c>
      <c r="P31" s="72" t="s">
        <v>13</v>
      </c>
      <c r="Q31" s="72" t="s">
        <v>14</v>
      </c>
      <c r="R31" s="72" t="s">
        <v>15</v>
      </c>
      <c r="S31" s="72" t="s">
        <v>36</v>
      </c>
      <c r="T31" s="72" t="s">
        <v>94</v>
      </c>
      <c r="U31" s="72" t="s">
        <v>16</v>
      </c>
      <c r="V31" s="72" t="s">
        <v>17</v>
      </c>
      <c r="W31" s="72" t="s">
        <v>39</v>
      </c>
      <c r="X31" s="72" t="s">
        <v>18</v>
      </c>
      <c r="Y31" s="72" t="s">
        <v>19</v>
      </c>
      <c r="Z31" s="72" t="s">
        <v>29</v>
      </c>
      <c r="AA31" s="72" t="s">
        <v>95</v>
      </c>
      <c r="AB31" s="72" t="s">
        <v>96</v>
      </c>
      <c r="AC31" s="72" t="s">
        <v>97</v>
      </c>
      <c r="AD31" s="72" t="s">
        <v>98</v>
      </c>
      <c r="AE31" s="77" t="s">
        <v>99</v>
      </c>
      <c r="AF31" s="80" t="s">
        <v>100</v>
      </c>
      <c r="AG31" s="81" t="s">
        <v>101</v>
      </c>
      <c r="AH31" s="81" t="s">
        <v>102</v>
      </c>
      <c r="AI31" s="81" t="s">
        <v>103</v>
      </c>
      <c r="AJ31" s="81" t="s">
        <v>104</v>
      </c>
      <c r="AK31" s="81" t="s">
        <v>105</v>
      </c>
      <c r="AL31" s="81" t="s">
        <v>106</v>
      </c>
      <c r="AM31" s="82" t="s">
        <v>107</v>
      </c>
      <c r="AN31" s="80" t="s">
        <v>100</v>
      </c>
      <c r="AO31" s="81" t="s">
        <v>36</v>
      </c>
      <c r="AP31" s="81" t="s">
        <v>104</v>
      </c>
      <c r="AQ31" s="81" t="s">
        <v>105</v>
      </c>
      <c r="AR31" s="81" t="s">
        <v>106</v>
      </c>
      <c r="AS31" s="83" t="s">
        <v>107</v>
      </c>
      <c r="AT31" s="85" t="s">
        <v>108</v>
      </c>
      <c r="AU31" s="86" t="s">
        <v>109</v>
      </c>
      <c r="AV31" s="86" t="s">
        <v>110</v>
      </c>
      <c r="AW31" s="86" t="s">
        <v>111</v>
      </c>
      <c r="AX31" s="92" t="s">
        <v>119</v>
      </c>
      <c r="AY31" s="121" t="s">
        <v>108</v>
      </c>
      <c r="AZ31" s="86" t="s">
        <v>109</v>
      </c>
      <c r="BA31" s="86" t="s">
        <v>110</v>
      </c>
      <c r="BB31" s="86" t="s">
        <v>111</v>
      </c>
      <c r="BC31" s="122" t="s">
        <v>119</v>
      </c>
    </row>
    <row r="32" spans="1:83" ht="16.5" thickBot="1">
      <c r="A32" s="127">
        <f xml:space="preserve"> Calendrier!A5</f>
        <v>2</v>
      </c>
      <c r="B32" s="95" t="str">
        <f>Calendrier!C5</f>
        <v>RVBC</v>
      </c>
      <c r="C32" s="99" t="str">
        <f>IF(E32&gt;F32,"V","D")</f>
        <v>V</v>
      </c>
      <c r="D32" s="100" t="s">
        <v>113</v>
      </c>
      <c r="E32" s="101">
        <f>IF(ISERROR(BH40),0,VALUE(BH40))</f>
        <v>84</v>
      </c>
      <c r="F32" s="102">
        <f>IF(ISERROR(BH34),0,VALUE(BH34))</f>
        <v>57</v>
      </c>
      <c r="G32" s="74">
        <f>IF(ISERROR(BM43),0,VALUE(BM43))</f>
        <v>19</v>
      </c>
      <c r="H32" s="63">
        <f>IF(ISERROR(BN43),0,VALUE(BN43))</f>
        <v>44</v>
      </c>
      <c r="I32" s="114">
        <f>IF(ISERROR(G32/H32)=TRUE,0,(G32/H32))</f>
        <v>0.43181818181818182</v>
      </c>
      <c r="J32" s="63">
        <f>IF(ISERROR(BP43),0,VALUE(BP43))</f>
        <v>9</v>
      </c>
      <c r="K32" s="63">
        <f>IF(ISERROR(BQ43),0,VALUE(BQ43))</f>
        <v>19</v>
      </c>
      <c r="L32" s="114">
        <f>IF(ISERROR(J32/K32)=TRUE,0,(J32/K32))</f>
        <v>0.47368421052631576</v>
      </c>
      <c r="M32" s="63">
        <f>G32+J32</f>
        <v>28</v>
      </c>
      <c r="N32" s="63">
        <f>H32+K32</f>
        <v>63</v>
      </c>
      <c r="O32" s="114">
        <f>IF(ISERROR(M32+0.5*J32/N32)=TRUE,0,(M32/N32))</f>
        <v>0.44444444444444442</v>
      </c>
      <c r="P32" s="63">
        <f>IF(ISERROR(BS43),0,VALUE(BS43))</f>
        <v>13</v>
      </c>
      <c r="Q32" s="63">
        <f>IF(ISERROR(BT43),0,VALUE(BT43))</f>
        <v>20</v>
      </c>
      <c r="R32" s="64">
        <f>IF(ISERROR(P32/Q32)=TRUE,0,(P32/Q32)*100)</f>
        <v>65</v>
      </c>
      <c r="S32" s="114">
        <f>((M32+0.5*J32)/N32)</f>
        <v>0.51587301587301593</v>
      </c>
      <c r="T32" s="114">
        <f>(E32/(2*(N32+(0.44*Q32))))</f>
        <v>0.58495821727019504</v>
      </c>
      <c r="U32" s="65">
        <f>IF(ISERROR(BU43),0,VALUE(BU43))</f>
        <v>9</v>
      </c>
      <c r="V32" s="65">
        <f>IF(ISERROR(BV43),0,VALUE(BV43))</f>
        <v>25</v>
      </c>
      <c r="W32" s="66">
        <f>U32+V32</f>
        <v>34</v>
      </c>
      <c r="X32" s="65">
        <f t="shared" ref="X32:AD32" si="8">IF(ISERROR(BX43),0,VALUE(BX43))</f>
        <v>28</v>
      </c>
      <c r="Y32" s="65">
        <f t="shared" si="8"/>
        <v>14</v>
      </c>
      <c r="Z32" s="65">
        <f t="shared" si="8"/>
        <v>8</v>
      </c>
      <c r="AA32" s="65">
        <f t="shared" si="8"/>
        <v>1</v>
      </c>
      <c r="AB32" s="65">
        <f t="shared" si="8"/>
        <v>3</v>
      </c>
      <c r="AC32" s="65">
        <f t="shared" si="8"/>
        <v>16</v>
      </c>
      <c r="AD32" s="65">
        <f t="shared" si="8"/>
        <v>20</v>
      </c>
      <c r="AE32" s="119">
        <f>(E32+Z32+X32+AA32+W32)-((N32-M32)+(Q32-P32)+Y32)</f>
        <v>99</v>
      </c>
      <c r="AF32" s="107">
        <f>(N32+0.44*Q32)+(Y32-U32)</f>
        <v>76.8</v>
      </c>
      <c r="AG32" s="108">
        <f>100*(E32/AF32)</f>
        <v>109.375</v>
      </c>
      <c r="AH32" s="108">
        <f>AG33</f>
        <v>80.599547511312224</v>
      </c>
      <c r="AI32" s="108">
        <f>AG32-AH32</f>
        <v>28.775452488687776</v>
      </c>
      <c r="AJ32" s="109">
        <f>(U32/((N32-M32)+(Q32-P32)))</f>
        <v>0.21428571428571427</v>
      </c>
      <c r="AK32" s="109">
        <f>(Y32/AF32)</f>
        <v>0.18229166666666669</v>
      </c>
      <c r="AL32" s="109">
        <f>(Q32/N32)</f>
        <v>0.31746031746031744</v>
      </c>
      <c r="AM32" s="110">
        <f>((S32*0.4)+(AJ32*0.2)+(AL32*0.15)-(AK32*0.25))*100</f>
        <v>25.125248015873019</v>
      </c>
      <c r="AN32" s="107">
        <f>AF33</f>
        <v>70.72</v>
      </c>
      <c r="AO32" s="114">
        <f>S33</f>
        <v>0.45283018867924529</v>
      </c>
      <c r="AP32" s="109">
        <f>AJ33</f>
        <v>0.22222222222222221</v>
      </c>
      <c r="AQ32" s="109">
        <f>AK33</f>
        <v>0.28280542986425339</v>
      </c>
      <c r="AR32" s="109">
        <f>AL33</f>
        <v>0.24528301886792453</v>
      </c>
      <c r="AS32" s="115">
        <f>AM33</f>
        <v>19.16676152802679</v>
      </c>
      <c r="AT32" s="129">
        <f>L43</f>
        <v>25</v>
      </c>
      <c r="AU32" s="130">
        <f>L44</f>
        <v>42</v>
      </c>
      <c r="AV32" s="130">
        <f>L45</f>
        <v>15</v>
      </c>
      <c r="AW32" s="130">
        <f>L46</f>
        <v>11</v>
      </c>
      <c r="AX32" s="131">
        <f>AV32-AW33</f>
        <v>9</v>
      </c>
      <c r="AY32" s="132">
        <f>M43</f>
        <v>10</v>
      </c>
      <c r="AZ32" s="130">
        <f>M44</f>
        <v>32</v>
      </c>
      <c r="BA32" s="130">
        <f>M45</f>
        <v>11</v>
      </c>
      <c r="BB32" s="130">
        <f>M46</f>
        <v>6</v>
      </c>
      <c r="BC32" s="133">
        <f>BA32-AW32</f>
        <v>0</v>
      </c>
      <c r="BH32" s="1" t="s">
        <v>21</v>
      </c>
      <c r="BI32" s="1" t="s">
        <v>22</v>
      </c>
      <c r="BJ32" s="1" t="s">
        <v>31</v>
      </c>
      <c r="BK32" s="1" t="s">
        <v>0</v>
      </c>
      <c r="BL32" s="1" t="s">
        <v>23</v>
      </c>
      <c r="BM32" s="1" t="s">
        <v>32</v>
      </c>
      <c r="BN32" s="1" t="s">
        <v>33</v>
      </c>
      <c r="BO32" s="1" t="s">
        <v>24</v>
      </c>
      <c r="BP32" s="1" t="s">
        <v>34</v>
      </c>
      <c r="BQ32" s="1" t="s">
        <v>35</v>
      </c>
      <c r="BR32" s="1" t="s">
        <v>25</v>
      </c>
      <c r="BS32" s="1" t="s">
        <v>1</v>
      </c>
      <c r="BT32" s="1" t="s">
        <v>26</v>
      </c>
      <c r="BU32" s="1" t="s">
        <v>72</v>
      </c>
      <c r="BV32" s="1" t="s">
        <v>27</v>
      </c>
      <c r="BW32" s="1" t="s">
        <v>28</v>
      </c>
      <c r="BX32" s="1" t="s">
        <v>18</v>
      </c>
      <c r="BY32" s="1" t="s">
        <v>19</v>
      </c>
      <c r="BZ32" s="1" t="s">
        <v>29</v>
      </c>
      <c r="CA32" s="1" t="s">
        <v>95</v>
      </c>
      <c r="CB32" s="1" t="s">
        <v>96</v>
      </c>
      <c r="CC32" s="1" t="s">
        <v>97</v>
      </c>
      <c r="CD32" s="1" t="s">
        <v>98</v>
      </c>
      <c r="CE32" s="1"/>
    </row>
    <row r="33" spans="2:83" ht="16.5" thickBot="1">
      <c r="B33" s="96" t="str">
        <f>Calendrier!E5</f>
        <v>BOURGES</v>
      </c>
      <c r="C33" s="103" t="str">
        <f>IF(E33&gt;F33,"V","D")</f>
        <v>D</v>
      </c>
      <c r="D33" s="104" t="s">
        <v>114</v>
      </c>
      <c r="E33" s="105">
        <f>IF(ISERROR(BH34),0,VALUE(BH34))</f>
        <v>57</v>
      </c>
      <c r="F33" s="106">
        <f>IF(ISERROR(BH40),0,VALUE(BH40))</f>
        <v>84</v>
      </c>
      <c r="G33" s="75">
        <f>IF(ISERROR(BM37),0,VALUE(BM37))</f>
        <v>15</v>
      </c>
      <c r="H33" s="67">
        <f>IF(ISERROR(BN37),0,VALUE(BN37))</f>
        <v>31</v>
      </c>
      <c r="I33" s="117">
        <f>IF(ISERROR(G33/H33)=TRUE,0,(G33/H33))</f>
        <v>0.4838709677419355</v>
      </c>
      <c r="J33" s="69">
        <f>IF(ISERROR(BP37),0,VALUE(BP37))</f>
        <v>6</v>
      </c>
      <c r="K33" s="69">
        <f>IF(ISERROR(BQ37),0,VALUE(BQ37))</f>
        <v>22</v>
      </c>
      <c r="L33" s="117">
        <f>IF(ISERROR(J33/K33)=TRUE,0,(J33/K33))</f>
        <v>0.27272727272727271</v>
      </c>
      <c r="M33" s="69">
        <f>G33+J33</f>
        <v>21</v>
      </c>
      <c r="N33" s="69">
        <f>H33+K33</f>
        <v>53</v>
      </c>
      <c r="O33" s="117">
        <f>IF(ISERROR(M33+0.5*J33/N33)=TRUE,0,(M33/N33))</f>
        <v>0.39622641509433965</v>
      </c>
      <c r="P33" s="69">
        <f>IF(ISERROR(BS37),0,VALUE(BS37))</f>
        <v>9</v>
      </c>
      <c r="Q33" s="69">
        <f>IF(ISERROR(BT37),0,VALUE(BT37))</f>
        <v>13</v>
      </c>
      <c r="R33" s="68">
        <f>IF(ISERROR(P33/Q33)=TRUE,0,(P33/Q33)*100)</f>
        <v>69.230769230769226</v>
      </c>
      <c r="S33" s="117">
        <f>((M33+0.5*J33)/N33)</f>
        <v>0.45283018867924529</v>
      </c>
      <c r="T33" s="117">
        <f>(E33/(2*(N33+(0.44*Q33))))</f>
        <v>0.48535422343324253</v>
      </c>
      <c r="U33" s="67">
        <f>IF(ISERROR(BU37),0,VALUE(BU37))</f>
        <v>8</v>
      </c>
      <c r="V33" s="67">
        <f>IF(ISERROR(BV37),0,VALUE(BV37))</f>
        <v>20</v>
      </c>
      <c r="W33" s="70">
        <f>U33+V33</f>
        <v>28</v>
      </c>
      <c r="X33" s="67">
        <f t="shared" ref="X33:AD33" si="9">IF(ISERROR(BX37),0,VALUE(BX37))</f>
        <v>10</v>
      </c>
      <c r="Y33" s="67">
        <f t="shared" si="9"/>
        <v>20</v>
      </c>
      <c r="Z33" s="67">
        <f t="shared" si="9"/>
        <v>6</v>
      </c>
      <c r="AA33" s="67">
        <f t="shared" si="9"/>
        <v>3</v>
      </c>
      <c r="AB33" s="67">
        <f t="shared" si="9"/>
        <v>1</v>
      </c>
      <c r="AC33" s="67">
        <f t="shared" si="9"/>
        <v>21</v>
      </c>
      <c r="AD33" s="67">
        <f t="shared" si="9"/>
        <v>16</v>
      </c>
      <c r="AE33" s="120">
        <f>(E33+Z33+X33+AA33+W33)-((N33-M33)+(Q33-P33)+Y33)</f>
        <v>48</v>
      </c>
      <c r="AF33" s="116">
        <f>(N33+0.44*Q33)+(Y33-U33)</f>
        <v>70.72</v>
      </c>
      <c r="AG33" s="111">
        <f>100*(E33/AF33)</f>
        <v>80.599547511312224</v>
      </c>
      <c r="AH33" s="111">
        <f>AG32</f>
        <v>109.375</v>
      </c>
      <c r="AI33" s="111">
        <f>AG33-AH33</f>
        <v>-28.775452488687776</v>
      </c>
      <c r="AJ33" s="112">
        <f>(U33/((N33-M33)+(Q33-P33)))</f>
        <v>0.22222222222222221</v>
      </c>
      <c r="AK33" s="112">
        <f>(Y33/AF33)</f>
        <v>0.28280542986425339</v>
      </c>
      <c r="AL33" s="112">
        <f>(Q33/N33)</f>
        <v>0.24528301886792453</v>
      </c>
      <c r="AM33" s="113">
        <f>((S33*0.4)+(AJ33*0.2)+(AL33*0.15)-(AK33*0.25))*100</f>
        <v>19.16676152802679</v>
      </c>
      <c r="AN33" s="116">
        <f>AF32</f>
        <v>76.8</v>
      </c>
      <c r="AO33" s="117">
        <f>S32</f>
        <v>0.51587301587301593</v>
      </c>
      <c r="AP33" s="112">
        <f>AJ32</f>
        <v>0.21428571428571427</v>
      </c>
      <c r="AQ33" s="112">
        <f>AK32</f>
        <v>0.18229166666666669</v>
      </c>
      <c r="AR33" s="112">
        <f>AL32</f>
        <v>0.31746031746031744</v>
      </c>
      <c r="AS33" s="118">
        <f>AM32</f>
        <v>25.125248015873019</v>
      </c>
      <c r="AT33" s="134">
        <f>M43</f>
        <v>10</v>
      </c>
      <c r="AU33" s="70">
        <f>M44</f>
        <v>32</v>
      </c>
      <c r="AV33" s="70">
        <f>M45</f>
        <v>11</v>
      </c>
      <c r="AW33" s="135">
        <f>M46</f>
        <v>6</v>
      </c>
      <c r="AX33" s="136">
        <f>AV33-AW32</f>
        <v>0</v>
      </c>
      <c r="AY33" s="137">
        <f>L43</f>
        <v>25</v>
      </c>
      <c r="AZ33" s="135">
        <f>L44</f>
        <v>42</v>
      </c>
      <c r="BA33" s="135">
        <f>L45</f>
        <v>15</v>
      </c>
      <c r="BB33" s="135">
        <f>L46</f>
        <v>11</v>
      </c>
      <c r="BC33" s="138">
        <f>BA33-AW33</f>
        <v>9</v>
      </c>
      <c r="BH33">
        <f>FIND("	",$D$38)</f>
        <v>3</v>
      </c>
      <c r="BI33">
        <f t="shared" ref="BI33:CB33" si="10">FIND("	",$D$38,BH33+1)</f>
        <v>9</v>
      </c>
      <c r="BJ33">
        <f t="shared" si="10"/>
        <v>12</v>
      </c>
      <c r="BK33">
        <f t="shared" si="10"/>
        <v>18</v>
      </c>
      <c r="BL33">
        <f t="shared" si="10"/>
        <v>21</v>
      </c>
      <c r="BM33">
        <f t="shared" si="10"/>
        <v>26</v>
      </c>
      <c r="BN33">
        <f t="shared" si="10"/>
        <v>29</v>
      </c>
      <c r="BO33">
        <f t="shared" si="10"/>
        <v>34</v>
      </c>
      <c r="BP33">
        <f t="shared" si="10"/>
        <v>37</v>
      </c>
      <c r="BQ33">
        <f t="shared" si="10"/>
        <v>39</v>
      </c>
      <c r="BR33">
        <f t="shared" si="10"/>
        <v>42</v>
      </c>
      <c r="BS33">
        <f t="shared" si="10"/>
        <v>45</v>
      </c>
      <c r="BT33">
        <f t="shared" si="10"/>
        <v>48</v>
      </c>
      <c r="BU33">
        <f t="shared" si="10"/>
        <v>51</v>
      </c>
      <c r="BV33">
        <f t="shared" si="10"/>
        <v>53</v>
      </c>
      <c r="BW33">
        <f t="shared" si="10"/>
        <v>55</v>
      </c>
      <c r="BX33">
        <f t="shared" si="10"/>
        <v>57</v>
      </c>
      <c r="BY33">
        <f t="shared" si="10"/>
        <v>60</v>
      </c>
      <c r="BZ33">
        <f t="shared" si="10"/>
        <v>63</v>
      </c>
      <c r="CA33">
        <f t="shared" si="10"/>
        <v>64</v>
      </c>
      <c r="CB33" t="e">
        <f t="shared" si="10"/>
        <v>#VALUE!</v>
      </c>
    </row>
    <row r="34" spans="2:83">
      <c r="BH34" t="str">
        <f>TRIM(MID($D$38,1,BH33-1))</f>
        <v>57</v>
      </c>
      <c r="BJ34" t="str">
        <f>TRIM(MID($D$38,BH33,BI33-BH33))</f>
        <v xml:space="preserve">	21-53</v>
      </c>
      <c r="BM34" t="str">
        <f>TRIM(MID($D$38,BJ33,BK33-BJ33))</f>
        <v xml:space="preserve">	15-31</v>
      </c>
      <c r="BN34" t="str">
        <f>TRIM(MID($D$38,BK33,BL33-BK33))</f>
        <v xml:space="preserve">	48</v>
      </c>
      <c r="BP34" t="str">
        <f>TRIM(MID($D$38,BL33,BM33-BL33))</f>
        <v xml:space="preserve">	6-22</v>
      </c>
      <c r="BQ34" t="str">
        <f>TRIM(MID($D$38,BM33,BN33-BM33))</f>
        <v xml:space="preserve">	27</v>
      </c>
      <c r="BS34" t="str">
        <f t="shared" ref="BS34:CD34" si="11">TRIM(MID($D$38,BN33,BO33-BN33))</f>
        <v xml:space="preserve">	9-13</v>
      </c>
      <c r="BT34" t="str">
        <f t="shared" si="11"/>
        <v xml:space="preserve">	69</v>
      </c>
      <c r="BU34" t="str">
        <f t="shared" si="11"/>
        <v xml:space="preserve">	8</v>
      </c>
      <c r="BV34" t="str">
        <f t="shared" si="11"/>
        <v xml:space="preserve">	20</v>
      </c>
      <c r="BW34" t="str">
        <f t="shared" si="11"/>
        <v xml:space="preserve">	28</v>
      </c>
      <c r="BX34" t="str">
        <f t="shared" si="11"/>
        <v xml:space="preserve">	10</v>
      </c>
      <c r="BY34" t="str">
        <f t="shared" si="11"/>
        <v xml:space="preserve">	20</v>
      </c>
      <c r="BZ34" t="str">
        <f t="shared" si="11"/>
        <v xml:space="preserve">	6</v>
      </c>
      <c r="CA34" t="str">
        <f t="shared" si="11"/>
        <v xml:space="preserve">	3</v>
      </c>
      <c r="CB34" t="str">
        <f t="shared" si="11"/>
        <v xml:space="preserve">	1</v>
      </c>
      <c r="CC34" t="str">
        <f t="shared" si="11"/>
        <v xml:space="preserve">	21</v>
      </c>
      <c r="CD34" t="str">
        <f t="shared" si="11"/>
        <v xml:space="preserve">	16</v>
      </c>
    </row>
    <row r="35" spans="2:83" ht="16.5" thickBot="1">
      <c r="I35" s="4"/>
      <c r="K35" s="4"/>
      <c r="BH35">
        <f>FIND("-",BJ34)</f>
        <v>4</v>
      </c>
      <c r="BJ35">
        <f>FIND("-",BJ34)</f>
        <v>4</v>
      </c>
      <c r="BL35">
        <f>FIND("-",BP34)</f>
        <v>3</v>
      </c>
      <c r="BN35">
        <f>FIND("-",BS34)</f>
        <v>3</v>
      </c>
    </row>
    <row r="36" spans="2:83" ht="16.5" thickBot="1">
      <c r="C36" s="186" t="s">
        <v>20</v>
      </c>
      <c r="D36" s="187"/>
      <c r="E36" s="187"/>
      <c r="F36" s="187"/>
      <c r="G36" s="187"/>
      <c r="H36" s="187"/>
      <c r="I36" s="187"/>
      <c r="J36" s="187"/>
      <c r="K36" s="188"/>
      <c r="BJ36" t="str">
        <f>LEFT(BJ34,3)</f>
        <v xml:space="preserve">	21</v>
      </c>
      <c r="BK36" t="str">
        <f>RIGHT(BJ34,LEN(BJ34)-BH35)</f>
        <v>53</v>
      </c>
      <c r="BM36" t="str">
        <f>LEFT(BM34,BJ35-1)</f>
        <v xml:space="preserve">	15</v>
      </c>
      <c r="BN36" t="str">
        <f>RIGHT(BM34,LEN(BM34)-BJ35)</f>
        <v>31</v>
      </c>
      <c r="BO36" t="str">
        <f>RIGHT(BN34,LEN(BN34)-BL35)</f>
        <v/>
      </c>
      <c r="BP36" t="str">
        <f>LEFT(BP34,BL35-1)</f>
        <v xml:space="preserve">	6</v>
      </c>
      <c r="BQ36" t="str">
        <f>RIGHT(BP34,LEN(BP34)-BL35)</f>
        <v>22</v>
      </c>
      <c r="BS36" t="str">
        <f>LEFT(BS34,BN35-1)</f>
        <v xml:space="preserve">	9</v>
      </c>
      <c r="BT36" t="str">
        <f>RIGHT(BS34,LEN(BS34)-BN35)</f>
        <v>13</v>
      </c>
    </row>
    <row r="37" spans="2:83" ht="16.5" thickBot="1">
      <c r="C37" s="97" t="str">
        <f>B32</f>
        <v>RVBC</v>
      </c>
      <c r="D37" s="58" t="s">
        <v>127</v>
      </c>
      <c r="E37" s="59"/>
      <c r="F37" s="59"/>
      <c r="G37" s="59"/>
      <c r="H37" s="59"/>
      <c r="I37" s="60"/>
      <c r="J37" s="60"/>
      <c r="K37" s="61"/>
      <c r="L37" s="52"/>
      <c r="P37" s="20"/>
      <c r="Q37" s="21"/>
      <c r="R37" s="21"/>
      <c r="S37" s="21"/>
      <c r="T37" s="21"/>
      <c r="U37" s="20"/>
      <c r="BJ37" t="str">
        <f>CLEAN(BJ36)</f>
        <v>21</v>
      </c>
      <c r="BK37" t="str">
        <f>CLEAN(BK36)</f>
        <v>53</v>
      </c>
      <c r="BM37" t="str">
        <f>CLEAN(BM36)</f>
        <v>15</v>
      </c>
      <c r="BN37" t="str">
        <f>CLEAN(BN36)</f>
        <v>31</v>
      </c>
      <c r="BO37" t="str">
        <f>CLEAN(BO36)</f>
        <v/>
      </c>
      <c r="BP37" t="str">
        <f>CLEAN(BP36)</f>
        <v>6</v>
      </c>
      <c r="BQ37" t="str">
        <f>CLEAN(BQ36)</f>
        <v>22</v>
      </c>
      <c r="BS37" t="str">
        <f>CLEAN(BS36)</f>
        <v>9</v>
      </c>
      <c r="BT37" t="str">
        <f>CLEAN(BT36)</f>
        <v>13</v>
      </c>
      <c r="BU37" t="str">
        <f t="shared" ref="BU37:CD37" si="12">CLEAN(BU34)</f>
        <v>8</v>
      </c>
      <c r="BV37" t="str">
        <f t="shared" si="12"/>
        <v>20</v>
      </c>
      <c r="BW37" t="str">
        <f t="shared" si="12"/>
        <v>28</v>
      </c>
      <c r="BX37" t="str">
        <f t="shared" si="12"/>
        <v>10</v>
      </c>
      <c r="BY37" t="str">
        <f t="shared" si="12"/>
        <v>20</v>
      </c>
      <c r="BZ37" t="str">
        <f t="shared" si="12"/>
        <v>6</v>
      </c>
      <c r="CA37" t="str">
        <f t="shared" si="12"/>
        <v>3</v>
      </c>
      <c r="CB37" t="str">
        <f t="shared" si="12"/>
        <v>1</v>
      </c>
      <c r="CC37" t="str">
        <f t="shared" si="12"/>
        <v>21</v>
      </c>
      <c r="CD37" t="str">
        <f t="shared" si="12"/>
        <v>16</v>
      </c>
    </row>
    <row r="38" spans="2:83" ht="16.5" thickBot="1">
      <c r="C38" s="98" t="str">
        <f>B33</f>
        <v>BOURGES</v>
      </c>
      <c r="D38" s="54" t="s">
        <v>128</v>
      </c>
      <c r="E38" s="49"/>
      <c r="F38" s="49"/>
      <c r="G38" s="49"/>
      <c r="H38" s="53"/>
      <c r="I38" s="62"/>
      <c r="J38" s="50"/>
      <c r="K38" s="51"/>
      <c r="P38" s="20"/>
      <c r="Q38" s="21"/>
      <c r="R38" s="21"/>
      <c r="S38" s="21"/>
      <c r="T38" s="21"/>
      <c r="U38" s="20"/>
      <c r="BH38" s="1" t="s">
        <v>21</v>
      </c>
      <c r="BI38" s="1" t="s">
        <v>22</v>
      </c>
      <c r="BJ38" s="1" t="s">
        <v>31</v>
      </c>
      <c r="BK38" s="1" t="s">
        <v>0</v>
      </c>
      <c r="BL38" s="1" t="s">
        <v>23</v>
      </c>
      <c r="BM38" s="1" t="s">
        <v>32</v>
      </c>
      <c r="BN38" s="1" t="s">
        <v>33</v>
      </c>
      <c r="BO38" s="1" t="s">
        <v>24</v>
      </c>
      <c r="BP38" s="1" t="s">
        <v>34</v>
      </c>
      <c r="BQ38" s="1" t="s">
        <v>35</v>
      </c>
      <c r="BR38" s="1" t="s">
        <v>25</v>
      </c>
      <c r="BS38" s="1" t="s">
        <v>1</v>
      </c>
      <c r="BT38" s="1" t="s">
        <v>26</v>
      </c>
      <c r="BU38" s="1" t="s">
        <v>72</v>
      </c>
      <c r="BV38" s="1" t="s">
        <v>27</v>
      </c>
      <c r="BW38" s="1" t="s">
        <v>28</v>
      </c>
      <c r="BX38" s="1" t="s">
        <v>18</v>
      </c>
      <c r="BY38" s="1" t="s">
        <v>19</v>
      </c>
      <c r="BZ38" s="1" t="s">
        <v>29</v>
      </c>
      <c r="CA38" s="1" t="s">
        <v>95</v>
      </c>
      <c r="CB38" s="1" t="s">
        <v>96</v>
      </c>
    </row>
    <row r="39" spans="2:83">
      <c r="BH39">
        <f>FIND("	",$D$37)</f>
        <v>3</v>
      </c>
      <c r="BI39">
        <f t="shared" ref="BI39:CB39" si="13">FIND("	",$D$37,BH39+1)</f>
        <v>9</v>
      </c>
      <c r="BJ39">
        <f t="shared" si="13"/>
        <v>12</v>
      </c>
      <c r="BK39">
        <f t="shared" si="13"/>
        <v>18</v>
      </c>
      <c r="BL39">
        <f t="shared" si="13"/>
        <v>21</v>
      </c>
      <c r="BM39">
        <f t="shared" si="13"/>
        <v>26</v>
      </c>
      <c r="BN39">
        <f t="shared" si="13"/>
        <v>29</v>
      </c>
      <c r="BO39">
        <f t="shared" si="13"/>
        <v>35</v>
      </c>
      <c r="BP39">
        <f t="shared" si="13"/>
        <v>38</v>
      </c>
      <c r="BQ39">
        <f t="shared" si="13"/>
        <v>40</v>
      </c>
      <c r="BR39">
        <f t="shared" si="13"/>
        <v>43</v>
      </c>
      <c r="BS39">
        <f t="shared" si="13"/>
        <v>46</v>
      </c>
      <c r="BT39">
        <f t="shared" si="13"/>
        <v>49</v>
      </c>
      <c r="BU39">
        <f t="shared" si="13"/>
        <v>52</v>
      </c>
      <c r="BV39">
        <f t="shared" si="13"/>
        <v>54</v>
      </c>
      <c r="BW39">
        <f t="shared" si="13"/>
        <v>56</v>
      </c>
      <c r="BX39">
        <f t="shared" si="13"/>
        <v>58</v>
      </c>
      <c r="BY39">
        <f t="shared" si="13"/>
        <v>61</v>
      </c>
      <c r="BZ39">
        <f t="shared" si="13"/>
        <v>64</v>
      </c>
      <c r="CA39">
        <f t="shared" si="13"/>
        <v>65</v>
      </c>
      <c r="CB39" t="e">
        <f t="shared" si="13"/>
        <v>#VALUE!</v>
      </c>
    </row>
    <row r="40" spans="2:83">
      <c r="N40" s="6"/>
      <c r="BH40" t="str">
        <f>TRIM(MID($D$37,1,BH39-1))</f>
        <v>84</v>
      </c>
      <c r="BJ40" t="str">
        <f>TRIM(MID($D$37,BH39,BI39-BH39))</f>
        <v xml:space="preserve">	31-58</v>
      </c>
      <c r="BM40" t="str">
        <f>TRIM(MID($D$9,BJ39,BK39-BJ39))</f>
        <v xml:space="preserve">	19-44</v>
      </c>
      <c r="BN40" t="str">
        <f>TRIM(MID($D$37,BK39,BL39-BK39))</f>
        <v xml:space="preserve">	56</v>
      </c>
      <c r="BP40" t="str">
        <f>TRIM(MID($D$37,BL39,BM39-BL39))</f>
        <v xml:space="preserve">	9-19</v>
      </c>
      <c r="BQ40" t="str">
        <f>TRIM(MID($D$37,BM39,BN39-BM39))</f>
        <v xml:space="preserve">	47</v>
      </c>
      <c r="BS40" t="str">
        <f t="shared" ref="BS40:CE40" si="14">TRIM(MID($D$37,BN39,BO39-BN39))</f>
        <v xml:space="preserve">	13-20</v>
      </c>
      <c r="BT40" t="str">
        <f t="shared" si="14"/>
        <v xml:space="preserve">	65</v>
      </c>
      <c r="BU40" t="str">
        <f t="shared" si="14"/>
        <v xml:space="preserve">	9</v>
      </c>
      <c r="BV40" t="str">
        <f t="shared" si="14"/>
        <v xml:space="preserve">	25</v>
      </c>
      <c r="BW40" t="str">
        <f t="shared" si="14"/>
        <v xml:space="preserve">	34</v>
      </c>
      <c r="BX40" t="str">
        <f t="shared" si="14"/>
        <v xml:space="preserve">	28</v>
      </c>
      <c r="BY40" t="str">
        <f t="shared" si="14"/>
        <v xml:space="preserve">	14</v>
      </c>
      <c r="BZ40" t="str">
        <f t="shared" si="14"/>
        <v xml:space="preserve">	8</v>
      </c>
      <c r="CA40" t="str">
        <f t="shared" si="14"/>
        <v xml:space="preserve">	1</v>
      </c>
      <c r="CB40" t="str">
        <f t="shared" si="14"/>
        <v xml:space="preserve">	3</v>
      </c>
      <c r="CC40" t="str">
        <f t="shared" si="14"/>
        <v xml:space="preserve">	16</v>
      </c>
      <c r="CD40" t="str">
        <f t="shared" si="14"/>
        <v xml:space="preserve">	20</v>
      </c>
      <c r="CE40" t="str">
        <f t="shared" si="14"/>
        <v xml:space="preserve">	</v>
      </c>
    </row>
    <row r="41" spans="2:83" ht="16.5" thickBot="1">
      <c r="BH41">
        <f>FIND("-",BJ40)</f>
        <v>4</v>
      </c>
      <c r="BJ41">
        <f>FIND("-",BJ40)</f>
        <v>4</v>
      </c>
      <c r="BL41">
        <f>FIND("-",BP40)</f>
        <v>3</v>
      </c>
      <c r="BN41">
        <f>FIND("-",BS40)</f>
        <v>4</v>
      </c>
    </row>
    <row r="42" spans="2:83" ht="18.75" thickBot="1">
      <c r="B42" s="25" t="s">
        <v>46</v>
      </c>
      <c r="C42" s="24"/>
      <c r="D42" s="24"/>
      <c r="E42" s="25" t="s">
        <v>47</v>
      </c>
      <c r="F42" s="24"/>
      <c r="J42" s="184"/>
      <c r="K42" s="185"/>
      <c r="L42" s="140" t="str">
        <f>B32</f>
        <v>RVBC</v>
      </c>
      <c r="M42" s="139" t="str">
        <f>B33</f>
        <v>BOURGES</v>
      </c>
      <c r="BJ42" t="str">
        <f>LEFT(BJ40,3)</f>
        <v xml:space="preserve">	31</v>
      </c>
      <c r="BK42" t="str">
        <f>RIGHT(BJ40,LEN(BJ40)-BH41)</f>
        <v>58</v>
      </c>
      <c r="BM42" t="str">
        <f>LEFT(BM40,BJ41-1)</f>
        <v xml:space="preserve">	19</v>
      </c>
      <c r="BN42" t="str">
        <f>RIGHT(BM40,LEN(BM40)-BJ41)</f>
        <v>44</v>
      </c>
      <c r="BP42" t="str">
        <f>LEFT(BP40,BL41-1)</f>
        <v xml:space="preserve">	9</v>
      </c>
      <c r="BQ42" t="str">
        <f>RIGHT(BP40,LEN(BP40)-BL41)</f>
        <v>19</v>
      </c>
      <c r="BS42" t="str">
        <f>LEFT(BS40,BN41-1)</f>
        <v xml:space="preserve">	13</v>
      </c>
      <c r="BT42" t="str">
        <f>RIGHT(BS40,LEN(BS40)-BN41)</f>
        <v>20</v>
      </c>
    </row>
    <row r="43" spans="2:83">
      <c r="B43" s="22" t="s">
        <v>129</v>
      </c>
      <c r="E43" s="22" t="s">
        <v>56</v>
      </c>
      <c r="J43" s="182" t="s">
        <v>48</v>
      </c>
      <c r="K43" s="183"/>
      <c r="L43" s="28">
        <f>MID(B43,FIND(":",B43)+1,LEN(B43))*1</f>
        <v>25</v>
      </c>
      <c r="M43" s="33">
        <f>MID(E43,FIND(":",E43)+1,LEN(E43))*1</f>
        <v>10</v>
      </c>
      <c r="BJ43" t="str">
        <f>CLEAN(BJ42)</f>
        <v>31</v>
      </c>
      <c r="BK43" t="str">
        <f>CLEAN(BK42)</f>
        <v>58</v>
      </c>
      <c r="BM43" t="str">
        <f>CLEAN(BM42)</f>
        <v>19</v>
      </c>
      <c r="BN43" t="str">
        <f>CLEAN(BN42)</f>
        <v>44</v>
      </c>
      <c r="BP43" t="str">
        <f>CLEAN(BP42)</f>
        <v>9</v>
      </c>
      <c r="BQ43" t="str">
        <f>CLEAN(BQ42)</f>
        <v>19</v>
      </c>
      <c r="BS43" t="str">
        <f>CLEAN(BS42)</f>
        <v>13</v>
      </c>
      <c r="BT43" t="str">
        <f>CLEAN(BT42)</f>
        <v>20</v>
      </c>
      <c r="BU43" t="str">
        <f t="shared" ref="BU43:CD43" si="15">CLEAN(BU40)</f>
        <v>9</v>
      </c>
      <c r="BV43" t="str">
        <f t="shared" si="15"/>
        <v>25</v>
      </c>
      <c r="BW43" t="str">
        <f t="shared" si="15"/>
        <v>34</v>
      </c>
      <c r="BX43" t="str">
        <f t="shared" si="15"/>
        <v>28</v>
      </c>
      <c r="BY43" t="str">
        <f t="shared" si="15"/>
        <v>14</v>
      </c>
      <c r="BZ43" t="str">
        <f t="shared" si="15"/>
        <v>8</v>
      </c>
      <c r="CA43" t="str">
        <f t="shared" si="15"/>
        <v>1</v>
      </c>
      <c r="CB43" t="str">
        <f t="shared" si="15"/>
        <v>3</v>
      </c>
      <c r="CC43" t="str">
        <f t="shared" si="15"/>
        <v>16</v>
      </c>
      <c r="CD43" t="str">
        <f t="shared" si="15"/>
        <v>20</v>
      </c>
    </row>
    <row r="44" spans="2:83" ht="18">
      <c r="B44" s="23"/>
      <c r="E44" s="23"/>
      <c r="J44" s="182" t="s">
        <v>49</v>
      </c>
      <c r="K44" s="183"/>
      <c r="L44" s="29">
        <f>MID(B45,FIND(":",B45)+1,LEN(B45))*1</f>
        <v>42</v>
      </c>
      <c r="M44" s="34">
        <f>MID(E45,FIND(":",E45)+1,LEN(E45))*1</f>
        <v>32</v>
      </c>
    </row>
    <row r="45" spans="2:83">
      <c r="B45" s="22" t="s">
        <v>130</v>
      </c>
      <c r="E45" s="22" t="s">
        <v>45</v>
      </c>
      <c r="J45" s="182" t="s">
        <v>135</v>
      </c>
      <c r="K45" s="183"/>
      <c r="L45" s="29">
        <f>MID(B47,FIND(":",B47)+1,LEN(B47))*1</f>
        <v>15</v>
      </c>
      <c r="M45" s="34">
        <f>MID(E47,FIND(":",E47)+1,LEN(E47))*1</f>
        <v>11</v>
      </c>
    </row>
    <row r="46" spans="2:83" ht="18">
      <c r="B46" s="23"/>
      <c r="E46" s="23"/>
      <c r="J46" s="182" t="s">
        <v>51</v>
      </c>
      <c r="K46" s="183"/>
      <c r="L46" s="29">
        <f>MID(B49,FIND(":",B49)+1,LEN(B49))*1</f>
        <v>11</v>
      </c>
      <c r="M46" s="34">
        <f>MID(E49,FIND(":",E49)+1,LEN(E49))*1</f>
        <v>6</v>
      </c>
    </row>
    <row r="47" spans="2:83" ht="16.5" thickBot="1">
      <c r="B47" s="22" t="s">
        <v>131</v>
      </c>
      <c r="E47" s="22" t="s">
        <v>54</v>
      </c>
      <c r="J47" s="189" t="s">
        <v>52</v>
      </c>
      <c r="K47" s="190"/>
      <c r="L47" s="31">
        <f>MID(B51,FIND(":",B51)+1,LEN(B51))*1</f>
        <v>44</v>
      </c>
      <c r="M47" s="35">
        <f>MID(E51,FIND(":",E51)+1,LEN(E51))*1</f>
        <v>30</v>
      </c>
    </row>
    <row r="48" spans="2:83" ht="18">
      <c r="B48" s="23"/>
      <c r="E48" s="23"/>
    </row>
    <row r="49" spans="1:83">
      <c r="B49" s="22" t="s">
        <v>61</v>
      </c>
      <c r="E49" s="22" t="s">
        <v>55</v>
      </c>
    </row>
    <row r="50" spans="1:83" ht="18">
      <c r="B50" s="23"/>
      <c r="E50" s="23"/>
    </row>
    <row r="51" spans="1:83">
      <c r="B51" s="22" t="s">
        <v>132</v>
      </c>
      <c r="E51" s="22" t="s">
        <v>65</v>
      </c>
    </row>
    <row r="52" spans="1:83" ht="18">
      <c r="B52" s="23"/>
      <c r="E52" s="23"/>
    </row>
    <row r="53" spans="1:83">
      <c r="B53" s="22" t="s">
        <v>133</v>
      </c>
      <c r="E53" s="22" t="s">
        <v>66</v>
      </c>
    </row>
    <row r="54" spans="1:83" ht="18">
      <c r="B54" s="23"/>
      <c r="E54" s="23"/>
    </row>
    <row r="55" spans="1:83">
      <c r="B55" s="22" t="s">
        <v>134</v>
      </c>
      <c r="E55" s="22" t="s">
        <v>67</v>
      </c>
    </row>
    <row r="56" spans="1:83" ht="16.5" thickBot="1"/>
    <row r="57" spans="1:83" ht="16.5" thickBot="1">
      <c r="AF57" s="162" t="s">
        <v>121</v>
      </c>
      <c r="AG57" s="163"/>
      <c r="AH57" s="163"/>
      <c r="AI57" s="163"/>
      <c r="AJ57" s="163"/>
      <c r="AK57" s="163"/>
      <c r="AL57" s="163"/>
      <c r="AM57" s="163"/>
      <c r="AN57" s="163"/>
      <c r="AO57" s="163"/>
      <c r="AP57" s="163"/>
      <c r="AQ57" s="163"/>
      <c r="AR57" s="163"/>
      <c r="AS57" s="164"/>
      <c r="AT57" s="165" t="s">
        <v>122</v>
      </c>
      <c r="AU57" s="166"/>
      <c r="AV57" s="166"/>
      <c r="AW57" s="166"/>
      <c r="AX57" s="166"/>
      <c r="AY57" s="166"/>
      <c r="AZ57" s="166"/>
      <c r="BA57" s="166"/>
      <c r="BB57" s="166"/>
      <c r="BC57" s="167"/>
    </row>
    <row r="58" spans="1:83" ht="16.5" thickBot="1">
      <c r="B58" s="55"/>
      <c r="C58" s="128"/>
      <c r="D58" s="71"/>
      <c r="E58" s="71"/>
      <c r="F58" s="71"/>
      <c r="G58" s="168" t="s">
        <v>120</v>
      </c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69"/>
      <c r="AE58" s="170"/>
      <c r="AF58" s="78"/>
      <c r="AG58" s="78"/>
      <c r="AH58" s="78"/>
      <c r="AI58" s="78"/>
      <c r="AJ58" s="78"/>
      <c r="AK58" s="78"/>
      <c r="AL58" s="78"/>
      <c r="AM58" s="79"/>
      <c r="AN58" s="172" t="s">
        <v>112</v>
      </c>
      <c r="AO58" s="172"/>
      <c r="AP58" s="172"/>
      <c r="AQ58" s="172"/>
      <c r="AR58" s="172"/>
      <c r="AS58" s="173"/>
      <c r="AT58" s="84"/>
      <c r="AU58" s="84"/>
      <c r="AV58" s="84"/>
      <c r="AW58" s="84"/>
      <c r="AX58" s="91"/>
      <c r="AY58" s="174" t="s">
        <v>112</v>
      </c>
      <c r="AZ58" s="175"/>
      <c r="BA58" s="175"/>
      <c r="BB58" s="175"/>
      <c r="BC58" s="176"/>
    </row>
    <row r="59" spans="1:83" ht="16.5" thickBot="1">
      <c r="A59" s="57" t="s">
        <v>84</v>
      </c>
      <c r="B59" s="57" t="s">
        <v>124</v>
      </c>
      <c r="C59" s="41" t="s">
        <v>90</v>
      </c>
      <c r="D59" s="56" t="s">
        <v>115</v>
      </c>
      <c r="E59" s="19" t="s">
        <v>22</v>
      </c>
      <c r="F59" s="76" t="s">
        <v>116</v>
      </c>
      <c r="G59" s="73" t="s">
        <v>7</v>
      </c>
      <c r="H59" s="72" t="s">
        <v>8</v>
      </c>
      <c r="I59" s="72" t="s">
        <v>117</v>
      </c>
      <c r="J59" s="72" t="s">
        <v>10</v>
      </c>
      <c r="K59" s="72" t="s">
        <v>11</v>
      </c>
      <c r="L59" s="72" t="s">
        <v>118</v>
      </c>
      <c r="M59" s="72" t="s">
        <v>91</v>
      </c>
      <c r="N59" s="72" t="s">
        <v>92</v>
      </c>
      <c r="O59" s="72" t="s">
        <v>93</v>
      </c>
      <c r="P59" s="72" t="s">
        <v>13</v>
      </c>
      <c r="Q59" s="72" t="s">
        <v>14</v>
      </c>
      <c r="R59" s="72" t="s">
        <v>15</v>
      </c>
      <c r="S59" s="72" t="s">
        <v>36</v>
      </c>
      <c r="T59" s="72" t="s">
        <v>94</v>
      </c>
      <c r="U59" s="72" t="s">
        <v>16</v>
      </c>
      <c r="V59" s="72" t="s">
        <v>17</v>
      </c>
      <c r="W59" s="72" t="s">
        <v>39</v>
      </c>
      <c r="X59" s="72" t="s">
        <v>18</v>
      </c>
      <c r="Y59" s="72" t="s">
        <v>19</v>
      </c>
      <c r="Z59" s="72" t="s">
        <v>29</v>
      </c>
      <c r="AA59" s="72" t="s">
        <v>95</v>
      </c>
      <c r="AB59" s="72" t="s">
        <v>96</v>
      </c>
      <c r="AC59" s="72" t="s">
        <v>97</v>
      </c>
      <c r="AD59" s="72" t="s">
        <v>98</v>
      </c>
      <c r="AE59" s="77" t="s">
        <v>99</v>
      </c>
      <c r="AF59" s="80" t="s">
        <v>100</v>
      </c>
      <c r="AG59" s="81" t="s">
        <v>101</v>
      </c>
      <c r="AH59" s="81" t="s">
        <v>102</v>
      </c>
      <c r="AI59" s="81" t="s">
        <v>103</v>
      </c>
      <c r="AJ59" s="81" t="s">
        <v>104</v>
      </c>
      <c r="AK59" s="81" t="s">
        <v>105</v>
      </c>
      <c r="AL59" s="81" t="s">
        <v>106</v>
      </c>
      <c r="AM59" s="82" t="s">
        <v>107</v>
      </c>
      <c r="AN59" s="80" t="s">
        <v>100</v>
      </c>
      <c r="AO59" s="81" t="s">
        <v>36</v>
      </c>
      <c r="AP59" s="81" t="s">
        <v>104</v>
      </c>
      <c r="AQ59" s="81" t="s">
        <v>105</v>
      </c>
      <c r="AR59" s="81" t="s">
        <v>106</v>
      </c>
      <c r="AS59" s="83" t="s">
        <v>107</v>
      </c>
      <c r="AT59" s="85" t="s">
        <v>108</v>
      </c>
      <c r="AU59" s="86" t="s">
        <v>109</v>
      </c>
      <c r="AV59" s="86" t="s">
        <v>110</v>
      </c>
      <c r="AW59" s="86" t="s">
        <v>111</v>
      </c>
      <c r="AX59" s="92" t="s">
        <v>119</v>
      </c>
      <c r="AY59" s="121" t="s">
        <v>108</v>
      </c>
      <c r="AZ59" s="86" t="s">
        <v>109</v>
      </c>
      <c r="BA59" s="86" t="s">
        <v>110</v>
      </c>
      <c r="BB59" s="86" t="s">
        <v>111</v>
      </c>
      <c r="BC59" s="122" t="s">
        <v>119</v>
      </c>
    </row>
    <row r="60" spans="1:83" ht="16.5" thickBot="1">
      <c r="A60" s="127">
        <f xml:space="preserve"> Calendrier!A6</f>
        <v>3</v>
      </c>
      <c r="B60" s="95" t="str">
        <f>Calendrier!C6</f>
        <v>FCB</v>
      </c>
      <c r="C60" s="99" t="str">
        <f>IF(E60&gt;F60,"V","D")</f>
        <v>V</v>
      </c>
      <c r="D60" s="100" t="s">
        <v>113</v>
      </c>
      <c r="E60" s="101">
        <f>IF(ISERROR(BH68),0,VALUE(BH68))</f>
        <v>65</v>
      </c>
      <c r="F60" s="102">
        <f>IF(ISERROR(BH62),0,VALUE(BH62))</f>
        <v>64</v>
      </c>
      <c r="G60" s="74">
        <f>IF(ISERROR(BM71),0,VALUE(BM71))</f>
        <v>19</v>
      </c>
      <c r="H60" s="63">
        <f>IF(ISERROR(BN71),0,VALUE(BN71))</f>
        <v>37</v>
      </c>
      <c r="I60" s="114">
        <f>IF(ISERROR(G60/H60)=TRUE,0,(G60/H60))</f>
        <v>0.51351351351351349</v>
      </c>
      <c r="J60" s="63">
        <f>IF(ISERROR(BP71),0,VALUE(BP71))</f>
        <v>5</v>
      </c>
      <c r="K60" s="63">
        <f>IF(ISERROR(BQ71),0,VALUE(BQ71))</f>
        <v>14</v>
      </c>
      <c r="L60" s="114">
        <f>IF(ISERROR(J60/K60)=TRUE,0,(J60/K60))</f>
        <v>0.35714285714285715</v>
      </c>
      <c r="M60" s="63">
        <f>G60+J60</f>
        <v>24</v>
      </c>
      <c r="N60" s="63">
        <f>H60+K60</f>
        <v>51</v>
      </c>
      <c r="O60" s="114">
        <f>IF(ISERROR(M60+0.5*J60/N60)=TRUE,0,(M60/N60))</f>
        <v>0.47058823529411764</v>
      </c>
      <c r="P60" s="63">
        <f>IF(ISERROR(BS71),0,VALUE(BS71))</f>
        <v>12</v>
      </c>
      <c r="Q60" s="63">
        <f>IF(ISERROR(BT71),0,VALUE(BT71))</f>
        <v>16</v>
      </c>
      <c r="R60" s="64">
        <f>IF(ISERROR(P60/Q60)=TRUE,0,(P60/Q60)*100)</f>
        <v>75</v>
      </c>
      <c r="S60" s="114">
        <f>((M60+0.5*J60)/N60)</f>
        <v>0.51960784313725494</v>
      </c>
      <c r="T60" s="114">
        <f>(E60/(2*(N60+(0.44*Q60))))</f>
        <v>0.5599586492074432</v>
      </c>
      <c r="U60" s="65">
        <f>IF(ISERROR(BU71),0,VALUE(BU71))</f>
        <v>5</v>
      </c>
      <c r="V60" s="65">
        <f>IF(ISERROR(BV71),0,VALUE(BV71))</f>
        <v>26</v>
      </c>
      <c r="W60" s="66">
        <f>U60+V60</f>
        <v>31</v>
      </c>
      <c r="X60" s="65">
        <f t="shared" ref="X60:AD60" si="16">IF(ISERROR(BX71),0,VALUE(BX71))</f>
        <v>25</v>
      </c>
      <c r="Y60" s="65">
        <f t="shared" si="16"/>
        <v>17</v>
      </c>
      <c r="Z60" s="65">
        <f t="shared" si="16"/>
        <v>9</v>
      </c>
      <c r="AA60" s="65">
        <f t="shared" si="16"/>
        <v>2</v>
      </c>
      <c r="AB60" s="65">
        <f t="shared" si="16"/>
        <v>3</v>
      </c>
      <c r="AC60" s="65">
        <f t="shared" si="16"/>
        <v>15</v>
      </c>
      <c r="AD60" s="65">
        <f t="shared" si="16"/>
        <v>16</v>
      </c>
      <c r="AE60" s="119">
        <f>(E60+Z60+X60+AA60+W60)-((N60-M60)+(Q60-P60)+Y60)</f>
        <v>84</v>
      </c>
      <c r="AF60" s="107">
        <f>(N60+0.44*Q60)+(Y60-U60)</f>
        <v>70.039999999999992</v>
      </c>
      <c r="AG60" s="108">
        <f>100*(E60/AF60)</f>
        <v>92.804111936036563</v>
      </c>
      <c r="AH60" s="108">
        <f>AG61</f>
        <v>93.403385872737886</v>
      </c>
      <c r="AI60" s="108">
        <f>AG60-AH60</f>
        <v>-0.5992739367013229</v>
      </c>
      <c r="AJ60" s="109">
        <f>(U60/((N60-M60)+(Q60-P60)))</f>
        <v>0.16129032258064516</v>
      </c>
      <c r="AK60" s="109">
        <f>(Y60/AF60)</f>
        <v>0.24271844660194178</v>
      </c>
      <c r="AL60" s="109">
        <f>(Q60/N60)</f>
        <v>0.31372549019607843</v>
      </c>
      <c r="AM60" s="110">
        <f>((S60*0.4)+(AJ60*0.2)+(AL60*0.15)-(AK60*0.25))*100</f>
        <v>22.648041364995738</v>
      </c>
      <c r="AN60" s="107">
        <f>AF61</f>
        <v>68.52</v>
      </c>
      <c r="AO60" s="114">
        <f>S61</f>
        <v>0.4621212121212121</v>
      </c>
      <c r="AP60" s="109">
        <f>AJ61</f>
        <v>0.31818181818181818</v>
      </c>
      <c r="AQ60" s="109">
        <f>AK61</f>
        <v>0.18972562755399885</v>
      </c>
      <c r="AR60" s="109">
        <f>AL61</f>
        <v>0.12121212121212122</v>
      </c>
      <c r="AS60" s="115">
        <f>AM61</f>
        <v>21.923525977816695</v>
      </c>
      <c r="AT60" s="129">
        <f>L71</f>
        <v>10</v>
      </c>
      <c r="AU60" s="130">
        <f>L72</f>
        <v>28</v>
      </c>
      <c r="AV60" s="130">
        <f>L73</f>
        <v>6</v>
      </c>
      <c r="AW60" s="130">
        <f>L74</f>
        <v>7</v>
      </c>
      <c r="AX60" s="131">
        <f>AV60-AW61</f>
        <v>2</v>
      </c>
      <c r="AY60" s="132">
        <f>M71</f>
        <v>18</v>
      </c>
      <c r="AZ60" s="130">
        <f>M72</f>
        <v>26</v>
      </c>
      <c r="BA60" s="130">
        <f>M73</f>
        <v>13</v>
      </c>
      <c r="BB60" s="130">
        <f>M74</f>
        <v>4</v>
      </c>
      <c r="BC60" s="133">
        <f>BA60-AW60</f>
        <v>6</v>
      </c>
      <c r="BH60" s="1" t="s">
        <v>21</v>
      </c>
      <c r="BI60" s="1" t="s">
        <v>22</v>
      </c>
      <c r="BJ60" s="1" t="s">
        <v>31</v>
      </c>
      <c r="BK60" s="1" t="s">
        <v>0</v>
      </c>
      <c r="BL60" s="1" t="s">
        <v>23</v>
      </c>
      <c r="BM60" s="1" t="s">
        <v>32</v>
      </c>
      <c r="BN60" s="1" t="s">
        <v>33</v>
      </c>
      <c r="BO60" s="1" t="s">
        <v>24</v>
      </c>
      <c r="BP60" s="1" t="s">
        <v>34</v>
      </c>
      <c r="BQ60" s="1" t="s">
        <v>35</v>
      </c>
      <c r="BR60" s="1" t="s">
        <v>25</v>
      </c>
      <c r="BS60" s="1" t="s">
        <v>1</v>
      </c>
      <c r="BT60" s="1" t="s">
        <v>26</v>
      </c>
      <c r="BU60" s="1" t="s">
        <v>72</v>
      </c>
      <c r="BV60" s="1" t="s">
        <v>27</v>
      </c>
      <c r="BW60" s="1" t="s">
        <v>28</v>
      </c>
      <c r="BX60" s="1" t="s">
        <v>18</v>
      </c>
      <c r="BY60" s="1" t="s">
        <v>19</v>
      </c>
      <c r="BZ60" s="1" t="s">
        <v>29</v>
      </c>
      <c r="CA60" s="1" t="s">
        <v>95</v>
      </c>
      <c r="CB60" s="1" t="s">
        <v>96</v>
      </c>
      <c r="CC60" s="1" t="s">
        <v>97</v>
      </c>
      <c r="CD60" s="1" t="s">
        <v>98</v>
      </c>
      <c r="CE60" s="1"/>
    </row>
    <row r="61" spans="1:83" ht="16.5" thickBot="1">
      <c r="B61" s="96" t="str">
        <f>Calendrier!E6</f>
        <v>ST AMAND</v>
      </c>
      <c r="C61" s="103" t="str">
        <f>IF(E61&gt;F61,"V","D")</f>
        <v>D</v>
      </c>
      <c r="D61" s="104" t="s">
        <v>114</v>
      </c>
      <c r="E61" s="105">
        <f>IF(ISERROR(BH62),0,VALUE(BH62))</f>
        <v>64</v>
      </c>
      <c r="F61" s="106">
        <f>IF(ISERROR(BH68),0,VALUE(BH68))</f>
        <v>65</v>
      </c>
      <c r="G61" s="75">
        <f>IF(ISERROR(BM65),0,VALUE(BM65))</f>
        <v>20</v>
      </c>
      <c r="H61" s="67">
        <f>IF(ISERROR(BN65),0,VALUE(BN65))</f>
        <v>44</v>
      </c>
      <c r="I61" s="117">
        <f>IF(ISERROR(G61/H61)=TRUE,0,(G61/H61))</f>
        <v>0.45454545454545453</v>
      </c>
      <c r="J61" s="69">
        <f>IF(ISERROR(BP65),0,VALUE(BP65))</f>
        <v>7</v>
      </c>
      <c r="K61" s="69">
        <f>IF(ISERROR(BQ65),0,VALUE(BQ65))</f>
        <v>22</v>
      </c>
      <c r="L61" s="117">
        <f>IF(ISERROR(J61/K61)=TRUE,0,(J61/K61))</f>
        <v>0.31818181818181818</v>
      </c>
      <c r="M61" s="69">
        <f>G61+J61</f>
        <v>27</v>
      </c>
      <c r="N61" s="69">
        <f>H61+K61</f>
        <v>66</v>
      </c>
      <c r="O61" s="117">
        <f>IF(ISERROR(M61+0.5*J61/N61)=TRUE,0,(M61/N61))</f>
        <v>0.40909090909090912</v>
      </c>
      <c r="P61" s="69">
        <f>IF(ISERROR(BS65),0,VALUE(BS65))</f>
        <v>3</v>
      </c>
      <c r="Q61" s="69">
        <f>IF(ISERROR(BT65),0,VALUE(BT65))</f>
        <v>8</v>
      </c>
      <c r="R61" s="68">
        <f>IF(ISERROR(P61/Q61)=TRUE,0,(P61/Q61)*100)</f>
        <v>37.5</v>
      </c>
      <c r="S61" s="117">
        <f>((M61+0.5*J61)/N61)</f>
        <v>0.4621212121212121</v>
      </c>
      <c r="T61" s="117">
        <f>(E61/(2*(N61+(0.44*Q61))))</f>
        <v>0.46029919447640971</v>
      </c>
      <c r="U61" s="67">
        <f>IF(ISERROR(BU65),0,VALUE(BU65))</f>
        <v>14</v>
      </c>
      <c r="V61" s="67">
        <f>IF(ISERROR(BV65),0,VALUE(BV65))</f>
        <v>23</v>
      </c>
      <c r="W61" s="70">
        <f>U61+V61</f>
        <v>37</v>
      </c>
      <c r="X61" s="67">
        <f t="shared" ref="X61:AD61" si="17">IF(ISERROR(BX65),0,VALUE(BX65))</f>
        <v>20</v>
      </c>
      <c r="Y61" s="67">
        <f t="shared" si="17"/>
        <v>13</v>
      </c>
      <c r="Z61" s="67">
        <f t="shared" si="17"/>
        <v>7</v>
      </c>
      <c r="AA61" s="67">
        <f t="shared" si="17"/>
        <v>3</v>
      </c>
      <c r="AB61" s="67">
        <f t="shared" si="17"/>
        <v>2</v>
      </c>
      <c r="AC61" s="67">
        <f t="shared" si="17"/>
        <v>16</v>
      </c>
      <c r="AD61" s="67">
        <f t="shared" si="17"/>
        <v>15</v>
      </c>
      <c r="AE61" s="120">
        <f>(E61+Z61+X61+AA61+W61)-((N61-M61)+(Q61-P61)+Y61)</f>
        <v>74</v>
      </c>
      <c r="AF61" s="116">
        <f>(N61+0.44*Q61)+(Y61-U61)</f>
        <v>68.52</v>
      </c>
      <c r="AG61" s="111">
        <f>100*(E61/AF61)</f>
        <v>93.403385872737886</v>
      </c>
      <c r="AH61" s="111">
        <f>AG60</f>
        <v>92.804111936036563</v>
      </c>
      <c r="AI61" s="111">
        <f>AG61-AH61</f>
        <v>0.5992739367013229</v>
      </c>
      <c r="AJ61" s="112">
        <f>(U61/((N61-M61)+(Q61-P61)))</f>
        <v>0.31818181818181818</v>
      </c>
      <c r="AK61" s="112">
        <f>(Y61/AF61)</f>
        <v>0.18972562755399885</v>
      </c>
      <c r="AL61" s="112">
        <f>(Q61/N61)</f>
        <v>0.12121212121212122</v>
      </c>
      <c r="AM61" s="113">
        <f>((S61*0.4)+(AJ61*0.2)+(AL61*0.15)-(AK61*0.25))*100</f>
        <v>21.923525977816695</v>
      </c>
      <c r="AN61" s="116">
        <f>AF60</f>
        <v>70.039999999999992</v>
      </c>
      <c r="AO61" s="117">
        <f>S60</f>
        <v>0.51960784313725494</v>
      </c>
      <c r="AP61" s="112">
        <f>AJ60</f>
        <v>0.16129032258064516</v>
      </c>
      <c r="AQ61" s="112">
        <f>AK60</f>
        <v>0.24271844660194178</v>
      </c>
      <c r="AR61" s="112">
        <f>AL60</f>
        <v>0.31372549019607843</v>
      </c>
      <c r="AS61" s="118">
        <f>AM60</f>
        <v>22.648041364995738</v>
      </c>
      <c r="AT61" s="134">
        <f>M71</f>
        <v>18</v>
      </c>
      <c r="AU61" s="70">
        <f>M72</f>
        <v>26</v>
      </c>
      <c r="AV61" s="70">
        <f>M73</f>
        <v>13</v>
      </c>
      <c r="AW61" s="135">
        <f>M74</f>
        <v>4</v>
      </c>
      <c r="AX61" s="136">
        <f>AV61-AW60</f>
        <v>6</v>
      </c>
      <c r="AY61" s="137">
        <f>L71</f>
        <v>10</v>
      </c>
      <c r="AZ61" s="135">
        <f>L72</f>
        <v>28</v>
      </c>
      <c r="BA61" s="135">
        <f>L73</f>
        <v>6</v>
      </c>
      <c r="BB61" s="135">
        <f>L74</f>
        <v>7</v>
      </c>
      <c r="BC61" s="138">
        <f>BA61-AW61</f>
        <v>2</v>
      </c>
      <c r="BH61">
        <f>FIND("	",$D$66)</f>
        <v>3</v>
      </c>
      <c r="BI61">
        <f t="shared" ref="BI61:CB61" si="18">FIND("	",$D$66,BH61+1)</f>
        <v>9</v>
      </c>
      <c r="BJ61">
        <f t="shared" si="18"/>
        <v>12</v>
      </c>
      <c r="BK61">
        <f t="shared" si="18"/>
        <v>18</v>
      </c>
      <c r="BL61">
        <f t="shared" si="18"/>
        <v>21</v>
      </c>
      <c r="BM61">
        <f t="shared" si="18"/>
        <v>26</v>
      </c>
      <c r="BN61">
        <f t="shared" si="18"/>
        <v>29</v>
      </c>
      <c r="BO61">
        <f t="shared" si="18"/>
        <v>33</v>
      </c>
      <c r="BP61">
        <f t="shared" si="18"/>
        <v>36</v>
      </c>
      <c r="BQ61">
        <f t="shared" si="18"/>
        <v>39</v>
      </c>
      <c r="BR61">
        <f t="shared" si="18"/>
        <v>42</v>
      </c>
      <c r="BS61">
        <f t="shared" si="18"/>
        <v>45</v>
      </c>
      <c r="BT61">
        <f t="shared" si="18"/>
        <v>48</v>
      </c>
      <c r="BU61">
        <f t="shared" si="18"/>
        <v>51</v>
      </c>
      <c r="BV61">
        <f t="shared" si="18"/>
        <v>53</v>
      </c>
      <c r="BW61">
        <f t="shared" si="18"/>
        <v>55</v>
      </c>
      <c r="BX61">
        <f t="shared" si="18"/>
        <v>57</v>
      </c>
      <c r="BY61">
        <f t="shared" si="18"/>
        <v>60</v>
      </c>
      <c r="BZ61">
        <f t="shared" si="18"/>
        <v>63</v>
      </c>
      <c r="CA61">
        <f t="shared" si="18"/>
        <v>64</v>
      </c>
      <c r="CB61" t="e">
        <f t="shared" si="18"/>
        <v>#VALUE!</v>
      </c>
    </row>
    <row r="62" spans="1:83">
      <c r="BH62" t="str">
        <f>TRIM(MID($D$66,1,BH61-1))</f>
        <v>64</v>
      </c>
      <c r="BJ62" t="str">
        <f>TRIM(MID($D$66,BH61,BI61-BH61))</f>
        <v xml:space="preserve">	27-66</v>
      </c>
      <c r="BM62" t="str">
        <f>TRIM(MID($D$66,BJ61,BK61-BJ61))</f>
        <v xml:space="preserve">	20-44</v>
      </c>
      <c r="BN62" t="str">
        <f>TRIM(MID($D$66,BK61,BL61-BK61))</f>
        <v xml:space="preserve">	45</v>
      </c>
      <c r="BP62" t="str">
        <f>TRIM(MID($D$66,BL61,BM61-BL61))</f>
        <v xml:space="preserve">	7-22</v>
      </c>
      <c r="BQ62" t="str">
        <f>TRIM(MID($D$66,BM61,BN61-BM61))</f>
        <v xml:space="preserve">	31</v>
      </c>
      <c r="BS62" t="str">
        <f t="shared" ref="BS62:CD62" si="19">TRIM(MID($D$66,BN61,BO61-BN61))</f>
        <v xml:space="preserve">	3-8</v>
      </c>
      <c r="BT62" t="str">
        <f t="shared" si="19"/>
        <v xml:space="preserve">	37</v>
      </c>
      <c r="BU62" t="str">
        <f t="shared" si="19"/>
        <v xml:space="preserve">	14</v>
      </c>
      <c r="BV62" t="str">
        <f t="shared" si="19"/>
        <v xml:space="preserve">	23</v>
      </c>
      <c r="BW62" t="str">
        <f t="shared" si="19"/>
        <v xml:space="preserve">	37</v>
      </c>
      <c r="BX62" t="str">
        <f t="shared" si="19"/>
        <v xml:space="preserve">	20</v>
      </c>
      <c r="BY62" t="str">
        <f t="shared" si="19"/>
        <v xml:space="preserve">	13</v>
      </c>
      <c r="BZ62" t="str">
        <f t="shared" si="19"/>
        <v xml:space="preserve">	7</v>
      </c>
      <c r="CA62" t="str">
        <f t="shared" si="19"/>
        <v xml:space="preserve">	3</v>
      </c>
      <c r="CB62" t="str">
        <f t="shared" si="19"/>
        <v xml:space="preserve">	2</v>
      </c>
      <c r="CC62" t="str">
        <f t="shared" si="19"/>
        <v xml:space="preserve">	16</v>
      </c>
      <c r="CD62" t="str">
        <f t="shared" si="19"/>
        <v xml:space="preserve">	15</v>
      </c>
    </row>
    <row r="63" spans="1:83" ht="16.5" thickBot="1">
      <c r="I63" s="4"/>
      <c r="K63" s="4"/>
      <c r="BH63">
        <f>FIND("-",BJ62)</f>
        <v>4</v>
      </c>
      <c r="BJ63">
        <f>FIND("-",BJ62)</f>
        <v>4</v>
      </c>
      <c r="BL63">
        <f>FIND("-",BP62)</f>
        <v>3</v>
      </c>
      <c r="BN63">
        <f>FIND("-",BS62)</f>
        <v>3</v>
      </c>
    </row>
    <row r="64" spans="1:83" ht="16.5" thickBot="1">
      <c r="C64" s="186" t="s">
        <v>20</v>
      </c>
      <c r="D64" s="187"/>
      <c r="E64" s="187"/>
      <c r="F64" s="187"/>
      <c r="G64" s="187"/>
      <c r="H64" s="187"/>
      <c r="I64" s="187"/>
      <c r="J64" s="187"/>
      <c r="K64" s="188"/>
      <c r="BJ64" t="str">
        <f>LEFT(BJ62,3)</f>
        <v xml:space="preserve">	27</v>
      </c>
      <c r="BK64" t="str">
        <f>RIGHT(BJ62,LEN(BJ62)-BH63)</f>
        <v>66</v>
      </c>
      <c r="BM64" t="str">
        <f>LEFT(BM62,BJ63-1)</f>
        <v xml:space="preserve">	20</v>
      </c>
      <c r="BN64" t="str">
        <f>RIGHT(BM62,LEN(BM62)-BJ63)</f>
        <v>44</v>
      </c>
      <c r="BO64" t="str">
        <f>RIGHT(BN62,LEN(BN62)-BL63)</f>
        <v/>
      </c>
      <c r="BP64" t="str">
        <f>LEFT(BP62,BL63-1)</f>
        <v xml:space="preserve">	7</v>
      </c>
      <c r="BQ64" t="str">
        <f>RIGHT(BP62,LEN(BP62)-BL63)</f>
        <v>22</v>
      </c>
      <c r="BS64" t="str">
        <f>LEFT(BS62,BN63-1)</f>
        <v xml:space="preserve">	3</v>
      </c>
      <c r="BT64" t="str">
        <f>RIGHT(BS62,LEN(BS62)-BN63)</f>
        <v>8</v>
      </c>
    </row>
    <row r="65" spans="2:83" ht="16.5" thickBot="1">
      <c r="C65" s="97" t="str">
        <f>B60</f>
        <v>FCB</v>
      </c>
      <c r="D65" s="58" t="s">
        <v>149</v>
      </c>
      <c r="E65" s="59"/>
      <c r="F65" s="59"/>
      <c r="G65" s="59"/>
      <c r="H65" s="59"/>
      <c r="I65" s="60"/>
      <c r="J65" s="60"/>
      <c r="K65" s="61"/>
      <c r="L65" s="52"/>
      <c r="P65" s="20"/>
      <c r="Q65" s="21"/>
      <c r="R65" s="21"/>
      <c r="S65" s="21"/>
      <c r="T65" s="21"/>
      <c r="U65" s="20"/>
      <c r="BJ65" t="str">
        <f>CLEAN(BJ64)</f>
        <v>27</v>
      </c>
      <c r="BK65" t="str">
        <f>CLEAN(BK64)</f>
        <v>66</v>
      </c>
      <c r="BM65" t="str">
        <f>CLEAN(BM64)</f>
        <v>20</v>
      </c>
      <c r="BN65" t="str">
        <f>CLEAN(BN64)</f>
        <v>44</v>
      </c>
      <c r="BO65" t="str">
        <f>CLEAN(BO64)</f>
        <v/>
      </c>
      <c r="BP65" t="str">
        <f>CLEAN(BP64)</f>
        <v>7</v>
      </c>
      <c r="BQ65" t="str">
        <f>CLEAN(BQ64)</f>
        <v>22</v>
      </c>
      <c r="BS65" t="str">
        <f>CLEAN(BS64)</f>
        <v>3</v>
      </c>
      <c r="BT65" t="str">
        <f>CLEAN(BT64)</f>
        <v>8</v>
      </c>
      <c r="BU65" t="str">
        <f t="shared" ref="BU65:CD65" si="20">CLEAN(BU62)</f>
        <v>14</v>
      </c>
      <c r="BV65" t="str">
        <f t="shared" si="20"/>
        <v>23</v>
      </c>
      <c r="BW65" t="str">
        <f t="shared" si="20"/>
        <v>37</v>
      </c>
      <c r="BX65" t="str">
        <f t="shared" si="20"/>
        <v>20</v>
      </c>
      <c r="BY65" t="str">
        <f t="shared" si="20"/>
        <v>13</v>
      </c>
      <c r="BZ65" t="str">
        <f t="shared" si="20"/>
        <v>7</v>
      </c>
      <c r="CA65" t="str">
        <f t="shared" si="20"/>
        <v>3</v>
      </c>
      <c r="CB65" t="str">
        <f t="shared" si="20"/>
        <v>2</v>
      </c>
      <c r="CC65" t="str">
        <f t="shared" si="20"/>
        <v>16</v>
      </c>
      <c r="CD65" t="str">
        <f t="shared" si="20"/>
        <v>15</v>
      </c>
    </row>
    <row r="66" spans="2:83" ht="16.5" thickBot="1">
      <c r="C66" s="98" t="str">
        <f>B61</f>
        <v>ST AMAND</v>
      </c>
      <c r="D66" s="54" t="s">
        <v>150</v>
      </c>
      <c r="E66" s="49"/>
      <c r="F66" s="49"/>
      <c r="G66" s="49"/>
      <c r="H66" s="49"/>
      <c r="I66" s="50"/>
      <c r="J66" s="50"/>
      <c r="K66" s="51"/>
      <c r="P66" s="20"/>
      <c r="Q66" s="21"/>
      <c r="R66" s="21"/>
      <c r="S66" s="21"/>
      <c r="T66" s="21"/>
      <c r="U66" s="20"/>
      <c r="BH66" s="1" t="s">
        <v>21</v>
      </c>
      <c r="BI66" s="1" t="s">
        <v>22</v>
      </c>
      <c r="BJ66" s="1" t="s">
        <v>31</v>
      </c>
      <c r="BK66" s="1" t="s">
        <v>0</v>
      </c>
      <c r="BL66" s="1" t="s">
        <v>23</v>
      </c>
      <c r="BM66" s="1" t="s">
        <v>32</v>
      </c>
      <c r="BN66" s="1" t="s">
        <v>33</v>
      </c>
      <c r="BO66" s="1" t="s">
        <v>24</v>
      </c>
      <c r="BP66" s="1" t="s">
        <v>34</v>
      </c>
      <c r="BQ66" s="1" t="s">
        <v>35</v>
      </c>
      <c r="BR66" s="1" t="s">
        <v>25</v>
      </c>
      <c r="BS66" s="1" t="s">
        <v>1</v>
      </c>
      <c r="BT66" s="1" t="s">
        <v>26</v>
      </c>
      <c r="BU66" s="1" t="s">
        <v>72</v>
      </c>
      <c r="BV66" s="1" t="s">
        <v>27</v>
      </c>
      <c r="BW66" s="1" t="s">
        <v>28</v>
      </c>
      <c r="BX66" s="1" t="s">
        <v>18</v>
      </c>
      <c r="BY66" s="1" t="s">
        <v>19</v>
      </c>
      <c r="BZ66" s="1" t="s">
        <v>29</v>
      </c>
      <c r="CA66" s="1" t="s">
        <v>95</v>
      </c>
      <c r="CB66" s="1" t="s">
        <v>96</v>
      </c>
    </row>
    <row r="67" spans="2:83">
      <c r="BH67">
        <f>FIND("	",$D$65)</f>
        <v>3</v>
      </c>
      <c r="BI67">
        <f t="shared" ref="BI67:CB67" si="21">FIND("	",$D$65,BH67+1)</f>
        <v>9</v>
      </c>
      <c r="BJ67">
        <f t="shared" si="21"/>
        <v>12</v>
      </c>
      <c r="BK67">
        <f t="shared" si="21"/>
        <v>18</v>
      </c>
      <c r="BL67">
        <f t="shared" si="21"/>
        <v>21</v>
      </c>
      <c r="BM67">
        <f t="shared" si="21"/>
        <v>26</v>
      </c>
      <c r="BN67">
        <f t="shared" si="21"/>
        <v>29</v>
      </c>
      <c r="BO67">
        <f t="shared" si="21"/>
        <v>35</v>
      </c>
      <c r="BP67">
        <f t="shared" si="21"/>
        <v>38</v>
      </c>
      <c r="BQ67">
        <f t="shared" si="21"/>
        <v>40</v>
      </c>
      <c r="BR67">
        <f t="shared" si="21"/>
        <v>43</v>
      </c>
      <c r="BS67">
        <f t="shared" si="21"/>
        <v>46</v>
      </c>
      <c r="BT67">
        <f t="shared" si="21"/>
        <v>49</v>
      </c>
      <c r="BU67">
        <f t="shared" si="21"/>
        <v>52</v>
      </c>
      <c r="BV67">
        <f t="shared" si="21"/>
        <v>54</v>
      </c>
      <c r="BW67">
        <f t="shared" si="21"/>
        <v>56</v>
      </c>
      <c r="BX67">
        <f t="shared" si="21"/>
        <v>58</v>
      </c>
      <c r="BY67">
        <f t="shared" si="21"/>
        <v>61</v>
      </c>
      <c r="BZ67">
        <f t="shared" si="21"/>
        <v>64</v>
      </c>
      <c r="CA67">
        <f t="shared" si="21"/>
        <v>65</v>
      </c>
      <c r="CB67" t="e">
        <f t="shared" si="21"/>
        <v>#VALUE!</v>
      </c>
    </row>
    <row r="68" spans="2:83">
      <c r="N68" s="6"/>
      <c r="BH68" t="str">
        <f>TRIM(MID($D$65,1,BH67-1))</f>
        <v>65</v>
      </c>
      <c r="BJ68" t="str">
        <f>TRIM(MID($D$65,BH67,BI67-BH67))</f>
        <v xml:space="preserve">	24-51</v>
      </c>
      <c r="BM68" t="str">
        <f>TRIM(MID($D$65,BJ67,BK67-BJ67))</f>
        <v xml:space="preserve">	19-37</v>
      </c>
      <c r="BN68" t="str">
        <f>TRIM(MID($D$65,BK67,BL67-BK67))</f>
        <v xml:space="preserve">	51</v>
      </c>
      <c r="BP68" t="str">
        <f>TRIM(MID($D$65,BL67,BM67-BL67))</f>
        <v xml:space="preserve">	5-14</v>
      </c>
      <c r="BQ68" t="str">
        <f>TRIM(MID($D$65,BM67,BN67-BM67))</f>
        <v xml:space="preserve">	35</v>
      </c>
      <c r="BS68" t="str">
        <f t="shared" ref="BS68:CE68" si="22">TRIM(MID($D$65,BN67,BO67-BN67))</f>
        <v xml:space="preserve">	12-16</v>
      </c>
      <c r="BT68" t="str">
        <f t="shared" si="22"/>
        <v xml:space="preserve">	75</v>
      </c>
      <c r="BU68" t="str">
        <f t="shared" si="22"/>
        <v xml:space="preserve">	5</v>
      </c>
      <c r="BV68" t="str">
        <f t="shared" si="22"/>
        <v xml:space="preserve">	26</v>
      </c>
      <c r="BW68" t="str">
        <f t="shared" si="22"/>
        <v xml:space="preserve">	31</v>
      </c>
      <c r="BX68" t="str">
        <f t="shared" si="22"/>
        <v xml:space="preserve">	25</v>
      </c>
      <c r="BY68" t="str">
        <f t="shared" si="22"/>
        <v xml:space="preserve">	17</v>
      </c>
      <c r="BZ68" t="str">
        <f t="shared" si="22"/>
        <v xml:space="preserve">	9</v>
      </c>
      <c r="CA68" t="str">
        <f t="shared" si="22"/>
        <v xml:space="preserve">	2</v>
      </c>
      <c r="CB68" t="str">
        <f t="shared" si="22"/>
        <v xml:space="preserve">	3</v>
      </c>
      <c r="CC68" t="str">
        <f t="shared" si="22"/>
        <v xml:space="preserve">	15</v>
      </c>
      <c r="CD68" t="str">
        <f t="shared" si="22"/>
        <v xml:space="preserve">	16</v>
      </c>
      <c r="CE68" t="str">
        <f t="shared" si="22"/>
        <v xml:space="preserve">	</v>
      </c>
    </row>
    <row r="69" spans="2:83" ht="16.5" thickBot="1">
      <c r="BH69">
        <f>FIND("-",BJ68)</f>
        <v>4</v>
      </c>
      <c r="BJ69">
        <f>FIND("-",BJ68)</f>
        <v>4</v>
      </c>
      <c r="BL69">
        <f>FIND("-",BP68)</f>
        <v>3</v>
      </c>
      <c r="BN69">
        <f>FIND("-",BS68)</f>
        <v>4</v>
      </c>
    </row>
    <row r="70" spans="2:83" ht="18.75" thickBot="1">
      <c r="B70" s="25" t="s">
        <v>46</v>
      </c>
      <c r="C70" s="24"/>
      <c r="D70" s="24"/>
      <c r="E70" s="25" t="s">
        <v>47</v>
      </c>
      <c r="F70" s="24"/>
      <c r="J70" s="184"/>
      <c r="K70" s="185"/>
      <c r="L70" s="140" t="str">
        <f>B60</f>
        <v>FCB</v>
      </c>
      <c r="M70" s="139" t="str">
        <f>B61</f>
        <v>ST AMAND</v>
      </c>
      <c r="BJ70" t="str">
        <f>LEFT(BJ68,3)</f>
        <v xml:space="preserve">	24</v>
      </c>
      <c r="BK70" t="str">
        <f>RIGHT(BJ68,LEN(BJ68)-BH69)</f>
        <v>51</v>
      </c>
      <c r="BM70" t="str">
        <f>LEFT(BM68,BJ69-1)</f>
        <v xml:space="preserve">	19</v>
      </c>
      <c r="BN70" t="str">
        <f>RIGHT(BM68,LEN(BM68)-BJ69)</f>
        <v>37</v>
      </c>
      <c r="BP70" t="str">
        <f>LEFT(BP68,BL69-1)</f>
        <v xml:space="preserve">	5</v>
      </c>
      <c r="BQ70" t="str">
        <f>RIGHT(BP68,LEN(BP68)-BL69)</f>
        <v>14</v>
      </c>
      <c r="BS70" t="str">
        <f>LEFT(BS68,BN69-1)</f>
        <v xml:space="preserve">	12</v>
      </c>
      <c r="BT70" t="str">
        <f>RIGHT(BS68,LEN(BS68)-BN69)</f>
        <v>16</v>
      </c>
    </row>
    <row r="71" spans="2:83">
      <c r="B71" s="22" t="s">
        <v>56</v>
      </c>
      <c r="E71" s="22" t="s">
        <v>137</v>
      </c>
      <c r="J71" s="182" t="s">
        <v>48</v>
      </c>
      <c r="K71" s="183"/>
      <c r="L71" s="28">
        <f>MID(B71,FIND(":",B71)+1,LEN(B71))*1</f>
        <v>10</v>
      </c>
      <c r="M71" s="33">
        <f>MID(E71,FIND(":",E71)+1,LEN(E71))*1</f>
        <v>18</v>
      </c>
      <c r="BJ71" t="str">
        <f>CLEAN(BJ70)</f>
        <v>24</v>
      </c>
      <c r="BK71" t="str">
        <f>CLEAN(BK70)</f>
        <v>51</v>
      </c>
      <c r="BM71" t="str">
        <f>CLEAN(BM70)</f>
        <v>19</v>
      </c>
      <c r="BN71" t="str">
        <f>CLEAN(BN70)</f>
        <v>37</v>
      </c>
      <c r="BP71" t="str">
        <f>CLEAN(BP70)</f>
        <v>5</v>
      </c>
      <c r="BQ71" t="str">
        <f>CLEAN(BQ70)</f>
        <v>14</v>
      </c>
      <c r="BS71" t="str">
        <f>CLEAN(BS70)</f>
        <v>12</v>
      </c>
      <c r="BT71" t="str">
        <f>CLEAN(BT70)</f>
        <v>16</v>
      </c>
      <c r="BU71" t="str">
        <f t="shared" ref="BU71:CD71" si="23">CLEAN(BU68)</f>
        <v>5</v>
      </c>
      <c r="BV71" t="str">
        <f t="shared" si="23"/>
        <v>26</v>
      </c>
      <c r="BW71" t="str">
        <f t="shared" si="23"/>
        <v>31</v>
      </c>
      <c r="BX71" t="str">
        <f t="shared" si="23"/>
        <v>25</v>
      </c>
      <c r="BY71" t="str">
        <f t="shared" si="23"/>
        <v>17</v>
      </c>
      <c r="BZ71" t="str">
        <f t="shared" si="23"/>
        <v>9</v>
      </c>
      <c r="CA71" t="str">
        <f t="shared" si="23"/>
        <v>2</v>
      </c>
      <c r="CB71" t="str">
        <f t="shared" si="23"/>
        <v>3</v>
      </c>
      <c r="CC71" t="str">
        <f t="shared" si="23"/>
        <v>15</v>
      </c>
      <c r="CD71" t="str">
        <f t="shared" si="23"/>
        <v>16</v>
      </c>
    </row>
    <row r="72" spans="2:83" ht="18">
      <c r="B72" s="23"/>
      <c r="E72" s="23"/>
      <c r="J72" s="182" t="s">
        <v>49</v>
      </c>
      <c r="K72" s="183"/>
      <c r="L72" s="29">
        <f>MID(B73,FIND(":",B73)+1,LEN(B73))*1</f>
        <v>28</v>
      </c>
      <c r="M72" s="34">
        <f>MID(E73,FIND(":",E73)+1,LEN(E73))*1</f>
        <v>26</v>
      </c>
    </row>
    <row r="73" spans="2:83">
      <c r="B73" s="22" t="s">
        <v>138</v>
      </c>
      <c r="E73" s="22" t="s">
        <v>143</v>
      </c>
      <c r="J73" s="182" t="s">
        <v>135</v>
      </c>
      <c r="K73" s="183"/>
      <c r="L73" s="29">
        <f>MID(B75,FIND(":",B75)+1,LEN(B75))*1</f>
        <v>6</v>
      </c>
      <c r="M73" s="34">
        <f>MID(E75,FIND(":",E75)+1,LEN(E75))*1</f>
        <v>13</v>
      </c>
    </row>
    <row r="74" spans="2:83" ht="18">
      <c r="B74" s="23"/>
      <c r="E74" s="23"/>
      <c r="J74" s="182" t="s">
        <v>51</v>
      </c>
      <c r="K74" s="183"/>
      <c r="L74" s="29">
        <f>MID(B77,FIND(":",B77)+1,LEN(B77))*1</f>
        <v>7</v>
      </c>
      <c r="M74" s="34">
        <f>MID(E77,FIND(":",E77)+1,LEN(E77))*1</f>
        <v>4</v>
      </c>
    </row>
    <row r="75" spans="2:83" ht="16.5" thickBot="1">
      <c r="B75" s="22" t="s">
        <v>57</v>
      </c>
      <c r="E75" s="22" t="s">
        <v>144</v>
      </c>
      <c r="J75" s="189" t="s">
        <v>52</v>
      </c>
      <c r="K75" s="190"/>
      <c r="L75" s="31">
        <f>MID(B79,FIND(":",B79)+1,LEN(B79))*1</f>
        <v>5</v>
      </c>
      <c r="M75" s="35">
        <f>MID(E79,FIND(":",E79)+1,LEN(E79))*1</f>
        <v>20</v>
      </c>
    </row>
    <row r="76" spans="2:83" ht="18">
      <c r="B76" s="23"/>
      <c r="E76" s="23"/>
    </row>
    <row r="77" spans="2:83">
      <c r="B77" s="22" t="s">
        <v>139</v>
      </c>
      <c r="E77" s="22" t="s">
        <v>145</v>
      </c>
    </row>
    <row r="78" spans="2:83" ht="18">
      <c r="B78" s="23"/>
      <c r="E78" s="23"/>
    </row>
    <row r="79" spans="2:83">
      <c r="B79" s="22" t="s">
        <v>140</v>
      </c>
      <c r="E79" s="22" t="s">
        <v>146</v>
      </c>
    </row>
    <row r="80" spans="2:83" ht="18">
      <c r="B80" s="23"/>
      <c r="E80" s="23"/>
    </row>
    <row r="81" spans="1:82">
      <c r="B81" s="22" t="s">
        <v>141</v>
      </c>
      <c r="E81" s="22" t="s">
        <v>147</v>
      </c>
    </row>
    <row r="82" spans="1:82" ht="18">
      <c r="B82" s="23"/>
      <c r="E82" s="23"/>
    </row>
    <row r="83" spans="1:82">
      <c r="B83" s="22" t="s">
        <v>142</v>
      </c>
      <c r="E83" s="22" t="s">
        <v>148</v>
      </c>
    </row>
    <row r="85" spans="1:82" ht="16.5" thickBot="1"/>
    <row r="86" spans="1:82" ht="16.5" thickBot="1">
      <c r="AF86" s="162" t="s">
        <v>121</v>
      </c>
      <c r="AG86" s="163"/>
      <c r="AH86" s="163"/>
      <c r="AI86" s="163"/>
      <c r="AJ86" s="163"/>
      <c r="AK86" s="163"/>
      <c r="AL86" s="163"/>
      <c r="AM86" s="163"/>
      <c r="AN86" s="163"/>
      <c r="AO86" s="163"/>
      <c r="AP86" s="163"/>
      <c r="AQ86" s="163"/>
      <c r="AR86" s="163"/>
      <c r="AS86" s="164"/>
      <c r="AT86" s="165" t="s">
        <v>122</v>
      </c>
      <c r="AU86" s="166"/>
      <c r="AV86" s="166"/>
      <c r="AW86" s="166"/>
      <c r="AX86" s="166"/>
      <c r="AY86" s="166"/>
      <c r="AZ86" s="166"/>
      <c r="BA86" s="166"/>
      <c r="BB86" s="166"/>
      <c r="BC86" s="167"/>
    </row>
    <row r="87" spans="1:82" ht="16.5" thickBot="1">
      <c r="B87" s="55"/>
      <c r="C87" s="128"/>
      <c r="D87" s="71"/>
      <c r="E87" s="71"/>
      <c r="F87" s="71"/>
      <c r="G87" s="168" t="s">
        <v>120</v>
      </c>
      <c r="H87" s="169"/>
      <c r="I87" s="169"/>
      <c r="J87" s="169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69"/>
      <c r="X87" s="169"/>
      <c r="Y87" s="169"/>
      <c r="Z87" s="169"/>
      <c r="AA87" s="169"/>
      <c r="AB87" s="169"/>
      <c r="AC87" s="169"/>
      <c r="AD87" s="169"/>
      <c r="AE87" s="170"/>
      <c r="AF87" s="78"/>
      <c r="AG87" s="78"/>
      <c r="AH87" s="78"/>
      <c r="AI87" s="78"/>
      <c r="AJ87" s="78"/>
      <c r="AK87" s="78"/>
      <c r="AL87" s="78"/>
      <c r="AM87" s="79"/>
      <c r="AN87" s="172" t="s">
        <v>112</v>
      </c>
      <c r="AO87" s="172"/>
      <c r="AP87" s="172"/>
      <c r="AQ87" s="172"/>
      <c r="AR87" s="172"/>
      <c r="AS87" s="173"/>
      <c r="AT87" s="84"/>
      <c r="AU87" s="84"/>
      <c r="AV87" s="84"/>
      <c r="AW87" s="84"/>
      <c r="AX87" s="91"/>
      <c r="AY87" s="174" t="s">
        <v>112</v>
      </c>
      <c r="AZ87" s="175"/>
      <c r="BA87" s="175"/>
      <c r="BB87" s="175"/>
      <c r="BC87" s="176"/>
    </row>
    <row r="88" spans="1:82" ht="16.5" thickBot="1">
      <c r="A88" s="57" t="s">
        <v>84</v>
      </c>
      <c r="B88" s="57" t="s">
        <v>124</v>
      </c>
      <c r="C88" s="41" t="s">
        <v>90</v>
      </c>
      <c r="D88" s="56" t="s">
        <v>115</v>
      </c>
      <c r="E88" s="19" t="s">
        <v>22</v>
      </c>
      <c r="F88" s="76" t="s">
        <v>116</v>
      </c>
      <c r="G88" s="73" t="s">
        <v>7</v>
      </c>
      <c r="H88" s="72" t="s">
        <v>8</v>
      </c>
      <c r="I88" s="72" t="s">
        <v>117</v>
      </c>
      <c r="J88" s="72" t="s">
        <v>10</v>
      </c>
      <c r="K88" s="72" t="s">
        <v>11</v>
      </c>
      <c r="L88" s="72" t="s">
        <v>118</v>
      </c>
      <c r="M88" s="72" t="s">
        <v>91</v>
      </c>
      <c r="N88" s="72" t="s">
        <v>92</v>
      </c>
      <c r="O88" s="72" t="s">
        <v>93</v>
      </c>
      <c r="P88" s="72" t="s">
        <v>13</v>
      </c>
      <c r="Q88" s="72" t="s">
        <v>14</v>
      </c>
      <c r="R88" s="72" t="s">
        <v>15</v>
      </c>
      <c r="S88" s="72" t="s">
        <v>36</v>
      </c>
      <c r="T88" s="72" t="s">
        <v>94</v>
      </c>
      <c r="U88" s="72" t="s">
        <v>16</v>
      </c>
      <c r="V88" s="72" t="s">
        <v>17</v>
      </c>
      <c r="W88" s="72" t="s">
        <v>39</v>
      </c>
      <c r="X88" s="72" t="s">
        <v>18</v>
      </c>
      <c r="Y88" s="72" t="s">
        <v>19</v>
      </c>
      <c r="Z88" s="72" t="s">
        <v>29</v>
      </c>
      <c r="AA88" s="72" t="s">
        <v>95</v>
      </c>
      <c r="AB88" s="72" t="s">
        <v>96</v>
      </c>
      <c r="AC88" s="72" t="s">
        <v>97</v>
      </c>
      <c r="AD88" s="72" t="s">
        <v>98</v>
      </c>
      <c r="AE88" s="77" t="s">
        <v>99</v>
      </c>
      <c r="AF88" s="80" t="s">
        <v>100</v>
      </c>
      <c r="AG88" s="81" t="s">
        <v>101</v>
      </c>
      <c r="AH88" s="81" t="s">
        <v>102</v>
      </c>
      <c r="AI88" s="81" t="s">
        <v>103</v>
      </c>
      <c r="AJ88" s="81" t="s">
        <v>104</v>
      </c>
      <c r="AK88" s="81" t="s">
        <v>105</v>
      </c>
      <c r="AL88" s="81" t="s">
        <v>106</v>
      </c>
      <c r="AM88" s="82" t="s">
        <v>107</v>
      </c>
      <c r="AN88" s="80" t="s">
        <v>100</v>
      </c>
      <c r="AO88" s="81" t="s">
        <v>36</v>
      </c>
      <c r="AP88" s="81" t="s">
        <v>104</v>
      </c>
      <c r="AQ88" s="81" t="s">
        <v>105</v>
      </c>
      <c r="AR88" s="81" t="s">
        <v>106</v>
      </c>
      <c r="AS88" s="83" t="s">
        <v>107</v>
      </c>
      <c r="AT88" s="85" t="s">
        <v>108</v>
      </c>
      <c r="AU88" s="86" t="s">
        <v>109</v>
      </c>
      <c r="AV88" s="86" t="s">
        <v>110</v>
      </c>
      <c r="AW88" s="86" t="s">
        <v>111</v>
      </c>
      <c r="AX88" s="92" t="s">
        <v>119</v>
      </c>
      <c r="AY88" s="121" t="s">
        <v>108</v>
      </c>
      <c r="AZ88" s="86" t="s">
        <v>109</v>
      </c>
      <c r="BA88" s="86" t="s">
        <v>110</v>
      </c>
      <c r="BB88" s="86" t="s">
        <v>111</v>
      </c>
      <c r="BC88" s="122" t="s">
        <v>119</v>
      </c>
    </row>
    <row r="89" spans="1:82" ht="16.5" thickBot="1">
      <c r="A89" s="127">
        <f xml:space="preserve"> Calendrier!A7</f>
        <v>4</v>
      </c>
      <c r="B89" s="95" t="str">
        <f>Calendrier!C7</f>
        <v>ESBVA</v>
      </c>
      <c r="C89" s="99" t="str">
        <f>IF(E89&gt;F89,"V","D")</f>
        <v>D</v>
      </c>
      <c r="D89" s="100" t="s">
        <v>113</v>
      </c>
      <c r="E89" s="101">
        <f>IF(ISERROR(BH97),0,VALUE(BH97))</f>
        <v>71</v>
      </c>
      <c r="F89" s="102">
        <f>IF(ISERROR(BH91),0,VALUE(BH91))</f>
        <v>99</v>
      </c>
      <c r="G89" s="74">
        <f>IF(ISERROR(BM100),0,VALUE(BM100))</f>
        <v>26</v>
      </c>
      <c r="H89" s="63">
        <f>IF(ISERROR(BN100),0,VALUE(BN100))</f>
        <v>51</v>
      </c>
      <c r="I89" s="114">
        <f>IF(ISERROR(G89/H89)=TRUE,0,(G89/H89))</f>
        <v>0.50980392156862742</v>
      </c>
      <c r="J89" s="63">
        <f>IF(ISERROR(BP100),0,VALUE(BP100))</f>
        <v>4</v>
      </c>
      <c r="K89" s="63">
        <f>IF(ISERROR(BQ100),0,VALUE(BQ100))</f>
        <v>17</v>
      </c>
      <c r="L89" s="114">
        <f>IF(ISERROR(J89/K89)=TRUE,0,(J89/K89))</f>
        <v>0.23529411764705882</v>
      </c>
      <c r="M89" s="63">
        <f>G89+J89</f>
        <v>30</v>
      </c>
      <c r="N89" s="63">
        <f>H89+K89</f>
        <v>68</v>
      </c>
      <c r="O89" s="114">
        <f>IF(ISERROR(M89+0.5*J89/N89)=TRUE,0,(M89/N89))</f>
        <v>0.44117647058823528</v>
      </c>
      <c r="P89" s="63">
        <f>IF(ISERROR(BS100),0,VALUE(BS100))</f>
        <v>7</v>
      </c>
      <c r="Q89" s="63">
        <f>IF(ISERROR(BT100),0,VALUE(BT100))</f>
        <v>9</v>
      </c>
      <c r="R89" s="64">
        <f>IF(ISERROR(P89/Q89)=TRUE,0,(P89/Q89)*100)</f>
        <v>77.777777777777786</v>
      </c>
      <c r="S89" s="114">
        <f>((M89+0.5*J89)/N89)</f>
        <v>0.47058823529411764</v>
      </c>
      <c r="T89" s="114">
        <f>(E89/(2*(N89+(0.44*Q89))))</f>
        <v>0.49332962757087273</v>
      </c>
      <c r="U89" s="65">
        <f>IF(ISERROR(BU100),0,VALUE(BU100))</f>
        <v>10</v>
      </c>
      <c r="V89" s="65">
        <f>IF(ISERROR(BV100),0,VALUE(BV100))</f>
        <v>23</v>
      </c>
      <c r="W89" s="66">
        <f>U89+V89</f>
        <v>33</v>
      </c>
      <c r="X89" s="65">
        <f t="shared" ref="X89:AD89" si="24">IF(ISERROR(BX100),0,VALUE(BX100))</f>
        <v>20</v>
      </c>
      <c r="Y89" s="65">
        <f t="shared" si="24"/>
        <v>14</v>
      </c>
      <c r="Z89" s="65">
        <f t="shared" si="24"/>
        <v>5</v>
      </c>
      <c r="AA89" s="65">
        <f t="shared" si="24"/>
        <v>0</v>
      </c>
      <c r="AB89" s="65">
        <f t="shared" si="24"/>
        <v>1</v>
      </c>
      <c r="AC89" s="65">
        <f t="shared" si="24"/>
        <v>23</v>
      </c>
      <c r="AD89" s="65">
        <f t="shared" si="24"/>
        <v>12</v>
      </c>
      <c r="AE89" s="119">
        <f>(E89+Z89+X89+AA89+W89)-((N89-M89)+(Q89-P89)+Y89)</f>
        <v>75</v>
      </c>
      <c r="AF89" s="107">
        <f>(N89+0.44*Q89)+(Y89-U89)</f>
        <v>75.959999999999994</v>
      </c>
      <c r="AG89" s="108">
        <f>100*(E89/AF89)</f>
        <v>93.47024749868352</v>
      </c>
      <c r="AH89" s="108">
        <f>AG90</f>
        <v>131.02170460561143</v>
      </c>
      <c r="AI89" s="108">
        <f>AG89-AH89</f>
        <v>-37.551457106927913</v>
      </c>
      <c r="AJ89" s="109">
        <f>(U89/((N89-M89)+(Q89-P89)))</f>
        <v>0.25</v>
      </c>
      <c r="AK89" s="109">
        <f>(Y89/AF89)</f>
        <v>0.18430753027909427</v>
      </c>
      <c r="AL89" s="109">
        <f>(Q89/N89)</f>
        <v>0.13235294117647059</v>
      </c>
      <c r="AM89" s="110">
        <f>((S89*0.4)+(AJ89*0.2)+(AL89*0.15)-(AK89*0.25))*100</f>
        <v>21.201135272434403</v>
      </c>
      <c r="AN89" s="107">
        <f>AF90</f>
        <v>75.56</v>
      </c>
      <c r="AO89" s="114">
        <f>S90</f>
        <v>0.60769230769230764</v>
      </c>
      <c r="AP89" s="109">
        <f>AJ90</f>
        <v>0.2857142857142857</v>
      </c>
      <c r="AQ89" s="109">
        <f>AK90</f>
        <v>0.13234515616728426</v>
      </c>
      <c r="AR89" s="109">
        <f>AL90</f>
        <v>0.36923076923076925</v>
      </c>
      <c r="AS89" s="115">
        <f>AM90</f>
        <v>32.251810656257454</v>
      </c>
      <c r="AT89" s="87">
        <f>L100</f>
        <v>4</v>
      </c>
      <c r="AU89" s="88">
        <f>L101</f>
        <v>34</v>
      </c>
      <c r="AV89" s="88">
        <f>L102</f>
        <v>13</v>
      </c>
      <c r="AW89" s="88">
        <f>L103</f>
        <v>10</v>
      </c>
      <c r="AX89" s="93">
        <f>AV89-AW90</f>
        <v>-4</v>
      </c>
      <c r="AY89" s="123">
        <f>M100</f>
        <v>14</v>
      </c>
      <c r="AZ89" s="88">
        <f>M101</f>
        <v>32</v>
      </c>
      <c r="BA89" s="88">
        <f>M102</f>
        <v>11</v>
      </c>
      <c r="BB89" s="88">
        <f>M103</f>
        <v>17</v>
      </c>
      <c r="BC89" s="124">
        <f>BA89-AW89</f>
        <v>1</v>
      </c>
      <c r="BH89" s="1" t="s">
        <v>21</v>
      </c>
      <c r="BI89" s="1" t="s">
        <v>22</v>
      </c>
      <c r="BJ89" s="1" t="s">
        <v>31</v>
      </c>
      <c r="BK89" s="1" t="s">
        <v>0</v>
      </c>
      <c r="BL89" s="1" t="s">
        <v>23</v>
      </c>
      <c r="BM89" s="1" t="s">
        <v>32</v>
      </c>
      <c r="BN89" s="1" t="s">
        <v>33</v>
      </c>
      <c r="BO89" s="1" t="s">
        <v>24</v>
      </c>
      <c r="BP89" s="1" t="s">
        <v>34</v>
      </c>
      <c r="BQ89" s="1" t="s">
        <v>35</v>
      </c>
      <c r="BR89" s="1" t="s">
        <v>25</v>
      </c>
      <c r="BS89" s="1" t="s">
        <v>1</v>
      </c>
      <c r="BT89" s="1" t="s">
        <v>26</v>
      </c>
      <c r="BU89" s="1" t="s">
        <v>72</v>
      </c>
      <c r="BV89" s="1" t="s">
        <v>27</v>
      </c>
      <c r="BW89" s="1" t="s">
        <v>28</v>
      </c>
      <c r="BX89" s="1" t="s">
        <v>18</v>
      </c>
      <c r="BY89" s="1" t="s">
        <v>19</v>
      </c>
      <c r="BZ89" s="1" t="s">
        <v>29</v>
      </c>
      <c r="CA89" s="1" t="s">
        <v>95</v>
      </c>
      <c r="CB89" s="1" t="s">
        <v>96</v>
      </c>
      <c r="CC89" s="1" t="s">
        <v>97</v>
      </c>
      <c r="CD89" s="1" t="s">
        <v>98</v>
      </c>
    </row>
    <row r="90" spans="1:82" ht="16.5" thickBot="1">
      <c r="B90" s="96" t="str">
        <f>Calendrier!E7</f>
        <v>ASVEL</v>
      </c>
      <c r="C90" s="103" t="str">
        <f>IF(E90&gt;F90,"V","D")</f>
        <v>V</v>
      </c>
      <c r="D90" s="104" t="s">
        <v>114</v>
      </c>
      <c r="E90" s="105">
        <f>IF(ISERROR(BH91),0,VALUE(BH91))</f>
        <v>99</v>
      </c>
      <c r="F90" s="106">
        <f>IF(ISERROR(BH97),0,VALUE(BH97))</f>
        <v>71</v>
      </c>
      <c r="G90" s="75">
        <f>IF(ISERROR(BM94),0,VALUE(BM94))</f>
        <v>23</v>
      </c>
      <c r="H90" s="67">
        <f>IF(ISERROR(BN94),0,VALUE(BN94))</f>
        <v>40</v>
      </c>
      <c r="I90" s="117">
        <f>IF(ISERROR(G90/H90)=TRUE,0,(G90/H90))</f>
        <v>0.57499999999999996</v>
      </c>
      <c r="J90" s="69">
        <f>IF(ISERROR(BP94),0,VALUE(BP94))</f>
        <v>11</v>
      </c>
      <c r="K90" s="69">
        <f>IF(ISERROR(BQ94),0,VALUE(BQ94))</f>
        <v>25</v>
      </c>
      <c r="L90" s="117">
        <f>IF(ISERROR(J90/K90)=TRUE,0,(J90/K90))</f>
        <v>0.44</v>
      </c>
      <c r="M90" s="69">
        <f>G90+J90</f>
        <v>34</v>
      </c>
      <c r="N90" s="69">
        <f>H90+K90</f>
        <v>65</v>
      </c>
      <c r="O90" s="117">
        <f>IF(ISERROR(M90+0.5*J90/N90)=TRUE,0,(M90/N90))</f>
        <v>0.52307692307692311</v>
      </c>
      <c r="P90" s="69">
        <f>IF(ISERROR(BS94),0,VALUE(BS94))</f>
        <v>20</v>
      </c>
      <c r="Q90" s="69">
        <f>IF(ISERROR(BT94),0,VALUE(BT94))</f>
        <v>24</v>
      </c>
      <c r="R90" s="68">
        <f>IF(ISERROR(P90/Q90)=TRUE,0,(P90/Q90)*100)</f>
        <v>83.333333333333343</v>
      </c>
      <c r="S90" s="117">
        <f>((M90+0.5*J90)/N90)</f>
        <v>0.60769230769230764</v>
      </c>
      <c r="T90" s="117">
        <f>(E90/(2*(N90+(0.44*Q90))))</f>
        <v>0.65510852302805711</v>
      </c>
      <c r="U90" s="67">
        <f>IF(ISERROR(BU94),0,VALUE(BU94))</f>
        <v>10</v>
      </c>
      <c r="V90" s="67">
        <f>IF(ISERROR(BV94),0,VALUE(BV94))</f>
        <v>29</v>
      </c>
      <c r="W90" s="70">
        <f>U90+V90</f>
        <v>39</v>
      </c>
      <c r="X90" s="67">
        <f t="shared" ref="X90:AD90" si="25">IF(ISERROR(BX94),0,VALUE(BX94))</f>
        <v>20</v>
      </c>
      <c r="Y90" s="67">
        <f t="shared" si="25"/>
        <v>10</v>
      </c>
      <c r="Z90" s="67">
        <f t="shared" si="25"/>
        <v>6</v>
      </c>
      <c r="AA90" s="67">
        <f t="shared" si="25"/>
        <v>1</v>
      </c>
      <c r="AB90" s="67">
        <f t="shared" si="25"/>
        <v>0</v>
      </c>
      <c r="AC90" s="67">
        <f t="shared" si="25"/>
        <v>12</v>
      </c>
      <c r="AD90" s="67">
        <f t="shared" si="25"/>
        <v>21</v>
      </c>
      <c r="AE90" s="120">
        <f>(E90+Z90+X90+AA90+W90)-((N90-M90)+(Q90-P90)+Y90)</f>
        <v>120</v>
      </c>
      <c r="AF90" s="116">
        <f>(N90+0.44*Q90)+(Y90-U90)</f>
        <v>75.56</v>
      </c>
      <c r="AG90" s="111">
        <f>100*(E90/AF90)</f>
        <v>131.02170460561143</v>
      </c>
      <c r="AH90" s="111">
        <f>AG89</f>
        <v>93.47024749868352</v>
      </c>
      <c r="AI90" s="111">
        <f>AG90-AH90</f>
        <v>37.551457106927913</v>
      </c>
      <c r="AJ90" s="112">
        <f>(U90/((N90-M90)+(Q90-P90)))</f>
        <v>0.2857142857142857</v>
      </c>
      <c r="AK90" s="112">
        <f>(Y90/AF90)</f>
        <v>0.13234515616728426</v>
      </c>
      <c r="AL90" s="112">
        <f>(Q90/N90)</f>
        <v>0.36923076923076925</v>
      </c>
      <c r="AM90" s="113">
        <f>((S90*0.4)+(AJ90*0.2)+(AL90*0.15)-(AK90*0.25))*100</f>
        <v>32.251810656257454</v>
      </c>
      <c r="AN90" s="116">
        <f>AF89</f>
        <v>75.959999999999994</v>
      </c>
      <c r="AO90" s="117">
        <f>S89</f>
        <v>0.47058823529411764</v>
      </c>
      <c r="AP90" s="112">
        <f>AJ89</f>
        <v>0.25</v>
      </c>
      <c r="AQ90" s="112">
        <f>AK89</f>
        <v>0.18430753027909427</v>
      </c>
      <c r="AR90" s="112">
        <f>AL89</f>
        <v>0.13235294117647059</v>
      </c>
      <c r="AS90" s="118">
        <f>AM89</f>
        <v>21.201135272434403</v>
      </c>
      <c r="AT90" s="89">
        <f>M100</f>
        <v>14</v>
      </c>
      <c r="AU90" s="69">
        <f>M101</f>
        <v>32</v>
      </c>
      <c r="AV90" s="69">
        <f>M102</f>
        <v>11</v>
      </c>
      <c r="AW90" s="90">
        <f>M103</f>
        <v>17</v>
      </c>
      <c r="AX90" s="94">
        <f>AV90-AW89</f>
        <v>1</v>
      </c>
      <c r="AY90" s="125">
        <f>L100</f>
        <v>4</v>
      </c>
      <c r="AZ90" s="90">
        <f>L101</f>
        <v>34</v>
      </c>
      <c r="BA90" s="90">
        <f>L102</f>
        <v>13</v>
      </c>
      <c r="BB90" s="90">
        <f>L103</f>
        <v>10</v>
      </c>
      <c r="BC90" s="126">
        <f>BA90-AW90</f>
        <v>-4</v>
      </c>
      <c r="BH90">
        <f>FIND("	",$D$95)</f>
        <v>3</v>
      </c>
      <c r="BI90">
        <f t="shared" ref="BI90:CB90" si="26">FIND("	",$D$95,BH90+1)</f>
        <v>9</v>
      </c>
      <c r="BJ90">
        <f t="shared" si="26"/>
        <v>12</v>
      </c>
      <c r="BK90">
        <f t="shared" si="26"/>
        <v>18</v>
      </c>
      <c r="BL90">
        <f t="shared" si="26"/>
        <v>21</v>
      </c>
      <c r="BM90">
        <f t="shared" si="26"/>
        <v>27</v>
      </c>
      <c r="BN90">
        <f t="shared" si="26"/>
        <v>30</v>
      </c>
      <c r="BO90">
        <f t="shared" si="26"/>
        <v>36</v>
      </c>
      <c r="BP90">
        <f t="shared" si="26"/>
        <v>39</v>
      </c>
      <c r="BQ90">
        <f t="shared" si="26"/>
        <v>42</v>
      </c>
      <c r="BR90">
        <f t="shared" si="26"/>
        <v>45</v>
      </c>
      <c r="BS90">
        <f t="shared" si="26"/>
        <v>48</v>
      </c>
      <c r="BT90">
        <f t="shared" si="26"/>
        <v>51</v>
      </c>
      <c r="BU90">
        <f t="shared" si="26"/>
        <v>54</v>
      </c>
      <c r="BV90">
        <f t="shared" si="26"/>
        <v>56</v>
      </c>
      <c r="BW90">
        <f t="shared" si="26"/>
        <v>58</v>
      </c>
      <c r="BX90">
        <f t="shared" si="26"/>
        <v>60</v>
      </c>
      <c r="BY90">
        <f t="shared" si="26"/>
        <v>63</v>
      </c>
      <c r="BZ90">
        <f t="shared" si="26"/>
        <v>66</v>
      </c>
      <c r="CA90">
        <f t="shared" si="26"/>
        <v>67</v>
      </c>
      <c r="CB90" t="e">
        <f t="shared" si="26"/>
        <v>#VALUE!</v>
      </c>
    </row>
    <row r="91" spans="1:82">
      <c r="BH91" t="str">
        <f>TRIM(MID($D$95,1,BH90-1))</f>
        <v>99</v>
      </c>
      <c r="BJ91" t="str">
        <f>TRIM(MID($D$95,BH90,BI90-BH90))</f>
        <v xml:space="preserve">	34-65</v>
      </c>
      <c r="BM91" t="str">
        <f>TRIM(MID($D$95,BJ90,BK90-BJ90))</f>
        <v xml:space="preserve">	23-40</v>
      </c>
      <c r="BN91" t="str">
        <f>TRIM(MID($D$95,BK90,BL90-BK90))</f>
        <v xml:space="preserve">	57</v>
      </c>
      <c r="BP91" t="str">
        <f>TRIM(MID($D$95,BL90,BM90-BL90))</f>
        <v xml:space="preserve">	11-25</v>
      </c>
      <c r="BQ91" t="str">
        <f>TRIM(MID($D$95,BM90,BN90-BM90))</f>
        <v xml:space="preserve">	44</v>
      </c>
      <c r="BS91" t="str">
        <f t="shared" ref="BS91:CD91" si="27">TRIM(MID($D$95,BN90,BO90-BN90))</f>
        <v xml:space="preserve">	20-24</v>
      </c>
      <c r="BT91" t="str">
        <f t="shared" si="27"/>
        <v xml:space="preserve">	83</v>
      </c>
      <c r="BU91" t="str">
        <f t="shared" si="27"/>
        <v xml:space="preserve">	10</v>
      </c>
      <c r="BV91" t="str">
        <f t="shared" si="27"/>
        <v xml:space="preserve">	29</v>
      </c>
      <c r="BW91" t="str">
        <f t="shared" si="27"/>
        <v xml:space="preserve">	39</v>
      </c>
      <c r="BX91" t="str">
        <f t="shared" si="27"/>
        <v xml:space="preserve">	20</v>
      </c>
      <c r="BY91" t="str">
        <f t="shared" si="27"/>
        <v xml:space="preserve">	10</v>
      </c>
      <c r="BZ91" t="str">
        <f t="shared" si="27"/>
        <v xml:space="preserve">	6</v>
      </c>
      <c r="CA91" t="str">
        <f t="shared" si="27"/>
        <v xml:space="preserve">	1</v>
      </c>
      <c r="CB91" t="str">
        <f t="shared" si="27"/>
        <v xml:space="preserve">	0</v>
      </c>
      <c r="CC91" t="str">
        <f t="shared" si="27"/>
        <v xml:space="preserve">	12</v>
      </c>
      <c r="CD91" t="str">
        <f t="shared" si="27"/>
        <v xml:space="preserve">	21</v>
      </c>
    </row>
    <row r="92" spans="1:82" ht="16.5" thickBot="1">
      <c r="I92" s="4"/>
      <c r="K92" s="4"/>
      <c r="BH92">
        <f>FIND("-",BJ91)</f>
        <v>4</v>
      </c>
      <c r="BJ92">
        <f>FIND("-",BJ91)</f>
        <v>4</v>
      </c>
      <c r="BL92">
        <f>FIND("-",BP91)</f>
        <v>4</v>
      </c>
      <c r="BN92">
        <f>FIND("-",BS91)</f>
        <v>4</v>
      </c>
    </row>
    <row r="93" spans="1:82" ht="16.5" thickBot="1">
      <c r="C93" s="186" t="s">
        <v>20</v>
      </c>
      <c r="D93" s="187"/>
      <c r="E93" s="187"/>
      <c r="F93" s="187"/>
      <c r="G93" s="187"/>
      <c r="H93" s="187"/>
      <c r="I93" s="187"/>
      <c r="J93" s="187"/>
      <c r="K93" s="188"/>
      <c r="BJ93" t="str">
        <f>LEFT(BJ91,3)</f>
        <v xml:space="preserve">	34</v>
      </c>
      <c r="BK93" t="str">
        <f>RIGHT(BJ91,LEN(BJ91)-BH92)</f>
        <v>65</v>
      </c>
      <c r="BM93" t="str">
        <f>LEFT(BM91,BJ92-1)</f>
        <v xml:space="preserve">	23</v>
      </c>
      <c r="BN93" t="str">
        <f>RIGHT(BM91,LEN(BM91)-BJ92)</f>
        <v>40</v>
      </c>
      <c r="BO93" t="e">
        <f>RIGHT(BN91,LEN(BN91)-BL92)</f>
        <v>#VALUE!</v>
      </c>
      <c r="BP93" t="str">
        <f>LEFT(BP91,BL92-1)</f>
        <v xml:space="preserve">	11</v>
      </c>
      <c r="BQ93" t="str">
        <f>RIGHT(BP91,LEN(BP91)-BL92)</f>
        <v>25</v>
      </c>
      <c r="BS93" t="str">
        <f>LEFT(BS91,BN92-1)</f>
        <v xml:space="preserve">	20</v>
      </c>
      <c r="BT93" t="str">
        <f>RIGHT(BS91,LEN(BS91)-BN92)</f>
        <v>24</v>
      </c>
    </row>
    <row r="94" spans="1:82" ht="16.5" thickBot="1">
      <c r="C94" s="97" t="str">
        <f>B89</f>
        <v>ESBVA</v>
      </c>
      <c r="D94" s="58" t="s">
        <v>155</v>
      </c>
      <c r="E94" s="59"/>
      <c r="F94" s="59"/>
      <c r="G94" s="59"/>
      <c r="H94" s="59"/>
      <c r="I94" s="60"/>
      <c r="J94" s="60"/>
      <c r="K94" s="61"/>
      <c r="L94" s="52"/>
      <c r="P94" s="20"/>
      <c r="Q94" s="21"/>
      <c r="R94" s="21"/>
      <c r="S94" s="21"/>
      <c r="T94" s="21"/>
      <c r="U94" s="20"/>
      <c r="BJ94" t="str">
        <f>CLEAN(BJ93)</f>
        <v>34</v>
      </c>
      <c r="BK94" t="str">
        <f>CLEAN(BK93)</f>
        <v>65</v>
      </c>
      <c r="BM94" t="str">
        <f>CLEAN(BM93)</f>
        <v>23</v>
      </c>
      <c r="BN94" t="str">
        <f>CLEAN(BN93)</f>
        <v>40</v>
      </c>
      <c r="BO94" t="e">
        <f>CLEAN(BO93)</f>
        <v>#VALUE!</v>
      </c>
      <c r="BP94" t="str">
        <f>CLEAN(BP93)</f>
        <v>11</v>
      </c>
      <c r="BQ94" t="str">
        <f>CLEAN(BQ93)</f>
        <v>25</v>
      </c>
      <c r="BS94" t="str">
        <f>CLEAN(BS93)</f>
        <v>20</v>
      </c>
      <c r="BT94" t="str">
        <f>CLEAN(BT93)</f>
        <v>24</v>
      </c>
      <c r="BU94" t="str">
        <f t="shared" ref="BU94:CD94" si="28">CLEAN(BU91)</f>
        <v>10</v>
      </c>
      <c r="BV94" t="str">
        <f t="shared" si="28"/>
        <v>29</v>
      </c>
      <c r="BW94" t="str">
        <f t="shared" si="28"/>
        <v>39</v>
      </c>
      <c r="BX94" t="str">
        <f t="shared" si="28"/>
        <v>20</v>
      </c>
      <c r="BY94" t="str">
        <f t="shared" si="28"/>
        <v>10</v>
      </c>
      <c r="BZ94" t="str">
        <f t="shared" si="28"/>
        <v>6</v>
      </c>
      <c r="CA94" t="str">
        <f t="shared" si="28"/>
        <v>1</v>
      </c>
      <c r="CB94" t="str">
        <f t="shared" si="28"/>
        <v>0</v>
      </c>
      <c r="CC94" t="str">
        <f t="shared" si="28"/>
        <v>12</v>
      </c>
      <c r="CD94" t="str">
        <f t="shared" si="28"/>
        <v>21</v>
      </c>
    </row>
    <row r="95" spans="1:82" ht="16.5" thickBot="1">
      <c r="C95" s="98" t="str">
        <f>B90</f>
        <v>ASVEL</v>
      </c>
      <c r="D95" s="54" t="s">
        <v>156</v>
      </c>
      <c r="E95" s="49"/>
      <c r="F95" s="49"/>
      <c r="G95" s="49"/>
      <c r="H95" s="49"/>
      <c r="I95" s="50"/>
      <c r="J95" s="50"/>
      <c r="K95" s="51"/>
      <c r="P95" s="20"/>
      <c r="Q95" s="21"/>
      <c r="R95" s="21"/>
      <c r="S95" s="21"/>
      <c r="T95" s="21"/>
      <c r="U95" s="20"/>
      <c r="BH95" s="1" t="s">
        <v>21</v>
      </c>
      <c r="BI95" s="1" t="s">
        <v>22</v>
      </c>
      <c r="BJ95" s="1" t="s">
        <v>31</v>
      </c>
      <c r="BK95" s="1" t="s">
        <v>0</v>
      </c>
      <c r="BL95" s="1" t="s">
        <v>23</v>
      </c>
      <c r="BM95" s="1" t="s">
        <v>32</v>
      </c>
      <c r="BN95" s="1" t="s">
        <v>33</v>
      </c>
      <c r="BO95" s="1" t="s">
        <v>24</v>
      </c>
      <c r="BP95" s="1" t="s">
        <v>34</v>
      </c>
      <c r="BQ95" s="1" t="s">
        <v>35</v>
      </c>
      <c r="BR95" s="1" t="s">
        <v>25</v>
      </c>
      <c r="BS95" s="1" t="s">
        <v>1</v>
      </c>
      <c r="BT95" s="1" t="s">
        <v>26</v>
      </c>
      <c r="BU95" s="1" t="s">
        <v>72</v>
      </c>
      <c r="BV95" s="1" t="s">
        <v>27</v>
      </c>
      <c r="BW95" s="1" t="s">
        <v>28</v>
      </c>
      <c r="BX95" s="1" t="s">
        <v>18</v>
      </c>
      <c r="BY95" s="1" t="s">
        <v>19</v>
      </c>
      <c r="BZ95" s="1" t="s">
        <v>29</v>
      </c>
      <c r="CA95" s="1" t="s">
        <v>95</v>
      </c>
      <c r="CB95" s="1" t="s">
        <v>96</v>
      </c>
    </row>
    <row r="96" spans="1:82">
      <c r="BH96">
        <f>FIND("	",$D$94)</f>
        <v>3</v>
      </c>
      <c r="BI96">
        <f t="shared" ref="BI96:CB96" si="29">FIND("	",$D$94,BH96+1)</f>
        <v>9</v>
      </c>
      <c r="BJ96">
        <f t="shared" si="29"/>
        <v>12</v>
      </c>
      <c r="BK96">
        <f t="shared" si="29"/>
        <v>18</v>
      </c>
      <c r="BL96">
        <f t="shared" si="29"/>
        <v>21</v>
      </c>
      <c r="BM96">
        <f t="shared" si="29"/>
        <v>26</v>
      </c>
      <c r="BN96">
        <f t="shared" si="29"/>
        <v>29</v>
      </c>
      <c r="BO96">
        <f t="shared" si="29"/>
        <v>33</v>
      </c>
      <c r="BP96">
        <f t="shared" si="29"/>
        <v>36</v>
      </c>
      <c r="BQ96">
        <f t="shared" si="29"/>
        <v>39</v>
      </c>
      <c r="BR96">
        <f t="shared" si="29"/>
        <v>42</v>
      </c>
      <c r="BS96">
        <f t="shared" si="29"/>
        <v>45</v>
      </c>
      <c r="BT96">
        <f t="shared" si="29"/>
        <v>48</v>
      </c>
      <c r="BU96">
        <f t="shared" si="29"/>
        <v>51</v>
      </c>
      <c r="BV96">
        <f t="shared" si="29"/>
        <v>53</v>
      </c>
      <c r="BW96">
        <f t="shared" si="29"/>
        <v>55</v>
      </c>
      <c r="BX96">
        <f t="shared" si="29"/>
        <v>57</v>
      </c>
      <c r="BY96">
        <f t="shared" si="29"/>
        <v>60</v>
      </c>
      <c r="BZ96">
        <f t="shared" si="29"/>
        <v>63</v>
      </c>
      <c r="CA96">
        <f t="shared" si="29"/>
        <v>64</v>
      </c>
      <c r="CB96" t="e">
        <f t="shared" si="29"/>
        <v>#VALUE!</v>
      </c>
    </row>
    <row r="97" spans="2:82">
      <c r="N97" s="6"/>
      <c r="BH97" t="str">
        <f>TRIM(MID($D$94,1,BH96-1))</f>
        <v>71</v>
      </c>
      <c r="BJ97" t="str">
        <f>TRIM(MID($D$94,BH96,BI96-BH96))</f>
        <v xml:space="preserve">	30-68</v>
      </c>
      <c r="BM97" t="str">
        <f>TRIM(MID($D$94,BJ96,BK96-BJ96))</f>
        <v xml:space="preserve">	26-51</v>
      </c>
      <c r="BN97" t="str">
        <f>TRIM(MID($D$94,BK96,BL96-BK96))</f>
        <v xml:space="preserve">	50</v>
      </c>
      <c r="BP97" t="str">
        <f>TRIM(MID($D$94,BL96,BM96-BL96))</f>
        <v xml:space="preserve">	4-17</v>
      </c>
      <c r="BQ97" t="str">
        <f>TRIM(MID($D$94,BM96,BN96-BM96))</f>
        <v xml:space="preserve">	23</v>
      </c>
      <c r="BS97" t="str">
        <f t="shared" ref="BS97:CD97" si="30">TRIM(MID($D$94,BN96,BO96-BN96))</f>
        <v xml:space="preserve">	7-9</v>
      </c>
      <c r="BT97" t="str">
        <f t="shared" si="30"/>
        <v xml:space="preserve">	77</v>
      </c>
      <c r="BU97" t="str">
        <f t="shared" si="30"/>
        <v xml:space="preserve">	10</v>
      </c>
      <c r="BV97" t="str">
        <f t="shared" si="30"/>
        <v xml:space="preserve">	23</v>
      </c>
      <c r="BW97" t="str">
        <f t="shared" si="30"/>
        <v xml:space="preserve">	33</v>
      </c>
      <c r="BX97" t="str">
        <f t="shared" si="30"/>
        <v xml:space="preserve">	20</v>
      </c>
      <c r="BY97" t="str">
        <f t="shared" si="30"/>
        <v xml:space="preserve">	14</v>
      </c>
      <c r="BZ97" t="str">
        <f t="shared" si="30"/>
        <v xml:space="preserve">	5</v>
      </c>
      <c r="CA97" t="str">
        <f t="shared" si="30"/>
        <v xml:space="preserve">	0</v>
      </c>
      <c r="CB97" t="str">
        <f t="shared" si="30"/>
        <v xml:space="preserve">	1</v>
      </c>
      <c r="CC97" t="str">
        <f t="shared" si="30"/>
        <v xml:space="preserve">	23</v>
      </c>
      <c r="CD97" t="str">
        <f t="shared" si="30"/>
        <v xml:space="preserve">	12</v>
      </c>
    </row>
    <row r="98" spans="2:82" ht="16.5" thickBot="1">
      <c r="BH98">
        <f>FIND("-",BJ97)</f>
        <v>4</v>
      </c>
      <c r="BJ98">
        <f>FIND("-",BJ97)</f>
        <v>4</v>
      </c>
      <c r="BL98">
        <f>FIND("-",BP97)</f>
        <v>3</v>
      </c>
      <c r="BN98">
        <f>FIND("-",BS97)</f>
        <v>3</v>
      </c>
    </row>
    <row r="99" spans="2:82" ht="18.75" thickBot="1">
      <c r="B99" s="25" t="s">
        <v>46</v>
      </c>
      <c r="C99" s="24"/>
      <c r="D99" s="24"/>
      <c r="E99" s="25" t="s">
        <v>47</v>
      </c>
      <c r="F99" s="24"/>
      <c r="J99" s="184"/>
      <c r="K99" s="185"/>
      <c r="L99" s="140" t="str">
        <f>B89</f>
        <v>ESBVA</v>
      </c>
      <c r="M99" s="139" t="str">
        <f>B90</f>
        <v>ASVEL</v>
      </c>
      <c r="BJ99" t="str">
        <f>LEFT(BJ97,3)</f>
        <v xml:space="preserve">	30</v>
      </c>
      <c r="BK99" t="str">
        <f>RIGHT(BJ97,LEN(BJ97)-BH98)</f>
        <v>68</v>
      </c>
      <c r="BM99" t="str">
        <f>LEFT(BM97,BJ98-1)</f>
        <v xml:space="preserve">	26</v>
      </c>
      <c r="BN99" t="str">
        <f>RIGHT(BM97,LEN(BM97)-BJ98)</f>
        <v>51</v>
      </c>
      <c r="BP99" t="str">
        <f>LEFT(BP97,BL98-1)</f>
        <v xml:space="preserve">	4</v>
      </c>
      <c r="BQ99" t="str">
        <f>RIGHT(BP97,LEN(BP97)-BL98)</f>
        <v>17</v>
      </c>
      <c r="BS99" t="str">
        <f>LEFT(BS97,BN98-1)</f>
        <v xml:space="preserve">	7</v>
      </c>
      <c r="BT99" t="str">
        <f>RIGHT(BS97,LEN(BS97)-BN98)</f>
        <v>9</v>
      </c>
    </row>
    <row r="100" spans="2:82">
      <c r="B100" s="22" t="s">
        <v>157</v>
      </c>
      <c r="E100" s="22" t="s">
        <v>162</v>
      </c>
      <c r="J100" s="182" t="s">
        <v>48</v>
      </c>
      <c r="K100" s="183"/>
      <c r="L100" s="28">
        <f>MID(B100,FIND(":",B100)+1,LEN(B100))*1</f>
        <v>4</v>
      </c>
      <c r="M100" s="33">
        <f>MID(E100,FIND(":",E100)+1,LEN(E100))*1</f>
        <v>14</v>
      </c>
      <c r="BJ100" t="str">
        <f>CLEAN(BJ99)</f>
        <v>30</v>
      </c>
      <c r="BK100" t="str">
        <f>CLEAN(BK99)</f>
        <v>68</v>
      </c>
      <c r="BM100" t="str">
        <f>CLEAN(BM99)</f>
        <v>26</v>
      </c>
      <c r="BN100" t="str">
        <f>CLEAN(BN99)</f>
        <v>51</v>
      </c>
      <c r="BP100" t="str">
        <f>CLEAN(BP99)</f>
        <v>4</v>
      </c>
      <c r="BQ100" t="str">
        <f>CLEAN(BQ99)</f>
        <v>17</v>
      </c>
      <c r="BS100" t="str">
        <f>CLEAN(BS99)</f>
        <v>7</v>
      </c>
      <c r="BT100" t="str">
        <f>CLEAN(BT99)</f>
        <v>9</v>
      </c>
      <c r="BU100" t="str">
        <f t="shared" ref="BU100:CD100" si="31">CLEAN(BU97)</f>
        <v>10</v>
      </c>
      <c r="BV100" t="str">
        <f t="shared" si="31"/>
        <v>23</v>
      </c>
      <c r="BW100" t="str">
        <f t="shared" si="31"/>
        <v>33</v>
      </c>
      <c r="BX100" t="str">
        <f t="shared" si="31"/>
        <v>20</v>
      </c>
      <c r="BY100" t="str">
        <f t="shared" si="31"/>
        <v>14</v>
      </c>
      <c r="BZ100" t="str">
        <f t="shared" si="31"/>
        <v>5</v>
      </c>
      <c r="CA100" t="str">
        <f t="shared" si="31"/>
        <v>0</v>
      </c>
      <c r="CB100" t="str">
        <f t="shared" si="31"/>
        <v>1</v>
      </c>
      <c r="CC100" t="str">
        <f t="shared" si="31"/>
        <v>23</v>
      </c>
      <c r="CD100" t="str">
        <f t="shared" si="31"/>
        <v>12</v>
      </c>
    </row>
    <row r="101" spans="2:82" ht="18">
      <c r="B101" s="23"/>
      <c r="E101" s="23"/>
      <c r="J101" s="182" t="s">
        <v>49</v>
      </c>
      <c r="K101" s="183"/>
      <c r="L101" s="29">
        <f>MID(B102,FIND(":",B102)+1,LEN(B102))*1</f>
        <v>34</v>
      </c>
      <c r="M101" s="34">
        <f>MID(E102,FIND(":",E102)+1,LEN(E102))*1</f>
        <v>32</v>
      </c>
    </row>
    <row r="102" spans="2:82">
      <c r="B102" s="22" t="s">
        <v>158</v>
      </c>
      <c r="E102" s="22" t="s">
        <v>45</v>
      </c>
      <c r="J102" s="182" t="s">
        <v>135</v>
      </c>
      <c r="K102" s="183"/>
      <c r="L102" s="29">
        <f>MID(B104,FIND(":",B104)+1,LEN(B104))*1</f>
        <v>13</v>
      </c>
      <c r="M102" s="34">
        <f>MID(E104,FIND(":",E104)+1,LEN(E104))*1</f>
        <v>11</v>
      </c>
    </row>
    <row r="103" spans="2:82" ht="18">
      <c r="B103" s="23"/>
      <c r="E103" s="23"/>
      <c r="J103" s="182" t="s">
        <v>51</v>
      </c>
      <c r="K103" s="183"/>
      <c r="L103" s="29">
        <f>MID(B106,FIND(":",B106)+1,LEN(B106))*1</f>
        <v>10</v>
      </c>
      <c r="M103" s="34">
        <f>MID(E106,FIND(":",E106)+1,LEN(E106))*1</f>
        <v>17</v>
      </c>
    </row>
    <row r="104" spans="2:82" ht="16.5" thickBot="1">
      <c r="B104" s="22" t="s">
        <v>144</v>
      </c>
      <c r="E104" s="22" t="s">
        <v>54</v>
      </c>
      <c r="J104" s="189" t="s">
        <v>52</v>
      </c>
      <c r="K104" s="190"/>
      <c r="L104" s="31">
        <f>MID(B108,FIND(":",B108)+1,LEN(B108))*1</f>
        <v>14</v>
      </c>
      <c r="M104" s="35">
        <f>MID(E108,FIND(":",E108)+1,LEN(E108))*1</f>
        <v>22</v>
      </c>
    </row>
    <row r="105" spans="2:82" ht="18">
      <c r="B105" s="23"/>
      <c r="E105" s="23"/>
    </row>
    <row r="106" spans="2:82">
      <c r="B106" s="22" t="s">
        <v>159</v>
      </c>
      <c r="E106" s="22" t="s">
        <v>163</v>
      </c>
    </row>
    <row r="107" spans="2:82" ht="18">
      <c r="B107" s="23"/>
      <c r="E107" s="23"/>
    </row>
    <row r="108" spans="2:82">
      <c r="B108" s="22" t="s">
        <v>160</v>
      </c>
      <c r="E108" s="22" t="s">
        <v>164</v>
      </c>
    </row>
    <row r="109" spans="2:82" ht="18">
      <c r="B109" s="23"/>
      <c r="E109" s="23"/>
    </row>
    <row r="110" spans="2:82">
      <c r="B110" s="22" t="s">
        <v>161</v>
      </c>
      <c r="E110" s="22" t="s">
        <v>165</v>
      </c>
    </row>
    <row r="111" spans="2:82" ht="18">
      <c r="B111" s="23"/>
      <c r="E111" s="23"/>
    </row>
    <row r="112" spans="2:82">
      <c r="B112" s="22" t="s">
        <v>67</v>
      </c>
      <c r="E112" s="22" t="s">
        <v>166</v>
      </c>
    </row>
    <row r="113" spans="1:82" ht="16.5" thickBot="1"/>
    <row r="114" spans="1:82" ht="16.5" thickBot="1">
      <c r="AF114" s="162" t="s">
        <v>121</v>
      </c>
      <c r="AG114" s="163"/>
      <c r="AH114" s="163"/>
      <c r="AI114" s="163"/>
      <c r="AJ114" s="163"/>
      <c r="AK114" s="163"/>
      <c r="AL114" s="163"/>
      <c r="AM114" s="163"/>
      <c r="AN114" s="163"/>
      <c r="AO114" s="163"/>
      <c r="AP114" s="163"/>
      <c r="AQ114" s="163"/>
      <c r="AR114" s="163"/>
      <c r="AS114" s="164"/>
      <c r="AT114" s="165" t="s">
        <v>122</v>
      </c>
      <c r="AU114" s="166"/>
      <c r="AV114" s="166"/>
      <c r="AW114" s="166"/>
      <c r="AX114" s="166"/>
      <c r="AY114" s="166"/>
      <c r="AZ114" s="166"/>
      <c r="BA114" s="166"/>
      <c r="BB114" s="166"/>
      <c r="BC114" s="167"/>
    </row>
    <row r="115" spans="1:82" ht="16.5" thickBot="1">
      <c r="B115" s="55"/>
      <c r="C115" s="128"/>
      <c r="D115" s="71"/>
      <c r="E115" s="71"/>
      <c r="F115" s="71"/>
      <c r="G115" s="168" t="s">
        <v>120</v>
      </c>
      <c r="H115" s="169"/>
      <c r="I115" s="169"/>
      <c r="J115" s="169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70"/>
      <c r="AF115" s="78"/>
      <c r="AG115" s="78"/>
      <c r="AH115" s="78"/>
      <c r="AI115" s="78"/>
      <c r="AJ115" s="78"/>
      <c r="AK115" s="78"/>
      <c r="AL115" s="78"/>
      <c r="AM115" s="79"/>
      <c r="AN115" s="172" t="s">
        <v>112</v>
      </c>
      <c r="AO115" s="172"/>
      <c r="AP115" s="172"/>
      <c r="AQ115" s="172"/>
      <c r="AR115" s="172"/>
      <c r="AS115" s="173"/>
      <c r="AT115" s="84"/>
      <c r="AU115" s="84"/>
      <c r="AV115" s="84"/>
      <c r="AW115" s="84"/>
      <c r="AX115" s="91"/>
      <c r="AY115" s="174" t="s">
        <v>112</v>
      </c>
      <c r="AZ115" s="175"/>
      <c r="BA115" s="175"/>
      <c r="BB115" s="175"/>
      <c r="BC115" s="176"/>
    </row>
    <row r="116" spans="1:82" ht="16.5" thickBot="1">
      <c r="A116" s="57" t="s">
        <v>84</v>
      </c>
      <c r="B116" s="57" t="s">
        <v>124</v>
      </c>
      <c r="C116" s="41" t="s">
        <v>90</v>
      </c>
      <c r="D116" s="56" t="s">
        <v>115</v>
      </c>
      <c r="E116" s="19" t="s">
        <v>22</v>
      </c>
      <c r="F116" s="76" t="s">
        <v>116</v>
      </c>
      <c r="G116" s="73" t="s">
        <v>7</v>
      </c>
      <c r="H116" s="72" t="s">
        <v>8</v>
      </c>
      <c r="I116" s="72" t="s">
        <v>117</v>
      </c>
      <c r="J116" s="72" t="s">
        <v>10</v>
      </c>
      <c r="K116" s="72" t="s">
        <v>11</v>
      </c>
      <c r="L116" s="72" t="s">
        <v>118</v>
      </c>
      <c r="M116" s="72" t="s">
        <v>91</v>
      </c>
      <c r="N116" s="72" t="s">
        <v>92</v>
      </c>
      <c r="O116" s="72" t="s">
        <v>93</v>
      </c>
      <c r="P116" s="72" t="s">
        <v>13</v>
      </c>
      <c r="Q116" s="72" t="s">
        <v>14</v>
      </c>
      <c r="R116" s="72" t="s">
        <v>15</v>
      </c>
      <c r="S116" s="72" t="s">
        <v>36</v>
      </c>
      <c r="T116" s="72" t="s">
        <v>94</v>
      </c>
      <c r="U116" s="72" t="s">
        <v>16</v>
      </c>
      <c r="V116" s="72" t="s">
        <v>17</v>
      </c>
      <c r="W116" s="72" t="s">
        <v>39</v>
      </c>
      <c r="X116" s="72" t="s">
        <v>18</v>
      </c>
      <c r="Y116" s="72" t="s">
        <v>19</v>
      </c>
      <c r="Z116" s="72" t="s">
        <v>29</v>
      </c>
      <c r="AA116" s="72" t="s">
        <v>95</v>
      </c>
      <c r="AB116" s="72" t="s">
        <v>96</v>
      </c>
      <c r="AC116" s="72" t="s">
        <v>97</v>
      </c>
      <c r="AD116" s="72" t="s">
        <v>98</v>
      </c>
      <c r="AE116" s="77" t="s">
        <v>99</v>
      </c>
      <c r="AF116" s="80" t="s">
        <v>100</v>
      </c>
      <c r="AG116" s="81" t="s">
        <v>101</v>
      </c>
      <c r="AH116" s="81" t="s">
        <v>102</v>
      </c>
      <c r="AI116" s="81" t="s">
        <v>103</v>
      </c>
      <c r="AJ116" s="81" t="s">
        <v>104</v>
      </c>
      <c r="AK116" s="81" t="s">
        <v>105</v>
      </c>
      <c r="AL116" s="81" t="s">
        <v>106</v>
      </c>
      <c r="AM116" s="82" t="s">
        <v>107</v>
      </c>
      <c r="AN116" s="80" t="s">
        <v>100</v>
      </c>
      <c r="AO116" s="81" t="s">
        <v>36</v>
      </c>
      <c r="AP116" s="81" t="s">
        <v>104</v>
      </c>
      <c r="AQ116" s="81" t="s">
        <v>105</v>
      </c>
      <c r="AR116" s="81" t="s">
        <v>106</v>
      </c>
      <c r="AS116" s="83" t="s">
        <v>107</v>
      </c>
      <c r="AT116" s="85" t="s">
        <v>108</v>
      </c>
      <c r="AU116" s="86" t="s">
        <v>109</v>
      </c>
      <c r="AV116" s="86" t="s">
        <v>110</v>
      </c>
      <c r="AW116" s="86" t="s">
        <v>111</v>
      </c>
      <c r="AX116" s="92" t="s">
        <v>119</v>
      </c>
      <c r="AY116" s="121" t="s">
        <v>108</v>
      </c>
      <c r="AZ116" s="86" t="s">
        <v>109</v>
      </c>
      <c r="BA116" s="86" t="s">
        <v>110</v>
      </c>
      <c r="BB116" s="86" t="s">
        <v>111</v>
      </c>
      <c r="BC116" s="122" t="s">
        <v>119</v>
      </c>
    </row>
    <row r="117" spans="1:82" ht="16.5" thickBot="1">
      <c r="A117" s="127">
        <f xml:space="preserve"> Calendrier!A8</f>
        <v>5</v>
      </c>
      <c r="B117" s="95" t="str">
        <f>Calendrier!C8</f>
        <v>TMB</v>
      </c>
      <c r="C117" s="99" t="str">
        <f>IF(E117&gt;F117,"V","D")</f>
        <v>V</v>
      </c>
      <c r="D117" s="100" t="s">
        <v>113</v>
      </c>
      <c r="E117" s="101">
        <f>IF(ISERROR(BH125),0,VALUE(BH125))</f>
        <v>87</v>
      </c>
      <c r="F117" s="102">
        <f>IF(ISERROR(BH119),0,VALUE(BH119))</f>
        <v>64</v>
      </c>
      <c r="G117" s="74">
        <f>IF(ISERROR(BM128),0,VALUE(BM128))</f>
        <v>22</v>
      </c>
      <c r="H117" s="63">
        <f>IF(ISERROR(BN128),0,VALUE(BN128))</f>
        <v>37</v>
      </c>
      <c r="I117" s="114">
        <f>IF(ISERROR(G117/H117)=TRUE,0,(G117/H117))</f>
        <v>0.59459459459459463</v>
      </c>
      <c r="J117" s="63">
        <f>IF(ISERROR(BP128),0,VALUE(BP128))</f>
        <v>12</v>
      </c>
      <c r="K117" s="63">
        <f>IF(ISERROR(BQ128),0,VALUE(BQ128))</f>
        <v>26</v>
      </c>
      <c r="L117" s="114">
        <f>IF(ISERROR(J117/K117)=TRUE,0,(J117/K117))</f>
        <v>0.46153846153846156</v>
      </c>
      <c r="M117" s="63">
        <f>G117+J117</f>
        <v>34</v>
      </c>
      <c r="N117" s="63">
        <f>H117+K117</f>
        <v>63</v>
      </c>
      <c r="O117" s="114">
        <f>IF(ISERROR(M117+0.5*J117/N117)=TRUE,0,(M117/N117))</f>
        <v>0.53968253968253965</v>
      </c>
      <c r="P117" s="63">
        <f>IF(ISERROR(BS128),0,VALUE(BS128))</f>
        <v>7</v>
      </c>
      <c r="Q117" s="63">
        <f>IF(ISERROR(BT128),0,VALUE(BT128))</f>
        <v>9</v>
      </c>
      <c r="R117" s="64">
        <f>IF(ISERROR(P117/Q117)=TRUE,0,(P117/Q117)*100)</f>
        <v>77.777777777777786</v>
      </c>
      <c r="S117" s="114">
        <f>((M117+0.5*J117)/N117)</f>
        <v>0.63492063492063489</v>
      </c>
      <c r="T117" s="114">
        <f>(E117/(2*(N117+(0.44*Q117))))</f>
        <v>0.64964157706093195</v>
      </c>
      <c r="U117" s="65">
        <f>IF(ISERROR(BU128),0,VALUE(BU128))</f>
        <v>12</v>
      </c>
      <c r="V117" s="65">
        <f>IF(ISERROR(BV128),0,VALUE(BV128))</f>
        <v>24</v>
      </c>
      <c r="W117" s="66">
        <f>U117+V117</f>
        <v>36</v>
      </c>
      <c r="X117" s="65">
        <f t="shared" ref="X117:AD117" si="32">IF(ISERROR(BX128),0,VALUE(BX128))</f>
        <v>23</v>
      </c>
      <c r="Y117" s="65">
        <f t="shared" si="32"/>
        <v>19</v>
      </c>
      <c r="Z117" s="65">
        <f t="shared" si="32"/>
        <v>9</v>
      </c>
      <c r="AA117" s="65">
        <f t="shared" si="32"/>
        <v>2</v>
      </c>
      <c r="AB117" s="65">
        <f t="shared" si="32"/>
        <v>2</v>
      </c>
      <c r="AC117" s="65">
        <f t="shared" si="32"/>
        <v>11</v>
      </c>
      <c r="AD117" s="65">
        <f t="shared" si="32"/>
        <v>17</v>
      </c>
      <c r="AE117" s="119">
        <f>(E117+Z117+X117+AA117+W117)-((N117-M117)+(Q117-P117)+Y117)</f>
        <v>107</v>
      </c>
      <c r="AF117" s="107">
        <f>(N117+0.44*Q117)+(Y117-U117)</f>
        <v>73.959999999999994</v>
      </c>
      <c r="AG117" s="108">
        <f>100*(E117/AF117)</f>
        <v>117.63115197404004</v>
      </c>
      <c r="AH117" s="108">
        <f>AG118</f>
        <v>86.673889490790899</v>
      </c>
      <c r="AI117" s="108">
        <f>AG117-AH117</f>
        <v>30.957262483249139</v>
      </c>
      <c r="AJ117" s="109">
        <f>(U117/((N117-M117)+(Q117-P117)))</f>
        <v>0.38709677419354838</v>
      </c>
      <c r="AK117" s="109">
        <f>(Y117/AF117)</f>
        <v>0.25689561925365062</v>
      </c>
      <c r="AL117" s="109">
        <f>(Q117/N117)</f>
        <v>0.14285714285714285</v>
      </c>
      <c r="AM117" s="110">
        <f>((S117*0.4)+(AJ117*0.2)+(AL117*0.15)-(AK117*0.25))*100</f>
        <v>28.859227542212235</v>
      </c>
      <c r="AN117" s="107">
        <f>AF118</f>
        <v>73.84</v>
      </c>
      <c r="AO117" s="114">
        <f>S118</f>
        <v>0.48305084745762711</v>
      </c>
      <c r="AP117" s="109">
        <f>AJ118</f>
        <v>0.25</v>
      </c>
      <c r="AQ117" s="109">
        <f>AK118</f>
        <v>0.25731310942578545</v>
      </c>
      <c r="AR117" s="109">
        <f>AL118</f>
        <v>0.1864406779661017</v>
      </c>
      <c r="AS117" s="115">
        <f>AM118</f>
        <v>20.685816332151973</v>
      </c>
      <c r="AT117" s="129">
        <f>L128</f>
        <v>23</v>
      </c>
      <c r="AU117" s="130">
        <f>L129</f>
        <v>36</v>
      </c>
      <c r="AV117" s="130">
        <f>L130</f>
        <v>10</v>
      </c>
      <c r="AW117" s="130">
        <f>L131</f>
        <v>13</v>
      </c>
      <c r="AX117" s="131">
        <f>AV117-AW118</f>
        <v>3</v>
      </c>
      <c r="AY117" s="132">
        <f>M128</f>
        <v>16</v>
      </c>
      <c r="AZ117" s="130">
        <f>M129</f>
        <v>32</v>
      </c>
      <c r="BA117" s="130">
        <f>M130</f>
        <v>11</v>
      </c>
      <c r="BB117" s="130">
        <f>M131</f>
        <v>7</v>
      </c>
      <c r="BC117" s="133">
        <f>BA117-AW117</f>
        <v>-2</v>
      </c>
      <c r="BH117" s="1" t="s">
        <v>21</v>
      </c>
      <c r="BI117" s="1" t="s">
        <v>22</v>
      </c>
      <c r="BJ117" s="1" t="s">
        <v>31</v>
      </c>
      <c r="BK117" s="1" t="s">
        <v>0</v>
      </c>
      <c r="BL117" s="1" t="s">
        <v>23</v>
      </c>
      <c r="BM117" s="1" t="s">
        <v>32</v>
      </c>
      <c r="BN117" s="1" t="s">
        <v>33</v>
      </c>
      <c r="BO117" s="1" t="s">
        <v>24</v>
      </c>
      <c r="BP117" s="1" t="s">
        <v>34</v>
      </c>
      <c r="BQ117" s="1" t="s">
        <v>35</v>
      </c>
      <c r="BR117" s="1" t="s">
        <v>25</v>
      </c>
      <c r="BS117" s="1" t="s">
        <v>1</v>
      </c>
      <c r="BT117" s="1" t="s">
        <v>26</v>
      </c>
      <c r="BU117" s="1" t="s">
        <v>72</v>
      </c>
      <c r="BV117" s="1" t="s">
        <v>27</v>
      </c>
      <c r="BW117" s="1" t="s">
        <v>28</v>
      </c>
      <c r="BX117" s="1" t="s">
        <v>18</v>
      </c>
      <c r="BY117" s="1" t="s">
        <v>19</v>
      </c>
      <c r="BZ117" s="1" t="s">
        <v>29</v>
      </c>
      <c r="CA117" s="1" t="s">
        <v>95</v>
      </c>
      <c r="CB117" s="1" t="s">
        <v>96</v>
      </c>
      <c r="CC117" s="1" t="s">
        <v>97</v>
      </c>
      <c r="CD117" s="1" t="s">
        <v>98</v>
      </c>
    </row>
    <row r="118" spans="1:82" ht="16.5" thickBot="1">
      <c r="B118" s="96" t="str">
        <f>Calendrier!E8</f>
        <v>BL</v>
      </c>
      <c r="C118" s="103" t="str">
        <f>IF(E118&gt;F118,"V","D")</f>
        <v>D</v>
      </c>
      <c r="D118" s="104" t="s">
        <v>114</v>
      </c>
      <c r="E118" s="105">
        <f>IF(ISERROR(BH119),0,VALUE(BH119))</f>
        <v>64</v>
      </c>
      <c r="F118" s="106">
        <f>IF(ISERROR(BH125),0,VALUE(BH125))</f>
        <v>87</v>
      </c>
      <c r="G118" s="75">
        <f>IF(ISERROR(BM122),0,VALUE(BM122))</f>
        <v>24</v>
      </c>
      <c r="H118" s="67">
        <f>IF(ISERROR(BN122),0,VALUE(BN122))</f>
        <v>36</v>
      </c>
      <c r="I118" s="117">
        <f>IF(ISERROR(G118/H118)=TRUE,0,(G118/H118))</f>
        <v>0.66666666666666663</v>
      </c>
      <c r="J118" s="69">
        <f>IF(ISERROR(BP122),0,VALUE(BP122))</f>
        <v>3</v>
      </c>
      <c r="K118" s="69">
        <f>IF(ISERROR(BQ122),0,VALUE(BQ122))</f>
        <v>23</v>
      </c>
      <c r="L118" s="117">
        <f>IF(ISERROR(J118/K118)=TRUE,0,(J118/K118))</f>
        <v>0.13043478260869565</v>
      </c>
      <c r="M118" s="69">
        <f>G118+J118</f>
        <v>27</v>
      </c>
      <c r="N118" s="69">
        <f>H118+K118</f>
        <v>59</v>
      </c>
      <c r="O118" s="117">
        <f>IF(ISERROR(M118+0.5*J118/N118)=TRUE,0,(M118/N118))</f>
        <v>0.4576271186440678</v>
      </c>
      <c r="P118" s="69">
        <f>IF(ISERROR(BS122),0,VALUE(BS122))</f>
        <v>7</v>
      </c>
      <c r="Q118" s="69">
        <f>IF(ISERROR(BT122),0,VALUE(BT122))</f>
        <v>11</v>
      </c>
      <c r="R118" s="68">
        <f>IF(ISERROR(P118/Q118)=TRUE,0,(P118/Q118)*100)</f>
        <v>63.636363636363633</v>
      </c>
      <c r="S118" s="117">
        <f>((M118+0.5*J118)/N118)</f>
        <v>0.48305084745762711</v>
      </c>
      <c r="T118" s="117">
        <f>(E118/(2*(N118+(0.44*Q118))))</f>
        <v>0.50125313283208017</v>
      </c>
      <c r="U118" s="67">
        <f>IF(ISERROR(BU122),0,VALUE(BU122))</f>
        <v>9</v>
      </c>
      <c r="V118" s="67">
        <f>IF(ISERROR(BV122),0,VALUE(BV122))</f>
        <v>18</v>
      </c>
      <c r="W118" s="70">
        <f>U118+V118</f>
        <v>27</v>
      </c>
      <c r="X118" s="67">
        <f t="shared" ref="X118:AD118" si="33">IF(ISERROR(BX122),0,VALUE(BX122))</f>
        <v>16</v>
      </c>
      <c r="Y118" s="67">
        <f t="shared" si="33"/>
        <v>19</v>
      </c>
      <c r="Z118" s="67">
        <f t="shared" si="33"/>
        <v>9</v>
      </c>
      <c r="AA118" s="67">
        <f t="shared" si="33"/>
        <v>2</v>
      </c>
      <c r="AB118" s="67">
        <f t="shared" si="33"/>
        <v>2</v>
      </c>
      <c r="AC118" s="67">
        <f t="shared" si="33"/>
        <v>17</v>
      </c>
      <c r="AD118" s="67">
        <f t="shared" si="33"/>
        <v>11</v>
      </c>
      <c r="AE118" s="120">
        <f>(E118+Z118+X118+AA118+W118)-((N118-M118)+(Q118-P118)+Y118)</f>
        <v>63</v>
      </c>
      <c r="AF118" s="116">
        <f>(N118+0.44*Q118)+(Y118-U118)</f>
        <v>73.84</v>
      </c>
      <c r="AG118" s="111">
        <f>100*(E118/AF118)</f>
        <v>86.673889490790899</v>
      </c>
      <c r="AH118" s="111">
        <f>AG117</f>
        <v>117.63115197404004</v>
      </c>
      <c r="AI118" s="111">
        <f>AG118-AH118</f>
        <v>-30.957262483249139</v>
      </c>
      <c r="AJ118" s="112">
        <f>(U118/((N118-M118)+(Q118-P118)))</f>
        <v>0.25</v>
      </c>
      <c r="AK118" s="112">
        <f>(Y118/AF118)</f>
        <v>0.25731310942578545</v>
      </c>
      <c r="AL118" s="112">
        <f>(Q118/N118)</f>
        <v>0.1864406779661017</v>
      </c>
      <c r="AM118" s="113">
        <f>((S118*0.4)+(AJ118*0.2)+(AL118*0.15)-(AK118*0.25))*100</f>
        <v>20.685816332151973</v>
      </c>
      <c r="AN118" s="116">
        <f>AF117</f>
        <v>73.959999999999994</v>
      </c>
      <c r="AO118" s="117">
        <f>S117</f>
        <v>0.63492063492063489</v>
      </c>
      <c r="AP118" s="112">
        <f>AJ117</f>
        <v>0.38709677419354838</v>
      </c>
      <c r="AQ118" s="112">
        <f>AK117</f>
        <v>0.25689561925365062</v>
      </c>
      <c r="AR118" s="112">
        <f>AL117</f>
        <v>0.14285714285714285</v>
      </c>
      <c r="AS118" s="118">
        <f>AM117</f>
        <v>28.859227542212235</v>
      </c>
      <c r="AT118" s="134">
        <f>M128</f>
        <v>16</v>
      </c>
      <c r="AU118" s="70">
        <f>M129</f>
        <v>32</v>
      </c>
      <c r="AV118" s="70">
        <f>M130</f>
        <v>11</v>
      </c>
      <c r="AW118" s="135">
        <f>M131</f>
        <v>7</v>
      </c>
      <c r="AX118" s="136">
        <f>AV118-AW117</f>
        <v>-2</v>
      </c>
      <c r="AY118" s="137">
        <f>L128</f>
        <v>23</v>
      </c>
      <c r="AZ118" s="135">
        <f>L129</f>
        <v>36</v>
      </c>
      <c r="BA118" s="135">
        <f>L130</f>
        <v>10</v>
      </c>
      <c r="BB118" s="135">
        <f>L131</f>
        <v>13</v>
      </c>
      <c r="BC118" s="138">
        <f>BA118-AW118</f>
        <v>3</v>
      </c>
      <c r="BH118">
        <f>FIND("	",$D$123)</f>
        <v>3</v>
      </c>
      <c r="BI118">
        <f t="shared" ref="BI118:CB118" si="34">FIND("	",$D$123,BH118+1)</f>
        <v>9</v>
      </c>
      <c r="BJ118">
        <f t="shared" si="34"/>
        <v>12</v>
      </c>
      <c r="BK118">
        <f t="shared" si="34"/>
        <v>18</v>
      </c>
      <c r="BL118">
        <f t="shared" si="34"/>
        <v>21</v>
      </c>
      <c r="BM118">
        <f t="shared" si="34"/>
        <v>26</v>
      </c>
      <c r="BN118">
        <f t="shared" si="34"/>
        <v>29</v>
      </c>
      <c r="BO118">
        <f t="shared" si="34"/>
        <v>34</v>
      </c>
      <c r="BP118">
        <f t="shared" si="34"/>
        <v>37</v>
      </c>
      <c r="BQ118">
        <f t="shared" si="34"/>
        <v>39</v>
      </c>
      <c r="BR118">
        <f t="shared" si="34"/>
        <v>42</v>
      </c>
      <c r="BS118">
        <f t="shared" si="34"/>
        <v>45</v>
      </c>
      <c r="BT118">
        <f t="shared" si="34"/>
        <v>48</v>
      </c>
      <c r="BU118">
        <f t="shared" si="34"/>
        <v>51</v>
      </c>
      <c r="BV118">
        <f t="shared" si="34"/>
        <v>53</v>
      </c>
      <c r="BW118">
        <f t="shared" si="34"/>
        <v>55</v>
      </c>
      <c r="BX118">
        <f t="shared" si="34"/>
        <v>57</v>
      </c>
      <c r="BY118">
        <f t="shared" si="34"/>
        <v>60</v>
      </c>
      <c r="BZ118">
        <f t="shared" si="34"/>
        <v>63</v>
      </c>
      <c r="CA118">
        <f t="shared" si="34"/>
        <v>64</v>
      </c>
      <c r="CB118" t="e">
        <f t="shared" si="34"/>
        <v>#VALUE!</v>
      </c>
    </row>
    <row r="119" spans="1:82">
      <c r="BH119" t="str">
        <f>TRIM(MID($D$123,1,BH118-1))</f>
        <v>64</v>
      </c>
      <c r="BJ119" t="str">
        <f>TRIM(MID($D$123,BH118,BI118-BH118))</f>
        <v xml:space="preserve">	27-59</v>
      </c>
      <c r="BM119" t="str">
        <f>TRIM(MID($D$123,BJ118,BK118-BJ118))</f>
        <v xml:space="preserve">	24-36</v>
      </c>
      <c r="BN119" t="str">
        <f>TRIM(MID($D$123,BK118,BL118-BK118))</f>
        <v xml:space="preserve">	66</v>
      </c>
      <c r="BP119" t="str">
        <f>TRIM(MID($D$123,BL118,BM118-BL118))</f>
        <v xml:space="preserve">	3-23</v>
      </c>
      <c r="BQ119" t="str">
        <f>TRIM(MID($D$123,BM118,BN118-BM118))</f>
        <v xml:space="preserve">	13</v>
      </c>
      <c r="BS119" t="str">
        <f t="shared" ref="BS119:CD119" si="35">TRIM(MID($D$123,BN118,BO118-BN118))</f>
        <v xml:space="preserve">	7-11</v>
      </c>
      <c r="BT119" t="str">
        <f t="shared" si="35"/>
        <v xml:space="preserve">	63</v>
      </c>
      <c r="BU119" t="str">
        <f t="shared" si="35"/>
        <v xml:space="preserve">	9</v>
      </c>
      <c r="BV119" t="str">
        <f t="shared" si="35"/>
        <v xml:space="preserve">	18</v>
      </c>
      <c r="BW119" t="str">
        <f t="shared" si="35"/>
        <v xml:space="preserve">	27</v>
      </c>
      <c r="BX119" t="str">
        <f t="shared" si="35"/>
        <v xml:space="preserve">	16</v>
      </c>
      <c r="BY119" t="str">
        <f t="shared" si="35"/>
        <v xml:space="preserve">	19</v>
      </c>
      <c r="BZ119" t="str">
        <f t="shared" si="35"/>
        <v xml:space="preserve">	9</v>
      </c>
      <c r="CA119" t="str">
        <f t="shared" si="35"/>
        <v xml:space="preserve">	2</v>
      </c>
      <c r="CB119" t="str">
        <f t="shared" si="35"/>
        <v xml:space="preserve">	2</v>
      </c>
      <c r="CC119" t="str">
        <f t="shared" si="35"/>
        <v xml:space="preserve">	17</v>
      </c>
      <c r="CD119" t="str">
        <f t="shared" si="35"/>
        <v xml:space="preserve">	11</v>
      </c>
    </row>
    <row r="120" spans="1:82" ht="16.5" thickBot="1">
      <c r="I120" s="4"/>
      <c r="K120" s="4"/>
      <c r="BH120">
        <f>FIND("-",BJ119)</f>
        <v>4</v>
      </c>
      <c r="BJ120">
        <f>FIND("-",BJ119)</f>
        <v>4</v>
      </c>
      <c r="BL120">
        <f>FIND("-",BP119)</f>
        <v>3</v>
      </c>
      <c r="BN120">
        <f>FIND("-",BS119)</f>
        <v>3</v>
      </c>
    </row>
    <row r="121" spans="1:82" ht="16.5" thickBot="1">
      <c r="C121" s="186" t="s">
        <v>20</v>
      </c>
      <c r="D121" s="187"/>
      <c r="E121" s="187"/>
      <c r="F121" s="187"/>
      <c r="G121" s="187"/>
      <c r="H121" s="187"/>
      <c r="I121" s="187"/>
      <c r="J121" s="187"/>
      <c r="K121" s="188"/>
      <c r="BJ121" t="str">
        <f>LEFT(BJ119,3)</f>
        <v xml:space="preserve">	27</v>
      </c>
      <c r="BK121" t="str">
        <f>RIGHT(BJ119,LEN(BJ119)-BH120)</f>
        <v>59</v>
      </c>
      <c r="BM121" t="str">
        <f>LEFT(BM119,BJ120-1)</f>
        <v xml:space="preserve">	24</v>
      </c>
      <c r="BN121" t="str">
        <f>RIGHT(BM119,LEN(BM119)-BJ120)</f>
        <v>36</v>
      </c>
      <c r="BO121" t="str">
        <f>RIGHT(BN119,LEN(BN119)-BL120)</f>
        <v/>
      </c>
      <c r="BP121" t="str">
        <f>LEFT(BP119,BL120-1)</f>
        <v xml:space="preserve">	3</v>
      </c>
      <c r="BQ121" t="str">
        <f>RIGHT(BP119,LEN(BP119)-BL120)</f>
        <v>23</v>
      </c>
      <c r="BS121" t="str">
        <f>LEFT(BS119,BN120-1)</f>
        <v xml:space="preserve">	7</v>
      </c>
      <c r="BT121" t="str">
        <f>RIGHT(BS119,LEN(BS119)-BN120)</f>
        <v>11</v>
      </c>
    </row>
    <row r="122" spans="1:82" ht="16.5" thickBot="1">
      <c r="C122" s="97" t="str">
        <f>B117</f>
        <v>TMB</v>
      </c>
      <c r="D122" s="58" t="s">
        <v>167</v>
      </c>
      <c r="E122" s="59"/>
      <c r="F122" s="59"/>
      <c r="G122" s="59"/>
      <c r="H122" s="59"/>
      <c r="I122" s="60"/>
      <c r="J122" s="60"/>
      <c r="K122" s="61"/>
      <c r="L122" s="52"/>
      <c r="P122" s="20"/>
      <c r="Q122" s="21"/>
      <c r="R122" s="21"/>
      <c r="S122" s="21"/>
      <c r="T122" s="21"/>
      <c r="U122" s="20"/>
      <c r="BJ122" t="str">
        <f>CLEAN(BJ121)</f>
        <v>27</v>
      </c>
      <c r="BK122" t="str">
        <f>CLEAN(BK121)</f>
        <v>59</v>
      </c>
      <c r="BM122" t="str">
        <f>CLEAN(BM121)</f>
        <v>24</v>
      </c>
      <c r="BN122" t="str">
        <f>CLEAN(BN121)</f>
        <v>36</v>
      </c>
      <c r="BO122" t="str">
        <f>CLEAN(BO121)</f>
        <v/>
      </c>
      <c r="BP122" t="str">
        <f>CLEAN(BP121)</f>
        <v>3</v>
      </c>
      <c r="BQ122" t="str">
        <f>CLEAN(BQ121)</f>
        <v>23</v>
      </c>
      <c r="BS122" t="str">
        <f>CLEAN(BS121)</f>
        <v>7</v>
      </c>
      <c r="BT122" t="str">
        <f>CLEAN(BT121)</f>
        <v>11</v>
      </c>
      <c r="BU122" t="str">
        <f t="shared" ref="BU122:CD122" si="36">CLEAN(BU119)</f>
        <v>9</v>
      </c>
      <c r="BV122" t="str">
        <f t="shared" si="36"/>
        <v>18</v>
      </c>
      <c r="BW122" t="str">
        <f t="shared" si="36"/>
        <v>27</v>
      </c>
      <c r="BX122" t="str">
        <f t="shared" si="36"/>
        <v>16</v>
      </c>
      <c r="BY122" t="str">
        <f t="shared" si="36"/>
        <v>19</v>
      </c>
      <c r="BZ122" t="str">
        <f t="shared" si="36"/>
        <v>9</v>
      </c>
      <c r="CA122" t="str">
        <f t="shared" si="36"/>
        <v>2</v>
      </c>
      <c r="CB122" t="str">
        <f t="shared" si="36"/>
        <v>2</v>
      </c>
      <c r="CC122" t="str">
        <f t="shared" si="36"/>
        <v>17</v>
      </c>
      <c r="CD122" t="str">
        <f t="shared" si="36"/>
        <v>11</v>
      </c>
    </row>
    <row r="123" spans="1:82" ht="16.5" thickBot="1">
      <c r="C123" s="98" t="str">
        <f>B118</f>
        <v>BL</v>
      </c>
      <c r="D123" s="54" t="s">
        <v>168</v>
      </c>
      <c r="E123" s="49"/>
      <c r="F123" s="49"/>
      <c r="G123" s="49"/>
      <c r="H123" s="49"/>
      <c r="I123" s="50"/>
      <c r="J123" s="50"/>
      <c r="K123" s="51"/>
      <c r="P123" s="20"/>
      <c r="Q123" s="21"/>
      <c r="R123" s="21"/>
      <c r="S123" s="21"/>
      <c r="T123" s="21"/>
      <c r="U123" s="20"/>
      <c r="BH123" s="1" t="s">
        <v>21</v>
      </c>
      <c r="BI123" s="1" t="s">
        <v>22</v>
      </c>
      <c r="BJ123" s="1" t="s">
        <v>31</v>
      </c>
      <c r="BK123" s="1" t="s">
        <v>0</v>
      </c>
      <c r="BL123" s="1" t="s">
        <v>23</v>
      </c>
      <c r="BM123" s="1" t="s">
        <v>32</v>
      </c>
      <c r="BN123" s="1" t="s">
        <v>33</v>
      </c>
      <c r="BO123" s="1" t="s">
        <v>24</v>
      </c>
      <c r="BP123" s="1" t="s">
        <v>34</v>
      </c>
      <c r="BQ123" s="1" t="s">
        <v>35</v>
      </c>
      <c r="BR123" s="1" t="s">
        <v>25</v>
      </c>
      <c r="BS123" s="1" t="s">
        <v>1</v>
      </c>
      <c r="BT123" s="1" t="s">
        <v>26</v>
      </c>
      <c r="BU123" s="1" t="s">
        <v>72</v>
      </c>
      <c r="BV123" s="1" t="s">
        <v>27</v>
      </c>
      <c r="BW123" s="1" t="s">
        <v>28</v>
      </c>
      <c r="BX123" s="1" t="s">
        <v>18</v>
      </c>
      <c r="BY123" s="1" t="s">
        <v>19</v>
      </c>
      <c r="BZ123" s="1" t="s">
        <v>29</v>
      </c>
      <c r="CA123" s="1" t="s">
        <v>95</v>
      </c>
      <c r="CB123" s="1" t="s">
        <v>96</v>
      </c>
    </row>
    <row r="124" spans="1:82">
      <c r="BH124">
        <f>FIND("	",$D$122)</f>
        <v>3</v>
      </c>
      <c r="BI124">
        <f t="shared" ref="BI124:CB124" si="37">FIND("	",$D$122,BH124+1)</f>
        <v>9</v>
      </c>
      <c r="BJ124">
        <f t="shared" si="37"/>
        <v>12</v>
      </c>
      <c r="BK124">
        <f t="shared" si="37"/>
        <v>18</v>
      </c>
      <c r="BL124">
        <f t="shared" si="37"/>
        <v>21</v>
      </c>
      <c r="BM124">
        <f t="shared" si="37"/>
        <v>27</v>
      </c>
      <c r="BN124">
        <f t="shared" si="37"/>
        <v>30</v>
      </c>
      <c r="BO124">
        <f t="shared" si="37"/>
        <v>34</v>
      </c>
      <c r="BP124">
        <f t="shared" si="37"/>
        <v>37</v>
      </c>
      <c r="BQ124">
        <f t="shared" si="37"/>
        <v>40</v>
      </c>
      <c r="BR124">
        <f t="shared" si="37"/>
        <v>43</v>
      </c>
      <c r="BS124">
        <f t="shared" si="37"/>
        <v>46</v>
      </c>
      <c r="BT124">
        <f t="shared" si="37"/>
        <v>49</v>
      </c>
      <c r="BU124">
        <f t="shared" si="37"/>
        <v>52</v>
      </c>
      <c r="BV124">
        <f t="shared" si="37"/>
        <v>54</v>
      </c>
      <c r="BW124">
        <f t="shared" si="37"/>
        <v>56</v>
      </c>
      <c r="BX124">
        <f t="shared" si="37"/>
        <v>58</v>
      </c>
      <c r="BY124">
        <f t="shared" si="37"/>
        <v>61</v>
      </c>
      <c r="BZ124">
        <f t="shared" si="37"/>
        <v>64</v>
      </c>
      <c r="CA124">
        <f t="shared" si="37"/>
        <v>65</v>
      </c>
      <c r="CB124" t="e">
        <f t="shared" si="37"/>
        <v>#VALUE!</v>
      </c>
    </row>
    <row r="125" spans="1:82">
      <c r="N125" s="6"/>
      <c r="BH125" t="str">
        <f>TRIM(MID($D$122,1,BH124-1))</f>
        <v>87</v>
      </c>
      <c r="BJ125" t="str">
        <f>TRIM(MID($D$122,BH124,BI124-BH124))</f>
        <v xml:space="preserve">	34-63</v>
      </c>
      <c r="BM125" t="str">
        <f>TRIM(MID($D$122,BJ124,BK124-BJ124))</f>
        <v xml:space="preserve">	22-37</v>
      </c>
      <c r="BN125" t="str">
        <f>TRIM(MID($D$122,BK124,BL124-BK124))</f>
        <v xml:space="preserve">	59</v>
      </c>
      <c r="BP125" t="str">
        <f>TRIM(MID($D$122,BL124,BM124-BL124))</f>
        <v xml:space="preserve">	12-26</v>
      </c>
      <c r="BQ125" t="str">
        <f>TRIM(MID($D$122,BM124,BN124-BM124))</f>
        <v xml:space="preserve">	46</v>
      </c>
      <c r="BS125" t="str">
        <f t="shared" ref="BS125:CD125" si="38">TRIM(MID($D$122,BN124,BO124-BN124))</f>
        <v xml:space="preserve">	7-9</v>
      </c>
      <c r="BT125" t="str">
        <f t="shared" si="38"/>
        <v xml:space="preserve">	77</v>
      </c>
      <c r="BU125" t="str">
        <f t="shared" si="38"/>
        <v xml:space="preserve">	12</v>
      </c>
      <c r="BV125" t="str">
        <f t="shared" si="38"/>
        <v xml:space="preserve">	24</v>
      </c>
      <c r="BW125" t="str">
        <f t="shared" si="38"/>
        <v xml:space="preserve">	36</v>
      </c>
      <c r="BX125" t="str">
        <f t="shared" si="38"/>
        <v xml:space="preserve">	23</v>
      </c>
      <c r="BY125" t="str">
        <f t="shared" si="38"/>
        <v xml:space="preserve">	19</v>
      </c>
      <c r="BZ125" t="str">
        <f t="shared" si="38"/>
        <v xml:space="preserve">	9</v>
      </c>
      <c r="CA125" t="str">
        <f t="shared" si="38"/>
        <v xml:space="preserve">	2</v>
      </c>
      <c r="CB125" t="str">
        <f t="shared" si="38"/>
        <v xml:space="preserve">	2</v>
      </c>
      <c r="CC125" t="str">
        <f t="shared" si="38"/>
        <v xml:space="preserve">	11</v>
      </c>
      <c r="CD125" t="str">
        <f t="shared" si="38"/>
        <v xml:space="preserve">	17</v>
      </c>
    </row>
    <row r="126" spans="1:82" ht="16.5" thickBot="1">
      <c r="BH126">
        <f>FIND("-",BJ125)</f>
        <v>4</v>
      </c>
      <c r="BJ126">
        <f>FIND("-",BJ125)</f>
        <v>4</v>
      </c>
      <c r="BL126">
        <f>FIND("-",BP125)</f>
        <v>4</v>
      </c>
      <c r="BN126">
        <f>FIND("-",BS125)</f>
        <v>3</v>
      </c>
    </row>
    <row r="127" spans="1:82" ht="18.75" thickBot="1">
      <c r="B127" s="25" t="s">
        <v>46</v>
      </c>
      <c r="C127" s="24"/>
      <c r="D127" s="24"/>
      <c r="E127" s="25" t="s">
        <v>47</v>
      </c>
      <c r="F127" s="24"/>
      <c r="J127" s="184"/>
      <c r="K127" s="185"/>
      <c r="L127" s="140" t="str">
        <f>B117</f>
        <v>TMB</v>
      </c>
      <c r="M127" s="139" t="str">
        <f>B118</f>
        <v>BL</v>
      </c>
      <c r="BJ127" t="str">
        <f>LEFT(BJ125,3)</f>
        <v xml:space="preserve">	34</v>
      </c>
      <c r="BK127" t="str">
        <f>RIGHT(BJ125,LEN(BJ125)-BH126)</f>
        <v>63</v>
      </c>
      <c r="BM127" t="str">
        <f>LEFT(BM125,BJ126-1)</f>
        <v xml:space="preserve">	22</v>
      </c>
      <c r="BN127" t="str">
        <f>RIGHT(BM125,LEN(BM125)-BJ126)</f>
        <v>37</v>
      </c>
      <c r="BP127" t="str">
        <f>LEFT(BP125,BL126-1)</f>
        <v xml:space="preserve">	12</v>
      </c>
      <c r="BQ127" t="str">
        <f>RIGHT(BP125,LEN(BP125)-BL126)</f>
        <v>26</v>
      </c>
      <c r="BS127" t="str">
        <f>LEFT(BS125,BN126-1)</f>
        <v xml:space="preserve">	7</v>
      </c>
      <c r="BT127" t="str">
        <f>RIGHT(BS125,LEN(BS125)-BN126)</f>
        <v>9</v>
      </c>
    </row>
    <row r="128" spans="1:82">
      <c r="B128" s="22" t="s">
        <v>169</v>
      </c>
      <c r="E128" s="22" t="s">
        <v>175</v>
      </c>
      <c r="J128" s="182" t="s">
        <v>48</v>
      </c>
      <c r="K128" s="183"/>
      <c r="L128" s="28">
        <f>MID(B128,FIND(":",B128)+1,LEN(B128))*1</f>
        <v>23</v>
      </c>
      <c r="M128" s="33">
        <f>MID(E128,FIND(":",E128)+1,LEN(E128))*1</f>
        <v>16</v>
      </c>
      <c r="BJ128" t="str">
        <f>CLEAN(BJ127)</f>
        <v>34</v>
      </c>
      <c r="BK128" t="str">
        <f>CLEAN(BK127)</f>
        <v>63</v>
      </c>
      <c r="BM128" t="str">
        <f>CLEAN(BM127)</f>
        <v>22</v>
      </c>
      <c r="BN128" t="str">
        <f>CLEAN(BN127)</f>
        <v>37</v>
      </c>
      <c r="BP128" t="str">
        <f>CLEAN(BP127)</f>
        <v>12</v>
      </c>
      <c r="BQ128" t="str">
        <f>CLEAN(BQ127)</f>
        <v>26</v>
      </c>
      <c r="BS128" t="str">
        <f>CLEAN(BS127)</f>
        <v>7</v>
      </c>
      <c r="BT128" t="str">
        <f>CLEAN(BT127)</f>
        <v>9</v>
      </c>
      <c r="BU128" t="str">
        <f t="shared" ref="BU128:CD128" si="39">CLEAN(BU125)</f>
        <v>12</v>
      </c>
      <c r="BV128" t="str">
        <f t="shared" si="39"/>
        <v>24</v>
      </c>
      <c r="BW128" t="str">
        <f t="shared" si="39"/>
        <v>36</v>
      </c>
      <c r="BX128" t="str">
        <f t="shared" si="39"/>
        <v>23</v>
      </c>
      <c r="BY128" t="str">
        <f t="shared" si="39"/>
        <v>19</v>
      </c>
      <c r="BZ128" t="str">
        <f t="shared" si="39"/>
        <v>9</v>
      </c>
      <c r="CA128" t="str">
        <f t="shared" si="39"/>
        <v>2</v>
      </c>
      <c r="CB128" t="str">
        <f t="shared" si="39"/>
        <v>2</v>
      </c>
      <c r="CC128" t="str">
        <f t="shared" si="39"/>
        <v>11</v>
      </c>
      <c r="CD128" t="str">
        <f t="shared" si="39"/>
        <v>17</v>
      </c>
    </row>
    <row r="129" spans="1:55" ht="18">
      <c r="B129" s="23"/>
      <c r="E129" s="23"/>
      <c r="J129" s="182" t="s">
        <v>49</v>
      </c>
      <c r="K129" s="183"/>
      <c r="L129" s="29">
        <f>MID(B130,FIND(":",B130)+1,LEN(B130))*1</f>
        <v>36</v>
      </c>
      <c r="M129" s="34">
        <f>MID(E130,FIND(":",E130)+1,LEN(E130))*1</f>
        <v>32</v>
      </c>
    </row>
    <row r="130" spans="1:55">
      <c r="B130" s="22" t="s">
        <v>170</v>
      </c>
      <c r="E130" s="22" t="s">
        <v>45</v>
      </c>
      <c r="J130" s="182" t="s">
        <v>135</v>
      </c>
      <c r="K130" s="183"/>
      <c r="L130" s="29">
        <f>MID(B132,FIND(":",B132)+1,LEN(B132))*1</f>
        <v>10</v>
      </c>
      <c r="M130" s="34">
        <f>MID(E132,FIND(":",E132)+1,LEN(E132))*1</f>
        <v>11</v>
      </c>
    </row>
    <row r="131" spans="1:55" ht="18">
      <c r="B131" s="23"/>
      <c r="E131" s="23"/>
      <c r="J131" s="182" t="s">
        <v>51</v>
      </c>
      <c r="K131" s="183"/>
      <c r="L131" s="29">
        <f>MID(B134,FIND(":",B134)+1,LEN(B134))*1</f>
        <v>13</v>
      </c>
      <c r="M131" s="34">
        <f>MID(E134,FIND(":",E134)+1,LEN(E134))*1</f>
        <v>7</v>
      </c>
    </row>
    <row r="132" spans="1:55" ht="16.5" thickBot="1">
      <c r="B132" s="22" t="s">
        <v>171</v>
      </c>
      <c r="E132" s="22" t="s">
        <v>54</v>
      </c>
      <c r="J132" s="189" t="s">
        <v>52</v>
      </c>
      <c r="K132" s="190"/>
      <c r="L132" s="31">
        <f>MID(B136,FIND(":",B136)+1,LEN(B136))*1</f>
        <v>31</v>
      </c>
      <c r="M132" s="35">
        <f>MID(E136,FIND(":",E136)+1,LEN(E136))*1</f>
        <v>18</v>
      </c>
    </row>
    <row r="133" spans="1:55" ht="18">
      <c r="B133" s="23"/>
      <c r="E133" s="23"/>
    </row>
    <row r="134" spans="1:55">
      <c r="B134" s="22" t="s">
        <v>172</v>
      </c>
      <c r="E134" s="22" t="s">
        <v>139</v>
      </c>
    </row>
    <row r="135" spans="1:55" ht="18">
      <c r="B135" s="23"/>
      <c r="E135" s="23"/>
    </row>
    <row r="136" spans="1:55">
      <c r="B136" s="22" t="s">
        <v>173</v>
      </c>
      <c r="E136" s="22" t="s">
        <v>176</v>
      </c>
    </row>
    <row r="137" spans="1:55" ht="18">
      <c r="B137" s="23"/>
      <c r="E137" s="23"/>
    </row>
    <row r="138" spans="1:55">
      <c r="B138" s="22" t="s">
        <v>174</v>
      </c>
      <c r="E138" s="22" t="s">
        <v>161</v>
      </c>
    </row>
    <row r="139" spans="1:55" ht="18">
      <c r="B139" s="23"/>
      <c r="E139" s="23"/>
    </row>
    <row r="140" spans="1:55">
      <c r="B140" s="22" t="s">
        <v>166</v>
      </c>
      <c r="E140" s="22" t="s">
        <v>142</v>
      </c>
    </row>
    <row r="141" spans="1:55" ht="16.5" thickBot="1"/>
    <row r="142" spans="1:55" ht="16.5" thickBot="1">
      <c r="AF142" s="162" t="s">
        <v>121</v>
      </c>
      <c r="AG142" s="163"/>
      <c r="AH142" s="163"/>
      <c r="AI142" s="163"/>
      <c r="AJ142" s="163"/>
      <c r="AK142" s="163"/>
      <c r="AL142" s="163"/>
      <c r="AM142" s="163"/>
      <c r="AN142" s="163"/>
      <c r="AO142" s="163"/>
      <c r="AP142" s="163"/>
      <c r="AQ142" s="163"/>
      <c r="AR142" s="163"/>
      <c r="AS142" s="164"/>
      <c r="AT142" s="165" t="s">
        <v>122</v>
      </c>
      <c r="AU142" s="166"/>
      <c r="AV142" s="166"/>
      <c r="AW142" s="166"/>
      <c r="AX142" s="166"/>
      <c r="AY142" s="166"/>
      <c r="AZ142" s="166"/>
      <c r="BA142" s="166"/>
      <c r="BB142" s="166"/>
      <c r="BC142" s="167"/>
    </row>
    <row r="143" spans="1:55" ht="16.5" thickBot="1">
      <c r="B143" s="55"/>
      <c r="C143" s="128"/>
      <c r="D143" s="71"/>
      <c r="E143" s="71"/>
      <c r="F143" s="71"/>
      <c r="G143" s="168" t="s">
        <v>120</v>
      </c>
      <c r="H143" s="169"/>
      <c r="I143" s="169"/>
      <c r="J143" s="169"/>
      <c r="K143" s="169"/>
      <c r="L143" s="169"/>
      <c r="M143" s="169"/>
      <c r="N143" s="169"/>
      <c r="O143" s="169"/>
      <c r="P143" s="169"/>
      <c r="Q143" s="169"/>
      <c r="R143" s="169"/>
      <c r="S143" s="169"/>
      <c r="T143" s="169"/>
      <c r="U143" s="169"/>
      <c r="V143" s="169"/>
      <c r="W143" s="169"/>
      <c r="X143" s="169"/>
      <c r="Y143" s="169"/>
      <c r="Z143" s="169"/>
      <c r="AA143" s="169"/>
      <c r="AB143" s="169"/>
      <c r="AC143" s="169"/>
      <c r="AD143" s="169"/>
      <c r="AE143" s="170"/>
      <c r="AF143" s="78"/>
      <c r="AG143" s="78"/>
      <c r="AH143" s="78"/>
      <c r="AI143" s="78"/>
      <c r="AJ143" s="78"/>
      <c r="AK143" s="78"/>
      <c r="AL143" s="78"/>
      <c r="AM143" s="79"/>
      <c r="AN143" s="172" t="s">
        <v>112</v>
      </c>
      <c r="AO143" s="172"/>
      <c r="AP143" s="172"/>
      <c r="AQ143" s="172"/>
      <c r="AR143" s="172"/>
      <c r="AS143" s="173"/>
      <c r="AT143" s="84"/>
      <c r="AU143" s="84"/>
      <c r="AV143" s="84"/>
      <c r="AW143" s="84"/>
      <c r="AX143" s="91"/>
      <c r="AY143" s="174" t="s">
        <v>112</v>
      </c>
      <c r="AZ143" s="175"/>
      <c r="BA143" s="175"/>
      <c r="BB143" s="175"/>
      <c r="BC143" s="176"/>
    </row>
    <row r="144" spans="1:55" ht="16.5" thickBot="1">
      <c r="A144" s="57" t="s">
        <v>84</v>
      </c>
      <c r="B144" s="57" t="s">
        <v>124</v>
      </c>
      <c r="C144" s="41" t="s">
        <v>90</v>
      </c>
      <c r="D144" s="56" t="s">
        <v>115</v>
      </c>
      <c r="E144" s="19" t="s">
        <v>22</v>
      </c>
      <c r="F144" s="76" t="s">
        <v>116</v>
      </c>
      <c r="G144" s="73" t="s">
        <v>7</v>
      </c>
      <c r="H144" s="72" t="s">
        <v>8</v>
      </c>
      <c r="I144" s="72" t="s">
        <v>117</v>
      </c>
      <c r="J144" s="72" t="s">
        <v>10</v>
      </c>
      <c r="K144" s="72" t="s">
        <v>11</v>
      </c>
      <c r="L144" s="72" t="s">
        <v>118</v>
      </c>
      <c r="M144" s="72" t="s">
        <v>91</v>
      </c>
      <c r="N144" s="72" t="s">
        <v>92</v>
      </c>
      <c r="O144" s="72" t="s">
        <v>93</v>
      </c>
      <c r="P144" s="72" t="s">
        <v>13</v>
      </c>
      <c r="Q144" s="72" t="s">
        <v>14</v>
      </c>
      <c r="R144" s="72" t="s">
        <v>15</v>
      </c>
      <c r="S144" s="72" t="s">
        <v>36</v>
      </c>
      <c r="T144" s="72" t="s">
        <v>94</v>
      </c>
      <c r="U144" s="72" t="s">
        <v>16</v>
      </c>
      <c r="V144" s="72" t="s">
        <v>17</v>
      </c>
      <c r="W144" s="72" t="s">
        <v>39</v>
      </c>
      <c r="X144" s="72" t="s">
        <v>18</v>
      </c>
      <c r="Y144" s="72" t="s">
        <v>19</v>
      </c>
      <c r="Z144" s="72" t="s">
        <v>29</v>
      </c>
      <c r="AA144" s="72" t="s">
        <v>95</v>
      </c>
      <c r="AB144" s="72" t="s">
        <v>96</v>
      </c>
      <c r="AC144" s="72" t="s">
        <v>97</v>
      </c>
      <c r="AD144" s="72" t="s">
        <v>98</v>
      </c>
      <c r="AE144" s="77" t="s">
        <v>99</v>
      </c>
      <c r="AF144" s="80" t="s">
        <v>100</v>
      </c>
      <c r="AG144" s="81" t="s">
        <v>101</v>
      </c>
      <c r="AH144" s="81" t="s">
        <v>102</v>
      </c>
      <c r="AI144" s="81" t="s">
        <v>103</v>
      </c>
      <c r="AJ144" s="81" t="s">
        <v>104</v>
      </c>
      <c r="AK144" s="81" t="s">
        <v>105</v>
      </c>
      <c r="AL144" s="81" t="s">
        <v>106</v>
      </c>
      <c r="AM144" s="82" t="s">
        <v>107</v>
      </c>
      <c r="AN144" s="80" t="s">
        <v>100</v>
      </c>
      <c r="AO144" s="81" t="s">
        <v>36</v>
      </c>
      <c r="AP144" s="81" t="s">
        <v>104</v>
      </c>
      <c r="AQ144" s="81" t="s">
        <v>105</v>
      </c>
      <c r="AR144" s="81" t="s">
        <v>106</v>
      </c>
      <c r="AS144" s="83" t="s">
        <v>107</v>
      </c>
      <c r="AT144" s="85" t="s">
        <v>108</v>
      </c>
      <c r="AU144" s="86" t="s">
        <v>109</v>
      </c>
      <c r="AV144" s="86" t="s">
        <v>110</v>
      </c>
      <c r="AW144" s="86" t="s">
        <v>111</v>
      </c>
      <c r="AX144" s="92" t="s">
        <v>119</v>
      </c>
      <c r="AY144" s="121" t="s">
        <v>108</v>
      </c>
      <c r="AZ144" s="86" t="s">
        <v>109</v>
      </c>
      <c r="BA144" s="86" t="s">
        <v>110</v>
      </c>
      <c r="BB144" s="86" t="s">
        <v>111</v>
      </c>
      <c r="BC144" s="122" t="s">
        <v>119</v>
      </c>
    </row>
    <row r="145" spans="1:82" ht="16.5" thickBot="1">
      <c r="A145" s="127">
        <f xml:space="preserve"> Calendrier!A9</f>
        <v>6</v>
      </c>
      <c r="B145" s="95" t="str">
        <f>Calendrier!C9</f>
        <v>TGB</v>
      </c>
      <c r="C145" s="99" t="str">
        <f>IF(E145&gt;F145,"V","D")</f>
        <v>V</v>
      </c>
      <c r="D145" s="100" t="s">
        <v>113</v>
      </c>
      <c r="E145" s="101">
        <f>IF(ISERROR(BH153),0,VALUE(BH153))</f>
        <v>66</v>
      </c>
      <c r="F145" s="102">
        <f>IF(ISERROR(BH147),0,VALUE(BH147))</f>
        <v>64</v>
      </c>
      <c r="G145" s="74">
        <f>IF(ISERROR(BM156),0,VALUE(BM156))</f>
        <v>19</v>
      </c>
      <c r="H145" s="63">
        <f>IF(ISERROR(BN156),0,VALUE(BN156))</f>
        <v>37</v>
      </c>
      <c r="I145" s="114">
        <f>IF(ISERROR(G145/H145)=TRUE,0,(G145/H145))</f>
        <v>0.51351351351351349</v>
      </c>
      <c r="J145" s="63">
        <f>IF(ISERROR(BP156),0,VALUE(BP156))</f>
        <v>6</v>
      </c>
      <c r="K145" s="63">
        <f>IF(ISERROR(BQ156),0,VALUE(BQ156))</f>
        <v>19</v>
      </c>
      <c r="L145" s="114">
        <f>IF(ISERROR(J145/K145)=TRUE,0,(J145/K145))</f>
        <v>0.31578947368421051</v>
      </c>
      <c r="M145" s="63">
        <f>G145+J145</f>
        <v>25</v>
      </c>
      <c r="N145" s="63">
        <f>H145+K145</f>
        <v>56</v>
      </c>
      <c r="O145" s="114">
        <f>IF(ISERROR(M145+0.5*J145/N145)=TRUE,0,(M145/N145))</f>
        <v>0.44642857142857145</v>
      </c>
      <c r="P145" s="63">
        <f>IF(ISERROR(BS156),0,VALUE(BS156))</f>
        <v>10</v>
      </c>
      <c r="Q145" s="63">
        <f>IF(ISERROR(BT156),0,VALUE(BT156))</f>
        <v>11</v>
      </c>
      <c r="R145" s="64">
        <f>IF(ISERROR(P145/Q145)=TRUE,0,(P145/Q145)*100)</f>
        <v>90.909090909090907</v>
      </c>
      <c r="S145" s="114">
        <f>((M145+0.5*J145)/N145)</f>
        <v>0.5</v>
      </c>
      <c r="T145" s="114">
        <f>(E145/(2*(N145+(0.44*Q145))))</f>
        <v>0.54240631163708086</v>
      </c>
      <c r="U145" s="65">
        <f>IF(ISERROR(BU156),0,VALUE(BU156))</f>
        <v>8</v>
      </c>
      <c r="V145" s="65">
        <f>IF(ISERROR(BV156),0,VALUE(BV156))</f>
        <v>22</v>
      </c>
      <c r="W145" s="66">
        <f>U145+V145</f>
        <v>30</v>
      </c>
      <c r="X145" s="65">
        <f t="shared" ref="X145:AD145" si="40">IF(ISERROR(BX156),0,VALUE(BX156))</f>
        <v>18</v>
      </c>
      <c r="Y145" s="65">
        <f t="shared" si="40"/>
        <v>19</v>
      </c>
      <c r="Z145" s="65">
        <f t="shared" si="40"/>
        <v>4</v>
      </c>
      <c r="AA145" s="65">
        <f t="shared" si="40"/>
        <v>0</v>
      </c>
      <c r="AB145" s="65">
        <f t="shared" si="40"/>
        <v>2</v>
      </c>
      <c r="AC145" s="65">
        <f t="shared" si="40"/>
        <v>11</v>
      </c>
      <c r="AD145" s="65">
        <f t="shared" si="40"/>
        <v>15</v>
      </c>
      <c r="AE145" s="119">
        <f>(E145+Z145+X145+AA145+W145)-((N145-M145)+(Q145-P145)+Y145)</f>
        <v>67</v>
      </c>
      <c r="AF145" s="107">
        <f>(N145+0.44*Q145)+(Y145-U145)</f>
        <v>71.84</v>
      </c>
      <c r="AG145" s="108">
        <f>100*(E145/AF145)</f>
        <v>91.870824053452111</v>
      </c>
      <c r="AH145" s="108">
        <f>AG146</f>
        <v>89.485458612975378</v>
      </c>
      <c r="AI145" s="108">
        <f>AG145-AH145</f>
        <v>2.3853654404767326</v>
      </c>
      <c r="AJ145" s="109">
        <f>(U145/((N145-M145)+(Q145-P145)))</f>
        <v>0.25</v>
      </c>
      <c r="AK145" s="109">
        <f>(Y145/AF145)</f>
        <v>0.26447661469933181</v>
      </c>
      <c r="AL145" s="109">
        <f>(Q145/N145)</f>
        <v>0.19642857142857142</v>
      </c>
      <c r="AM145" s="110">
        <f>((S145*0.4)+(AJ145*0.2)+(AL145*0.15)-(AK145*0.25))*100</f>
        <v>21.334513203945278</v>
      </c>
      <c r="AN145" s="107">
        <f>AF146</f>
        <v>71.52000000000001</v>
      </c>
      <c r="AO145" s="114">
        <f>S146</f>
        <v>0.50909090909090904</v>
      </c>
      <c r="AP145" s="109">
        <f>AJ146</f>
        <v>0.17241379310344829</v>
      </c>
      <c r="AQ145" s="109">
        <f>AK146</f>
        <v>0.25167785234899326</v>
      </c>
      <c r="AR145" s="109">
        <f>AL146</f>
        <v>0.14545454545454545</v>
      </c>
      <c r="AS145" s="115">
        <f>AM146</f>
        <v>19.701784098798676</v>
      </c>
      <c r="AT145" s="129">
        <f>L156</f>
        <v>21</v>
      </c>
      <c r="AU145" s="130">
        <f>L157</f>
        <v>24</v>
      </c>
      <c r="AV145" s="130">
        <f>L158</f>
        <v>9</v>
      </c>
      <c r="AW145" s="130">
        <f>L159</f>
        <v>2</v>
      </c>
      <c r="AX145" s="131">
        <f>AV145-AW146</f>
        <v>-1</v>
      </c>
      <c r="AY145" s="132">
        <f>M156</f>
        <v>14</v>
      </c>
      <c r="AZ145" s="130">
        <f>M157</f>
        <v>40</v>
      </c>
      <c r="BA145" s="130">
        <f>M158</f>
        <v>7</v>
      </c>
      <c r="BB145" s="130">
        <f>M159</f>
        <v>10</v>
      </c>
      <c r="BC145" s="133">
        <f>BA145-AW145</f>
        <v>5</v>
      </c>
      <c r="BH145" s="1" t="s">
        <v>21</v>
      </c>
      <c r="BI145" s="1" t="s">
        <v>22</v>
      </c>
      <c r="BJ145" s="1" t="s">
        <v>31</v>
      </c>
      <c r="BK145" s="1" t="s">
        <v>0</v>
      </c>
      <c r="BL145" s="1" t="s">
        <v>23</v>
      </c>
      <c r="BM145" s="1" t="s">
        <v>32</v>
      </c>
      <c r="BN145" s="1" t="s">
        <v>33</v>
      </c>
      <c r="BO145" s="1" t="s">
        <v>24</v>
      </c>
      <c r="BP145" s="1" t="s">
        <v>34</v>
      </c>
      <c r="BQ145" s="1" t="s">
        <v>35</v>
      </c>
      <c r="BR145" s="1" t="s">
        <v>25</v>
      </c>
      <c r="BS145" s="1" t="s">
        <v>1</v>
      </c>
      <c r="BT145" s="1" t="s">
        <v>26</v>
      </c>
      <c r="BU145" s="1" t="s">
        <v>72</v>
      </c>
      <c r="BV145" s="1" t="s">
        <v>27</v>
      </c>
      <c r="BW145" s="1" t="s">
        <v>28</v>
      </c>
      <c r="BX145" s="1" t="s">
        <v>18</v>
      </c>
      <c r="BY145" s="1" t="s">
        <v>19</v>
      </c>
      <c r="BZ145" s="1" t="s">
        <v>29</v>
      </c>
      <c r="CA145" s="1" t="s">
        <v>95</v>
      </c>
      <c r="CB145" s="1" t="s">
        <v>96</v>
      </c>
      <c r="CC145" s="1" t="s">
        <v>97</v>
      </c>
      <c r="CD145" s="1" t="s">
        <v>98</v>
      </c>
    </row>
    <row r="146" spans="1:82" ht="16.5" thickBot="1">
      <c r="B146" s="96" t="str">
        <f>Calendrier!E9</f>
        <v>LBB</v>
      </c>
      <c r="C146" s="103" t="str">
        <f>IF(E146&gt;F146,"V","D")</f>
        <v>D</v>
      </c>
      <c r="D146" s="104" t="s">
        <v>114</v>
      </c>
      <c r="E146" s="105">
        <f>IF(ISERROR(BH147),0,VALUE(BH147))</f>
        <v>64</v>
      </c>
      <c r="F146" s="106">
        <f>IF(ISERROR(BH153),0,VALUE(BH153))</f>
        <v>66</v>
      </c>
      <c r="G146" s="75">
        <f>IF(ISERROR(BM150),0,VALUE(BM150))</f>
        <v>22</v>
      </c>
      <c r="H146" s="67">
        <f>IF(ISERROR(BN150),0,VALUE(BN150))</f>
        <v>40</v>
      </c>
      <c r="I146" s="117">
        <f>IF(ISERROR(G146/H146)=TRUE,0,(G146/H146))</f>
        <v>0.55000000000000004</v>
      </c>
      <c r="J146" s="69">
        <f>IF(ISERROR(BP150),0,VALUE(BP150))</f>
        <v>4</v>
      </c>
      <c r="K146" s="69">
        <f>IF(ISERROR(BQ150),0,VALUE(BQ150))</f>
        <v>15</v>
      </c>
      <c r="L146" s="117">
        <f>IF(ISERROR(J146/K146)=TRUE,0,(J146/K146))</f>
        <v>0.26666666666666666</v>
      </c>
      <c r="M146" s="69">
        <f>G146+J146</f>
        <v>26</v>
      </c>
      <c r="N146" s="69">
        <f>H146+K146</f>
        <v>55</v>
      </c>
      <c r="O146" s="117">
        <f>IF(ISERROR(M146+0.5*J146/N146)=TRUE,0,(M146/N146))</f>
        <v>0.47272727272727272</v>
      </c>
      <c r="P146" s="69">
        <f>IF(ISERROR(BS150),0,VALUE(BS150))</f>
        <v>8</v>
      </c>
      <c r="Q146" s="69">
        <f>IF(ISERROR(BT150),0,VALUE(BT150))</f>
        <v>8</v>
      </c>
      <c r="R146" s="68">
        <f>IF(ISERROR(P146/Q146)=TRUE,0,(P146/Q146)*100)</f>
        <v>100</v>
      </c>
      <c r="S146" s="117">
        <f>((M146+0.5*J146)/N146)</f>
        <v>0.50909090909090904</v>
      </c>
      <c r="T146" s="117">
        <f>(E146/(2*(N146+(0.44*Q146))))</f>
        <v>0.54682159945317832</v>
      </c>
      <c r="U146" s="67">
        <f>IF(ISERROR(BU150),0,VALUE(BU150))</f>
        <v>5</v>
      </c>
      <c r="V146" s="67">
        <f>IF(ISERROR(BV150),0,VALUE(BV150))</f>
        <v>23</v>
      </c>
      <c r="W146" s="70">
        <f>U146+V146</f>
        <v>28</v>
      </c>
      <c r="X146" s="67">
        <f t="shared" ref="X146:AD146" si="41">IF(ISERROR(BX150),0,VALUE(BX150))</f>
        <v>18</v>
      </c>
      <c r="Y146" s="67">
        <f t="shared" si="41"/>
        <v>18</v>
      </c>
      <c r="Z146" s="67">
        <f t="shared" si="41"/>
        <v>10</v>
      </c>
      <c r="AA146" s="67">
        <f t="shared" si="41"/>
        <v>2</v>
      </c>
      <c r="AB146" s="67">
        <f t="shared" si="41"/>
        <v>0</v>
      </c>
      <c r="AC146" s="67">
        <f t="shared" si="41"/>
        <v>15</v>
      </c>
      <c r="AD146" s="67">
        <f t="shared" si="41"/>
        <v>11</v>
      </c>
      <c r="AE146" s="120">
        <f>(E146+Z146+X146+AA146+W146)-((N146-M146)+(Q146-P146)+Y146)</f>
        <v>75</v>
      </c>
      <c r="AF146" s="116">
        <f>(N146+0.44*Q146)+(Y146-U146)</f>
        <v>71.52000000000001</v>
      </c>
      <c r="AG146" s="111">
        <f>100*(E146/AF146)</f>
        <v>89.485458612975378</v>
      </c>
      <c r="AH146" s="111">
        <f>AG145</f>
        <v>91.870824053452111</v>
      </c>
      <c r="AI146" s="111">
        <f>AG146-AH146</f>
        <v>-2.3853654404767326</v>
      </c>
      <c r="AJ146" s="112">
        <f>(U146/((N146-M146)+(Q146-P146)))</f>
        <v>0.17241379310344829</v>
      </c>
      <c r="AK146" s="112">
        <f>(Y146/AF146)</f>
        <v>0.25167785234899326</v>
      </c>
      <c r="AL146" s="112">
        <f>(Q146/N146)</f>
        <v>0.14545454545454545</v>
      </c>
      <c r="AM146" s="113">
        <f>((S146*0.4)+(AJ146*0.2)+(AL146*0.15)-(AK146*0.25))*100</f>
        <v>19.701784098798676</v>
      </c>
      <c r="AN146" s="116">
        <f>AF145</f>
        <v>71.84</v>
      </c>
      <c r="AO146" s="117">
        <f>S145</f>
        <v>0.5</v>
      </c>
      <c r="AP146" s="112">
        <f>AJ145</f>
        <v>0.25</v>
      </c>
      <c r="AQ146" s="112">
        <f>AK145</f>
        <v>0.26447661469933181</v>
      </c>
      <c r="AR146" s="112">
        <f>AL145</f>
        <v>0.19642857142857142</v>
      </c>
      <c r="AS146" s="118">
        <f>AM145</f>
        <v>21.334513203945278</v>
      </c>
      <c r="AT146" s="134">
        <f>M156</f>
        <v>14</v>
      </c>
      <c r="AU146" s="70">
        <f>M157</f>
        <v>40</v>
      </c>
      <c r="AV146" s="70">
        <f>M158</f>
        <v>7</v>
      </c>
      <c r="AW146" s="135">
        <f>M159</f>
        <v>10</v>
      </c>
      <c r="AX146" s="136">
        <f>AV146-AW145</f>
        <v>5</v>
      </c>
      <c r="AY146" s="137">
        <f>L156</f>
        <v>21</v>
      </c>
      <c r="AZ146" s="135">
        <f>L157</f>
        <v>24</v>
      </c>
      <c r="BA146" s="135">
        <f>L158</f>
        <v>9</v>
      </c>
      <c r="BB146" s="135">
        <f>L159</f>
        <v>2</v>
      </c>
      <c r="BC146" s="138">
        <f>BA146-AW146</f>
        <v>-1</v>
      </c>
      <c r="BH146">
        <f>FIND("	",$D$151)</f>
        <v>3</v>
      </c>
      <c r="BI146">
        <f t="shared" ref="BI146:CB146" si="42">FIND("	",$D$151,BH146+1)</f>
        <v>9</v>
      </c>
      <c r="BJ146">
        <f t="shared" si="42"/>
        <v>12</v>
      </c>
      <c r="BK146">
        <f t="shared" si="42"/>
        <v>18</v>
      </c>
      <c r="BL146">
        <f t="shared" si="42"/>
        <v>21</v>
      </c>
      <c r="BM146">
        <f t="shared" si="42"/>
        <v>26</v>
      </c>
      <c r="BN146">
        <f t="shared" si="42"/>
        <v>29</v>
      </c>
      <c r="BO146">
        <f t="shared" si="42"/>
        <v>33</v>
      </c>
      <c r="BP146">
        <f t="shared" si="42"/>
        <v>37</v>
      </c>
      <c r="BQ146">
        <f t="shared" si="42"/>
        <v>39</v>
      </c>
      <c r="BR146">
        <f t="shared" si="42"/>
        <v>42</v>
      </c>
      <c r="BS146">
        <f t="shared" si="42"/>
        <v>45</v>
      </c>
      <c r="BT146">
        <f t="shared" si="42"/>
        <v>48</v>
      </c>
      <c r="BU146">
        <f t="shared" si="42"/>
        <v>51</v>
      </c>
      <c r="BV146">
        <f t="shared" si="42"/>
        <v>54</v>
      </c>
      <c r="BW146">
        <f t="shared" si="42"/>
        <v>56</v>
      </c>
      <c r="BX146">
        <f t="shared" si="42"/>
        <v>58</v>
      </c>
      <c r="BY146">
        <f t="shared" si="42"/>
        <v>61</v>
      </c>
      <c r="BZ146">
        <f t="shared" si="42"/>
        <v>64</v>
      </c>
      <c r="CA146">
        <f t="shared" si="42"/>
        <v>65</v>
      </c>
      <c r="CB146" t="e">
        <f t="shared" si="42"/>
        <v>#VALUE!</v>
      </c>
    </row>
    <row r="147" spans="1:82">
      <c r="BH147" t="str">
        <f>TRIM(MID($D$151,1,BH146-1))</f>
        <v>64</v>
      </c>
      <c r="BJ147" t="str">
        <f>TRIM(MID($D$151,BH146,BI146-BH146))</f>
        <v xml:space="preserve">	26-55</v>
      </c>
      <c r="BM147" t="str">
        <f>TRIM(MID($D$151,BJ146,BK146-BJ146))</f>
        <v xml:space="preserve">	22-40</v>
      </c>
      <c r="BN147" t="str">
        <f>TRIM(MID($D$151,BK146,BL146-BK146))</f>
        <v xml:space="preserve">	55</v>
      </c>
      <c r="BP147" t="str">
        <f>TRIM(MID($D$151,BL146,BM146-BL146))</f>
        <v xml:space="preserve">	4-15</v>
      </c>
      <c r="BQ147" t="str">
        <f>TRIM(MID($D$151,BM146,BN146-BM146))</f>
        <v xml:space="preserve">	26</v>
      </c>
      <c r="BS147" t="str">
        <f t="shared" ref="BS147:CD147" si="43">TRIM(MID($D$151,BN146,BO146-BN146))</f>
        <v xml:space="preserve">	8-8</v>
      </c>
      <c r="BT147" t="str">
        <f t="shared" si="43"/>
        <v xml:space="preserve">	100</v>
      </c>
      <c r="BU147" t="str">
        <f t="shared" si="43"/>
        <v xml:space="preserve">	5</v>
      </c>
      <c r="BV147" t="str">
        <f t="shared" si="43"/>
        <v xml:space="preserve">	23</v>
      </c>
      <c r="BW147" t="str">
        <f t="shared" si="43"/>
        <v xml:space="preserve">	28</v>
      </c>
      <c r="BX147" t="str">
        <f t="shared" si="43"/>
        <v xml:space="preserve">	18</v>
      </c>
      <c r="BY147" t="str">
        <f t="shared" si="43"/>
        <v xml:space="preserve">	18</v>
      </c>
      <c r="BZ147" t="str">
        <f t="shared" si="43"/>
        <v xml:space="preserve">	10</v>
      </c>
      <c r="CA147" t="str">
        <f t="shared" si="43"/>
        <v xml:space="preserve">	2</v>
      </c>
      <c r="CB147" t="str">
        <f t="shared" si="43"/>
        <v xml:space="preserve">	0</v>
      </c>
      <c r="CC147" t="str">
        <f t="shared" si="43"/>
        <v xml:space="preserve">	15</v>
      </c>
      <c r="CD147" t="str">
        <f t="shared" si="43"/>
        <v xml:space="preserve">	11</v>
      </c>
    </row>
    <row r="148" spans="1:82" ht="16.5" thickBot="1">
      <c r="I148" s="4"/>
      <c r="K148" s="4"/>
      <c r="BH148">
        <f>FIND("-",BJ147)</f>
        <v>4</v>
      </c>
      <c r="BJ148">
        <f>FIND("-",BJ147)</f>
        <v>4</v>
      </c>
      <c r="BL148">
        <f>FIND("-",BP147)</f>
        <v>3</v>
      </c>
      <c r="BN148">
        <f>FIND("-",BS147)</f>
        <v>3</v>
      </c>
    </row>
    <row r="149" spans="1:82" ht="16.5" thickBot="1">
      <c r="C149" s="186" t="s">
        <v>20</v>
      </c>
      <c r="D149" s="187"/>
      <c r="E149" s="187"/>
      <c r="F149" s="187"/>
      <c r="G149" s="187"/>
      <c r="H149" s="187"/>
      <c r="I149" s="187"/>
      <c r="J149" s="187"/>
      <c r="K149" s="188"/>
      <c r="BJ149" t="str">
        <f>LEFT(BJ147,3)</f>
        <v xml:space="preserve">	26</v>
      </c>
      <c r="BK149" t="str">
        <f>RIGHT(BJ147,LEN(BJ147)-BH148)</f>
        <v>55</v>
      </c>
      <c r="BM149" t="str">
        <f>LEFT(BM147,BJ148-1)</f>
        <v xml:space="preserve">	22</v>
      </c>
      <c r="BN149" t="str">
        <f>RIGHT(BM147,LEN(BM147)-BJ148)</f>
        <v>40</v>
      </c>
      <c r="BO149" t="str">
        <f>RIGHT(BN147,LEN(BN147)-BL148)</f>
        <v/>
      </c>
      <c r="BP149" t="str">
        <f>LEFT(BP147,BL148-1)</f>
        <v xml:space="preserve">	4</v>
      </c>
      <c r="BQ149" t="str">
        <f>RIGHT(BP147,LEN(BP147)-BL148)</f>
        <v>15</v>
      </c>
      <c r="BS149" t="str">
        <f>LEFT(BS147,BN148-1)</f>
        <v xml:space="preserve">	8</v>
      </c>
      <c r="BT149" t="str">
        <f>RIGHT(BS147,LEN(BS147)-BN148)</f>
        <v>8</v>
      </c>
    </row>
    <row r="150" spans="1:82" ht="16.5" thickBot="1">
      <c r="C150" s="97" t="str">
        <f>B145</f>
        <v>TGB</v>
      </c>
      <c r="D150" s="58" t="s">
        <v>187</v>
      </c>
      <c r="E150" s="59"/>
      <c r="F150" s="59"/>
      <c r="G150" s="59"/>
      <c r="H150" s="59"/>
      <c r="I150" s="60"/>
      <c r="J150" s="60"/>
      <c r="K150" s="61"/>
      <c r="L150" s="52"/>
      <c r="P150" s="20"/>
      <c r="Q150" s="21"/>
      <c r="R150" s="21"/>
      <c r="S150" s="21"/>
      <c r="T150" s="21"/>
      <c r="U150" s="20"/>
      <c r="BJ150" t="str">
        <f>CLEAN(BJ149)</f>
        <v>26</v>
      </c>
      <c r="BK150" t="str">
        <f>CLEAN(BK149)</f>
        <v>55</v>
      </c>
      <c r="BM150" t="str">
        <f>CLEAN(BM149)</f>
        <v>22</v>
      </c>
      <c r="BN150" t="str">
        <f>CLEAN(BN149)</f>
        <v>40</v>
      </c>
      <c r="BO150" t="str">
        <f>CLEAN(BO149)</f>
        <v/>
      </c>
      <c r="BP150" t="str">
        <f>CLEAN(BP149)</f>
        <v>4</v>
      </c>
      <c r="BQ150" t="str">
        <f>CLEAN(BQ149)</f>
        <v>15</v>
      </c>
      <c r="BS150" t="str">
        <f>CLEAN(BS149)</f>
        <v>8</v>
      </c>
      <c r="BT150" t="str">
        <f>CLEAN(BT149)</f>
        <v>8</v>
      </c>
      <c r="BU150" t="str">
        <f t="shared" ref="BU150:CD150" si="44">CLEAN(BU147)</f>
        <v>5</v>
      </c>
      <c r="BV150" t="str">
        <f t="shared" si="44"/>
        <v>23</v>
      </c>
      <c r="BW150" t="str">
        <f t="shared" si="44"/>
        <v>28</v>
      </c>
      <c r="BX150" t="str">
        <f t="shared" si="44"/>
        <v>18</v>
      </c>
      <c r="BY150" t="str">
        <f t="shared" si="44"/>
        <v>18</v>
      </c>
      <c r="BZ150" t="str">
        <f t="shared" si="44"/>
        <v>10</v>
      </c>
      <c r="CA150" t="str">
        <f t="shared" si="44"/>
        <v>2</v>
      </c>
      <c r="CB150" t="str">
        <f t="shared" si="44"/>
        <v>0</v>
      </c>
      <c r="CC150" t="str">
        <f t="shared" si="44"/>
        <v>15</v>
      </c>
      <c r="CD150" t="str">
        <f t="shared" si="44"/>
        <v>11</v>
      </c>
    </row>
    <row r="151" spans="1:82" ht="16.5" thickBot="1">
      <c r="C151" s="98" t="str">
        <f>B146</f>
        <v>LBB</v>
      </c>
      <c r="D151" s="54" t="s">
        <v>188</v>
      </c>
      <c r="E151" s="49"/>
      <c r="F151" s="49"/>
      <c r="G151" s="49"/>
      <c r="H151" s="49"/>
      <c r="I151" s="50"/>
      <c r="J151" s="50"/>
      <c r="K151" s="51"/>
      <c r="P151" s="20"/>
      <c r="Q151" s="21"/>
      <c r="R151" s="21"/>
      <c r="S151" s="21"/>
      <c r="T151" s="21"/>
      <c r="U151" s="20"/>
      <c r="BH151" s="1" t="s">
        <v>21</v>
      </c>
      <c r="BI151" s="1" t="s">
        <v>22</v>
      </c>
      <c r="BJ151" s="1" t="s">
        <v>31</v>
      </c>
      <c r="BK151" s="1" t="s">
        <v>0</v>
      </c>
      <c r="BL151" s="1" t="s">
        <v>23</v>
      </c>
      <c r="BM151" s="1" t="s">
        <v>32</v>
      </c>
      <c r="BN151" s="1" t="s">
        <v>33</v>
      </c>
      <c r="BO151" s="1" t="s">
        <v>24</v>
      </c>
      <c r="BP151" s="1" t="s">
        <v>34</v>
      </c>
      <c r="BQ151" s="1" t="s">
        <v>35</v>
      </c>
      <c r="BR151" s="1" t="s">
        <v>25</v>
      </c>
      <c r="BS151" s="1" t="s">
        <v>1</v>
      </c>
      <c r="BT151" s="1" t="s">
        <v>26</v>
      </c>
      <c r="BU151" s="1" t="s">
        <v>72</v>
      </c>
      <c r="BV151" s="1" t="s">
        <v>27</v>
      </c>
      <c r="BW151" s="1" t="s">
        <v>28</v>
      </c>
      <c r="BX151" s="1" t="s">
        <v>18</v>
      </c>
      <c r="BY151" s="1" t="s">
        <v>19</v>
      </c>
      <c r="BZ151" s="1" t="s">
        <v>29</v>
      </c>
      <c r="CA151" s="1" t="s">
        <v>95</v>
      </c>
      <c r="CB151" s="1" t="s">
        <v>96</v>
      </c>
    </row>
    <row r="152" spans="1:82">
      <c r="BH152">
        <f>FIND("	",$D$150)</f>
        <v>3</v>
      </c>
      <c r="BI152">
        <f t="shared" ref="BI152:CB152" si="45">FIND("	",$D$150,BH152+1)</f>
        <v>9</v>
      </c>
      <c r="BJ152">
        <f t="shared" si="45"/>
        <v>12</v>
      </c>
      <c r="BK152">
        <f t="shared" si="45"/>
        <v>18</v>
      </c>
      <c r="BL152">
        <f t="shared" si="45"/>
        <v>21</v>
      </c>
      <c r="BM152">
        <f t="shared" si="45"/>
        <v>26</v>
      </c>
      <c r="BN152">
        <f t="shared" si="45"/>
        <v>29</v>
      </c>
      <c r="BO152">
        <f t="shared" si="45"/>
        <v>35</v>
      </c>
      <c r="BP152">
        <f t="shared" si="45"/>
        <v>38</v>
      </c>
      <c r="BQ152">
        <f t="shared" si="45"/>
        <v>40</v>
      </c>
      <c r="BR152">
        <f t="shared" si="45"/>
        <v>43</v>
      </c>
      <c r="BS152">
        <f t="shared" si="45"/>
        <v>46</v>
      </c>
      <c r="BT152">
        <f t="shared" si="45"/>
        <v>49</v>
      </c>
      <c r="BU152">
        <f t="shared" si="45"/>
        <v>52</v>
      </c>
      <c r="BV152">
        <f t="shared" si="45"/>
        <v>54</v>
      </c>
      <c r="BW152">
        <f t="shared" si="45"/>
        <v>56</v>
      </c>
      <c r="BX152">
        <f t="shared" si="45"/>
        <v>58</v>
      </c>
      <c r="BY152">
        <f t="shared" si="45"/>
        <v>61</v>
      </c>
      <c r="BZ152">
        <f t="shared" si="45"/>
        <v>64</v>
      </c>
      <c r="CA152">
        <f t="shared" si="45"/>
        <v>65</v>
      </c>
      <c r="CB152" t="e">
        <f t="shared" si="45"/>
        <v>#VALUE!</v>
      </c>
    </row>
    <row r="153" spans="1:82">
      <c r="N153" s="6"/>
      <c r="BH153" t="str">
        <f>TRIM(MID($D$150,1,BH152-1))</f>
        <v>66</v>
      </c>
      <c r="BJ153" t="str">
        <f>TRIM(MID($D$150,BH152,BI152-BH152))</f>
        <v xml:space="preserve">	25-56</v>
      </c>
      <c r="BM153" t="str">
        <f>TRIM(MID($D$150,BJ152,BK152-BJ152))</f>
        <v xml:space="preserve">	19-37</v>
      </c>
      <c r="BN153" t="str">
        <f>TRIM(MID($D$150,BK152,BL152-BK152))</f>
        <v xml:space="preserve">	51</v>
      </c>
      <c r="BP153" t="str">
        <f>TRIM(MID($D$150,BL152,BM152-BL152))</f>
        <v xml:space="preserve">	6-19</v>
      </c>
      <c r="BQ153" t="str">
        <f>TRIM(MID($D$150,BM152,BN152-BM152))</f>
        <v xml:space="preserve">	31</v>
      </c>
      <c r="BS153" t="str">
        <f t="shared" ref="BS153:CD153" si="46">TRIM(MID($D$150,BN152,BO152-BN152))</f>
        <v xml:space="preserve">	10-11</v>
      </c>
      <c r="BT153" t="str">
        <f t="shared" si="46"/>
        <v xml:space="preserve">	90</v>
      </c>
      <c r="BU153" t="str">
        <f t="shared" si="46"/>
        <v xml:space="preserve">	8</v>
      </c>
      <c r="BV153" t="str">
        <f t="shared" si="46"/>
        <v xml:space="preserve">	22</v>
      </c>
      <c r="BW153" t="str">
        <f t="shared" si="46"/>
        <v xml:space="preserve">	30</v>
      </c>
      <c r="BX153" t="str">
        <f t="shared" si="46"/>
        <v xml:space="preserve">	18</v>
      </c>
      <c r="BY153" t="str">
        <f t="shared" si="46"/>
        <v xml:space="preserve">	19</v>
      </c>
      <c r="BZ153" t="str">
        <f t="shared" si="46"/>
        <v xml:space="preserve">	4</v>
      </c>
      <c r="CA153" t="str">
        <f t="shared" si="46"/>
        <v xml:space="preserve">	0</v>
      </c>
      <c r="CB153" t="str">
        <f t="shared" si="46"/>
        <v xml:space="preserve">	2</v>
      </c>
      <c r="CC153" t="str">
        <f t="shared" si="46"/>
        <v xml:space="preserve">	11</v>
      </c>
      <c r="CD153" t="str">
        <f t="shared" si="46"/>
        <v xml:space="preserve">	15</v>
      </c>
    </row>
    <row r="154" spans="1:82" ht="16.5" thickBot="1">
      <c r="BH154">
        <f>FIND("-",BJ153)</f>
        <v>4</v>
      </c>
      <c r="BJ154">
        <f>FIND("-",BJ153)</f>
        <v>4</v>
      </c>
      <c r="BL154">
        <f>FIND("-",BP153)</f>
        <v>3</v>
      </c>
      <c r="BN154">
        <f>FIND("-",BS153)</f>
        <v>4</v>
      </c>
    </row>
    <row r="155" spans="1:82" ht="18.75" thickBot="1">
      <c r="B155" s="25" t="s">
        <v>46</v>
      </c>
      <c r="C155" s="24"/>
      <c r="D155" s="24"/>
      <c r="E155" s="25" t="s">
        <v>47</v>
      </c>
      <c r="F155" s="24"/>
      <c r="J155" s="184"/>
      <c r="K155" s="185"/>
      <c r="L155" s="140" t="str">
        <f>B145</f>
        <v>TGB</v>
      </c>
      <c r="M155" s="139" t="str">
        <f>B146</f>
        <v>LBB</v>
      </c>
      <c r="BJ155" t="str">
        <f>LEFT(BJ153,3)</f>
        <v xml:space="preserve">	25</v>
      </c>
      <c r="BK155" t="str">
        <f>RIGHT(BJ153,LEN(BJ153)-BH154)</f>
        <v>56</v>
      </c>
      <c r="BM155" t="str">
        <f>LEFT(BM153,BJ154-1)</f>
        <v xml:space="preserve">	19</v>
      </c>
      <c r="BN155" t="str">
        <f>RIGHT(BM153,LEN(BM153)-BJ154)</f>
        <v>37</v>
      </c>
      <c r="BP155" t="str">
        <f>LEFT(BP153,BL154-1)</f>
        <v xml:space="preserve">	6</v>
      </c>
      <c r="BQ155" t="str">
        <f>RIGHT(BP153,LEN(BP153)-BL154)</f>
        <v>19</v>
      </c>
      <c r="BS155" t="str">
        <f>LEFT(BS153,BN154-1)</f>
        <v xml:space="preserve">	10</v>
      </c>
      <c r="BT155" t="str">
        <f>RIGHT(BS153,LEN(BS153)-BN154)</f>
        <v>11</v>
      </c>
    </row>
    <row r="156" spans="1:82">
      <c r="B156" s="22" t="s">
        <v>177</v>
      </c>
      <c r="E156" s="22" t="s">
        <v>162</v>
      </c>
      <c r="J156" s="182" t="s">
        <v>48</v>
      </c>
      <c r="K156" s="183"/>
      <c r="L156" s="28">
        <f>MID(B156,FIND(":",B156)+1,LEN(B156))*1</f>
        <v>21</v>
      </c>
      <c r="M156" s="33">
        <f>MID(E156,FIND(":",E156)+1,LEN(E156))*1</f>
        <v>14</v>
      </c>
      <c r="BJ156" t="str">
        <f>CLEAN(BJ155)</f>
        <v>25</v>
      </c>
      <c r="BK156" t="str">
        <f>CLEAN(BK155)</f>
        <v>56</v>
      </c>
      <c r="BM156" t="str">
        <f>CLEAN(BM155)</f>
        <v>19</v>
      </c>
      <c r="BN156" t="str">
        <f>CLEAN(BN155)</f>
        <v>37</v>
      </c>
      <c r="BP156" t="str">
        <f>CLEAN(BP155)</f>
        <v>6</v>
      </c>
      <c r="BQ156" t="str">
        <f>CLEAN(BQ155)</f>
        <v>19</v>
      </c>
      <c r="BS156" t="str">
        <f>CLEAN(BS155)</f>
        <v>10</v>
      </c>
      <c r="BT156" t="str">
        <f>CLEAN(BT155)</f>
        <v>11</v>
      </c>
      <c r="BU156" t="str">
        <f t="shared" ref="BU156:CD156" si="47">CLEAN(BU153)</f>
        <v>8</v>
      </c>
      <c r="BV156" t="str">
        <f t="shared" si="47"/>
        <v>22</v>
      </c>
      <c r="BW156" t="str">
        <f t="shared" si="47"/>
        <v>30</v>
      </c>
      <c r="BX156" t="str">
        <f t="shared" si="47"/>
        <v>18</v>
      </c>
      <c r="BY156" t="str">
        <f t="shared" si="47"/>
        <v>19</v>
      </c>
      <c r="BZ156" t="str">
        <f t="shared" si="47"/>
        <v>4</v>
      </c>
      <c r="CA156" t="str">
        <f t="shared" si="47"/>
        <v>0</v>
      </c>
      <c r="CB156" t="str">
        <f t="shared" si="47"/>
        <v>2</v>
      </c>
      <c r="CC156" t="str">
        <f t="shared" si="47"/>
        <v>11</v>
      </c>
      <c r="CD156" t="str">
        <f t="shared" si="47"/>
        <v>15</v>
      </c>
    </row>
    <row r="157" spans="1:82" ht="18">
      <c r="B157" s="23"/>
      <c r="E157" s="23"/>
      <c r="J157" s="182" t="s">
        <v>49</v>
      </c>
      <c r="K157" s="183"/>
      <c r="L157" s="29">
        <f>MID(B158,FIND(":",B158)+1,LEN(B158))*1</f>
        <v>24</v>
      </c>
      <c r="M157" s="34">
        <f>MID(E158,FIND(":",E158)+1,LEN(E158))*1</f>
        <v>40</v>
      </c>
    </row>
    <row r="158" spans="1:82">
      <c r="B158" s="22" t="s">
        <v>178</v>
      </c>
      <c r="E158" s="22" t="s">
        <v>182</v>
      </c>
      <c r="J158" s="182" t="s">
        <v>135</v>
      </c>
      <c r="K158" s="183"/>
      <c r="L158" s="29">
        <f>MID(B160,FIND(":",B160)+1,LEN(B160))*1</f>
        <v>9</v>
      </c>
      <c r="M158" s="34">
        <f>MID(E160,FIND(":",E160)+1,LEN(E160))*1</f>
        <v>7</v>
      </c>
    </row>
    <row r="159" spans="1:82" ht="18">
      <c r="B159" s="23"/>
      <c r="E159" s="23"/>
      <c r="J159" s="182" t="s">
        <v>51</v>
      </c>
      <c r="K159" s="183"/>
      <c r="L159" s="29">
        <f>MID(B162,FIND(":",B162)+1,LEN(B162))*1</f>
        <v>2</v>
      </c>
      <c r="M159" s="34">
        <f>MID(E162,FIND(":",E162)+1,LEN(E162))*1</f>
        <v>10</v>
      </c>
    </row>
    <row r="160" spans="1:82" ht="16.5" thickBot="1">
      <c r="B160" s="22" t="s">
        <v>179</v>
      </c>
      <c r="E160" s="22" t="s">
        <v>183</v>
      </c>
      <c r="J160" s="189" t="s">
        <v>52</v>
      </c>
      <c r="K160" s="190"/>
      <c r="L160" s="31">
        <f>MID(B164,FIND(":",B164)+1,LEN(B164))*1</f>
        <v>22</v>
      </c>
      <c r="M160" s="35">
        <f>MID(E164,FIND(":",E164)+1,LEN(E164))*1</f>
        <v>10</v>
      </c>
    </row>
    <row r="161" spans="2:5" ht="18">
      <c r="B161" s="23"/>
      <c r="E161" s="23"/>
    </row>
    <row r="162" spans="2:5">
      <c r="B162" s="22" t="s">
        <v>180</v>
      </c>
      <c r="E162" s="22" t="s">
        <v>159</v>
      </c>
    </row>
    <row r="163" spans="2:5" ht="18">
      <c r="B163" s="23"/>
      <c r="E163" s="23"/>
    </row>
    <row r="164" spans="2:5">
      <c r="B164" s="22" t="s">
        <v>164</v>
      </c>
      <c r="E164" s="22" t="s">
        <v>184</v>
      </c>
    </row>
    <row r="165" spans="2:5" ht="18">
      <c r="B165" s="23"/>
      <c r="E165" s="23"/>
    </row>
    <row r="166" spans="2:5">
      <c r="B166" s="22" t="s">
        <v>181</v>
      </c>
      <c r="E166" s="22" t="s">
        <v>185</v>
      </c>
    </row>
    <row r="167" spans="2:5" ht="18">
      <c r="B167" s="23"/>
      <c r="E167" s="23"/>
    </row>
    <row r="168" spans="2:5">
      <c r="B168" s="22" t="s">
        <v>134</v>
      </c>
      <c r="E168" s="22" t="s">
        <v>186</v>
      </c>
    </row>
    <row r="302" spans="2:24" ht="16.5" thickBot="1"/>
    <row r="303" spans="2:24">
      <c r="B303" s="45">
        <f xml:space="preserve"> Calendrier!A5</f>
        <v>2</v>
      </c>
      <c r="C303" s="195"/>
      <c r="D303" s="196"/>
      <c r="E303" s="196"/>
      <c r="F303" s="196"/>
      <c r="G303" s="196"/>
      <c r="H303" s="196"/>
      <c r="I303" s="196"/>
      <c r="J303" s="196"/>
      <c r="K303" s="196"/>
      <c r="L303" s="196"/>
      <c r="M303" s="196"/>
      <c r="N303" s="196"/>
      <c r="O303" s="196"/>
      <c r="P303" s="196"/>
      <c r="Q303" s="196"/>
      <c r="R303" s="196"/>
      <c r="S303" s="196"/>
      <c r="T303" s="196"/>
      <c r="U303" s="196"/>
      <c r="V303" s="196"/>
      <c r="W303" s="196"/>
      <c r="X303" s="196"/>
    </row>
    <row r="304" spans="2:24">
      <c r="B304" s="41" t="s">
        <v>2</v>
      </c>
      <c r="C304" s="19" t="s">
        <v>3</v>
      </c>
      <c r="D304" s="19" t="s">
        <v>4</v>
      </c>
      <c r="E304" s="19" t="s">
        <v>5</v>
      </c>
      <c r="F304" s="19" t="s">
        <v>6</v>
      </c>
      <c r="G304" s="19" t="s">
        <v>36</v>
      </c>
      <c r="H304" s="19" t="s">
        <v>7</v>
      </c>
      <c r="I304" s="19" t="s">
        <v>8</v>
      </c>
      <c r="J304" s="19" t="s">
        <v>9</v>
      </c>
      <c r="K304" s="19" t="s">
        <v>10</v>
      </c>
      <c r="L304" s="19" t="s">
        <v>11</v>
      </c>
      <c r="M304" s="19" t="s">
        <v>12</v>
      </c>
      <c r="N304" s="19" t="s">
        <v>13</v>
      </c>
      <c r="O304" s="19" t="s">
        <v>14</v>
      </c>
      <c r="P304" s="19" t="s">
        <v>15</v>
      </c>
      <c r="Q304" s="19" t="s">
        <v>16</v>
      </c>
      <c r="R304" s="19" t="s">
        <v>17</v>
      </c>
      <c r="S304" s="19" t="s">
        <v>39</v>
      </c>
      <c r="T304" s="19" t="s">
        <v>18</v>
      </c>
      <c r="U304" s="19" t="s">
        <v>19</v>
      </c>
      <c r="V304" s="19" t="s">
        <v>29</v>
      </c>
      <c r="W304" s="19" t="s">
        <v>37</v>
      </c>
      <c r="X304" s="11" t="s">
        <v>38</v>
      </c>
    </row>
    <row r="305" spans="2:51">
      <c r="B305" s="42" t="str">
        <f>Calendrier!C5</f>
        <v>RVBC</v>
      </c>
      <c r="C305" s="47">
        <v>300</v>
      </c>
      <c r="D305" s="9">
        <f>H306*2+K306*3+N306</f>
        <v>59</v>
      </c>
      <c r="E305" s="9">
        <f>H305+K305</f>
        <v>22</v>
      </c>
      <c r="F305" s="9">
        <f>I305+L305</f>
        <v>61</v>
      </c>
      <c r="G305" s="14">
        <f>IF(ISERROR(E305+0.5*K305/F305)=TRUE,0,(E305/F305)*100)</f>
        <v>36.065573770491802</v>
      </c>
      <c r="H305" s="37">
        <f>IF(ISERROR(AF316),0,VALUE(AF316))</f>
        <v>19</v>
      </c>
      <c r="I305" s="37">
        <f>IF(ISERROR(AG316),0,VALUE(AG316))</f>
        <v>44</v>
      </c>
      <c r="J305" s="14">
        <f>IF(ISERROR(H305/I305)=TRUE,0,(H305/I305)*100)</f>
        <v>43.18181818181818</v>
      </c>
      <c r="K305" s="8">
        <f>IF(ISERROR(AI316),0,VALUE(AI316))</f>
        <v>3</v>
      </c>
      <c r="L305" s="8">
        <f>IF(ISERROR(AJ316),0,VALUE(AJ316))</f>
        <v>17</v>
      </c>
      <c r="M305" s="14">
        <f>IF(ISERROR(K305/L305)=TRUE,0,(K305/L305)*100)</f>
        <v>17.647058823529413</v>
      </c>
      <c r="N305" s="8">
        <f>IF(ISERROR(AL316),0,VALUE(AL316))</f>
        <v>6</v>
      </c>
      <c r="O305" s="8">
        <f>IF(ISERROR(AM316),0,VALUE(AM316))</f>
        <v>11</v>
      </c>
      <c r="P305" s="14">
        <f>IF(ISERROR(N305/O305)=TRUE,0,(N305/O305)*100)</f>
        <v>54.54545454545454</v>
      </c>
      <c r="Q305" s="8">
        <f>IF(ISERROR(AN316),0,VALUE(AN316))</f>
        <v>11</v>
      </c>
      <c r="R305" s="8">
        <f>IF(ISERROR(AO316),0,VALUE(AO316))</f>
        <v>30</v>
      </c>
      <c r="S305" s="10">
        <f>Q305+R305</f>
        <v>41</v>
      </c>
      <c r="T305" s="8">
        <f>IF(ISERROR(AQ316),0,VALUE(AQ316))</f>
        <v>13</v>
      </c>
      <c r="U305" s="8">
        <f t="shared" ref="U305" si="48">IF(ISERROR(AR316),0,VALUE(AR316))</f>
        <v>15</v>
      </c>
      <c r="V305" s="8">
        <f t="shared" ref="V305" si="49">IF(ISERROR(AS316),0,VALUE(AS316))</f>
        <v>5</v>
      </c>
      <c r="W305" s="15">
        <f>F305+(O305*0.44)+U305-Q305</f>
        <v>69.84</v>
      </c>
      <c r="X305" s="12" t="e">
        <f>IF(#REF!=0,0,#REF!/#REF!)</f>
        <v>#REF!</v>
      </c>
      <c r="AA305" s="1" t="s">
        <v>21</v>
      </c>
      <c r="AB305" s="1" t="s">
        <v>22</v>
      </c>
      <c r="AC305" s="1" t="s">
        <v>31</v>
      </c>
      <c r="AD305" s="1" t="s">
        <v>0</v>
      </c>
      <c r="AE305" s="1" t="s">
        <v>23</v>
      </c>
      <c r="AF305" s="1" t="s">
        <v>32</v>
      </c>
      <c r="AG305" s="1" t="s">
        <v>33</v>
      </c>
      <c r="AH305" s="1" t="s">
        <v>24</v>
      </c>
      <c r="AI305" s="1" t="s">
        <v>34</v>
      </c>
      <c r="AJ305" s="1" t="s">
        <v>35</v>
      </c>
      <c r="AK305" s="1" t="s">
        <v>25</v>
      </c>
      <c r="AL305" s="1" t="s">
        <v>1</v>
      </c>
      <c r="AM305" s="1" t="s">
        <v>26</v>
      </c>
      <c r="AN305" s="1" t="s">
        <v>72</v>
      </c>
      <c r="AO305" s="1" t="s">
        <v>27</v>
      </c>
      <c r="AP305" s="1" t="s">
        <v>28</v>
      </c>
      <c r="AQ305" s="1" t="s">
        <v>18</v>
      </c>
      <c r="AR305" s="1" t="s">
        <v>19</v>
      </c>
      <c r="AS305" s="1" t="s">
        <v>29</v>
      </c>
      <c r="AT305" s="1" t="s">
        <v>30</v>
      </c>
      <c r="AU305" s="1"/>
      <c r="AV305" s="1"/>
      <c r="AW305" s="1"/>
      <c r="AX305" s="1"/>
      <c r="AY305" s="1"/>
    </row>
    <row r="306" spans="2:51" ht="16.5" thickBot="1">
      <c r="B306" s="43" t="str">
        <f>Calendrier!E5</f>
        <v>BOURGES</v>
      </c>
      <c r="C306" s="48">
        <v>400</v>
      </c>
      <c r="D306" s="2">
        <f>H305*2+K305*3+N305</f>
        <v>53</v>
      </c>
      <c r="E306" s="2">
        <f>H306+K306</f>
        <v>19</v>
      </c>
      <c r="F306" s="2">
        <f>I306+L306</f>
        <v>59</v>
      </c>
      <c r="G306" s="14">
        <f>IF(ISERROR(E306+0.5*K306/F306)=TRUE,0,(E306/F306)*100)</f>
        <v>32.20338983050847</v>
      </c>
      <c r="H306" s="3">
        <f>IF(ISERROR(AF310),0,VALUE(AF310))</f>
        <v>13</v>
      </c>
      <c r="I306" s="3">
        <f>IF(ISERROR(AG310),0,VALUE(AG310))</f>
        <v>38</v>
      </c>
      <c r="J306" s="14">
        <f>IF(ISERROR(H306/I306)=TRUE,0,(H306/I306)*100)</f>
        <v>34.210526315789473</v>
      </c>
      <c r="K306" s="3">
        <f>IF(ISERROR(AI310),0,VALUE(AI310))</f>
        <v>6</v>
      </c>
      <c r="L306" s="3">
        <f>IF(ISERROR(AJ310),0,VALUE(AJ310))</f>
        <v>21</v>
      </c>
      <c r="M306" s="14">
        <f>IF(ISERROR(K306/L306)=TRUE,0,(K306/L306)*100)</f>
        <v>28.571428571428569</v>
      </c>
      <c r="N306" s="3">
        <f>IF(ISERROR(AL310),0,VALUE(AL310))</f>
        <v>15</v>
      </c>
      <c r="O306" s="3">
        <f>IF(ISERROR(AM310),0,VALUE(AM310))</f>
        <v>25</v>
      </c>
      <c r="P306" s="14">
        <f>IF(ISERROR(N306/O306)=TRUE,0,(N306/O306)*100)</f>
        <v>60</v>
      </c>
      <c r="Q306" s="3">
        <f>IF(ISERROR(AN310),0,VALUE(AN310))</f>
        <v>14</v>
      </c>
      <c r="R306" s="3">
        <f>IF(ISERROR(AO310),0,VALUE(AO310))</f>
        <v>30</v>
      </c>
      <c r="S306" s="7">
        <f>Q306+R306</f>
        <v>44</v>
      </c>
      <c r="T306" s="3">
        <f>IF(ISERROR(AQ310),0,VALUE(AQ310))</f>
        <v>16</v>
      </c>
      <c r="U306" s="3">
        <f t="shared" ref="U306" si="50">IF(ISERROR(AR310),0,VALUE(AR310))</f>
        <v>13</v>
      </c>
      <c r="V306" s="3">
        <f t="shared" ref="V306" si="51">IF(ISERROR(AS310),0,VALUE(AS310))</f>
        <v>9</v>
      </c>
      <c r="W306" s="16">
        <f>F306+(O306*0.44)+U306-Q306</f>
        <v>69</v>
      </c>
      <c r="X306" s="13" t="e">
        <f>IF(#REF!=0,0,#REF!/#REF!)</f>
        <v>#REF!</v>
      </c>
      <c r="AA306">
        <f>FIND("	",$D$10)</f>
        <v>3</v>
      </c>
      <c r="AB306">
        <f t="shared" ref="AB306:AU306" si="52">FIND("	",$D$10,AA306+1)</f>
        <v>9</v>
      </c>
      <c r="AC306">
        <f t="shared" si="52"/>
        <v>12</v>
      </c>
      <c r="AD306">
        <f t="shared" si="52"/>
        <v>18</v>
      </c>
      <c r="AE306">
        <f t="shared" si="52"/>
        <v>21</v>
      </c>
      <c r="AF306">
        <f t="shared" si="52"/>
        <v>26</v>
      </c>
      <c r="AG306">
        <f t="shared" si="52"/>
        <v>29</v>
      </c>
      <c r="AH306">
        <f t="shared" si="52"/>
        <v>35</v>
      </c>
      <c r="AI306">
        <f t="shared" si="52"/>
        <v>38</v>
      </c>
      <c r="AJ306">
        <f t="shared" si="52"/>
        <v>41</v>
      </c>
      <c r="AK306">
        <f t="shared" si="52"/>
        <v>44</v>
      </c>
      <c r="AL306">
        <f t="shared" si="52"/>
        <v>47</v>
      </c>
      <c r="AM306">
        <f t="shared" si="52"/>
        <v>50</v>
      </c>
      <c r="AN306">
        <f t="shared" si="52"/>
        <v>53</v>
      </c>
      <c r="AO306">
        <f t="shared" si="52"/>
        <v>55</v>
      </c>
      <c r="AP306">
        <f t="shared" si="52"/>
        <v>57</v>
      </c>
      <c r="AQ306">
        <f t="shared" si="52"/>
        <v>59</v>
      </c>
      <c r="AR306">
        <f t="shared" si="52"/>
        <v>62</v>
      </c>
      <c r="AS306">
        <f t="shared" si="52"/>
        <v>65</v>
      </c>
      <c r="AT306">
        <f t="shared" si="52"/>
        <v>66</v>
      </c>
      <c r="AU306" t="e">
        <f t="shared" si="52"/>
        <v>#VALUE!</v>
      </c>
    </row>
    <row r="307" spans="2:51">
      <c r="AA307" t="str">
        <f>TRIM(MID($D$10,1,AA306-1))</f>
        <v>59</v>
      </c>
      <c r="AC307" t="str">
        <f>TRIM(MID($D$10,AA306,AB306-AA306))</f>
        <v xml:space="preserve">	19-59</v>
      </c>
      <c r="AF307" t="str">
        <f>TRIM(MID($D$10,AC306,AD306-AC306))</f>
        <v xml:space="preserve">	13-38</v>
      </c>
      <c r="AG307" t="str">
        <f>TRIM(MID($D$10,AD306,AE306-AD306))</f>
        <v xml:space="preserve">	34</v>
      </c>
      <c r="AI307" t="str">
        <f>TRIM(MID($D$10,AE306,AF306-AE306))</f>
        <v xml:space="preserve">	6-21</v>
      </c>
      <c r="AJ307" t="str">
        <f>TRIM(MID($D$10,AF306,AG306-AF306))</f>
        <v xml:space="preserve">	28</v>
      </c>
      <c r="AL307" t="str">
        <f t="shared" ref="AL307:AW307" si="53">TRIM(MID($D$10,AG306,AH306-AG306))</f>
        <v xml:space="preserve">	15-25</v>
      </c>
      <c r="AM307" t="str">
        <f t="shared" si="53"/>
        <v xml:space="preserve">	60</v>
      </c>
      <c r="AN307" t="str">
        <f t="shared" si="53"/>
        <v xml:space="preserve">	14</v>
      </c>
      <c r="AO307" t="str">
        <f t="shared" si="53"/>
        <v xml:space="preserve">	30</v>
      </c>
      <c r="AP307" t="str">
        <f t="shared" si="53"/>
        <v xml:space="preserve">	44</v>
      </c>
      <c r="AQ307" t="str">
        <f t="shared" si="53"/>
        <v xml:space="preserve">	16</v>
      </c>
      <c r="AR307" t="str">
        <f t="shared" si="53"/>
        <v xml:space="preserve">	13</v>
      </c>
      <c r="AS307" t="str">
        <f t="shared" si="53"/>
        <v xml:space="preserve">	9</v>
      </c>
      <c r="AT307" t="str">
        <f t="shared" si="53"/>
        <v xml:space="preserve">	3</v>
      </c>
      <c r="AU307" t="str">
        <f t="shared" si="53"/>
        <v xml:space="preserve">	5</v>
      </c>
      <c r="AV307" t="str">
        <f t="shared" si="53"/>
        <v xml:space="preserve">	21</v>
      </c>
      <c r="AW307" t="str">
        <f t="shared" si="53"/>
        <v xml:space="preserve">	24</v>
      </c>
    </row>
    <row r="308" spans="2:51" ht="16.5" thickBot="1">
      <c r="I308" s="4"/>
      <c r="K308" s="4"/>
      <c r="AA308">
        <f>FIND("-",AC307)</f>
        <v>4</v>
      </c>
      <c r="AC308">
        <f>FIND("-",AC307)</f>
        <v>4</v>
      </c>
      <c r="AE308">
        <f>FIND("-",AI307)</f>
        <v>3</v>
      </c>
      <c r="AG308">
        <f>FIND("-",AL307)</f>
        <v>4</v>
      </c>
    </row>
    <row r="309" spans="2:51" ht="16.5" thickBot="1">
      <c r="B309" s="197" t="s">
        <v>20</v>
      </c>
      <c r="C309" s="198"/>
      <c r="D309" s="198"/>
      <c r="E309" s="198"/>
      <c r="F309" s="198"/>
      <c r="G309" s="199"/>
      <c r="I309" s="5"/>
      <c r="AC309" t="str">
        <f>LEFT(AC307,3)</f>
        <v xml:space="preserve">	19</v>
      </c>
      <c r="AD309" t="str">
        <f>RIGHT(AC307,LEN(AC307)-AA308)</f>
        <v>59</v>
      </c>
      <c r="AF309" t="str">
        <f>LEFT(AF307,AC308-1)</f>
        <v xml:space="preserve">	13</v>
      </c>
      <c r="AG309" t="str">
        <f>RIGHT(AF307,LEN(AF307)-AC308)</f>
        <v>38</v>
      </c>
      <c r="AH309" t="str">
        <f>RIGHT(AG307,LEN(AG307)-AE308)</f>
        <v/>
      </c>
      <c r="AI309" t="str">
        <f>LEFT(AI307,AE308-1)</f>
        <v xml:space="preserve">	6</v>
      </c>
      <c r="AJ309" t="str">
        <f>RIGHT(AI307,LEN(AI307)-AE308)</f>
        <v>21</v>
      </c>
      <c r="AL309" t="str">
        <f>LEFT(AL307,AG308-1)</f>
        <v xml:space="preserve">	15</v>
      </c>
      <c r="AM309" t="str">
        <f>RIGHT(AL307,LEN(AL307)-AG308)</f>
        <v>25</v>
      </c>
    </row>
    <row r="310" spans="2:51" ht="16.5" thickBot="1">
      <c r="B310" s="40" t="str">
        <f>B305</f>
        <v>RVBC</v>
      </c>
      <c r="C310" s="200" t="s">
        <v>71</v>
      </c>
      <c r="D310" s="200"/>
      <c r="E310" s="200"/>
      <c r="F310" s="200"/>
      <c r="G310" s="200"/>
      <c r="H310" s="20" t="s">
        <v>53</v>
      </c>
      <c r="I310" s="21">
        <v>20</v>
      </c>
      <c r="J310" s="21">
        <v>13</v>
      </c>
      <c r="K310" s="21">
        <v>14</v>
      </c>
      <c r="L310" s="21">
        <v>22</v>
      </c>
      <c r="M310" s="20">
        <v>69</v>
      </c>
      <c r="S310" s="191"/>
      <c r="T310" s="191"/>
      <c r="U310" s="191"/>
      <c r="V310" s="192"/>
      <c r="AC310" t="str">
        <f>CLEAN(AC309)</f>
        <v>19</v>
      </c>
      <c r="AD310" t="str">
        <f>CLEAN(AD309)</f>
        <v>59</v>
      </c>
      <c r="AF310" t="str">
        <f>CLEAN(AF309)</f>
        <v>13</v>
      </c>
      <c r="AG310" t="str">
        <f>CLEAN(AG309)</f>
        <v>38</v>
      </c>
      <c r="AH310" t="str">
        <f>CLEAN(AH309)</f>
        <v/>
      </c>
      <c r="AI310" t="str">
        <f>CLEAN(AI309)</f>
        <v>6</v>
      </c>
      <c r="AJ310" t="str">
        <f>CLEAN(AJ309)</f>
        <v>21</v>
      </c>
      <c r="AL310" t="str">
        <f>CLEAN(AL309)</f>
        <v>15</v>
      </c>
      <c r="AM310" t="str">
        <f>CLEAN(AM309)</f>
        <v>25</v>
      </c>
      <c r="AN310" t="str">
        <f t="shared" ref="AN310:AW310" si="54">CLEAN(AN307)</f>
        <v>14</v>
      </c>
      <c r="AO310" t="str">
        <f t="shared" si="54"/>
        <v>30</v>
      </c>
      <c r="AP310" t="str">
        <f t="shared" si="54"/>
        <v>44</v>
      </c>
      <c r="AQ310" t="str">
        <f t="shared" si="54"/>
        <v>16</v>
      </c>
      <c r="AR310" t="str">
        <f t="shared" si="54"/>
        <v>13</v>
      </c>
      <c r="AS310" t="str">
        <f t="shared" si="54"/>
        <v>9</v>
      </c>
      <c r="AT310" t="str">
        <f t="shared" si="54"/>
        <v>3</v>
      </c>
      <c r="AU310" t="str">
        <f t="shared" si="54"/>
        <v>5</v>
      </c>
      <c r="AV310" t="str">
        <f t="shared" si="54"/>
        <v>21</v>
      </c>
      <c r="AW310" t="str">
        <f t="shared" si="54"/>
        <v>24</v>
      </c>
    </row>
    <row r="311" spans="2:51" ht="16.5" thickBot="1">
      <c r="B311" s="40" t="str">
        <f>B306</f>
        <v>BOURGES</v>
      </c>
      <c r="C311" s="193" t="s">
        <v>70</v>
      </c>
      <c r="D311" s="194"/>
      <c r="E311" s="194"/>
      <c r="F311" s="194"/>
      <c r="G311" s="194"/>
      <c r="H311" s="20" t="s">
        <v>59</v>
      </c>
      <c r="I311" s="21">
        <v>14</v>
      </c>
      <c r="J311" s="21">
        <v>15</v>
      </c>
      <c r="K311" s="21">
        <v>13</v>
      </c>
      <c r="L311" s="21">
        <v>14</v>
      </c>
      <c r="M311" s="20">
        <v>56</v>
      </c>
      <c r="AA311" s="1" t="s">
        <v>21</v>
      </c>
      <c r="AB311" s="1" t="s">
        <v>22</v>
      </c>
      <c r="AC311" s="1" t="s">
        <v>31</v>
      </c>
      <c r="AD311" s="1" t="s">
        <v>0</v>
      </c>
      <c r="AE311" s="1" t="s">
        <v>23</v>
      </c>
      <c r="AF311" s="1" t="s">
        <v>32</v>
      </c>
      <c r="AG311" s="1" t="s">
        <v>33</v>
      </c>
      <c r="AH311" s="1" t="s">
        <v>24</v>
      </c>
      <c r="AI311" s="1" t="s">
        <v>34</v>
      </c>
      <c r="AJ311" s="1" t="s">
        <v>35</v>
      </c>
      <c r="AK311" s="1" t="s">
        <v>25</v>
      </c>
      <c r="AL311" s="1" t="s">
        <v>1</v>
      </c>
      <c r="AM311" s="1" t="s">
        <v>26</v>
      </c>
      <c r="AN311" s="1" t="s">
        <v>72</v>
      </c>
      <c r="AO311" s="1" t="s">
        <v>27</v>
      </c>
      <c r="AP311" s="1" t="s">
        <v>28</v>
      </c>
      <c r="AQ311" s="1" t="s">
        <v>18</v>
      </c>
      <c r="AR311" s="1" t="s">
        <v>19</v>
      </c>
      <c r="AS311" s="1" t="s">
        <v>29</v>
      </c>
      <c r="AT311" s="1" t="s">
        <v>30</v>
      </c>
      <c r="AU311" s="1"/>
    </row>
    <row r="312" spans="2:51">
      <c r="AA312">
        <f>FIND("	",$D$9)</f>
        <v>3</v>
      </c>
      <c r="AB312">
        <f t="shared" ref="AB312:AU312" si="55">FIND("	",$D$9,AA312+1)</f>
        <v>9</v>
      </c>
      <c r="AC312">
        <f t="shared" si="55"/>
        <v>12</v>
      </c>
      <c r="AD312">
        <f t="shared" si="55"/>
        <v>18</v>
      </c>
      <c r="AE312">
        <f t="shared" si="55"/>
        <v>21</v>
      </c>
      <c r="AF312">
        <f t="shared" si="55"/>
        <v>26</v>
      </c>
      <c r="AG312">
        <f t="shared" si="55"/>
        <v>29</v>
      </c>
      <c r="AH312">
        <f t="shared" si="55"/>
        <v>34</v>
      </c>
      <c r="AI312">
        <f t="shared" si="55"/>
        <v>37</v>
      </c>
      <c r="AJ312">
        <f t="shared" si="55"/>
        <v>40</v>
      </c>
      <c r="AK312">
        <f t="shared" si="55"/>
        <v>43</v>
      </c>
      <c r="AL312">
        <f t="shared" si="55"/>
        <v>46</v>
      </c>
      <c r="AM312">
        <f t="shared" si="55"/>
        <v>49</v>
      </c>
      <c r="AN312">
        <f t="shared" si="55"/>
        <v>52</v>
      </c>
      <c r="AO312">
        <f t="shared" si="55"/>
        <v>54</v>
      </c>
      <c r="AP312">
        <f t="shared" si="55"/>
        <v>56</v>
      </c>
      <c r="AQ312">
        <f t="shared" si="55"/>
        <v>58</v>
      </c>
      <c r="AR312">
        <f t="shared" si="55"/>
        <v>61</v>
      </c>
      <c r="AS312">
        <f t="shared" si="55"/>
        <v>64</v>
      </c>
      <c r="AT312">
        <f t="shared" si="55"/>
        <v>65</v>
      </c>
      <c r="AU312" t="e">
        <f t="shared" si="55"/>
        <v>#VALUE!</v>
      </c>
    </row>
    <row r="313" spans="2:51">
      <c r="N313" s="6"/>
      <c r="AA313" t="str">
        <f>TRIM(MID($D$9,1,AA312-1))</f>
        <v>53</v>
      </c>
      <c r="AC313" t="str">
        <f>TRIM(MID($D$9,AA312,AB312-AA312))</f>
        <v xml:space="preserve">	22-61</v>
      </c>
      <c r="AF313" t="str">
        <f>TRIM(MID($D$9,AC312,AD312-AC312))</f>
        <v xml:space="preserve">	19-44</v>
      </c>
      <c r="AG313" t="str">
        <f>TRIM(MID($D$9,AD312,AE312-AD312))</f>
        <v xml:space="preserve">	43</v>
      </c>
      <c r="AI313" t="str">
        <f>TRIM(MID($D$9,AE312,AF312-AE312))</f>
        <v xml:space="preserve">	3-17</v>
      </c>
      <c r="AJ313" t="str">
        <f>TRIM(MID($D$9,AF312,AG312-AF312))</f>
        <v xml:space="preserve">	17</v>
      </c>
      <c r="AL313" t="str">
        <f t="shared" ref="AL313:AW313" si="56">TRIM(MID($D$9,AG312,AH312-AG312))</f>
        <v xml:space="preserve">	6-11</v>
      </c>
      <c r="AM313" t="str">
        <f t="shared" si="56"/>
        <v xml:space="preserve">	54</v>
      </c>
      <c r="AN313" t="str">
        <f t="shared" si="56"/>
        <v xml:space="preserve">	11</v>
      </c>
      <c r="AO313" t="str">
        <f t="shared" si="56"/>
        <v xml:space="preserve">	30</v>
      </c>
      <c r="AP313" t="str">
        <f t="shared" si="56"/>
        <v xml:space="preserve">	41</v>
      </c>
      <c r="AQ313" t="str">
        <f t="shared" si="56"/>
        <v xml:space="preserve">	13</v>
      </c>
      <c r="AR313" t="str">
        <f t="shared" si="56"/>
        <v xml:space="preserve">	15</v>
      </c>
      <c r="AS313" t="str">
        <f t="shared" si="56"/>
        <v xml:space="preserve">	5</v>
      </c>
      <c r="AT313" t="str">
        <f t="shared" si="56"/>
        <v xml:space="preserve">	5</v>
      </c>
      <c r="AU313" t="str">
        <f t="shared" si="56"/>
        <v xml:space="preserve">	3</v>
      </c>
      <c r="AV313" t="str">
        <f t="shared" si="56"/>
        <v xml:space="preserve">	24</v>
      </c>
      <c r="AW313" t="str">
        <f t="shared" si="56"/>
        <v xml:space="preserve">	21</v>
      </c>
    </row>
    <row r="314" spans="2:51" ht="16.5" thickBot="1">
      <c r="AA314">
        <f>FIND("-",AC313)</f>
        <v>4</v>
      </c>
      <c r="AC314">
        <f>FIND("-",AC313)</f>
        <v>4</v>
      </c>
      <c r="AE314">
        <f>FIND("-",AI313)</f>
        <v>3</v>
      </c>
      <c r="AG314">
        <f>FIND("-",AL313)</f>
        <v>3</v>
      </c>
    </row>
    <row r="315" spans="2:51" ht="18.75" thickBot="1">
      <c r="B315" s="25" t="s">
        <v>46</v>
      </c>
      <c r="C315" s="24"/>
      <c r="D315" s="24"/>
      <c r="E315" s="25" t="s">
        <v>47</v>
      </c>
      <c r="F315" s="24"/>
      <c r="G315" s="26"/>
      <c r="H315" s="32" t="s">
        <v>43</v>
      </c>
      <c r="I315" s="36" t="s">
        <v>44</v>
      </c>
      <c r="AC315" t="str">
        <f>LEFT(AC313,3)</f>
        <v xml:space="preserve">	22</v>
      </c>
      <c r="AD315" t="str">
        <f>RIGHT(AC313,LEN(AC313)-AA314)</f>
        <v>61</v>
      </c>
      <c r="AF315" t="str">
        <f>LEFT(AF313,AC314-1)</f>
        <v xml:space="preserve">	19</v>
      </c>
      <c r="AG315" t="str">
        <f>RIGHT(AF313,LEN(AF313)-AC314)</f>
        <v>44</v>
      </c>
      <c r="AI315" t="str">
        <f>LEFT(AI313,AE314-1)</f>
        <v xml:space="preserve">	3</v>
      </c>
      <c r="AJ315" t="str">
        <f>RIGHT(AI313,LEN(AI313)-AE314)</f>
        <v>17</v>
      </c>
      <c r="AL315" t="str">
        <f>LEFT(AL313,AG314-1)</f>
        <v xml:space="preserve">	6</v>
      </c>
      <c r="AM315" t="str">
        <f>RIGHT(AL313,LEN(AL313)-AG314)</f>
        <v>11</v>
      </c>
    </row>
    <row r="316" spans="2:51">
      <c r="B316" s="22" t="s">
        <v>62</v>
      </c>
      <c r="E316" s="22" t="s">
        <v>56</v>
      </c>
      <c r="G316" s="27" t="s">
        <v>48</v>
      </c>
      <c r="H316" s="28">
        <f>MID(B316,FIND(":",B316)+1,LEN(B316))*1</f>
        <v>29</v>
      </c>
      <c r="I316" s="33">
        <f>MID(E316,FIND(":",E316)+1,LEN(E316))*1</f>
        <v>10</v>
      </c>
      <c r="AC316" t="str">
        <f>CLEAN(AC315)</f>
        <v>22</v>
      </c>
      <c r="AD316" t="str">
        <f>CLEAN(AD315)</f>
        <v>61</v>
      </c>
      <c r="AF316" t="str">
        <f>CLEAN(AF315)</f>
        <v>19</v>
      </c>
      <c r="AG316" t="str">
        <f>CLEAN(AG315)</f>
        <v>44</v>
      </c>
      <c r="AI316" t="str">
        <f>CLEAN(AI315)</f>
        <v>3</v>
      </c>
      <c r="AJ316" t="str">
        <f>CLEAN(AJ315)</f>
        <v>17</v>
      </c>
      <c r="AL316" t="str">
        <f>CLEAN(AL315)</f>
        <v>6</v>
      </c>
      <c r="AM316" t="str">
        <f>CLEAN(AM315)</f>
        <v>11</v>
      </c>
      <c r="AN316" t="str">
        <f t="shared" ref="AN316:AW316" si="57">CLEAN(AN313)</f>
        <v>11</v>
      </c>
      <c r="AO316" t="str">
        <f t="shared" si="57"/>
        <v>30</v>
      </c>
      <c r="AP316" t="str">
        <f t="shared" si="57"/>
        <v>41</v>
      </c>
      <c r="AQ316" t="str">
        <f t="shared" si="57"/>
        <v>13</v>
      </c>
      <c r="AR316" t="str">
        <f t="shared" si="57"/>
        <v>15</v>
      </c>
      <c r="AS316" t="str">
        <f t="shared" si="57"/>
        <v>5</v>
      </c>
      <c r="AT316" t="str">
        <f t="shared" si="57"/>
        <v>5</v>
      </c>
      <c r="AU316" t="str">
        <f t="shared" si="57"/>
        <v>3</v>
      </c>
      <c r="AV316" t="str">
        <f t="shared" si="57"/>
        <v>24</v>
      </c>
      <c r="AW316" t="str">
        <f t="shared" si="57"/>
        <v>21</v>
      </c>
    </row>
    <row r="317" spans="2:51" ht="18">
      <c r="B317" s="23"/>
      <c r="E317" s="23"/>
      <c r="G317" s="27" t="s">
        <v>49</v>
      </c>
      <c r="H317" s="29">
        <f>MID(B318,FIND(":",B318)+1,LEN(B318))*1</f>
        <v>38</v>
      </c>
      <c r="I317" s="34">
        <f>MID(E318,FIND(":",E318)+1,LEN(E318))*1</f>
        <v>32</v>
      </c>
    </row>
    <row r="318" spans="2:51">
      <c r="B318" s="22" t="s">
        <v>58</v>
      </c>
      <c r="E318" s="22" t="s">
        <v>45</v>
      </c>
      <c r="G318" s="27" t="s">
        <v>50</v>
      </c>
      <c r="H318" s="29">
        <f>MID(B320,FIND(":",B320)+1,LEN(B320))*1</f>
        <v>6</v>
      </c>
      <c r="I318" s="34">
        <f>MID(E320,FIND(":",E320)+1,LEN(E320))*1</f>
        <v>11</v>
      </c>
    </row>
    <row r="319" spans="2:51" ht="18">
      <c r="B319" s="23"/>
      <c r="E319" s="23"/>
      <c r="G319" s="27" t="s">
        <v>51</v>
      </c>
      <c r="H319" s="29">
        <f>MID(B322,FIND(":",B322)+1,LEN(B322))*1</f>
        <v>11</v>
      </c>
      <c r="I319" s="34">
        <f>MID(E322,FIND(":",E322)+1,LEN(E322))*1</f>
        <v>6</v>
      </c>
    </row>
    <row r="320" spans="2:51" ht="16.5" thickBot="1">
      <c r="B320" s="22" t="s">
        <v>57</v>
      </c>
      <c r="E320" s="22" t="s">
        <v>54</v>
      </c>
      <c r="G320" s="30" t="s">
        <v>52</v>
      </c>
      <c r="H320" s="31">
        <f>MID(B324,FIND(":",B324)+1,LEN(B324))*1</f>
        <v>17</v>
      </c>
      <c r="I320" s="35">
        <f>MID(E324,FIND(":",E324)+1,LEN(E324))*1</f>
        <v>30</v>
      </c>
    </row>
    <row r="321" spans="2:5" ht="18">
      <c r="B321" s="23"/>
      <c r="E321" s="23"/>
    </row>
    <row r="322" spans="2:5">
      <c r="B322" s="22" t="s">
        <v>61</v>
      </c>
      <c r="E322" s="22" t="s">
        <v>55</v>
      </c>
    </row>
    <row r="323" spans="2:5" ht="18">
      <c r="B323" s="23"/>
      <c r="E323" s="23"/>
    </row>
    <row r="324" spans="2:5">
      <c r="B324" s="22" t="s">
        <v>60</v>
      </c>
      <c r="E324" s="22" t="s">
        <v>65</v>
      </c>
    </row>
    <row r="325" spans="2:5" ht="18">
      <c r="B325" s="23"/>
      <c r="E325" s="23"/>
    </row>
    <row r="326" spans="2:5">
      <c r="B326" s="22" t="s">
        <v>63</v>
      </c>
      <c r="E326" s="22" t="s">
        <v>66</v>
      </c>
    </row>
    <row r="327" spans="2:5" ht="18">
      <c r="B327" s="23"/>
      <c r="E327" s="23"/>
    </row>
    <row r="328" spans="2:5">
      <c r="B328" s="22" t="s">
        <v>64</v>
      </c>
      <c r="E328" s="22" t="s">
        <v>67</v>
      </c>
    </row>
  </sheetData>
  <mergeCells count="77">
    <mergeCell ref="C36:K36"/>
    <mergeCell ref="J42:K42"/>
    <mergeCell ref="J43:K43"/>
    <mergeCell ref="C310:G310"/>
    <mergeCell ref="J160:K160"/>
    <mergeCell ref="J159:K159"/>
    <mergeCell ref="J158:K158"/>
    <mergeCell ref="J157:K157"/>
    <mergeCell ref="J156:K156"/>
    <mergeCell ref="J155:K155"/>
    <mergeCell ref="C149:K149"/>
    <mergeCell ref="J132:K132"/>
    <mergeCell ref="J131:K131"/>
    <mergeCell ref="J130:K130"/>
    <mergeCell ref="J129:K129"/>
    <mergeCell ref="J128:K128"/>
    <mergeCell ref="S310:V310"/>
    <mergeCell ref="C311:G311"/>
    <mergeCell ref="C303:X303"/>
    <mergeCell ref="B309:G309"/>
    <mergeCell ref="AF1:AS1"/>
    <mergeCell ref="J44:K44"/>
    <mergeCell ref="J45:K45"/>
    <mergeCell ref="J46:K46"/>
    <mergeCell ref="J47:K47"/>
    <mergeCell ref="J75:K75"/>
    <mergeCell ref="J74:K74"/>
    <mergeCell ref="J73:K73"/>
    <mergeCell ref="J72:K72"/>
    <mergeCell ref="J71:K71"/>
    <mergeCell ref="J70:K70"/>
    <mergeCell ref="C64:K64"/>
    <mergeCell ref="AT1:BC1"/>
    <mergeCell ref="AF29:AS29"/>
    <mergeCell ref="AT29:BC29"/>
    <mergeCell ref="G30:AE30"/>
    <mergeCell ref="AN30:AS30"/>
    <mergeCell ref="AY30:BC30"/>
    <mergeCell ref="AY2:BC2"/>
    <mergeCell ref="C8:K8"/>
    <mergeCell ref="AN2:AS2"/>
    <mergeCell ref="G2:AE2"/>
    <mergeCell ref="J15:K15"/>
    <mergeCell ref="J14:K14"/>
    <mergeCell ref="J16:K16"/>
    <mergeCell ref="J17:K17"/>
    <mergeCell ref="J18:K18"/>
    <mergeCell ref="J19:K19"/>
    <mergeCell ref="AY58:BC58"/>
    <mergeCell ref="AN58:AS58"/>
    <mergeCell ref="G58:AE58"/>
    <mergeCell ref="AT57:BC57"/>
    <mergeCell ref="AF57:AS57"/>
    <mergeCell ref="AY143:BC143"/>
    <mergeCell ref="AN143:AS143"/>
    <mergeCell ref="G143:AE143"/>
    <mergeCell ref="AT142:BC142"/>
    <mergeCell ref="AF142:AS142"/>
    <mergeCell ref="J127:K127"/>
    <mergeCell ref="C121:K121"/>
    <mergeCell ref="AY115:BC115"/>
    <mergeCell ref="AN115:AS115"/>
    <mergeCell ref="G115:AE115"/>
    <mergeCell ref="AT114:BC114"/>
    <mergeCell ref="AF114:AS114"/>
    <mergeCell ref="J104:K104"/>
    <mergeCell ref="J103:K103"/>
    <mergeCell ref="J102:K102"/>
    <mergeCell ref="AT86:BC86"/>
    <mergeCell ref="AF86:AS86"/>
    <mergeCell ref="J101:K101"/>
    <mergeCell ref="J100:K100"/>
    <mergeCell ref="J99:K99"/>
    <mergeCell ref="C93:K93"/>
    <mergeCell ref="AY87:BC87"/>
    <mergeCell ref="AN87:AS87"/>
    <mergeCell ref="G87:AE87"/>
  </mergeCells>
  <conditionalFormatting sqref="I4">
    <cfRule type="cellIs" dxfId="1315" priority="428" stopIfTrue="1" operator="between">
      <formula>76%</formula>
      <formula>100%</formula>
    </cfRule>
    <cfRule type="cellIs" dxfId="1314" priority="429" stopIfTrue="1" operator="between">
      <formula>61%</formula>
      <formula>75.99%</formula>
    </cfRule>
    <cfRule type="cellIs" dxfId="1313" priority="430" stopIfTrue="1" operator="between">
      <formula>49%</formula>
      <formula>60.99%</formula>
    </cfRule>
    <cfRule type="cellIs" dxfId="1312" priority="431" stopIfTrue="1" operator="between">
      <formula>41%</formula>
      <formula>48.99%</formula>
    </cfRule>
    <cfRule type="cellIs" dxfId="1311" priority="432" stopIfTrue="1" operator="between">
      <formula>0%</formula>
      <formula>30.99%</formula>
    </cfRule>
  </conditionalFormatting>
  <conditionalFormatting sqref="I4">
    <cfRule type="cellIs" dxfId="1310" priority="427" stopIfTrue="1" operator="between">
      <formula>31%</formula>
      <formula>40.99%</formula>
    </cfRule>
  </conditionalFormatting>
  <conditionalFormatting sqref="I5">
    <cfRule type="cellIs" dxfId="1309" priority="422" stopIfTrue="1" operator="between">
      <formula>76%</formula>
      <formula>100%</formula>
    </cfRule>
    <cfRule type="cellIs" dxfId="1308" priority="423" stopIfTrue="1" operator="between">
      <formula>61%</formula>
      <formula>75.99%</formula>
    </cfRule>
    <cfRule type="cellIs" dxfId="1307" priority="424" stopIfTrue="1" operator="between">
      <formula>49%</formula>
      <formula>60.99%</formula>
    </cfRule>
    <cfRule type="cellIs" dxfId="1306" priority="425" stopIfTrue="1" operator="between">
      <formula>41%</formula>
      <formula>48.99%</formula>
    </cfRule>
    <cfRule type="cellIs" dxfId="1305" priority="426" stopIfTrue="1" operator="between">
      <formula>0%</formula>
      <formula>30.99%</formula>
    </cfRule>
  </conditionalFormatting>
  <conditionalFormatting sqref="I5">
    <cfRule type="cellIs" dxfId="1304" priority="421" stopIfTrue="1" operator="between">
      <formula>31%</formula>
      <formula>40.99%</formula>
    </cfRule>
  </conditionalFormatting>
  <conditionalFormatting sqref="L4">
    <cfRule type="cellIs" dxfId="1303" priority="416" stopIfTrue="1" operator="between">
      <formula>76%</formula>
      <formula>100%</formula>
    </cfRule>
    <cfRule type="cellIs" dxfId="1302" priority="417" stopIfTrue="1" operator="between">
      <formula>61%</formula>
      <formula>75.99%</formula>
    </cfRule>
    <cfRule type="cellIs" dxfId="1301" priority="418" stopIfTrue="1" operator="between">
      <formula>49%</formula>
      <formula>60.99%</formula>
    </cfRule>
    <cfRule type="cellIs" dxfId="1300" priority="419" stopIfTrue="1" operator="between">
      <formula>41%</formula>
      <formula>48.99%</formula>
    </cfRule>
    <cfRule type="cellIs" dxfId="1299" priority="420" stopIfTrue="1" operator="between">
      <formula>0%</formula>
      <formula>30.99%</formula>
    </cfRule>
  </conditionalFormatting>
  <conditionalFormatting sqref="L4">
    <cfRule type="cellIs" dxfId="1298" priority="415" stopIfTrue="1" operator="between">
      <formula>31%</formula>
      <formula>40.99%</formula>
    </cfRule>
  </conditionalFormatting>
  <conditionalFormatting sqref="L5">
    <cfRule type="cellIs" dxfId="1297" priority="410" stopIfTrue="1" operator="between">
      <formula>76%</formula>
      <formula>100%</formula>
    </cfRule>
    <cfRule type="cellIs" dxfId="1296" priority="411" stopIfTrue="1" operator="between">
      <formula>61%</formula>
      <formula>75.99%</formula>
    </cfRule>
    <cfRule type="cellIs" dxfId="1295" priority="412" stopIfTrue="1" operator="between">
      <formula>49%</formula>
      <formula>60.99%</formula>
    </cfRule>
    <cfRule type="cellIs" dxfId="1294" priority="413" stopIfTrue="1" operator="between">
      <formula>41%</formula>
      <formula>48.99%</formula>
    </cfRule>
    <cfRule type="cellIs" dxfId="1293" priority="414" stopIfTrue="1" operator="between">
      <formula>0%</formula>
      <formula>30.99%</formula>
    </cfRule>
  </conditionalFormatting>
  <conditionalFormatting sqref="L5">
    <cfRule type="cellIs" dxfId="1292" priority="409" stopIfTrue="1" operator="between">
      <formula>31%</formula>
      <formula>40.99%</formula>
    </cfRule>
  </conditionalFormatting>
  <conditionalFormatting sqref="O4">
    <cfRule type="cellIs" dxfId="1291" priority="404" stopIfTrue="1" operator="between">
      <formula>76%</formula>
      <formula>100%</formula>
    </cfRule>
    <cfRule type="cellIs" dxfId="1290" priority="405" stopIfTrue="1" operator="between">
      <formula>61%</formula>
      <formula>75.99%</formula>
    </cfRule>
    <cfRule type="cellIs" dxfId="1289" priority="406" stopIfTrue="1" operator="between">
      <formula>49%</formula>
      <formula>60.99%</formula>
    </cfRule>
    <cfRule type="cellIs" dxfId="1288" priority="407" stopIfTrue="1" operator="between">
      <formula>41%</formula>
      <formula>48.99%</formula>
    </cfRule>
    <cfRule type="cellIs" dxfId="1287" priority="408" stopIfTrue="1" operator="between">
      <formula>0%</formula>
      <formula>30.99%</formula>
    </cfRule>
  </conditionalFormatting>
  <conditionalFormatting sqref="O4">
    <cfRule type="cellIs" dxfId="1286" priority="403" stopIfTrue="1" operator="between">
      <formula>31%</formula>
      <formula>40.99%</formula>
    </cfRule>
  </conditionalFormatting>
  <conditionalFormatting sqref="O5">
    <cfRule type="cellIs" dxfId="1285" priority="398" stopIfTrue="1" operator="between">
      <formula>76%</formula>
      <formula>100%</formula>
    </cfRule>
    <cfRule type="cellIs" dxfId="1284" priority="399" stopIfTrue="1" operator="between">
      <formula>61%</formula>
      <formula>75.99%</formula>
    </cfRule>
    <cfRule type="cellIs" dxfId="1283" priority="400" stopIfTrue="1" operator="between">
      <formula>49%</formula>
      <formula>60.99%</formula>
    </cfRule>
    <cfRule type="cellIs" dxfId="1282" priority="401" stopIfTrue="1" operator="between">
      <formula>41%</formula>
      <formula>48.99%</formula>
    </cfRule>
    <cfRule type="cellIs" dxfId="1281" priority="402" stopIfTrue="1" operator="between">
      <formula>0%</formula>
      <formula>30.99%</formula>
    </cfRule>
  </conditionalFormatting>
  <conditionalFormatting sqref="O5">
    <cfRule type="cellIs" dxfId="1280" priority="397" stopIfTrue="1" operator="between">
      <formula>31%</formula>
      <formula>40.99%</formula>
    </cfRule>
  </conditionalFormatting>
  <conditionalFormatting sqref="S4">
    <cfRule type="cellIs" dxfId="1279" priority="392" stopIfTrue="1" operator="between">
      <formula>76%</formula>
      <formula>100%</formula>
    </cfRule>
    <cfRule type="cellIs" dxfId="1278" priority="393" stopIfTrue="1" operator="between">
      <formula>61%</formula>
      <formula>75.99%</formula>
    </cfRule>
    <cfRule type="cellIs" dxfId="1277" priority="394" stopIfTrue="1" operator="between">
      <formula>49%</formula>
      <formula>60.99%</formula>
    </cfRule>
    <cfRule type="cellIs" dxfId="1276" priority="395" stopIfTrue="1" operator="between">
      <formula>41%</formula>
      <formula>48.99%</formula>
    </cfRule>
    <cfRule type="cellIs" dxfId="1275" priority="396" stopIfTrue="1" operator="between">
      <formula>0%</formula>
      <formula>30.99%</formula>
    </cfRule>
  </conditionalFormatting>
  <conditionalFormatting sqref="S4">
    <cfRule type="cellIs" dxfId="1274" priority="391" stopIfTrue="1" operator="between">
      <formula>31%</formula>
      <formula>40.99%</formula>
    </cfRule>
  </conditionalFormatting>
  <conditionalFormatting sqref="S5">
    <cfRule type="cellIs" dxfId="1273" priority="386" stopIfTrue="1" operator="between">
      <formula>76%</formula>
      <formula>100%</formula>
    </cfRule>
    <cfRule type="cellIs" dxfId="1272" priority="387" stopIfTrue="1" operator="between">
      <formula>61%</formula>
      <formula>75.99%</formula>
    </cfRule>
    <cfRule type="cellIs" dxfId="1271" priority="388" stopIfTrue="1" operator="between">
      <formula>49%</formula>
      <formula>60.99%</formula>
    </cfRule>
    <cfRule type="cellIs" dxfId="1270" priority="389" stopIfTrue="1" operator="between">
      <formula>41%</formula>
      <formula>48.99%</formula>
    </cfRule>
    <cfRule type="cellIs" dxfId="1269" priority="390" stopIfTrue="1" operator="between">
      <formula>0%</formula>
      <formula>30.99%</formula>
    </cfRule>
  </conditionalFormatting>
  <conditionalFormatting sqref="S5">
    <cfRule type="cellIs" dxfId="1268" priority="385" stopIfTrue="1" operator="between">
      <formula>31%</formula>
      <formula>40.99%</formula>
    </cfRule>
  </conditionalFormatting>
  <conditionalFormatting sqref="T4">
    <cfRule type="cellIs" dxfId="1267" priority="380" stopIfTrue="1" operator="between">
      <formula>76%</formula>
      <formula>100%</formula>
    </cfRule>
    <cfRule type="cellIs" dxfId="1266" priority="381" stopIfTrue="1" operator="between">
      <formula>61%</formula>
      <formula>75.99%</formula>
    </cfRule>
    <cfRule type="cellIs" dxfId="1265" priority="382" stopIfTrue="1" operator="between">
      <formula>49%</formula>
      <formula>60.99%</formula>
    </cfRule>
    <cfRule type="cellIs" dxfId="1264" priority="383" stopIfTrue="1" operator="between">
      <formula>41%</formula>
      <formula>48.99%</formula>
    </cfRule>
    <cfRule type="cellIs" dxfId="1263" priority="384" stopIfTrue="1" operator="between">
      <formula>0%</formula>
      <formula>30.99%</formula>
    </cfRule>
  </conditionalFormatting>
  <conditionalFormatting sqref="T4">
    <cfRule type="cellIs" dxfId="1262" priority="379" stopIfTrue="1" operator="between">
      <formula>31%</formula>
      <formula>40.99%</formula>
    </cfRule>
  </conditionalFormatting>
  <conditionalFormatting sqref="T5">
    <cfRule type="cellIs" dxfId="1261" priority="374" stopIfTrue="1" operator="between">
      <formula>76%</formula>
      <formula>100%</formula>
    </cfRule>
    <cfRule type="cellIs" dxfId="1260" priority="375" stopIfTrue="1" operator="between">
      <formula>61%</formula>
      <formula>75.99%</formula>
    </cfRule>
    <cfRule type="cellIs" dxfId="1259" priority="376" stopIfTrue="1" operator="between">
      <formula>49%</formula>
      <formula>60.99%</formula>
    </cfRule>
    <cfRule type="cellIs" dxfId="1258" priority="377" stopIfTrue="1" operator="between">
      <formula>41%</formula>
      <formula>48.99%</formula>
    </cfRule>
    <cfRule type="cellIs" dxfId="1257" priority="378" stopIfTrue="1" operator="between">
      <formula>0%</formula>
      <formula>30.99%</formula>
    </cfRule>
  </conditionalFormatting>
  <conditionalFormatting sqref="T5">
    <cfRule type="cellIs" dxfId="1256" priority="373" stopIfTrue="1" operator="between">
      <formula>31%</formula>
      <formula>40.99%</formula>
    </cfRule>
  </conditionalFormatting>
  <conditionalFormatting sqref="AO4">
    <cfRule type="cellIs" dxfId="1255" priority="368" stopIfTrue="1" operator="between">
      <formula>76%</formula>
      <formula>100%</formula>
    </cfRule>
    <cfRule type="cellIs" dxfId="1254" priority="369" stopIfTrue="1" operator="between">
      <formula>61%</formula>
      <formula>75.99%</formula>
    </cfRule>
    <cfRule type="cellIs" dxfId="1253" priority="370" stopIfTrue="1" operator="between">
      <formula>49%</formula>
      <formula>60.99%</formula>
    </cfRule>
    <cfRule type="cellIs" dxfId="1252" priority="371" stopIfTrue="1" operator="between">
      <formula>41%</formula>
      <formula>48.99%</formula>
    </cfRule>
    <cfRule type="cellIs" dxfId="1251" priority="372" stopIfTrue="1" operator="between">
      <formula>0%</formula>
      <formula>30.99%</formula>
    </cfRule>
  </conditionalFormatting>
  <conditionalFormatting sqref="AO4">
    <cfRule type="cellIs" dxfId="1250" priority="367" stopIfTrue="1" operator="between">
      <formula>31%</formula>
      <formula>40.99%</formula>
    </cfRule>
  </conditionalFormatting>
  <conditionalFormatting sqref="AO5">
    <cfRule type="cellIs" dxfId="1249" priority="362" stopIfTrue="1" operator="between">
      <formula>76%</formula>
      <formula>100%</formula>
    </cfRule>
    <cfRule type="cellIs" dxfId="1248" priority="363" stopIfTrue="1" operator="between">
      <formula>61%</formula>
      <formula>75.99%</formula>
    </cfRule>
    <cfRule type="cellIs" dxfId="1247" priority="364" stopIfTrue="1" operator="between">
      <formula>49%</formula>
      <formula>60.99%</formula>
    </cfRule>
    <cfRule type="cellIs" dxfId="1246" priority="365" stopIfTrue="1" operator="between">
      <formula>41%</formula>
      <formula>48.99%</formula>
    </cfRule>
    <cfRule type="cellIs" dxfId="1245" priority="366" stopIfTrue="1" operator="between">
      <formula>0%</formula>
      <formula>30.99%</formula>
    </cfRule>
  </conditionalFormatting>
  <conditionalFormatting sqref="AO5">
    <cfRule type="cellIs" dxfId="1244" priority="361" stopIfTrue="1" operator="between">
      <formula>31%</formula>
      <formula>40.99%</formula>
    </cfRule>
  </conditionalFormatting>
  <conditionalFormatting sqref="I32">
    <cfRule type="cellIs" dxfId="1243" priority="356" stopIfTrue="1" operator="between">
      <formula>76%</formula>
      <formula>100%</formula>
    </cfRule>
    <cfRule type="cellIs" dxfId="1242" priority="357" stopIfTrue="1" operator="between">
      <formula>61%</formula>
      <formula>75.99%</formula>
    </cfRule>
    <cfRule type="cellIs" dxfId="1241" priority="358" stopIfTrue="1" operator="between">
      <formula>49%</formula>
      <formula>60.99%</formula>
    </cfRule>
    <cfRule type="cellIs" dxfId="1240" priority="359" stopIfTrue="1" operator="between">
      <formula>41%</formula>
      <formula>48.99%</formula>
    </cfRule>
    <cfRule type="cellIs" dxfId="1239" priority="360" stopIfTrue="1" operator="between">
      <formula>0%</formula>
      <formula>30.99%</formula>
    </cfRule>
  </conditionalFormatting>
  <conditionalFormatting sqref="I32">
    <cfRule type="cellIs" dxfId="1238" priority="355" stopIfTrue="1" operator="between">
      <formula>31%</formula>
      <formula>40.99%</formula>
    </cfRule>
  </conditionalFormatting>
  <conditionalFormatting sqref="I33">
    <cfRule type="cellIs" dxfId="1237" priority="350" stopIfTrue="1" operator="between">
      <formula>76%</formula>
      <formula>100%</formula>
    </cfRule>
    <cfRule type="cellIs" dxfId="1236" priority="351" stopIfTrue="1" operator="between">
      <formula>61%</formula>
      <formula>75.99%</formula>
    </cfRule>
    <cfRule type="cellIs" dxfId="1235" priority="352" stopIfTrue="1" operator="between">
      <formula>49%</formula>
      <formula>60.99%</formula>
    </cfRule>
    <cfRule type="cellIs" dxfId="1234" priority="353" stopIfTrue="1" operator="between">
      <formula>41%</formula>
      <formula>48.99%</formula>
    </cfRule>
    <cfRule type="cellIs" dxfId="1233" priority="354" stopIfTrue="1" operator="between">
      <formula>0%</formula>
      <formula>30.99%</formula>
    </cfRule>
  </conditionalFormatting>
  <conditionalFormatting sqref="I33">
    <cfRule type="cellIs" dxfId="1232" priority="349" stopIfTrue="1" operator="between">
      <formula>31%</formula>
      <formula>40.99%</formula>
    </cfRule>
  </conditionalFormatting>
  <conditionalFormatting sqref="L32">
    <cfRule type="cellIs" dxfId="1231" priority="344" stopIfTrue="1" operator="between">
      <formula>76%</formula>
      <formula>100%</formula>
    </cfRule>
    <cfRule type="cellIs" dxfId="1230" priority="345" stopIfTrue="1" operator="between">
      <formula>61%</formula>
      <formula>75.99%</formula>
    </cfRule>
    <cfRule type="cellIs" dxfId="1229" priority="346" stopIfTrue="1" operator="between">
      <formula>49%</formula>
      <formula>60.99%</formula>
    </cfRule>
    <cfRule type="cellIs" dxfId="1228" priority="347" stopIfTrue="1" operator="between">
      <formula>41%</formula>
      <formula>48.99%</formula>
    </cfRule>
    <cfRule type="cellIs" dxfId="1227" priority="348" stopIfTrue="1" operator="between">
      <formula>0%</formula>
      <formula>30.99%</formula>
    </cfRule>
  </conditionalFormatting>
  <conditionalFormatting sqref="L32">
    <cfRule type="cellIs" dxfId="1226" priority="343" stopIfTrue="1" operator="between">
      <formula>31%</formula>
      <formula>40.99%</formula>
    </cfRule>
  </conditionalFormatting>
  <conditionalFormatting sqref="L33">
    <cfRule type="cellIs" dxfId="1225" priority="338" stopIfTrue="1" operator="between">
      <formula>76%</formula>
      <formula>100%</formula>
    </cfRule>
    <cfRule type="cellIs" dxfId="1224" priority="339" stopIfTrue="1" operator="between">
      <formula>61%</formula>
      <formula>75.99%</formula>
    </cfRule>
    <cfRule type="cellIs" dxfId="1223" priority="340" stopIfTrue="1" operator="between">
      <formula>49%</formula>
      <formula>60.99%</formula>
    </cfRule>
    <cfRule type="cellIs" dxfId="1222" priority="341" stopIfTrue="1" operator="between">
      <formula>41%</formula>
      <formula>48.99%</formula>
    </cfRule>
    <cfRule type="cellIs" dxfId="1221" priority="342" stopIfTrue="1" operator="between">
      <formula>0%</formula>
      <formula>30.99%</formula>
    </cfRule>
  </conditionalFormatting>
  <conditionalFormatting sqref="L33">
    <cfRule type="cellIs" dxfId="1220" priority="337" stopIfTrue="1" operator="between">
      <formula>31%</formula>
      <formula>40.99%</formula>
    </cfRule>
  </conditionalFormatting>
  <conditionalFormatting sqref="O32">
    <cfRule type="cellIs" dxfId="1219" priority="332" stopIfTrue="1" operator="between">
      <formula>76%</formula>
      <formula>100%</formula>
    </cfRule>
    <cfRule type="cellIs" dxfId="1218" priority="333" stopIfTrue="1" operator="between">
      <formula>61%</formula>
      <formula>75.99%</formula>
    </cfRule>
    <cfRule type="cellIs" dxfId="1217" priority="334" stopIfTrue="1" operator="between">
      <formula>49%</formula>
      <formula>60.99%</formula>
    </cfRule>
    <cfRule type="cellIs" dxfId="1216" priority="335" stopIfTrue="1" operator="between">
      <formula>41%</formula>
      <formula>48.99%</formula>
    </cfRule>
    <cfRule type="cellIs" dxfId="1215" priority="336" stopIfTrue="1" operator="between">
      <formula>0%</formula>
      <formula>30.99%</formula>
    </cfRule>
  </conditionalFormatting>
  <conditionalFormatting sqref="O32">
    <cfRule type="cellIs" dxfId="1214" priority="331" stopIfTrue="1" operator="between">
      <formula>31%</formula>
      <formula>40.99%</formula>
    </cfRule>
  </conditionalFormatting>
  <conditionalFormatting sqref="O33">
    <cfRule type="cellIs" dxfId="1213" priority="326" stopIfTrue="1" operator="between">
      <formula>76%</formula>
      <formula>100%</formula>
    </cfRule>
    <cfRule type="cellIs" dxfId="1212" priority="327" stopIfTrue="1" operator="between">
      <formula>61%</formula>
      <formula>75.99%</formula>
    </cfRule>
    <cfRule type="cellIs" dxfId="1211" priority="328" stopIfTrue="1" operator="between">
      <formula>49%</formula>
      <formula>60.99%</formula>
    </cfRule>
    <cfRule type="cellIs" dxfId="1210" priority="329" stopIfTrue="1" operator="between">
      <formula>41%</formula>
      <formula>48.99%</formula>
    </cfRule>
    <cfRule type="cellIs" dxfId="1209" priority="330" stopIfTrue="1" operator="between">
      <formula>0%</formula>
      <formula>30.99%</formula>
    </cfRule>
  </conditionalFormatting>
  <conditionalFormatting sqref="O33">
    <cfRule type="cellIs" dxfId="1208" priority="325" stopIfTrue="1" operator="between">
      <formula>31%</formula>
      <formula>40.99%</formula>
    </cfRule>
  </conditionalFormatting>
  <conditionalFormatting sqref="S32">
    <cfRule type="cellIs" dxfId="1207" priority="320" stopIfTrue="1" operator="between">
      <formula>76%</formula>
      <formula>100%</formula>
    </cfRule>
    <cfRule type="cellIs" dxfId="1206" priority="321" stopIfTrue="1" operator="between">
      <formula>61%</formula>
      <formula>75.99%</formula>
    </cfRule>
    <cfRule type="cellIs" dxfId="1205" priority="322" stopIfTrue="1" operator="between">
      <formula>49%</formula>
      <formula>60.99%</formula>
    </cfRule>
    <cfRule type="cellIs" dxfId="1204" priority="323" stopIfTrue="1" operator="between">
      <formula>41%</formula>
      <formula>48.99%</formula>
    </cfRule>
    <cfRule type="cellIs" dxfId="1203" priority="324" stopIfTrue="1" operator="between">
      <formula>0%</formula>
      <formula>30.99%</formula>
    </cfRule>
  </conditionalFormatting>
  <conditionalFormatting sqref="S32">
    <cfRule type="cellIs" dxfId="1202" priority="319" stopIfTrue="1" operator="between">
      <formula>31%</formula>
      <formula>40.99%</formula>
    </cfRule>
  </conditionalFormatting>
  <conditionalFormatting sqref="S33">
    <cfRule type="cellIs" dxfId="1201" priority="314" stopIfTrue="1" operator="between">
      <formula>76%</formula>
      <formula>100%</formula>
    </cfRule>
    <cfRule type="cellIs" dxfId="1200" priority="315" stopIfTrue="1" operator="between">
      <formula>61%</formula>
      <formula>75.99%</formula>
    </cfRule>
    <cfRule type="cellIs" dxfId="1199" priority="316" stopIfTrue="1" operator="between">
      <formula>49%</formula>
      <formula>60.99%</formula>
    </cfRule>
    <cfRule type="cellIs" dxfId="1198" priority="317" stopIfTrue="1" operator="between">
      <formula>41%</formula>
      <formula>48.99%</formula>
    </cfRule>
    <cfRule type="cellIs" dxfId="1197" priority="318" stopIfTrue="1" operator="between">
      <formula>0%</formula>
      <formula>30.99%</formula>
    </cfRule>
  </conditionalFormatting>
  <conditionalFormatting sqref="S33">
    <cfRule type="cellIs" dxfId="1196" priority="313" stopIfTrue="1" operator="between">
      <formula>31%</formula>
      <formula>40.99%</formula>
    </cfRule>
  </conditionalFormatting>
  <conditionalFormatting sqref="T32">
    <cfRule type="cellIs" dxfId="1195" priority="308" stopIfTrue="1" operator="between">
      <formula>76%</formula>
      <formula>100%</formula>
    </cfRule>
    <cfRule type="cellIs" dxfId="1194" priority="309" stopIfTrue="1" operator="between">
      <formula>61%</formula>
      <formula>75.99%</formula>
    </cfRule>
    <cfRule type="cellIs" dxfId="1193" priority="310" stopIfTrue="1" operator="between">
      <formula>49%</formula>
      <formula>60.99%</formula>
    </cfRule>
    <cfRule type="cellIs" dxfId="1192" priority="311" stopIfTrue="1" operator="between">
      <formula>41%</formula>
      <formula>48.99%</formula>
    </cfRule>
    <cfRule type="cellIs" dxfId="1191" priority="312" stopIfTrue="1" operator="between">
      <formula>0%</formula>
      <formula>30.99%</formula>
    </cfRule>
  </conditionalFormatting>
  <conditionalFormatting sqref="T32">
    <cfRule type="cellIs" dxfId="1190" priority="307" stopIfTrue="1" operator="between">
      <formula>31%</formula>
      <formula>40.99%</formula>
    </cfRule>
  </conditionalFormatting>
  <conditionalFormatting sqref="T33">
    <cfRule type="cellIs" dxfId="1189" priority="302" stopIfTrue="1" operator="between">
      <formula>76%</formula>
      <formula>100%</formula>
    </cfRule>
    <cfRule type="cellIs" dxfId="1188" priority="303" stopIfTrue="1" operator="between">
      <formula>61%</formula>
      <formula>75.99%</formula>
    </cfRule>
    <cfRule type="cellIs" dxfId="1187" priority="304" stopIfTrue="1" operator="between">
      <formula>49%</formula>
      <formula>60.99%</formula>
    </cfRule>
    <cfRule type="cellIs" dxfId="1186" priority="305" stopIfTrue="1" operator="between">
      <formula>41%</formula>
      <formula>48.99%</formula>
    </cfRule>
    <cfRule type="cellIs" dxfId="1185" priority="306" stopIfTrue="1" operator="between">
      <formula>0%</formula>
      <formula>30.99%</formula>
    </cfRule>
  </conditionalFormatting>
  <conditionalFormatting sqref="T33">
    <cfRule type="cellIs" dxfId="1184" priority="301" stopIfTrue="1" operator="between">
      <formula>31%</formula>
      <formula>40.99%</formula>
    </cfRule>
  </conditionalFormatting>
  <conditionalFormatting sqref="AO32">
    <cfRule type="cellIs" dxfId="1183" priority="296" stopIfTrue="1" operator="between">
      <formula>76%</formula>
      <formula>100%</formula>
    </cfRule>
    <cfRule type="cellIs" dxfId="1182" priority="297" stopIfTrue="1" operator="between">
      <formula>61%</formula>
      <formula>75.99%</formula>
    </cfRule>
    <cfRule type="cellIs" dxfId="1181" priority="298" stopIfTrue="1" operator="between">
      <formula>49%</formula>
      <formula>60.99%</formula>
    </cfRule>
    <cfRule type="cellIs" dxfId="1180" priority="299" stopIfTrue="1" operator="between">
      <formula>41%</formula>
      <formula>48.99%</formula>
    </cfRule>
    <cfRule type="cellIs" dxfId="1179" priority="300" stopIfTrue="1" operator="between">
      <formula>0%</formula>
      <formula>30.99%</formula>
    </cfRule>
  </conditionalFormatting>
  <conditionalFormatting sqref="AO32">
    <cfRule type="cellIs" dxfId="1178" priority="295" stopIfTrue="1" operator="between">
      <formula>31%</formula>
      <formula>40.99%</formula>
    </cfRule>
  </conditionalFormatting>
  <conditionalFormatting sqref="AO33">
    <cfRule type="cellIs" dxfId="1177" priority="290" stopIfTrue="1" operator="between">
      <formula>76%</formula>
      <formula>100%</formula>
    </cfRule>
    <cfRule type="cellIs" dxfId="1176" priority="291" stopIfTrue="1" operator="between">
      <formula>61%</formula>
      <formula>75.99%</formula>
    </cfRule>
    <cfRule type="cellIs" dxfId="1175" priority="292" stopIfTrue="1" operator="between">
      <formula>49%</formula>
      <formula>60.99%</formula>
    </cfRule>
    <cfRule type="cellIs" dxfId="1174" priority="293" stopIfTrue="1" operator="between">
      <formula>41%</formula>
      <formula>48.99%</formula>
    </cfRule>
    <cfRule type="cellIs" dxfId="1173" priority="294" stopIfTrue="1" operator="between">
      <formula>0%</formula>
      <formula>30.99%</formula>
    </cfRule>
  </conditionalFormatting>
  <conditionalFormatting sqref="AO33">
    <cfRule type="cellIs" dxfId="1172" priority="289" stopIfTrue="1" operator="between">
      <formula>31%</formula>
      <formula>40.99%</formula>
    </cfRule>
  </conditionalFormatting>
  <conditionalFormatting sqref="I60">
    <cfRule type="cellIs" dxfId="1171" priority="284" stopIfTrue="1" operator="between">
      <formula>76%</formula>
      <formula>100%</formula>
    </cfRule>
    <cfRule type="cellIs" dxfId="1170" priority="285" stopIfTrue="1" operator="between">
      <formula>61%</formula>
      <formula>75.99%</formula>
    </cfRule>
    <cfRule type="cellIs" dxfId="1169" priority="286" stopIfTrue="1" operator="between">
      <formula>49%</formula>
      <formula>60.99%</formula>
    </cfRule>
    <cfRule type="cellIs" dxfId="1168" priority="287" stopIfTrue="1" operator="between">
      <formula>41%</formula>
      <formula>48.99%</formula>
    </cfRule>
    <cfRule type="cellIs" dxfId="1167" priority="288" stopIfTrue="1" operator="between">
      <formula>0%</formula>
      <formula>30.99%</formula>
    </cfRule>
  </conditionalFormatting>
  <conditionalFormatting sqref="I60">
    <cfRule type="cellIs" dxfId="1166" priority="283" stopIfTrue="1" operator="between">
      <formula>31%</formula>
      <formula>40.99%</formula>
    </cfRule>
  </conditionalFormatting>
  <conditionalFormatting sqref="I61">
    <cfRule type="cellIs" dxfId="1165" priority="278" stopIfTrue="1" operator="between">
      <formula>76%</formula>
      <formula>100%</formula>
    </cfRule>
    <cfRule type="cellIs" dxfId="1164" priority="279" stopIfTrue="1" operator="between">
      <formula>61%</formula>
      <formula>75.99%</formula>
    </cfRule>
    <cfRule type="cellIs" dxfId="1163" priority="280" stopIfTrue="1" operator="between">
      <formula>49%</formula>
      <formula>60.99%</formula>
    </cfRule>
    <cfRule type="cellIs" dxfId="1162" priority="281" stopIfTrue="1" operator="between">
      <formula>41%</formula>
      <formula>48.99%</formula>
    </cfRule>
    <cfRule type="cellIs" dxfId="1161" priority="282" stopIfTrue="1" operator="between">
      <formula>0%</formula>
      <formula>30.99%</formula>
    </cfRule>
  </conditionalFormatting>
  <conditionalFormatting sqref="I61">
    <cfRule type="cellIs" dxfId="1160" priority="277" stopIfTrue="1" operator="between">
      <formula>31%</formula>
      <formula>40.99%</formula>
    </cfRule>
  </conditionalFormatting>
  <conditionalFormatting sqref="L60">
    <cfRule type="cellIs" dxfId="1159" priority="272" stopIfTrue="1" operator="between">
      <formula>76%</formula>
      <formula>100%</formula>
    </cfRule>
    <cfRule type="cellIs" dxfId="1158" priority="273" stopIfTrue="1" operator="between">
      <formula>61%</formula>
      <formula>75.99%</formula>
    </cfRule>
    <cfRule type="cellIs" dxfId="1157" priority="274" stopIfTrue="1" operator="between">
      <formula>49%</formula>
      <formula>60.99%</formula>
    </cfRule>
    <cfRule type="cellIs" dxfId="1156" priority="275" stopIfTrue="1" operator="between">
      <formula>41%</formula>
      <formula>48.99%</formula>
    </cfRule>
    <cfRule type="cellIs" dxfId="1155" priority="276" stopIfTrue="1" operator="between">
      <formula>0%</formula>
      <formula>30.99%</formula>
    </cfRule>
  </conditionalFormatting>
  <conditionalFormatting sqref="L60">
    <cfRule type="cellIs" dxfId="1154" priority="271" stopIfTrue="1" operator="between">
      <formula>31%</formula>
      <formula>40.99%</formula>
    </cfRule>
  </conditionalFormatting>
  <conditionalFormatting sqref="L61">
    <cfRule type="cellIs" dxfId="1153" priority="266" stopIfTrue="1" operator="between">
      <formula>76%</formula>
      <formula>100%</formula>
    </cfRule>
    <cfRule type="cellIs" dxfId="1152" priority="267" stopIfTrue="1" operator="between">
      <formula>61%</formula>
      <formula>75.99%</formula>
    </cfRule>
    <cfRule type="cellIs" dxfId="1151" priority="268" stopIfTrue="1" operator="between">
      <formula>49%</formula>
      <formula>60.99%</formula>
    </cfRule>
    <cfRule type="cellIs" dxfId="1150" priority="269" stopIfTrue="1" operator="between">
      <formula>41%</formula>
      <formula>48.99%</formula>
    </cfRule>
    <cfRule type="cellIs" dxfId="1149" priority="270" stopIfTrue="1" operator="between">
      <formula>0%</formula>
      <formula>30.99%</formula>
    </cfRule>
  </conditionalFormatting>
  <conditionalFormatting sqref="L61">
    <cfRule type="cellIs" dxfId="1148" priority="265" stopIfTrue="1" operator="between">
      <formula>31%</formula>
      <formula>40.99%</formula>
    </cfRule>
  </conditionalFormatting>
  <conditionalFormatting sqref="O60">
    <cfRule type="cellIs" dxfId="1147" priority="260" stopIfTrue="1" operator="between">
      <formula>76%</formula>
      <formula>100%</formula>
    </cfRule>
    <cfRule type="cellIs" dxfId="1146" priority="261" stopIfTrue="1" operator="between">
      <formula>61%</formula>
      <formula>75.99%</formula>
    </cfRule>
    <cfRule type="cellIs" dxfId="1145" priority="262" stopIfTrue="1" operator="between">
      <formula>49%</formula>
      <formula>60.99%</formula>
    </cfRule>
    <cfRule type="cellIs" dxfId="1144" priority="263" stopIfTrue="1" operator="between">
      <formula>41%</formula>
      <formula>48.99%</formula>
    </cfRule>
    <cfRule type="cellIs" dxfId="1143" priority="264" stopIfTrue="1" operator="between">
      <formula>0%</formula>
      <formula>30.99%</formula>
    </cfRule>
  </conditionalFormatting>
  <conditionalFormatting sqref="O60">
    <cfRule type="cellIs" dxfId="1142" priority="259" stopIfTrue="1" operator="between">
      <formula>31%</formula>
      <formula>40.99%</formula>
    </cfRule>
  </conditionalFormatting>
  <conditionalFormatting sqref="O61">
    <cfRule type="cellIs" dxfId="1141" priority="254" stopIfTrue="1" operator="between">
      <formula>76%</formula>
      <formula>100%</formula>
    </cfRule>
    <cfRule type="cellIs" dxfId="1140" priority="255" stopIfTrue="1" operator="between">
      <formula>61%</formula>
      <formula>75.99%</formula>
    </cfRule>
    <cfRule type="cellIs" dxfId="1139" priority="256" stopIfTrue="1" operator="between">
      <formula>49%</formula>
      <formula>60.99%</formula>
    </cfRule>
    <cfRule type="cellIs" dxfId="1138" priority="257" stopIfTrue="1" operator="between">
      <formula>41%</formula>
      <formula>48.99%</formula>
    </cfRule>
    <cfRule type="cellIs" dxfId="1137" priority="258" stopIfTrue="1" operator="between">
      <formula>0%</formula>
      <formula>30.99%</formula>
    </cfRule>
  </conditionalFormatting>
  <conditionalFormatting sqref="O61">
    <cfRule type="cellIs" dxfId="1136" priority="253" stopIfTrue="1" operator="between">
      <formula>31%</formula>
      <formula>40.99%</formula>
    </cfRule>
  </conditionalFormatting>
  <conditionalFormatting sqref="S60">
    <cfRule type="cellIs" dxfId="1135" priority="248" stopIfTrue="1" operator="between">
      <formula>76%</formula>
      <formula>100%</formula>
    </cfRule>
    <cfRule type="cellIs" dxfId="1134" priority="249" stopIfTrue="1" operator="between">
      <formula>61%</formula>
      <formula>75.99%</formula>
    </cfRule>
    <cfRule type="cellIs" dxfId="1133" priority="250" stopIfTrue="1" operator="between">
      <formula>49%</formula>
      <formula>60.99%</formula>
    </cfRule>
    <cfRule type="cellIs" dxfId="1132" priority="251" stopIfTrue="1" operator="between">
      <formula>41%</formula>
      <formula>48.99%</formula>
    </cfRule>
    <cfRule type="cellIs" dxfId="1131" priority="252" stopIfTrue="1" operator="between">
      <formula>0%</formula>
      <formula>30.99%</formula>
    </cfRule>
  </conditionalFormatting>
  <conditionalFormatting sqref="S60">
    <cfRule type="cellIs" dxfId="1130" priority="247" stopIfTrue="1" operator="between">
      <formula>31%</formula>
      <formula>40.99%</formula>
    </cfRule>
  </conditionalFormatting>
  <conditionalFormatting sqref="S61">
    <cfRule type="cellIs" dxfId="1129" priority="242" stopIfTrue="1" operator="between">
      <formula>76%</formula>
      <formula>100%</formula>
    </cfRule>
    <cfRule type="cellIs" dxfId="1128" priority="243" stopIfTrue="1" operator="between">
      <formula>61%</formula>
      <formula>75.99%</formula>
    </cfRule>
    <cfRule type="cellIs" dxfId="1127" priority="244" stopIfTrue="1" operator="between">
      <formula>49%</formula>
      <formula>60.99%</formula>
    </cfRule>
    <cfRule type="cellIs" dxfId="1126" priority="245" stopIfTrue="1" operator="between">
      <formula>41%</formula>
      <formula>48.99%</formula>
    </cfRule>
    <cfRule type="cellIs" dxfId="1125" priority="246" stopIfTrue="1" operator="between">
      <formula>0%</formula>
      <formula>30.99%</formula>
    </cfRule>
  </conditionalFormatting>
  <conditionalFormatting sqref="S61">
    <cfRule type="cellIs" dxfId="1124" priority="241" stopIfTrue="1" operator="between">
      <formula>31%</formula>
      <formula>40.99%</formula>
    </cfRule>
  </conditionalFormatting>
  <conditionalFormatting sqref="T60">
    <cfRule type="cellIs" dxfId="1123" priority="236" stopIfTrue="1" operator="between">
      <formula>76%</formula>
      <formula>100%</formula>
    </cfRule>
    <cfRule type="cellIs" dxfId="1122" priority="237" stopIfTrue="1" operator="between">
      <formula>61%</formula>
      <formula>75.99%</formula>
    </cfRule>
    <cfRule type="cellIs" dxfId="1121" priority="238" stopIfTrue="1" operator="between">
      <formula>49%</formula>
      <formula>60.99%</formula>
    </cfRule>
    <cfRule type="cellIs" dxfId="1120" priority="239" stopIfTrue="1" operator="between">
      <formula>41%</formula>
      <formula>48.99%</formula>
    </cfRule>
    <cfRule type="cellIs" dxfId="1119" priority="240" stopIfTrue="1" operator="between">
      <formula>0%</formula>
      <formula>30.99%</formula>
    </cfRule>
  </conditionalFormatting>
  <conditionalFormatting sqref="T60">
    <cfRule type="cellIs" dxfId="1118" priority="235" stopIfTrue="1" operator="between">
      <formula>31%</formula>
      <formula>40.99%</formula>
    </cfRule>
  </conditionalFormatting>
  <conditionalFormatting sqref="T61">
    <cfRule type="cellIs" dxfId="1117" priority="230" stopIfTrue="1" operator="between">
      <formula>76%</formula>
      <formula>100%</formula>
    </cfRule>
    <cfRule type="cellIs" dxfId="1116" priority="231" stopIfTrue="1" operator="between">
      <formula>61%</formula>
      <formula>75.99%</formula>
    </cfRule>
    <cfRule type="cellIs" dxfId="1115" priority="232" stopIfTrue="1" operator="between">
      <formula>49%</formula>
      <formula>60.99%</formula>
    </cfRule>
    <cfRule type="cellIs" dxfId="1114" priority="233" stopIfTrue="1" operator="between">
      <formula>41%</formula>
      <formula>48.99%</formula>
    </cfRule>
    <cfRule type="cellIs" dxfId="1113" priority="234" stopIfTrue="1" operator="between">
      <formula>0%</formula>
      <formula>30.99%</formula>
    </cfRule>
  </conditionalFormatting>
  <conditionalFormatting sqref="T61">
    <cfRule type="cellIs" dxfId="1112" priority="229" stopIfTrue="1" operator="between">
      <formula>31%</formula>
      <formula>40.99%</formula>
    </cfRule>
  </conditionalFormatting>
  <conditionalFormatting sqref="AO60">
    <cfRule type="cellIs" dxfId="1111" priority="224" stopIfTrue="1" operator="between">
      <formula>76%</formula>
      <formula>100%</formula>
    </cfRule>
    <cfRule type="cellIs" dxfId="1110" priority="225" stopIfTrue="1" operator="between">
      <formula>61%</formula>
      <formula>75.99%</formula>
    </cfRule>
    <cfRule type="cellIs" dxfId="1109" priority="226" stopIfTrue="1" operator="between">
      <formula>49%</formula>
      <formula>60.99%</formula>
    </cfRule>
    <cfRule type="cellIs" dxfId="1108" priority="227" stopIfTrue="1" operator="between">
      <formula>41%</formula>
      <formula>48.99%</formula>
    </cfRule>
    <cfRule type="cellIs" dxfId="1107" priority="228" stopIfTrue="1" operator="between">
      <formula>0%</formula>
      <formula>30.99%</formula>
    </cfRule>
  </conditionalFormatting>
  <conditionalFormatting sqref="AO60">
    <cfRule type="cellIs" dxfId="1106" priority="223" stopIfTrue="1" operator="between">
      <formula>31%</formula>
      <formula>40.99%</formula>
    </cfRule>
  </conditionalFormatting>
  <conditionalFormatting sqref="AO61">
    <cfRule type="cellIs" dxfId="1105" priority="218" stopIfTrue="1" operator="between">
      <formula>76%</formula>
      <formula>100%</formula>
    </cfRule>
    <cfRule type="cellIs" dxfId="1104" priority="219" stopIfTrue="1" operator="between">
      <formula>61%</formula>
      <formula>75.99%</formula>
    </cfRule>
    <cfRule type="cellIs" dxfId="1103" priority="220" stopIfTrue="1" operator="between">
      <formula>49%</formula>
      <formula>60.99%</formula>
    </cfRule>
    <cfRule type="cellIs" dxfId="1102" priority="221" stopIfTrue="1" operator="between">
      <formula>41%</formula>
      <formula>48.99%</formula>
    </cfRule>
    <cfRule type="cellIs" dxfId="1101" priority="222" stopIfTrue="1" operator="between">
      <formula>0%</formula>
      <formula>30.99%</formula>
    </cfRule>
  </conditionalFormatting>
  <conditionalFormatting sqref="AO61">
    <cfRule type="cellIs" dxfId="1100" priority="217" stopIfTrue="1" operator="between">
      <formula>31%</formula>
      <formula>40.99%</formula>
    </cfRule>
  </conditionalFormatting>
  <conditionalFormatting sqref="I89">
    <cfRule type="cellIs" dxfId="1099" priority="212" stopIfTrue="1" operator="between">
      <formula>76%</formula>
      <formula>100%</formula>
    </cfRule>
    <cfRule type="cellIs" dxfId="1098" priority="213" stopIfTrue="1" operator="between">
      <formula>61%</formula>
      <formula>75.99%</formula>
    </cfRule>
    <cfRule type="cellIs" dxfId="1097" priority="214" stopIfTrue="1" operator="between">
      <formula>49%</formula>
      <formula>60.99%</formula>
    </cfRule>
    <cfRule type="cellIs" dxfId="1096" priority="215" stopIfTrue="1" operator="between">
      <formula>41%</formula>
      <formula>48.99%</formula>
    </cfRule>
    <cfRule type="cellIs" dxfId="1095" priority="216" stopIfTrue="1" operator="between">
      <formula>0%</formula>
      <formula>30.99%</formula>
    </cfRule>
  </conditionalFormatting>
  <conditionalFormatting sqref="I89">
    <cfRule type="cellIs" dxfId="1094" priority="211" stopIfTrue="1" operator="between">
      <formula>31%</formula>
      <formula>40.99%</formula>
    </cfRule>
  </conditionalFormatting>
  <conditionalFormatting sqref="I90">
    <cfRule type="cellIs" dxfId="1093" priority="206" stopIfTrue="1" operator="between">
      <formula>76%</formula>
      <formula>100%</formula>
    </cfRule>
    <cfRule type="cellIs" dxfId="1092" priority="207" stopIfTrue="1" operator="between">
      <formula>61%</formula>
      <formula>75.99%</formula>
    </cfRule>
    <cfRule type="cellIs" dxfId="1091" priority="208" stopIfTrue="1" operator="between">
      <formula>49%</formula>
      <formula>60.99%</formula>
    </cfRule>
    <cfRule type="cellIs" dxfId="1090" priority="209" stopIfTrue="1" operator="between">
      <formula>41%</formula>
      <formula>48.99%</formula>
    </cfRule>
    <cfRule type="cellIs" dxfId="1089" priority="210" stopIfTrue="1" operator="between">
      <formula>0%</formula>
      <formula>30.99%</formula>
    </cfRule>
  </conditionalFormatting>
  <conditionalFormatting sqref="I90">
    <cfRule type="cellIs" dxfId="1088" priority="205" stopIfTrue="1" operator="between">
      <formula>31%</formula>
      <formula>40.99%</formula>
    </cfRule>
  </conditionalFormatting>
  <conditionalFormatting sqref="L89">
    <cfRule type="cellIs" dxfId="1087" priority="200" stopIfTrue="1" operator="between">
      <formula>76%</formula>
      <formula>100%</formula>
    </cfRule>
    <cfRule type="cellIs" dxfId="1086" priority="201" stopIfTrue="1" operator="between">
      <formula>61%</formula>
      <formula>75.99%</formula>
    </cfRule>
    <cfRule type="cellIs" dxfId="1085" priority="202" stopIfTrue="1" operator="between">
      <formula>49%</formula>
      <formula>60.99%</formula>
    </cfRule>
    <cfRule type="cellIs" dxfId="1084" priority="203" stopIfTrue="1" operator="between">
      <formula>41%</formula>
      <formula>48.99%</formula>
    </cfRule>
    <cfRule type="cellIs" dxfId="1083" priority="204" stopIfTrue="1" operator="between">
      <formula>0%</formula>
      <formula>30.99%</formula>
    </cfRule>
  </conditionalFormatting>
  <conditionalFormatting sqref="L89">
    <cfRule type="cellIs" dxfId="1082" priority="199" stopIfTrue="1" operator="between">
      <formula>31%</formula>
      <formula>40.99%</formula>
    </cfRule>
  </conditionalFormatting>
  <conditionalFormatting sqref="L90">
    <cfRule type="cellIs" dxfId="1081" priority="194" stopIfTrue="1" operator="between">
      <formula>76%</formula>
      <formula>100%</formula>
    </cfRule>
    <cfRule type="cellIs" dxfId="1080" priority="195" stopIfTrue="1" operator="between">
      <formula>61%</formula>
      <formula>75.99%</formula>
    </cfRule>
    <cfRule type="cellIs" dxfId="1079" priority="196" stopIfTrue="1" operator="between">
      <formula>49%</formula>
      <formula>60.99%</formula>
    </cfRule>
    <cfRule type="cellIs" dxfId="1078" priority="197" stopIfTrue="1" operator="between">
      <formula>41%</formula>
      <formula>48.99%</formula>
    </cfRule>
    <cfRule type="cellIs" dxfId="1077" priority="198" stopIfTrue="1" operator="between">
      <formula>0%</formula>
      <formula>30.99%</formula>
    </cfRule>
  </conditionalFormatting>
  <conditionalFormatting sqref="L90">
    <cfRule type="cellIs" dxfId="1076" priority="193" stopIfTrue="1" operator="between">
      <formula>31%</formula>
      <formula>40.99%</formula>
    </cfRule>
  </conditionalFormatting>
  <conditionalFormatting sqref="O89">
    <cfRule type="cellIs" dxfId="1075" priority="188" stopIfTrue="1" operator="between">
      <formula>76%</formula>
      <formula>100%</formula>
    </cfRule>
    <cfRule type="cellIs" dxfId="1074" priority="189" stopIfTrue="1" operator="between">
      <formula>61%</formula>
      <formula>75.99%</formula>
    </cfRule>
    <cfRule type="cellIs" dxfId="1073" priority="190" stopIfTrue="1" operator="between">
      <formula>49%</formula>
      <formula>60.99%</formula>
    </cfRule>
    <cfRule type="cellIs" dxfId="1072" priority="191" stopIfTrue="1" operator="between">
      <formula>41%</formula>
      <formula>48.99%</formula>
    </cfRule>
    <cfRule type="cellIs" dxfId="1071" priority="192" stopIfTrue="1" operator="between">
      <formula>0%</formula>
      <formula>30.99%</formula>
    </cfRule>
  </conditionalFormatting>
  <conditionalFormatting sqref="O89">
    <cfRule type="cellIs" dxfId="1070" priority="187" stopIfTrue="1" operator="between">
      <formula>31%</formula>
      <formula>40.99%</formula>
    </cfRule>
  </conditionalFormatting>
  <conditionalFormatting sqref="O90">
    <cfRule type="cellIs" dxfId="1069" priority="182" stopIfTrue="1" operator="between">
      <formula>76%</formula>
      <formula>100%</formula>
    </cfRule>
    <cfRule type="cellIs" dxfId="1068" priority="183" stopIfTrue="1" operator="between">
      <formula>61%</formula>
      <formula>75.99%</formula>
    </cfRule>
    <cfRule type="cellIs" dxfId="1067" priority="184" stopIfTrue="1" operator="between">
      <formula>49%</formula>
      <formula>60.99%</formula>
    </cfRule>
    <cfRule type="cellIs" dxfId="1066" priority="185" stopIfTrue="1" operator="between">
      <formula>41%</formula>
      <formula>48.99%</formula>
    </cfRule>
    <cfRule type="cellIs" dxfId="1065" priority="186" stopIfTrue="1" operator="between">
      <formula>0%</formula>
      <formula>30.99%</formula>
    </cfRule>
  </conditionalFormatting>
  <conditionalFormatting sqref="O90">
    <cfRule type="cellIs" dxfId="1064" priority="181" stopIfTrue="1" operator="between">
      <formula>31%</formula>
      <formula>40.99%</formula>
    </cfRule>
  </conditionalFormatting>
  <conditionalFormatting sqref="S89">
    <cfRule type="cellIs" dxfId="1063" priority="176" stopIfTrue="1" operator="between">
      <formula>76%</formula>
      <formula>100%</formula>
    </cfRule>
    <cfRule type="cellIs" dxfId="1062" priority="177" stopIfTrue="1" operator="between">
      <formula>61%</formula>
      <formula>75.99%</formula>
    </cfRule>
    <cfRule type="cellIs" dxfId="1061" priority="178" stopIfTrue="1" operator="between">
      <formula>49%</formula>
      <formula>60.99%</formula>
    </cfRule>
    <cfRule type="cellIs" dxfId="1060" priority="179" stopIfTrue="1" operator="between">
      <formula>41%</formula>
      <formula>48.99%</formula>
    </cfRule>
    <cfRule type="cellIs" dxfId="1059" priority="180" stopIfTrue="1" operator="between">
      <formula>0%</formula>
      <formula>30.99%</formula>
    </cfRule>
  </conditionalFormatting>
  <conditionalFormatting sqref="S89">
    <cfRule type="cellIs" dxfId="1058" priority="175" stopIfTrue="1" operator="between">
      <formula>31%</formula>
      <formula>40.99%</formula>
    </cfRule>
  </conditionalFormatting>
  <conditionalFormatting sqref="S90">
    <cfRule type="cellIs" dxfId="1057" priority="170" stopIfTrue="1" operator="between">
      <formula>76%</formula>
      <formula>100%</formula>
    </cfRule>
    <cfRule type="cellIs" dxfId="1056" priority="171" stopIfTrue="1" operator="between">
      <formula>61%</formula>
      <formula>75.99%</formula>
    </cfRule>
    <cfRule type="cellIs" dxfId="1055" priority="172" stopIfTrue="1" operator="between">
      <formula>49%</formula>
      <formula>60.99%</formula>
    </cfRule>
    <cfRule type="cellIs" dxfId="1054" priority="173" stopIfTrue="1" operator="between">
      <formula>41%</formula>
      <formula>48.99%</formula>
    </cfRule>
    <cfRule type="cellIs" dxfId="1053" priority="174" stopIfTrue="1" operator="between">
      <formula>0%</formula>
      <formula>30.99%</formula>
    </cfRule>
  </conditionalFormatting>
  <conditionalFormatting sqref="S90">
    <cfRule type="cellIs" dxfId="1052" priority="169" stopIfTrue="1" operator="between">
      <formula>31%</formula>
      <formula>40.99%</formula>
    </cfRule>
  </conditionalFormatting>
  <conditionalFormatting sqref="T89">
    <cfRule type="cellIs" dxfId="1051" priority="164" stopIfTrue="1" operator="between">
      <formula>76%</formula>
      <formula>100%</formula>
    </cfRule>
    <cfRule type="cellIs" dxfId="1050" priority="165" stopIfTrue="1" operator="between">
      <formula>61%</formula>
      <formula>75.99%</formula>
    </cfRule>
    <cfRule type="cellIs" dxfId="1049" priority="166" stopIfTrue="1" operator="between">
      <formula>49%</formula>
      <formula>60.99%</formula>
    </cfRule>
    <cfRule type="cellIs" dxfId="1048" priority="167" stopIfTrue="1" operator="between">
      <formula>41%</formula>
      <formula>48.99%</formula>
    </cfRule>
    <cfRule type="cellIs" dxfId="1047" priority="168" stopIfTrue="1" operator="between">
      <formula>0%</formula>
      <formula>30.99%</formula>
    </cfRule>
  </conditionalFormatting>
  <conditionalFormatting sqref="T89">
    <cfRule type="cellIs" dxfId="1046" priority="163" stopIfTrue="1" operator="between">
      <formula>31%</formula>
      <formula>40.99%</formula>
    </cfRule>
  </conditionalFormatting>
  <conditionalFormatting sqref="T90">
    <cfRule type="cellIs" dxfId="1045" priority="158" stopIfTrue="1" operator="between">
      <formula>76%</formula>
      <formula>100%</formula>
    </cfRule>
    <cfRule type="cellIs" dxfId="1044" priority="159" stopIfTrue="1" operator="between">
      <formula>61%</formula>
      <formula>75.99%</formula>
    </cfRule>
    <cfRule type="cellIs" dxfId="1043" priority="160" stopIfTrue="1" operator="between">
      <formula>49%</formula>
      <formula>60.99%</formula>
    </cfRule>
    <cfRule type="cellIs" dxfId="1042" priority="161" stopIfTrue="1" operator="between">
      <formula>41%</formula>
      <formula>48.99%</formula>
    </cfRule>
    <cfRule type="cellIs" dxfId="1041" priority="162" stopIfTrue="1" operator="between">
      <formula>0%</formula>
      <formula>30.99%</formula>
    </cfRule>
  </conditionalFormatting>
  <conditionalFormatting sqref="T90">
    <cfRule type="cellIs" dxfId="1040" priority="157" stopIfTrue="1" operator="between">
      <formula>31%</formula>
      <formula>40.99%</formula>
    </cfRule>
  </conditionalFormatting>
  <conditionalFormatting sqref="AO89">
    <cfRule type="cellIs" dxfId="1039" priority="152" stopIfTrue="1" operator="between">
      <formula>76%</formula>
      <formula>100%</formula>
    </cfRule>
    <cfRule type="cellIs" dxfId="1038" priority="153" stopIfTrue="1" operator="between">
      <formula>61%</formula>
      <formula>75.99%</formula>
    </cfRule>
    <cfRule type="cellIs" dxfId="1037" priority="154" stopIfTrue="1" operator="between">
      <formula>49%</formula>
      <formula>60.99%</formula>
    </cfRule>
    <cfRule type="cellIs" dxfId="1036" priority="155" stopIfTrue="1" operator="between">
      <formula>41%</formula>
      <formula>48.99%</formula>
    </cfRule>
    <cfRule type="cellIs" dxfId="1035" priority="156" stopIfTrue="1" operator="between">
      <formula>0%</formula>
      <formula>30.99%</formula>
    </cfRule>
  </conditionalFormatting>
  <conditionalFormatting sqref="AO89">
    <cfRule type="cellIs" dxfId="1034" priority="151" stopIfTrue="1" operator="between">
      <formula>31%</formula>
      <formula>40.99%</formula>
    </cfRule>
  </conditionalFormatting>
  <conditionalFormatting sqref="AO90">
    <cfRule type="cellIs" dxfId="1033" priority="146" stopIfTrue="1" operator="between">
      <formula>76%</formula>
      <formula>100%</formula>
    </cfRule>
    <cfRule type="cellIs" dxfId="1032" priority="147" stopIfTrue="1" operator="between">
      <formula>61%</formula>
      <formula>75.99%</formula>
    </cfRule>
    <cfRule type="cellIs" dxfId="1031" priority="148" stopIfTrue="1" operator="between">
      <formula>49%</formula>
      <formula>60.99%</formula>
    </cfRule>
    <cfRule type="cellIs" dxfId="1030" priority="149" stopIfTrue="1" operator="between">
      <formula>41%</formula>
      <formula>48.99%</formula>
    </cfRule>
    <cfRule type="cellIs" dxfId="1029" priority="150" stopIfTrue="1" operator="between">
      <formula>0%</formula>
      <formula>30.99%</formula>
    </cfRule>
  </conditionalFormatting>
  <conditionalFormatting sqref="AO90">
    <cfRule type="cellIs" dxfId="1028" priority="145" stopIfTrue="1" operator="between">
      <formula>31%</formula>
      <formula>40.99%</formula>
    </cfRule>
  </conditionalFormatting>
  <conditionalFormatting sqref="I117">
    <cfRule type="cellIs" dxfId="1027" priority="140" stopIfTrue="1" operator="between">
      <formula>76%</formula>
      <formula>100%</formula>
    </cfRule>
    <cfRule type="cellIs" dxfId="1026" priority="141" stopIfTrue="1" operator="between">
      <formula>61%</formula>
      <formula>75.99%</formula>
    </cfRule>
    <cfRule type="cellIs" dxfId="1025" priority="142" stopIfTrue="1" operator="between">
      <formula>49%</formula>
      <formula>60.99%</formula>
    </cfRule>
    <cfRule type="cellIs" dxfId="1024" priority="143" stopIfTrue="1" operator="between">
      <formula>41%</formula>
      <formula>48.99%</formula>
    </cfRule>
    <cfRule type="cellIs" dxfId="1023" priority="144" stopIfTrue="1" operator="between">
      <formula>0%</formula>
      <formula>30.99%</formula>
    </cfRule>
  </conditionalFormatting>
  <conditionalFormatting sqref="I117">
    <cfRule type="cellIs" dxfId="1022" priority="139" stopIfTrue="1" operator="between">
      <formula>31%</formula>
      <formula>40.99%</formula>
    </cfRule>
  </conditionalFormatting>
  <conditionalFormatting sqref="I118">
    <cfRule type="cellIs" dxfId="1021" priority="134" stopIfTrue="1" operator="between">
      <formula>76%</formula>
      <formula>100%</formula>
    </cfRule>
    <cfRule type="cellIs" dxfId="1020" priority="135" stopIfTrue="1" operator="between">
      <formula>61%</formula>
      <formula>75.99%</formula>
    </cfRule>
    <cfRule type="cellIs" dxfId="1019" priority="136" stopIfTrue="1" operator="between">
      <formula>49%</formula>
      <formula>60.99%</formula>
    </cfRule>
    <cfRule type="cellIs" dxfId="1018" priority="137" stopIfTrue="1" operator="between">
      <formula>41%</formula>
      <formula>48.99%</formula>
    </cfRule>
    <cfRule type="cellIs" dxfId="1017" priority="138" stopIfTrue="1" operator="between">
      <formula>0%</formula>
      <formula>30.99%</formula>
    </cfRule>
  </conditionalFormatting>
  <conditionalFormatting sqref="I118">
    <cfRule type="cellIs" dxfId="1016" priority="133" stopIfTrue="1" operator="between">
      <formula>31%</formula>
      <formula>40.99%</formula>
    </cfRule>
  </conditionalFormatting>
  <conditionalFormatting sqref="L117">
    <cfRule type="cellIs" dxfId="1015" priority="128" stopIfTrue="1" operator="between">
      <formula>76%</formula>
      <formula>100%</formula>
    </cfRule>
    <cfRule type="cellIs" dxfId="1014" priority="129" stopIfTrue="1" operator="between">
      <formula>61%</formula>
      <formula>75.99%</formula>
    </cfRule>
    <cfRule type="cellIs" dxfId="1013" priority="130" stopIfTrue="1" operator="between">
      <formula>49%</formula>
      <formula>60.99%</formula>
    </cfRule>
    <cfRule type="cellIs" dxfId="1012" priority="131" stopIfTrue="1" operator="between">
      <formula>41%</formula>
      <formula>48.99%</formula>
    </cfRule>
    <cfRule type="cellIs" dxfId="1011" priority="132" stopIfTrue="1" operator="between">
      <formula>0%</formula>
      <formula>30.99%</formula>
    </cfRule>
  </conditionalFormatting>
  <conditionalFormatting sqref="L117">
    <cfRule type="cellIs" dxfId="1010" priority="127" stopIfTrue="1" operator="between">
      <formula>31%</formula>
      <formula>40.99%</formula>
    </cfRule>
  </conditionalFormatting>
  <conditionalFormatting sqref="L118">
    <cfRule type="cellIs" dxfId="1009" priority="122" stopIfTrue="1" operator="between">
      <formula>76%</formula>
      <formula>100%</formula>
    </cfRule>
    <cfRule type="cellIs" dxfId="1008" priority="123" stopIfTrue="1" operator="between">
      <formula>61%</formula>
      <formula>75.99%</formula>
    </cfRule>
    <cfRule type="cellIs" dxfId="1007" priority="124" stopIfTrue="1" operator="between">
      <formula>49%</formula>
      <formula>60.99%</formula>
    </cfRule>
    <cfRule type="cellIs" dxfId="1006" priority="125" stopIfTrue="1" operator="between">
      <formula>41%</formula>
      <formula>48.99%</formula>
    </cfRule>
    <cfRule type="cellIs" dxfId="1005" priority="126" stopIfTrue="1" operator="between">
      <formula>0%</formula>
      <formula>30.99%</formula>
    </cfRule>
  </conditionalFormatting>
  <conditionalFormatting sqref="L118">
    <cfRule type="cellIs" dxfId="1004" priority="121" stopIfTrue="1" operator="between">
      <formula>31%</formula>
      <formula>40.99%</formula>
    </cfRule>
  </conditionalFormatting>
  <conditionalFormatting sqref="O117">
    <cfRule type="cellIs" dxfId="1003" priority="116" stopIfTrue="1" operator="between">
      <formula>76%</formula>
      <formula>100%</formula>
    </cfRule>
    <cfRule type="cellIs" dxfId="1002" priority="117" stopIfTrue="1" operator="between">
      <formula>61%</formula>
      <formula>75.99%</formula>
    </cfRule>
    <cfRule type="cellIs" dxfId="1001" priority="118" stopIfTrue="1" operator="between">
      <formula>49%</formula>
      <formula>60.99%</formula>
    </cfRule>
    <cfRule type="cellIs" dxfId="1000" priority="119" stopIfTrue="1" operator="between">
      <formula>41%</formula>
      <formula>48.99%</formula>
    </cfRule>
    <cfRule type="cellIs" dxfId="999" priority="120" stopIfTrue="1" operator="between">
      <formula>0%</formula>
      <formula>30.99%</formula>
    </cfRule>
  </conditionalFormatting>
  <conditionalFormatting sqref="O117">
    <cfRule type="cellIs" dxfId="998" priority="115" stopIfTrue="1" operator="between">
      <formula>31%</formula>
      <formula>40.99%</formula>
    </cfRule>
  </conditionalFormatting>
  <conditionalFormatting sqref="O118">
    <cfRule type="cellIs" dxfId="997" priority="110" stopIfTrue="1" operator="between">
      <formula>76%</formula>
      <formula>100%</formula>
    </cfRule>
    <cfRule type="cellIs" dxfId="996" priority="111" stopIfTrue="1" operator="between">
      <formula>61%</formula>
      <formula>75.99%</formula>
    </cfRule>
    <cfRule type="cellIs" dxfId="995" priority="112" stopIfTrue="1" operator="between">
      <formula>49%</formula>
      <formula>60.99%</formula>
    </cfRule>
    <cfRule type="cellIs" dxfId="994" priority="113" stopIfTrue="1" operator="between">
      <formula>41%</formula>
      <formula>48.99%</formula>
    </cfRule>
    <cfRule type="cellIs" dxfId="993" priority="114" stopIfTrue="1" operator="between">
      <formula>0%</formula>
      <formula>30.99%</formula>
    </cfRule>
  </conditionalFormatting>
  <conditionalFormatting sqref="O118">
    <cfRule type="cellIs" dxfId="992" priority="109" stopIfTrue="1" operator="between">
      <formula>31%</formula>
      <formula>40.99%</formula>
    </cfRule>
  </conditionalFormatting>
  <conditionalFormatting sqref="S117">
    <cfRule type="cellIs" dxfId="991" priority="104" stopIfTrue="1" operator="between">
      <formula>76%</formula>
      <formula>100%</formula>
    </cfRule>
    <cfRule type="cellIs" dxfId="990" priority="105" stopIfTrue="1" operator="between">
      <formula>61%</formula>
      <formula>75.99%</formula>
    </cfRule>
    <cfRule type="cellIs" dxfId="989" priority="106" stopIfTrue="1" operator="between">
      <formula>49%</formula>
      <formula>60.99%</formula>
    </cfRule>
    <cfRule type="cellIs" dxfId="988" priority="107" stopIfTrue="1" operator="between">
      <formula>41%</formula>
      <formula>48.99%</formula>
    </cfRule>
    <cfRule type="cellIs" dxfId="987" priority="108" stopIfTrue="1" operator="between">
      <formula>0%</formula>
      <formula>30.99%</formula>
    </cfRule>
  </conditionalFormatting>
  <conditionalFormatting sqref="S117">
    <cfRule type="cellIs" dxfId="986" priority="103" stopIfTrue="1" operator="between">
      <formula>31%</formula>
      <formula>40.99%</formula>
    </cfRule>
  </conditionalFormatting>
  <conditionalFormatting sqref="S118">
    <cfRule type="cellIs" dxfId="985" priority="98" stopIfTrue="1" operator="between">
      <formula>76%</formula>
      <formula>100%</formula>
    </cfRule>
    <cfRule type="cellIs" dxfId="984" priority="99" stopIfTrue="1" operator="between">
      <formula>61%</formula>
      <formula>75.99%</formula>
    </cfRule>
    <cfRule type="cellIs" dxfId="983" priority="100" stopIfTrue="1" operator="between">
      <formula>49%</formula>
      <formula>60.99%</formula>
    </cfRule>
    <cfRule type="cellIs" dxfId="982" priority="101" stopIfTrue="1" operator="between">
      <formula>41%</formula>
      <formula>48.99%</formula>
    </cfRule>
    <cfRule type="cellIs" dxfId="981" priority="102" stopIfTrue="1" operator="between">
      <formula>0%</formula>
      <formula>30.99%</formula>
    </cfRule>
  </conditionalFormatting>
  <conditionalFormatting sqref="S118">
    <cfRule type="cellIs" dxfId="980" priority="97" stopIfTrue="1" operator="between">
      <formula>31%</formula>
      <formula>40.99%</formula>
    </cfRule>
  </conditionalFormatting>
  <conditionalFormatting sqref="T117">
    <cfRule type="cellIs" dxfId="979" priority="92" stopIfTrue="1" operator="between">
      <formula>76%</formula>
      <formula>100%</formula>
    </cfRule>
    <cfRule type="cellIs" dxfId="978" priority="93" stopIfTrue="1" operator="between">
      <formula>61%</formula>
      <formula>75.99%</formula>
    </cfRule>
    <cfRule type="cellIs" dxfId="977" priority="94" stopIfTrue="1" operator="between">
      <formula>49%</formula>
      <formula>60.99%</formula>
    </cfRule>
    <cfRule type="cellIs" dxfId="976" priority="95" stopIfTrue="1" operator="between">
      <formula>41%</formula>
      <formula>48.99%</formula>
    </cfRule>
    <cfRule type="cellIs" dxfId="975" priority="96" stopIfTrue="1" operator="between">
      <formula>0%</formula>
      <formula>30.99%</formula>
    </cfRule>
  </conditionalFormatting>
  <conditionalFormatting sqref="T117">
    <cfRule type="cellIs" dxfId="974" priority="91" stopIfTrue="1" operator="between">
      <formula>31%</formula>
      <formula>40.99%</formula>
    </cfRule>
  </conditionalFormatting>
  <conditionalFormatting sqref="T118">
    <cfRule type="cellIs" dxfId="973" priority="86" stopIfTrue="1" operator="between">
      <formula>76%</formula>
      <formula>100%</formula>
    </cfRule>
    <cfRule type="cellIs" dxfId="972" priority="87" stopIfTrue="1" operator="between">
      <formula>61%</formula>
      <formula>75.99%</formula>
    </cfRule>
    <cfRule type="cellIs" dxfId="971" priority="88" stopIfTrue="1" operator="between">
      <formula>49%</formula>
      <formula>60.99%</formula>
    </cfRule>
    <cfRule type="cellIs" dxfId="970" priority="89" stopIfTrue="1" operator="between">
      <formula>41%</formula>
      <formula>48.99%</formula>
    </cfRule>
    <cfRule type="cellIs" dxfId="969" priority="90" stopIfTrue="1" operator="between">
      <formula>0%</formula>
      <formula>30.99%</formula>
    </cfRule>
  </conditionalFormatting>
  <conditionalFormatting sqref="T118">
    <cfRule type="cellIs" dxfId="968" priority="85" stopIfTrue="1" operator="between">
      <formula>31%</formula>
      <formula>40.99%</formula>
    </cfRule>
  </conditionalFormatting>
  <conditionalFormatting sqref="AO117">
    <cfRule type="cellIs" dxfId="967" priority="80" stopIfTrue="1" operator="between">
      <formula>76%</formula>
      <formula>100%</formula>
    </cfRule>
    <cfRule type="cellIs" dxfId="966" priority="81" stopIfTrue="1" operator="between">
      <formula>61%</formula>
      <formula>75.99%</formula>
    </cfRule>
    <cfRule type="cellIs" dxfId="965" priority="82" stopIfTrue="1" operator="between">
      <formula>49%</formula>
      <formula>60.99%</formula>
    </cfRule>
    <cfRule type="cellIs" dxfId="964" priority="83" stopIfTrue="1" operator="between">
      <formula>41%</formula>
      <formula>48.99%</formula>
    </cfRule>
    <cfRule type="cellIs" dxfId="963" priority="84" stopIfTrue="1" operator="between">
      <formula>0%</formula>
      <formula>30.99%</formula>
    </cfRule>
  </conditionalFormatting>
  <conditionalFormatting sqref="AO117">
    <cfRule type="cellIs" dxfId="962" priority="79" stopIfTrue="1" operator="between">
      <formula>31%</formula>
      <formula>40.99%</formula>
    </cfRule>
  </conditionalFormatting>
  <conditionalFormatting sqref="AO118">
    <cfRule type="cellIs" dxfId="961" priority="74" stopIfTrue="1" operator="between">
      <formula>76%</formula>
      <formula>100%</formula>
    </cfRule>
    <cfRule type="cellIs" dxfId="960" priority="75" stopIfTrue="1" operator="between">
      <formula>61%</formula>
      <formula>75.99%</formula>
    </cfRule>
    <cfRule type="cellIs" dxfId="959" priority="76" stopIfTrue="1" operator="between">
      <formula>49%</formula>
      <formula>60.99%</formula>
    </cfRule>
    <cfRule type="cellIs" dxfId="958" priority="77" stopIfTrue="1" operator="between">
      <formula>41%</formula>
      <formula>48.99%</formula>
    </cfRule>
    <cfRule type="cellIs" dxfId="957" priority="78" stopIfTrue="1" operator="between">
      <formula>0%</formula>
      <formula>30.99%</formula>
    </cfRule>
  </conditionalFormatting>
  <conditionalFormatting sqref="AO118">
    <cfRule type="cellIs" dxfId="956" priority="73" stopIfTrue="1" operator="between">
      <formula>31%</formula>
      <formula>40.99%</formula>
    </cfRule>
  </conditionalFormatting>
  <conditionalFormatting sqref="I145">
    <cfRule type="cellIs" dxfId="955" priority="68" stopIfTrue="1" operator="between">
      <formula>76%</formula>
      <formula>100%</formula>
    </cfRule>
    <cfRule type="cellIs" dxfId="954" priority="69" stopIfTrue="1" operator="between">
      <formula>61%</formula>
      <formula>75.99%</formula>
    </cfRule>
    <cfRule type="cellIs" dxfId="953" priority="70" stopIfTrue="1" operator="between">
      <formula>49%</formula>
      <formula>60.99%</formula>
    </cfRule>
    <cfRule type="cellIs" dxfId="952" priority="71" stopIfTrue="1" operator="between">
      <formula>41%</formula>
      <formula>48.99%</formula>
    </cfRule>
    <cfRule type="cellIs" dxfId="951" priority="72" stopIfTrue="1" operator="between">
      <formula>0%</formula>
      <formula>30.99%</formula>
    </cfRule>
  </conditionalFormatting>
  <conditionalFormatting sqref="I145">
    <cfRule type="cellIs" dxfId="950" priority="67" stopIfTrue="1" operator="between">
      <formula>31%</formula>
      <formula>40.99%</formula>
    </cfRule>
  </conditionalFormatting>
  <conditionalFormatting sqref="I146">
    <cfRule type="cellIs" dxfId="949" priority="62" stopIfTrue="1" operator="between">
      <formula>76%</formula>
      <formula>100%</formula>
    </cfRule>
    <cfRule type="cellIs" dxfId="948" priority="63" stopIfTrue="1" operator="between">
      <formula>61%</formula>
      <formula>75.99%</formula>
    </cfRule>
    <cfRule type="cellIs" dxfId="947" priority="64" stopIfTrue="1" operator="between">
      <formula>49%</formula>
      <formula>60.99%</formula>
    </cfRule>
    <cfRule type="cellIs" dxfId="946" priority="65" stopIfTrue="1" operator="between">
      <formula>41%</formula>
      <formula>48.99%</formula>
    </cfRule>
    <cfRule type="cellIs" dxfId="945" priority="66" stopIfTrue="1" operator="between">
      <formula>0%</formula>
      <formula>30.99%</formula>
    </cfRule>
  </conditionalFormatting>
  <conditionalFormatting sqref="I146">
    <cfRule type="cellIs" dxfId="944" priority="61" stopIfTrue="1" operator="between">
      <formula>31%</formula>
      <formula>40.99%</formula>
    </cfRule>
  </conditionalFormatting>
  <conditionalFormatting sqref="L145">
    <cfRule type="cellIs" dxfId="943" priority="56" stopIfTrue="1" operator="between">
      <formula>76%</formula>
      <formula>100%</formula>
    </cfRule>
    <cfRule type="cellIs" dxfId="942" priority="57" stopIfTrue="1" operator="between">
      <formula>61%</formula>
      <formula>75.99%</formula>
    </cfRule>
    <cfRule type="cellIs" dxfId="941" priority="58" stopIfTrue="1" operator="between">
      <formula>49%</formula>
      <formula>60.99%</formula>
    </cfRule>
    <cfRule type="cellIs" dxfId="940" priority="59" stopIfTrue="1" operator="between">
      <formula>41%</formula>
      <formula>48.99%</formula>
    </cfRule>
    <cfRule type="cellIs" dxfId="939" priority="60" stopIfTrue="1" operator="between">
      <formula>0%</formula>
      <formula>30.99%</formula>
    </cfRule>
  </conditionalFormatting>
  <conditionalFormatting sqref="L145">
    <cfRule type="cellIs" dxfId="938" priority="55" stopIfTrue="1" operator="between">
      <formula>31%</formula>
      <formula>40.99%</formula>
    </cfRule>
  </conditionalFormatting>
  <conditionalFormatting sqref="L146">
    <cfRule type="cellIs" dxfId="937" priority="50" stopIfTrue="1" operator="between">
      <formula>76%</formula>
      <formula>100%</formula>
    </cfRule>
    <cfRule type="cellIs" dxfId="936" priority="51" stopIfTrue="1" operator="between">
      <formula>61%</formula>
      <formula>75.99%</formula>
    </cfRule>
    <cfRule type="cellIs" dxfId="935" priority="52" stopIfTrue="1" operator="between">
      <formula>49%</formula>
      <formula>60.99%</formula>
    </cfRule>
    <cfRule type="cellIs" dxfId="934" priority="53" stopIfTrue="1" operator="between">
      <formula>41%</formula>
      <formula>48.99%</formula>
    </cfRule>
    <cfRule type="cellIs" dxfId="933" priority="54" stopIfTrue="1" operator="between">
      <formula>0%</formula>
      <formula>30.99%</formula>
    </cfRule>
  </conditionalFormatting>
  <conditionalFormatting sqref="L146">
    <cfRule type="cellIs" dxfId="932" priority="49" stopIfTrue="1" operator="between">
      <formula>31%</formula>
      <formula>40.99%</formula>
    </cfRule>
  </conditionalFormatting>
  <conditionalFormatting sqref="O145">
    <cfRule type="cellIs" dxfId="931" priority="44" stopIfTrue="1" operator="between">
      <formula>76%</formula>
      <formula>100%</formula>
    </cfRule>
    <cfRule type="cellIs" dxfId="930" priority="45" stopIfTrue="1" operator="between">
      <formula>61%</formula>
      <formula>75.99%</formula>
    </cfRule>
    <cfRule type="cellIs" dxfId="929" priority="46" stopIfTrue="1" operator="between">
      <formula>49%</formula>
      <formula>60.99%</formula>
    </cfRule>
    <cfRule type="cellIs" dxfId="928" priority="47" stopIfTrue="1" operator="between">
      <formula>41%</formula>
      <formula>48.99%</formula>
    </cfRule>
    <cfRule type="cellIs" dxfId="927" priority="48" stopIfTrue="1" operator="between">
      <formula>0%</formula>
      <formula>30.99%</formula>
    </cfRule>
  </conditionalFormatting>
  <conditionalFormatting sqref="O145">
    <cfRule type="cellIs" dxfId="926" priority="43" stopIfTrue="1" operator="between">
      <formula>31%</formula>
      <formula>40.99%</formula>
    </cfRule>
  </conditionalFormatting>
  <conditionalFormatting sqref="O146">
    <cfRule type="cellIs" dxfId="925" priority="38" stopIfTrue="1" operator="between">
      <formula>76%</formula>
      <formula>100%</formula>
    </cfRule>
    <cfRule type="cellIs" dxfId="924" priority="39" stopIfTrue="1" operator="between">
      <formula>61%</formula>
      <formula>75.99%</formula>
    </cfRule>
    <cfRule type="cellIs" dxfId="923" priority="40" stopIfTrue="1" operator="between">
      <formula>49%</formula>
      <formula>60.99%</formula>
    </cfRule>
    <cfRule type="cellIs" dxfId="922" priority="41" stopIfTrue="1" operator="between">
      <formula>41%</formula>
      <formula>48.99%</formula>
    </cfRule>
    <cfRule type="cellIs" dxfId="921" priority="42" stopIfTrue="1" operator="between">
      <formula>0%</formula>
      <formula>30.99%</formula>
    </cfRule>
  </conditionalFormatting>
  <conditionalFormatting sqref="O146">
    <cfRule type="cellIs" dxfId="920" priority="37" stopIfTrue="1" operator="between">
      <formula>31%</formula>
      <formula>40.99%</formula>
    </cfRule>
  </conditionalFormatting>
  <conditionalFormatting sqref="S145">
    <cfRule type="cellIs" dxfId="919" priority="32" stopIfTrue="1" operator="between">
      <formula>76%</formula>
      <formula>100%</formula>
    </cfRule>
    <cfRule type="cellIs" dxfId="918" priority="33" stopIfTrue="1" operator="between">
      <formula>61%</formula>
      <formula>75.99%</formula>
    </cfRule>
    <cfRule type="cellIs" dxfId="917" priority="34" stopIfTrue="1" operator="between">
      <formula>49%</formula>
      <formula>60.99%</formula>
    </cfRule>
    <cfRule type="cellIs" dxfId="916" priority="35" stopIfTrue="1" operator="between">
      <formula>41%</formula>
      <formula>48.99%</formula>
    </cfRule>
    <cfRule type="cellIs" dxfId="915" priority="36" stopIfTrue="1" operator="between">
      <formula>0%</formula>
      <formula>30.99%</formula>
    </cfRule>
  </conditionalFormatting>
  <conditionalFormatting sqref="S145">
    <cfRule type="cellIs" dxfId="914" priority="31" stopIfTrue="1" operator="between">
      <formula>31%</formula>
      <formula>40.99%</formula>
    </cfRule>
  </conditionalFormatting>
  <conditionalFormatting sqref="S146">
    <cfRule type="cellIs" dxfId="913" priority="26" stopIfTrue="1" operator="between">
      <formula>76%</formula>
      <formula>100%</formula>
    </cfRule>
    <cfRule type="cellIs" dxfId="912" priority="27" stopIfTrue="1" operator="between">
      <formula>61%</formula>
      <formula>75.99%</formula>
    </cfRule>
    <cfRule type="cellIs" dxfId="911" priority="28" stopIfTrue="1" operator="between">
      <formula>49%</formula>
      <formula>60.99%</formula>
    </cfRule>
    <cfRule type="cellIs" dxfId="910" priority="29" stopIfTrue="1" operator="between">
      <formula>41%</formula>
      <formula>48.99%</formula>
    </cfRule>
    <cfRule type="cellIs" dxfId="909" priority="30" stopIfTrue="1" operator="between">
      <formula>0%</formula>
      <formula>30.99%</formula>
    </cfRule>
  </conditionalFormatting>
  <conditionalFormatting sqref="S146">
    <cfRule type="cellIs" dxfId="908" priority="25" stopIfTrue="1" operator="between">
      <formula>31%</formula>
      <formula>40.99%</formula>
    </cfRule>
  </conditionalFormatting>
  <conditionalFormatting sqref="T145">
    <cfRule type="cellIs" dxfId="907" priority="20" stopIfTrue="1" operator="between">
      <formula>76%</formula>
      <formula>100%</formula>
    </cfRule>
    <cfRule type="cellIs" dxfId="906" priority="21" stopIfTrue="1" operator="between">
      <formula>61%</formula>
      <formula>75.99%</formula>
    </cfRule>
    <cfRule type="cellIs" dxfId="905" priority="22" stopIfTrue="1" operator="between">
      <formula>49%</formula>
      <formula>60.99%</formula>
    </cfRule>
    <cfRule type="cellIs" dxfId="904" priority="23" stopIfTrue="1" operator="between">
      <formula>41%</formula>
      <formula>48.99%</formula>
    </cfRule>
    <cfRule type="cellIs" dxfId="903" priority="24" stopIfTrue="1" operator="between">
      <formula>0%</formula>
      <formula>30.99%</formula>
    </cfRule>
  </conditionalFormatting>
  <conditionalFormatting sqref="T145">
    <cfRule type="cellIs" dxfId="902" priority="19" stopIfTrue="1" operator="between">
      <formula>31%</formula>
      <formula>40.99%</formula>
    </cfRule>
  </conditionalFormatting>
  <conditionalFormatting sqref="T146">
    <cfRule type="cellIs" dxfId="901" priority="14" stopIfTrue="1" operator="between">
      <formula>76%</formula>
      <formula>100%</formula>
    </cfRule>
    <cfRule type="cellIs" dxfId="900" priority="15" stopIfTrue="1" operator="between">
      <formula>61%</formula>
      <formula>75.99%</formula>
    </cfRule>
    <cfRule type="cellIs" dxfId="899" priority="16" stopIfTrue="1" operator="between">
      <formula>49%</formula>
      <formula>60.99%</formula>
    </cfRule>
    <cfRule type="cellIs" dxfId="898" priority="17" stopIfTrue="1" operator="between">
      <formula>41%</formula>
      <formula>48.99%</formula>
    </cfRule>
    <cfRule type="cellIs" dxfId="897" priority="18" stopIfTrue="1" operator="between">
      <formula>0%</formula>
      <formula>30.99%</formula>
    </cfRule>
  </conditionalFormatting>
  <conditionalFormatting sqref="T146">
    <cfRule type="cellIs" dxfId="896" priority="13" stopIfTrue="1" operator="between">
      <formula>31%</formula>
      <formula>40.99%</formula>
    </cfRule>
  </conditionalFormatting>
  <conditionalFormatting sqref="AO145">
    <cfRule type="cellIs" dxfId="895" priority="8" stopIfTrue="1" operator="between">
      <formula>76%</formula>
      <formula>100%</formula>
    </cfRule>
    <cfRule type="cellIs" dxfId="894" priority="9" stopIfTrue="1" operator="between">
      <formula>61%</formula>
      <formula>75.99%</formula>
    </cfRule>
    <cfRule type="cellIs" dxfId="893" priority="10" stopIfTrue="1" operator="between">
      <formula>49%</formula>
      <formula>60.99%</formula>
    </cfRule>
    <cfRule type="cellIs" dxfId="892" priority="11" stopIfTrue="1" operator="between">
      <formula>41%</formula>
      <formula>48.99%</formula>
    </cfRule>
    <cfRule type="cellIs" dxfId="891" priority="12" stopIfTrue="1" operator="between">
      <formula>0%</formula>
      <formula>30.99%</formula>
    </cfRule>
  </conditionalFormatting>
  <conditionalFormatting sqref="AO145">
    <cfRule type="cellIs" dxfId="890" priority="7" stopIfTrue="1" operator="between">
      <formula>31%</formula>
      <formula>40.99%</formula>
    </cfRule>
  </conditionalFormatting>
  <conditionalFormatting sqref="AO146">
    <cfRule type="cellIs" dxfId="889" priority="2" stopIfTrue="1" operator="between">
      <formula>76%</formula>
      <formula>100%</formula>
    </cfRule>
    <cfRule type="cellIs" dxfId="888" priority="3" stopIfTrue="1" operator="between">
      <formula>61%</formula>
      <formula>75.99%</formula>
    </cfRule>
    <cfRule type="cellIs" dxfId="887" priority="4" stopIfTrue="1" operator="between">
      <formula>49%</formula>
      <formula>60.99%</formula>
    </cfRule>
    <cfRule type="cellIs" dxfId="886" priority="5" stopIfTrue="1" operator="between">
      <formula>41%</formula>
      <formula>48.99%</formula>
    </cfRule>
    <cfRule type="cellIs" dxfId="885" priority="6" stopIfTrue="1" operator="between">
      <formula>0%</formula>
      <formula>30.99%</formula>
    </cfRule>
  </conditionalFormatting>
  <conditionalFormatting sqref="AO146">
    <cfRule type="cellIs" dxfId="884" priority="1" stopIfTrue="1" operator="between">
      <formula>31%</formula>
      <formula>40.99%</formula>
    </cfRule>
  </conditionalFormatting>
  <pageMargins left="0.7" right="0.7" top="0.75" bottom="0.75" header="0.3" footer="0.3"/>
  <ignoredErrors>
    <ignoredError sqref="W4:W5 I4:I5 I32:I33 W32:W33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21A33-5DE9-D94D-8E2B-1C1373D2B98A}">
  <sheetPr codeName="Feuil8"/>
  <dimension ref="A1:CE328"/>
  <sheetViews>
    <sheetView showGridLines="0" topLeftCell="A134" workbookViewId="0">
      <selection activeCell="R158" sqref="R158"/>
    </sheetView>
  </sheetViews>
  <sheetFormatPr baseColWidth="10" defaultRowHeight="15.75"/>
  <cols>
    <col min="2" max="2" width="9.875" customWidth="1"/>
    <col min="3" max="3" width="10.625" customWidth="1"/>
    <col min="4" max="4" width="11" customWidth="1"/>
    <col min="5" max="5" width="6.875" customWidth="1"/>
    <col min="6" max="6" width="9.875" customWidth="1"/>
    <col min="7" max="7" width="7.125" customWidth="1"/>
    <col min="8" max="8" width="5.875" customWidth="1"/>
    <col min="9" max="9" width="7.375" customWidth="1"/>
    <col min="10" max="10" width="5.875" customWidth="1"/>
    <col min="11" max="11" width="6.125" customWidth="1"/>
    <col min="12" max="12" width="7.5" customWidth="1"/>
    <col min="13" max="13" width="7.375" customWidth="1"/>
    <col min="14" max="14" width="6.875" customWidth="1"/>
    <col min="15" max="15" width="7.125" customWidth="1"/>
    <col min="16" max="16" width="5.125" customWidth="1"/>
    <col min="17" max="17" width="4.875" customWidth="1"/>
    <col min="18" max="18" width="5.625" customWidth="1"/>
    <col min="19" max="19" width="6.375" customWidth="1"/>
    <col min="20" max="20" width="8.625" customWidth="1"/>
    <col min="21" max="21" width="4.625" customWidth="1"/>
    <col min="22" max="22" width="4.375" customWidth="1"/>
    <col min="23" max="23" width="5.625" customWidth="1"/>
    <col min="24" max="24" width="4.625" customWidth="1"/>
    <col min="25" max="25" width="5.125" customWidth="1"/>
    <col min="26" max="26" width="4.625" customWidth="1"/>
    <col min="27" max="27" width="3.625" customWidth="1"/>
    <col min="28" max="28" width="5" customWidth="1"/>
    <col min="29" max="29" width="4.125" customWidth="1"/>
    <col min="30" max="30" width="4.625" customWidth="1"/>
    <col min="31" max="31" width="5.875" customWidth="1"/>
    <col min="32" max="32" width="6.875" customWidth="1"/>
    <col min="33" max="33" width="8.5" customWidth="1"/>
    <col min="34" max="34" width="8.875" customWidth="1"/>
    <col min="35" max="35" width="9.375" customWidth="1"/>
    <col min="36" max="36" width="6.625" customWidth="1"/>
    <col min="37" max="37" width="7.125" customWidth="1"/>
    <col min="38" max="38" width="10.5" customWidth="1"/>
    <col min="39" max="39" width="13.125" customWidth="1"/>
    <col min="40" max="40" width="6.625" customWidth="1"/>
    <col min="41" max="41" width="7.5" customWidth="1"/>
    <col min="42" max="43" width="7.375" customWidth="1"/>
    <col min="44" max="44" width="9.875" customWidth="1"/>
    <col min="45" max="45" width="12.5" customWidth="1"/>
    <col min="46" max="46" width="9.625" customWidth="1"/>
    <col min="47" max="47" width="7.5" customWidth="1"/>
    <col min="48" max="48" width="13.875" customWidth="1"/>
    <col min="49" max="49" width="7.375" customWidth="1"/>
    <col min="50" max="50" width="18.125" customWidth="1"/>
    <col min="51" max="51" width="9.125" customWidth="1"/>
    <col min="52" max="52" width="7.5" customWidth="1"/>
    <col min="53" max="53" width="13.5" customWidth="1"/>
    <col min="54" max="54" width="7.875" customWidth="1"/>
    <col min="55" max="55" width="17.875" customWidth="1"/>
    <col min="56" max="56" width="19.875" customWidth="1"/>
  </cols>
  <sheetData>
    <row r="1" spans="1:83" ht="16.5" thickBot="1">
      <c r="AF1" s="162" t="s">
        <v>121</v>
      </c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  <c r="AS1" s="164"/>
      <c r="AT1" s="165" t="s">
        <v>122</v>
      </c>
      <c r="AU1" s="166"/>
      <c r="AV1" s="166"/>
      <c r="AW1" s="166"/>
      <c r="AX1" s="166"/>
      <c r="AY1" s="166"/>
      <c r="AZ1" s="166"/>
      <c r="BA1" s="166"/>
      <c r="BB1" s="166"/>
      <c r="BC1" s="167"/>
    </row>
    <row r="2" spans="1:83" ht="16.5" thickBot="1">
      <c r="B2" s="55"/>
      <c r="C2" s="128"/>
      <c r="D2" s="71"/>
      <c r="E2" s="71"/>
      <c r="F2" s="71"/>
      <c r="G2" s="168" t="s">
        <v>120</v>
      </c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70"/>
      <c r="AF2" s="78"/>
      <c r="AG2" s="78"/>
      <c r="AH2" s="78"/>
      <c r="AI2" s="78"/>
      <c r="AJ2" s="78"/>
      <c r="AK2" s="78"/>
      <c r="AL2" s="78"/>
      <c r="AM2" s="79"/>
      <c r="AN2" s="172" t="s">
        <v>112</v>
      </c>
      <c r="AO2" s="172"/>
      <c r="AP2" s="172"/>
      <c r="AQ2" s="172"/>
      <c r="AR2" s="172"/>
      <c r="AS2" s="173"/>
      <c r="AT2" s="84"/>
      <c r="AU2" s="84"/>
      <c r="AV2" s="84"/>
      <c r="AW2" s="84"/>
      <c r="AX2" s="91"/>
      <c r="AY2" s="174" t="s">
        <v>112</v>
      </c>
      <c r="AZ2" s="175"/>
      <c r="BA2" s="175"/>
      <c r="BB2" s="175"/>
      <c r="BC2" s="176"/>
    </row>
    <row r="3" spans="1:83" ht="16.5" thickBot="1">
      <c r="A3" s="57" t="s">
        <v>84</v>
      </c>
      <c r="B3" s="57" t="s">
        <v>124</v>
      </c>
      <c r="C3" s="41" t="s">
        <v>90</v>
      </c>
      <c r="D3" s="56" t="s">
        <v>115</v>
      </c>
      <c r="E3" s="19" t="s">
        <v>22</v>
      </c>
      <c r="F3" s="76" t="s">
        <v>116</v>
      </c>
      <c r="G3" s="73" t="s">
        <v>7</v>
      </c>
      <c r="H3" s="72" t="s">
        <v>8</v>
      </c>
      <c r="I3" s="72" t="s">
        <v>117</v>
      </c>
      <c r="J3" s="72" t="s">
        <v>10</v>
      </c>
      <c r="K3" s="72" t="s">
        <v>11</v>
      </c>
      <c r="L3" s="72" t="s">
        <v>118</v>
      </c>
      <c r="M3" s="72" t="s">
        <v>91</v>
      </c>
      <c r="N3" s="72" t="s">
        <v>92</v>
      </c>
      <c r="O3" s="72" t="s">
        <v>93</v>
      </c>
      <c r="P3" s="72" t="s">
        <v>13</v>
      </c>
      <c r="Q3" s="72" t="s">
        <v>14</v>
      </c>
      <c r="R3" s="72" t="s">
        <v>15</v>
      </c>
      <c r="S3" s="72" t="s">
        <v>36</v>
      </c>
      <c r="T3" s="72" t="s">
        <v>94</v>
      </c>
      <c r="U3" s="72" t="s">
        <v>16</v>
      </c>
      <c r="V3" s="72" t="s">
        <v>17</v>
      </c>
      <c r="W3" s="72" t="s">
        <v>39</v>
      </c>
      <c r="X3" s="72" t="s">
        <v>18</v>
      </c>
      <c r="Y3" s="72" t="s">
        <v>19</v>
      </c>
      <c r="Z3" s="72" t="s">
        <v>29</v>
      </c>
      <c r="AA3" s="72" t="s">
        <v>95</v>
      </c>
      <c r="AB3" s="72" t="s">
        <v>96</v>
      </c>
      <c r="AC3" s="72" t="s">
        <v>97</v>
      </c>
      <c r="AD3" s="72" t="s">
        <v>98</v>
      </c>
      <c r="AE3" s="77" t="s">
        <v>99</v>
      </c>
      <c r="AF3" s="80" t="s">
        <v>100</v>
      </c>
      <c r="AG3" s="81" t="s">
        <v>101</v>
      </c>
      <c r="AH3" s="81" t="s">
        <v>102</v>
      </c>
      <c r="AI3" s="81" t="s">
        <v>103</v>
      </c>
      <c r="AJ3" s="81" t="s">
        <v>104</v>
      </c>
      <c r="AK3" s="81" t="s">
        <v>105</v>
      </c>
      <c r="AL3" s="81" t="s">
        <v>106</v>
      </c>
      <c r="AM3" s="82" t="s">
        <v>107</v>
      </c>
      <c r="AN3" s="80" t="s">
        <v>100</v>
      </c>
      <c r="AO3" s="81" t="s">
        <v>36</v>
      </c>
      <c r="AP3" s="81" t="s">
        <v>104</v>
      </c>
      <c r="AQ3" s="81" t="s">
        <v>105</v>
      </c>
      <c r="AR3" s="81" t="s">
        <v>106</v>
      </c>
      <c r="AS3" s="83" t="s">
        <v>107</v>
      </c>
      <c r="AT3" s="85" t="s">
        <v>108</v>
      </c>
      <c r="AU3" s="86" t="s">
        <v>109</v>
      </c>
      <c r="AV3" s="86" t="s">
        <v>110</v>
      </c>
      <c r="AW3" s="86" t="s">
        <v>111</v>
      </c>
      <c r="AX3" s="92" t="s">
        <v>119</v>
      </c>
      <c r="AY3" s="121" t="s">
        <v>108</v>
      </c>
      <c r="AZ3" s="86" t="s">
        <v>109</v>
      </c>
      <c r="BA3" s="86" t="s">
        <v>110</v>
      </c>
      <c r="BB3" s="86" t="s">
        <v>111</v>
      </c>
      <c r="BC3" s="122" t="s">
        <v>119</v>
      </c>
    </row>
    <row r="4" spans="1:83" ht="16.5" thickBot="1">
      <c r="A4" s="127">
        <f xml:space="preserve"> Calendrier!A10</f>
        <v>7</v>
      </c>
      <c r="B4" s="95" t="str">
        <f>Calendrier!C10</f>
        <v>BOURGES</v>
      </c>
      <c r="C4" s="99" t="str">
        <f>IF(E4&gt;F4,"V","D")</f>
        <v>D</v>
      </c>
      <c r="D4" s="100" t="s">
        <v>113</v>
      </c>
      <c r="E4" s="101">
        <f>IF(ISERROR(BH12),0,VALUE(BH12))</f>
        <v>53</v>
      </c>
      <c r="F4" s="102">
        <f>IF(ISERROR(BH6),0,VALUE(BH6))</f>
        <v>59</v>
      </c>
      <c r="G4" s="74">
        <f>IF(ISERROR(BM15),0,VALUE(BM15))</f>
        <v>19</v>
      </c>
      <c r="H4" s="63">
        <f>IF(ISERROR(BN15),0,VALUE(BN15))</f>
        <v>44</v>
      </c>
      <c r="I4" s="114">
        <f>IF(ISERROR(G4/H4)=TRUE,0,(G4/H4))</f>
        <v>0.43181818181818182</v>
      </c>
      <c r="J4" s="63">
        <f>IF(ISERROR(BP15),0,VALUE(BP15))</f>
        <v>3</v>
      </c>
      <c r="K4" s="63">
        <f>IF(ISERROR(BQ15),0,VALUE(BQ15))</f>
        <v>17</v>
      </c>
      <c r="L4" s="114">
        <f>IF(ISERROR(J4/K4)=TRUE,0,(J4/K4))</f>
        <v>0.17647058823529413</v>
      </c>
      <c r="M4" s="63">
        <f>G4+J4</f>
        <v>22</v>
      </c>
      <c r="N4" s="63">
        <f>H4+K4</f>
        <v>61</v>
      </c>
      <c r="O4" s="114">
        <f>IF(ISERROR(M4+0.5*J4/N4)=TRUE,0,(M4/N4))</f>
        <v>0.36065573770491804</v>
      </c>
      <c r="P4" s="63">
        <f>IF(ISERROR(BS15),0,VALUE(BS15))</f>
        <v>6</v>
      </c>
      <c r="Q4" s="63">
        <f>IF(ISERROR(BT15),0,VALUE(BT15))</f>
        <v>11</v>
      </c>
      <c r="R4" s="64">
        <f>IF(ISERROR(P4/Q4)=TRUE,0,(P4/Q4)*100)</f>
        <v>54.54545454545454</v>
      </c>
      <c r="S4" s="114">
        <f>((M4+0.5*J4)/N4)</f>
        <v>0.38524590163934425</v>
      </c>
      <c r="T4" s="114">
        <f>(E4/(2*(N4+(0.44*Q4))))</f>
        <v>0.40249088699878494</v>
      </c>
      <c r="U4" s="65">
        <f>IF(ISERROR(BU15),0,VALUE(BU15))</f>
        <v>11</v>
      </c>
      <c r="V4" s="65">
        <f>IF(ISERROR(BV15),0,VALUE(BV15))</f>
        <v>30</v>
      </c>
      <c r="W4" s="66">
        <f>U4+V4</f>
        <v>41</v>
      </c>
      <c r="X4" s="65">
        <f t="shared" ref="X4:AD4" si="0">IF(ISERROR(BX15),0,VALUE(BX15))</f>
        <v>13</v>
      </c>
      <c r="Y4" s="65">
        <f t="shared" si="0"/>
        <v>15</v>
      </c>
      <c r="Z4" s="65">
        <f t="shared" si="0"/>
        <v>5</v>
      </c>
      <c r="AA4" s="65">
        <f t="shared" si="0"/>
        <v>5</v>
      </c>
      <c r="AB4" s="65">
        <f t="shared" si="0"/>
        <v>3</v>
      </c>
      <c r="AC4" s="65">
        <f t="shared" si="0"/>
        <v>24</v>
      </c>
      <c r="AD4" s="65">
        <f t="shared" si="0"/>
        <v>21</v>
      </c>
      <c r="AE4" s="119">
        <f>(E4+Z4+X4+AA4+W4)-((N4-M4)+(Q4-P4)+Y4)</f>
        <v>58</v>
      </c>
      <c r="AF4" s="107">
        <f>(N4+0.44*Q4)+(Y4-U4)</f>
        <v>69.84</v>
      </c>
      <c r="AG4" s="108">
        <f>100*(E4/AF4)</f>
        <v>75.887743413516603</v>
      </c>
      <c r="AH4" s="108">
        <f>AG5</f>
        <v>85.507246376811594</v>
      </c>
      <c r="AI4" s="108">
        <f>AG4-AH4</f>
        <v>-9.6195029632949911</v>
      </c>
      <c r="AJ4" s="109">
        <f>(U4/((N4-M4)+(Q4-P4)))</f>
        <v>0.25</v>
      </c>
      <c r="AK4" s="109">
        <f>(Y4/AF4)</f>
        <v>0.21477663230240548</v>
      </c>
      <c r="AL4" s="109">
        <f>(Q4/N4)</f>
        <v>0.18032786885245902</v>
      </c>
      <c r="AM4" s="110">
        <f>((S4*0.4)+(AJ4*0.2)+(AL4*0.15)-(AK4*0.25))*100</f>
        <v>17.745338290800518</v>
      </c>
      <c r="AN4" s="107">
        <f>AF5</f>
        <v>69</v>
      </c>
      <c r="AO4" s="114">
        <f>S5</f>
        <v>0.3728813559322034</v>
      </c>
      <c r="AP4" s="109">
        <f>AJ5</f>
        <v>0.28000000000000003</v>
      </c>
      <c r="AQ4" s="109">
        <f>AK5</f>
        <v>0.18840579710144928</v>
      </c>
      <c r="AR4" s="109">
        <f>AL5</f>
        <v>0.42372881355932202</v>
      </c>
      <c r="AS4" s="115">
        <f>AM5</f>
        <v>22.16104151314174</v>
      </c>
      <c r="AT4" s="87">
        <f>L15</f>
        <v>29</v>
      </c>
      <c r="AU4" s="88">
        <f>L16</f>
        <v>38</v>
      </c>
      <c r="AV4" s="88">
        <f>L17</f>
        <v>6</v>
      </c>
      <c r="AW4" s="88">
        <f>L18</f>
        <v>11</v>
      </c>
      <c r="AX4" s="93">
        <f>AV4-AW5</f>
        <v>0</v>
      </c>
      <c r="AY4" s="123">
        <f>M15</f>
        <v>10</v>
      </c>
      <c r="AZ4" s="88">
        <f>M16</f>
        <v>32</v>
      </c>
      <c r="BA4" s="88">
        <f>M17</f>
        <v>11</v>
      </c>
      <c r="BB4" s="88">
        <f>M18</f>
        <v>6</v>
      </c>
      <c r="BC4" s="124">
        <f>BA4-AW4</f>
        <v>0</v>
      </c>
      <c r="BH4" s="1" t="s">
        <v>21</v>
      </c>
      <c r="BI4" s="1" t="s">
        <v>22</v>
      </c>
      <c r="BJ4" s="1" t="s">
        <v>31</v>
      </c>
      <c r="BK4" s="1" t="s">
        <v>0</v>
      </c>
      <c r="BL4" s="1" t="s">
        <v>23</v>
      </c>
      <c r="BM4" s="1" t="s">
        <v>32</v>
      </c>
      <c r="BN4" s="1" t="s">
        <v>33</v>
      </c>
      <c r="BO4" s="1" t="s">
        <v>24</v>
      </c>
      <c r="BP4" s="1" t="s">
        <v>34</v>
      </c>
      <c r="BQ4" s="1" t="s">
        <v>35</v>
      </c>
      <c r="BR4" s="1" t="s">
        <v>25</v>
      </c>
      <c r="BS4" s="1" t="s">
        <v>1</v>
      </c>
      <c r="BT4" s="1" t="s">
        <v>26</v>
      </c>
      <c r="BU4" s="1" t="s">
        <v>72</v>
      </c>
      <c r="BV4" s="1" t="s">
        <v>27</v>
      </c>
      <c r="BW4" s="1" t="s">
        <v>28</v>
      </c>
      <c r="BX4" s="1" t="s">
        <v>18</v>
      </c>
      <c r="BY4" s="1" t="s">
        <v>19</v>
      </c>
      <c r="BZ4" s="1" t="s">
        <v>29</v>
      </c>
      <c r="CA4" s="1" t="s">
        <v>95</v>
      </c>
      <c r="CB4" s="1" t="s">
        <v>96</v>
      </c>
      <c r="CC4" s="1" t="s">
        <v>97</v>
      </c>
      <c r="CD4" s="1" t="s">
        <v>98</v>
      </c>
      <c r="CE4" s="1"/>
    </row>
    <row r="5" spans="1:83" ht="16.5" thickBot="1">
      <c r="B5" s="96" t="str">
        <f>Calendrier!E10</f>
        <v>UFAB</v>
      </c>
      <c r="C5" s="103" t="str">
        <f>IF(E5&gt;F5,"V","D")</f>
        <v>V</v>
      </c>
      <c r="D5" s="104" t="s">
        <v>114</v>
      </c>
      <c r="E5" s="105">
        <f>IF(ISERROR(BH6),0,VALUE(BH6))</f>
        <v>59</v>
      </c>
      <c r="F5" s="106">
        <f>IF(ISERROR(BH12),0,VALUE(BH12))</f>
        <v>53</v>
      </c>
      <c r="G5" s="75">
        <f>IF(ISERROR(BM9),0,VALUE(BM9))</f>
        <v>13</v>
      </c>
      <c r="H5" s="67">
        <f>IF(ISERROR(BN9),0,VALUE(BN9))</f>
        <v>38</v>
      </c>
      <c r="I5" s="117">
        <f>IF(ISERROR(G5/H5)=TRUE,0,(G5/H5))</f>
        <v>0.34210526315789475</v>
      </c>
      <c r="J5" s="69">
        <f>IF(ISERROR(BP9),0,VALUE(BP9))</f>
        <v>6</v>
      </c>
      <c r="K5" s="69">
        <f>IF(ISERROR(BQ9),0,VALUE(BQ9))</f>
        <v>21</v>
      </c>
      <c r="L5" s="117">
        <f>IF(ISERROR(J5/K5)=TRUE,0,(J5/K5))</f>
        <v>0.2857142857142857</v>
      </c>
      <c r="M5" s="69">
        <f>G5+J5</f>
        <v>19</v>
      </c>
      <c r="N5" s="69">
        <f>H5+K5</f>
        <v>59</v>
      </c>
      <c r="O5" s="117">
        <f>IF(ISERROR(M5+0.5*J5/N5)=TRUE,0,(M5/N5))</f>
        <v>0.32203389830508472</v>
      </c>
      <c r="P5" s="69">
        <f>IF(ISERROR(BS9),0,VALUE(BS9))</f>
        <v>15</v>
      </c>
      <c r="Q5" s="69">
        <f>IF(ISERROR(BT9),0,VALUE(BT9))</f>
        <v>25</v>
      </c>
      <c r="R5" s="68">
        <f>IF(ISERROR(P5/Q5)=TRUE,0,(P5/Q5)*100)</f>
        <v>60</v>
      </c>
      <c r="S5" s="117">
        <f>((M5+0.5*J5)/N5)</f>
        <v>0.3728813559322034</v>
      </c>
      <c r="T5" s="117">
        <f>(E5/(2*(N5+(0.44*Q5))))</f>
        <v>0.42142857142857143</v>
      </c>
      <c r="U5" s="67">
        <f>IF(ISERROR(BU9),0,VALUE(BU9))</f>
        <v>14</v>
      </c>
      <c r="V5" s="67">
        <f>IF(ISERROR(BV9),0,VALUE(BV9))</f>
        <v>30</v>
      </c>
      <c r="W5" s="70">
        <f>U5+V5</f>
        <v>44</v>
      </c>
      <c r="X5" s="67">
        <f t="shared" ref="X5:AD5" si="1">IF(ISERROR(BX9),0,VALUE(BX9))</f>
        <v>16</v>
      </c>
      <c r="Y5" s="67">
        <f t="shared" si="1"/>
        <v>13</v>
      </c>
      <c r="Z5" s="67">
        <f t="shared" si="1"/>
        <v>9</v>
      </c>
      <c r="AA5" s="67">
        <f t="shared" si="1"/>
        <v>3</v>
      </c>
      <c r="AB5" s="67">
        <f t="shared" si="1"/>
        <v>5</v>
      </c>
      <c r="AC5" s="67">
        <f t="shared" si="1"/>
        <v>21</v>
      </c>
      <c r="AD5" s="67">
        <f t="shared" si="1"/>
        <v>24</v>
      </c>
      <c r="AE5" s="120">
        <f>(E5+Z5+X5+AA5+W5)-((N5-M5)+(Q5-P5)+Y5)</f>
        <v>68</v>
      </c>
      <c r="AF5" s="116">
        <f>(N5+0.44*Q5)+(Y5-U5)</f>
        <v>69</v>
      </c>
      <c r="AG5" s="111">
        <f>100*(E5/AF5)</f>
        <v>85.507246376811594</v>
      </c>
      <c r="AH5" s="111">
        <f>AG4</f>
        <v>75.887743413516603</v>
      </c>
      <c r="AI5" s="111">
        <f>AG5-AH5</f>
        <v>9.6195029632949911</v>
      </c>
      <c r="AJ5" s="112">
        <f>(U5/((N5-M5)+(Q5-P5)))</f>
        <v>0.28000000000000003</v>
      </c>
      <c r="AK5" s="112">
        <f>(Y5/AF5)</f>
        <v>0.18840579710144928</v>
      </c>
      <c r="AL5" s="112">
        <f>(Q5/N5)</f>
        <v>0.42372881355932202</v>
      </c>
      <c r="AM5" s="113">
        <f>((S5*0.4)+(AJ5*0.2)+(AL5*0.15)-(AK5*0.25))*100</f>
        <v>22.16104151314174</v>
      </c>
      <c r="AN5" s="116">
        <f>AF4</f>
        <v>69.84</v>
      </c>
      <c r="AO5" s="117">
        <f>S4</f>
        <v>0.38524590163934425</v>
      </c>
      <c r="AP5" s="112">
        <f>AJ4</f>
        <v>0.25</v>
      </c>
      <c r="AQ5" s="112">
        <f>AK4</f>
        <v>0.21477663230240548</v>
      </c>
      <c r="AR5" s="112">
        <f>AL4</f>
        <v>0.18032786885245902</v>
      </c>
      <c r="AS5" s="118">
        <f>AM4</f>
        <v>17.745338290800518</v>
      </c>
      <c r="AT5" s="89">
        <f>M15</f>
        <v>10</v>
      </c>
      <c r="AU5" s="69">
        <f>M16</f>
        <v>32</v>
      </c>
      <c r="AV5" s="69">
        <f>M17</f>
        <v>11</v>
      </c>
      <c r="AW5" s="90">
        <f>M18</f>
        <v>6</v>
      </c>
      <c r="AX5" s="94">
        <f>AV5-AW4</f>
        <v>0</v>
      </c>
      <c r="AY5" s="125">
        <f>L15</f>
        <v>29</v>
      </c>
      <c r="AZ5" s="90">
        <f>L16</f>
        <v>38</v>
      </c>
      <c r="BA5" s="90">
        <f>L17</f>
        <v>6</v>
      </c>
      <c r="BB5" s="90">
        <f>L18</f>
        <v>11</v>
      </c>
      <c r="BC5" s="126">
        <f>BA5-AW5</f>
        <v>0</v>
      </c>
      <c r="BH5">
        <f>FIND("	",$D$10)</f>
        <v>3</v>
      </c>
      <c r="BI5">
        <f t="shared" ref="BI5:CB5" si="2">FIND("	",$D$10,BH5+1)</f>
        <v>9</v>
      </c>
      <c r="BJ5">
        <f t="shared" si="2"/>
        <v>12</v>
      </c>
      <c r="BK5">
        <f t="shared" si="2"/>
        <v>18</v>
      </c>
      <c r="BL5">
        <f t="shared" si="2"/>
        <v>21</v>
      </c>
      <c r="BM5">
        <f t="shared" si="2"/>
        <v>26</v>
      </c>
      <c r="BN5">
        <f t="shared" si="2"/>
        <v>29</v>
      </c>
      <c r="BO5">
        <f t="shared" si="2"/>
        <v>35</v>
      </c>
      <c r="BP5">
        <f t="shared" si="2"/>
        <v>38</v>
      </c>
      <c r="BQ5">
        <f t="shared" si="2"/>
        <v>41</v>
      </c>
      <c r="BR5">
        <f t="shared" si="2"/>
        <v>44</v>
      </c>
      <c r="BS5">
        <f t="shared" si="2"/>
        <v>47</v>
      </c>
      <c r="BT5">
        <f t="shared" si="2"/>
        <v>50</v>
      </c>
      <c r="BU5">
        <f t="shared" si="2"/>
        <v>53</v>
      </c>
      <c r="BV5">
        <f t="shared" si="2"/>
        <v>55</v>
      </c>
      <c r="BW5">
        <f t="shared" si="2"/>
        <v>57</v>
      </c>
      <c r="BX5">
        <f t="shared" si="2"/>
        <v>59</v>
      </c>
      <c r="BY5">
        <f t="shared" si="2"/>
        <v>62</v>
      </c>
      <c r="BZ5">
        <f>FIND("	",$D$10,BY5+1)</f>
        <v>65</v>
      </c>
      <c r="CA5">
        <f t="shared" si="2"/>
        <v>66</v>
      </c>
      <c r="CB5" t="e">
        <f t="shared" si="2"/>
        <v>#VALUE!</v>
      </c>
    </row>
    <row r="6" spans="1:83">
      <c r="BH6" t="str">
        <f>TRIM(MID($D$10,1,BH5-1))</f>
        <v>59</v>
      </c>
      <c r="BJ6" t="str">
        <f>TRIM(MID($D$10,BH5,BI5-BH5))</f>
        <v xml:space="preserve">	19-59</v>
      </c>
      <c r="BM6" t="str">
        <f>TRIM(MID($D$10,BJ5,BK5-BJ5))</f>
        <v xml:space="preserve">	13-38</v>
      </c>
      <c r="BN6" t="str">
        <f>TRIM(MID($D$10,BK5,BL5-BK5))</f>
        <v xml:space="preserve">	34</v>
      </c>
      <c r="BP6" t="str">
        <f>TRIM(MID($D$10,BL5,BM5-BL5))</f>
        <v xml:space="preserve">	6-21</v>
      </c>
      <c r="BQ6" t="str">
        <f>TRIM(MID($D$10,BM5,BN5-BM5))</f>
        <v xml:space="preserve">	28</v>
      </c>
      <c r="BS6" t="str">
        <f t="shared" ref="BS6:CD6" si="3">TRIM(MID($D$10,BN5,BO5-BN5))</f>
        <v xml:space="preserve">	15-25</v>
      </c>
      <c r="BT6" t="str">
        <f t="shared" si="3"/>
        <v xml:space="preserve">	60</v>
      </c>
      <c r="BU6" t="str">
        <f t="shared" si="3"/>
        <v xml:space="preserve">	14</v>
      </c>
      <c r="BV6" t="str">
        <f t="shared" si="3"/>
        <v xml:space="preserve">	30</v>
      </c>
      <c r="BW6" t="str">
        <f t="shared" si="3"/>
        <v xml:space="preserve">	44</v>
      </c>
      <c r="BX6" t="str">
        <f t="shared" si="3"/>
        <v xml:space="preserve">	16</v>
      </c>
      <c r="BY6" t="str">
        <f t="shared" si="3"/>
        <v xml:space="preserve">	13</v>
      </c>
      <c r="BZ6" t="str">
        <f t="shared" si="3"/>
        <v xml:space="preserve">	9</v>
      </c>
      <c r="CA6" t="str">
        <f t="shared" si="3"/>
        <v xml:space="preserve">	3</v>
      </c>
      <c r="CB6" t="str">
        <f t="shared" si="3"/>
        <v xml:space="preserve">	5</v>
      </c>
      <c r="CC6" t="str">
        <f t="shared" si="3"/>
        <v xml:space="preserve">	21</v>
      </c>
      <c r="CD6" t="str">
        <f t="shared" si="3"/>
        <v xml:space="preserve">	24</v>
      </c>
    </row>
    <row r="7" spans="1:83" ht="16.5" thickBot="1">
      <c r="I7" s="4"/>
      <c r="K7" s="4"/>
      <c r="BH7">
        <f>FIND("-",BJ6)</f>
        <v>4</v>
      </c>
      <c r="BJ7">
        <f>FIND("-",BJ6)</f>
        <v>4</v>
      </c>
      <c r="BL7">
        <f>FIND("-",BP6)</f>
        <v>3</v>
      </c>
      <c r="BN7">
        <f>FIND("-",BS6)</f>
        <v>4</v>
      </c>
    </row>
    <row r="8" spans="1:83" ht="16.5" thickBot="1">
      <c r="C8" s="186" t="s">
        <v>20</v>
      </c>
      <c r="D8" s="187"/>
      <c r="E8" s="187"/>
      <c r="F8" s="187"/>
      <c r="G8" s="187"/>
      <c r="H8" s="187"/>
      <c r="I8" s="187"/>
      <c r="J8" s="187"/>
      <c r="K8" s="188"/>
      <c r="AX8" t="s">
        <v>151</v>
      </c>
      <c r="BJ8" t="str">
        <f>LEFT(BJ6,3)</f>
        <v xml:space="preserve">	19</v>
      </c>
      <c r="BK8" t="str">
        <f>RIGHT(BJ6,LEN(BJ6)-BH7)</f>
        <v>59</v>
      </c>
      <c r="BM8" t="str">
        <f>LEFT(BM6,BJ7-1)</f>
        <v xml:space="preserve">	13</v>
      </c>
      <c r="BN8" t="str">
        <f>RIGHT(BM6,LEN(BM6)-BJ7)</f>
        <v>38</v>
      </c>
      <c r="BO8" t="str">
        <f>RIGHT(BN6,LEN(BN6)-BL7)</f>
        <v/>
      </c>
      <c r="BP8" t="str">
        <f>LEFT(BP6,BL7-1)</f>
        <v xml:space="preserve">	6</v>
      </c>
      <c r="BQ8" t="str">
        <f>RIGHT(BP6,LEN(BP6)-BL7)</f>
        <v>21</v>
      </c>
      <c r="BS8" t="str">
        <f>LEFT(BS6,BN7-1)</f>
        <v xml:space="preserve">	15</v>
      </c>
      <c r="BT8" t="str">
        <f>RIGHT(BS6,LEN(BS6)-BN7)</f>
        <v>25</v>
      </c>
    </row>
    <row r="9" spans="1:83" ht="16.5" thickBot="1">
      <c r="C9" s="97" t="str">
        <f>B4</f>
        <v>BOURGES</v>
      </c>
      <c r="D9" s="58" t="s">
        <v>71</v>
      </c>
      <c r="E9" s="59"/>
      <c r="F9" s="59"/>
      <c r="G9" s="59"/>
      <c r="H9" s="59"/>
      <c r="I9" s="60"/>
      <c r="J9" s="60"/>
      <c r="K9" s="61"/>
      <c r="L9" s="52"/>
      <c r="P9" s="20"/>
      <c r="Q9" s="21"/>
      <c r="R9" s="21"/>
      <c r="S9" s="21"/>
      <c r="T9" s="21"/>
      <c r="U9" s="20"/>
      <c r="BJ9" t="str">
        <f>CLEAN(BJ8)</f>
        <v>19</v>
      </c>
      <c r="BK9" t="str">
        <f>CLEAN(BK8)</f>
        <v>59</v>
      </c>
      <c r="BM9" t="str">
        <f>CLEAN(BM8)</f>
        <v>13</v>
      </c>
      <c r="BN9" t="str">
        <f>CLEAN(BN8)</f>
        <v>38</v>
      </c>
      <c r="BO9" t="str">
        <f>CLEAN(BO8)</f>
        <v/>
      </c>
      <c r="BP9" t="str">
        <f>CLEAN(BP8)</f>
        <v>6</v>
      </c>
      <c r="BQ9" t="str">
        <f>CLEAN(BQ8)</f>
        <v>21</v>
      </c>
      <c r="BS9" t="str">
        <f>CLEAN(BS8)</f>
        <v>15</v>
      </c>
      <c r="BT9" t="str">
        <f>CLEAN(BT8)</f>
        <v>25</v>
      </c>
      <c r="BU9" t="str">
        <f t="shared" ref="BU9:CD9" si="4">CLEAN(BU6)</f>
        <v>14</v>
      </c>
      <c r="BV9" t="str">
        <f t="shared" si="4"/>
        <v>30</v>
      </c>
      <c r="BW9" t="str">
        <f t="shared" si="4"/>
        <v>44</v>
      </c>
      <c r="BX9" t="str">
        <f t="shared" si="4"/>
        <v>16</v>
      </c>
      <c r="BY9" t="str">
        <f t="shared" si="4"/>
        <v>13</v>
      </c>
      <c r="BZ9" t="str">
        <f t="shared" si="4"/>
        <v>9</v>
      </c>
      <c r="CA9" t="str">
        <f t="shared" si="4"/>
        <v>3</v>
      </c>
      <c r="CB9" t="str">
        <f t="shared" si="4"/>
        <v>5</v>
      </c>
      <c r="CC9" t="str">
        <f t="shared" si="4"/>
        <v>21</v>
      </c>
      <c r="CD9" t="str">
        <f t="shared" si="4"/>
        <v>24</v>
      </c>
    </row>
    <row r="10" spans="1:83" ht="18.95" customHeight="1" thickBot="1">
      <c r="C10" s="98" t="str">
        <f>B5</f>
        <v>UFAB</v>
      </c>
      <c r="D10" s="54" t="s">
        <v>123</v>
      </c>
      <c r="E10" s="49"/>
      <c r="F10" s="49"/>
      <c r="G10" s="49"/>
      <c r="H10" s="49"/>
      <c r="I10" s="50"/>
      <c r="J10" s="50"/>
      <c r="K10" s="51"/>
      <c r="P10" s="20"/>
      <c r="Q10" s="21"/>
      <c r="R10" s="21"/>
      <c r="S10" s="21"/>
      <c r="T10" s="21"/>
      <c r="U10" s="20"/>
      <c r="BH10" s="1" t="s">
        <v>21</v>
      </c>
      <c r="BI10" s="1" t="s">
        <v>22</v>
      </c>
      <c r="BJ10" s="1" t="s">
        <v>31</v>
      </c>
      <c r="BK10" s="1" t="s">
        <v>0</v>
      </c>
      <c r="BL10" s="1" t="s">
        <v>23</v>
      </c>
      <c r="BM10" s="1" t="s">
        <v>32</v>
      </c>
      <c r="BN10" s="1" t="s">
        <v>33</v>
      </c>
      <c r="BO10" s="1" t="s">
        <v>24</v>
      </c>
      <c r="BP10" s="1" t="s">
        <v>34</v>
      </c>
      <c r="BQ10" s="1" t="s">
        <v>35</v>
      </c>
      <c r="BR10" s="1" t="s">
        <v>25</v>
      </c>
      <c r="BS10" s="1" t="s">
        <v>1</v>
      </c>
      <c r="BT10" s="1" t="s">
        <v>26</v>
      </c>
      <c r="BU10" s="1" t="s">
        <v>72</v>
      </c>
      <c r="BV10" s="1" t="s">
        <v>27</v>
      </c>
      <c r="BW10" s="1" t="s">
        <v>28</v>
      </c>
      <c r="BX10" s="1" t="s">
        <v>18</v>
      </c>
      <c r="BY10" s="1" t="s">
        <v>19</v>
      </c>
      <c r="BZ10" s="1" t="s">
        <v>29</v>
      </c>
      <c r="CA10" s="1" t="s">
        <v>95</v>
      </c>
      <c r="CB10" s="1" t="s">
        <v>96</v>
      </c>
    </row>
    <row r="11" spans="1:83">
      <c r="BH11">
        <f>FIND("	",$D$9)</f>
        <v>3</v>
      </c>
      <c r="BI11">
        <f t="shared" ref="BI11:CB11" si="5">FIND("	",$D$9,BH11+1)</f>
        <v>9</v>
      </c>
      <c r="BJ11">
        <f t="shared" si="5"/>
        <v>12</v>
      </c>
      <c r="BK11">
        <f t="shared" si="5"/>
        <v>18</v>
      </c>
      <c r="BL11">
        <f t="shared" si="5"/>
        <v>21</v>
      </c>
      <c r="BM11">
        <f t="shared" si="5"/>
        <v>26</v>
      </c>
      <c r="BN11">
        <f t="shared" si="5"/>
        <v>29</v>
      </c>
      <c r="BO11">
        <f t="shared" si="5"/>
        <v>34</v>
      </c>
      <c r="BP11">
        <f t="shared" si="5"/>
        <v>37</v>
      </c>
      <c r="BQ11">
        <f t="shared" si="5"/>
        <v>40</v>
      </c>
      <c r="BR11">
        <f t="shared" si="5"/>
        <v>43</v>
      </c>
      <c r="BS11">
        <f t="shared" si="5"/>
        <v>46</v>
      </c>
      <c r="BT11">
        <f t="shared" si="5"/>
        <v>49</v>
      </c>
      <c r="BU11">
        <f t="shared" si="5"/>
        <v>52</v>
      </c>
      <c r="BV11">
        <f t="shared" si="5"/>
        <v>54</v>
      </c>
      <c r="BW11">
        <f t="shared" si="5"/>
        <v>56</v>
      </c>
      <c r="BX11">
        <f t="shared" si="5"/>
        <v>58</v>
      </c>
      <c r="BY11">
        <f t="shared" si="5"/>
        <v>61</v>
      </c>
      <c r="BZ11">
        <f t="shared" si="5"/>
        <v>64</v>
      </c>
      <c r="CA11">
        <f t="shared" si="5"/>
        <v>65</v>
      </c>
      <c r="CB11" t="e">
        <f t="shared" si="5"/>
        <v>#VALUE!</v>
      </c>
    </row>
    <row r="12" spans="1:83">
      <c r="N12" s="6"/>
      <c r="BH12" t="str">
        <f>TRIM(MID($D$9,1,BH11-1))</f>
        <v>53</v>
      </c>
      <c r="BJ12" t="str">
        <f>TRIM(MID($D$9,BH11,BI11-BH11))</f>
        <v xml:space="preserve">	22-61</v>
      </c>
      <c r="BM12" t="str">
        <f>TRIM(MID($D$9,BJ11,BK11-BJ11))</f>
        <v xml:space="preserve">	19-44</v>
      </c>
      <c r="BN12" t="str">
        <f>TRIM(MID($D$9,BK11,BL11-BK11))</f>
        <v xml:space="preserve">	43</v>
      </c>
      <c r="BP12" t="str">
        <f>TRIM(MID($D$9,BL11,BM11-BL11))</f>
        <v xml:space="preserve">	3-17</v>
      </c>
      <c r="BQ12" t="str">
        <f>TRIM(MID($D$9,BM11,BN11-BM11))</f>
        <v xml:space="preserve">	17</v>
      </c>
      <c r="BS12" t="str">
        <f t="shared" ref="BS12:CE12" si="6">TRIM(MID($D$9,BN11,BO11-BN11))</f>
        <v xml:space="preserve">	6-11</v>
      </c>
      <c r="BT12" t="str">
        <f t="shared" si="6"/>
        <v xml:space="preserve">	54</v>
      </c>
      <c r="BU12" t="str">
        <f t="shared" si="6"/>
        <v xml:space="preserve">	11</v>
      </c>
      <c r="BV12" t="str">
        <f t="shared" si="6"/>
        <v xml:space="preserve">	30</v>
      </c>
      <c r="BW12" t="str">
        <f t="shared" si="6"/>
        <v xml:space="preserve">	41</v>
      </c>
      <c r="BX12" t="str">
        <f t="shared" si="6"/>
        <v xml:space="preserve">	13</v>
      </c>
      <c r="BY12" t="str">
        <f t="shared" si="6"/>
        <v xml:space="preserve">	15</v>
      </c>
      <c r="BZ12" t="str">
        <f t="shared" si="6"/>
        <v xml:space="preserve">	5</v>
      </c>
      <c r="CA12" t="str">
        <f t="shared" si="6"/>
        <v xml:space="preserve">	5</v>
      </c>
      <c r="CB12" t="str">
        <f t="shared" si="6"/>
        <v xml:space="preserve">	3</v>
      </c>
      <c r="CC12" t="str">
        <f t="shared" si="6"/>
        <v xml:space="preserve">	24</v>
      </c>
      <c r="CD12" t="str">
        <f t="shared" si="6"/>
        <v xml:space="preserve">	21</v>
      </c>
      <c r="CE12" t="str">
        <f t="shared" si="6"/>
        <v xml:space="preserve">	</v>
      </c>
    </row>
    <row r="13" spans="1:83" ht="16.5" thickBot="1">
      <c r="BH13">
        <f>FIND("-",BJ12)</f>
        <v>4</v>
      </c>
      <c r="BJ13">
        <f>FIND("-",BJ12)</f>
        <v>4</v>
      </c>
      <c r="BL13">
        <f>FIND("-",BP12)</f>
        <v>3</v>
      </c>
      <c r="BN13">
        <f>FIND("-",BS12)</f>
        <v>3</v>
      </c>
    </row>
    <row r="14" spans="1:83" ht="18.75" thickBot="1">
      <c r="B14" s="25" t="s">
        <v>46</v>
      </c>
      <c r="C14" s="24"/>
      <c r="D14" s="24"/>
      <c r="E14" s="25" t="s">
        <v>47</v>
      </c>
      <c r="F14" s="24"/>
      <c r="J14" s="184"/>
      <c r="K14" s="185"/>
      <c r="L14" s="140" t="str">
        <f>B4</f>
        <v>BOURGES</v>
      </c>
      <c r="M14" s="139" t="str">
        <f>B5</f>
        <v>UFAB</v>
      </c>
      <c r="BJ14" t="str">
        <f>LEFT(BJ12,3)</f>
        <v xml:space="preserve">	22</v>
      </c>
      <c r="BK14" t="str">
        <f>RIGHT(BJ12,LEN(BJ12)-BH13)</f>
        <v>61</v>
      </c>
      <c r="BM14" t="str">
        <f>LEFT(BM12,BJ13-1)</f>
        <v xml:space="preserve">	19</v>
      </c>
      <c r="BN14" t="str">
        <f>RIGHT(BM12,LEN(BM12)-BJ13)</f>
        <v>44</v>
      </c>
      <c r="BP14" t="str">
        <f>LEFT(BP12,BL13-1)</f>
        <v xml:space="preserve">	3</v>
      </c>
      <c r="BQ14" t="str">
        <f>RIGHT(BP12,LEN(BP12)-BL13)</f>
        <v>17</v>
      </c>
      <c r="BS14" t="str">
        <f>LEFT(BS12,BN13-1)</f>
        <v xml:space="preserve">	6</v>
      </c>
      <c r="BT14" t="str">
        <f>RIGHT(BS12,LEN(BS12)-BN13)</f>
        <v>11</v>
      </c>
    </row>
    <row r="15" spans="1:83">
      <c r="B15" s="22" t="s">
        <v>62</v>
      </c>
      <c r="E15" s="22" t="s">
        <v>56</v>
      </c>
      <c r="J15" s="182" t="s">
        <v>48</v>
      </c>
      <c r="K15" s="183"/>
      <c r="L15" s="28">
        <f>MID(B15,FIND(":",B15)+1,LEN(B15))*1</f>
        <v>29</v>
      </c>
      <c r="M15" s="33">
        <f>MID(E15,FIND(":",E15)+1,LEN(E15))*1</f>
        <v>10</v>
      </c>
      <c r="BJ15" t="str">
        <f>CLEAN(BJ14)</f>
        <v>22</v>
      </c>
      <c r="BK15" t="str">
        <f>CLEAN(BK14)</f>
        <v>61</v>
      </c>
      <c r="BM15" t="str">
        <f>CLEAN(BM14)</f>
        <v>19</v>
      </c>
      <c r="BN15" t="str">
        <f>CLEAN(BN14)</f>
        <v>44</v>
      </c>
      <c r="BP15" t="str">
        <f>CLEAN(BP14)</f>
        <v>3</v>
      </c>
      <c r="BQ15" t="str">
        <f>CLEAN(BQ14)</f>
        <v>17</v>
      </c>
      <c r="BS15" t="str">
        <f>CLEAN(BS14)</f>
        <v>6</v>
      </c>
      <c r="BT15" t="str">
        <f>CLEAN(BT14)</f>
        <v>11</v>
      </c>
      <c r="BU15" t="str">
        <f t="shared" ref="BU15:CD15" si="7">CLEAN(BU12)</f>
        <v>11</v>
      </c>
      <c r="BV15" t="str">
        <f t="shared" si="7"/>
        <v>30</v>
      </c>
      <c r="BW15" t="str">
        <f t="shared" si="7"/>
        <v>41</v>
      </c>
      <c r="BX15" t="str">
        <f t="shared" si="7"/>
        <v>13</v>
      </c>
      <c r="BY15" t="str">
        <f t="shared" si="7"/>
        <v>15</v>
      </c>
      <c r="BZ15" t="str">
        <f t="shared" si="7"/>
        <v>5</v>
      </c>
      <c r="CA15" t="str">
        <f t="shared" si="7"/>
        <v>5</v>
      </c>
      <c r="CB15" t="str">
        <f t="shared" si="7"/>
        <v>3</v>
      </c>
      <c r="CC15" t="str">
        <f t="shared" si="7"/>
        <v>24</v>
      </c>
      <c r="CD15" t="str">
        <f t="shared" si="7"/>
        <v>21</v>
      </c>
    </row>
    <row r="16" spans="1:83" ht="18">
      <c r="B16" s="23"/>
      <c r="E16" s="23"/>
      <c r="J16" s="182" t="s">
        <v>49</v>
      </c>
      <c r="K16" s="183"/>
      <c r="L16" s="29">
        <f>MID(B17,FIND(":",B17)+1,LEN(B17))*1</f>
        <v>38</v>
      </c>
      <c r="M16" s="34">
        <f>MID(E17,FIND(":",E17)+1,LEN(E17))*1</f>
        <v>32</v>
      </c>
    </row>
    <row r="17" spans="1:83">
      <c r="B17" s="22" t="s">
        <v>58</v>
      </c>
      <c r="E17" s="22" t="s">
        <v>45</v>
      </c>
      <c r="J17" s="182" t="s">
        <v>135</v>
      </c>
      <c r="K17" s="183"/>
      <c r="L17" s="29">
        <f>MID(B19,FIND(":",B19)+1,LEN(B19))*1</f>
        <v>6</v>
      </c>
      <c r="M17" s="34">
        <f>MID(E19,FIND(":",E19)+1,LEN(E19))*1</f>
        <v>11</v>
      </c>
    </row>
    <row r="18" spans="1:83" ht="18">
      <c r="B18" s="23"/>
      <c r="E18" s="23"/>
      <c r="J18" s="182" t="s">
        <v>51</v>
      </c>
      <c r="K18" s="183"/>
      <c r="L18" s="29">
        <f>MID(B21,FIND(":",B21)+1,LEN(B21))*1</f>
        <v>11</v>
      </c>
      <c r="M18" s="34">
        <f>MID(E21,FIND(":",E21)+1,LEN(E21))*1</f>
        <v>6</v>
      </c>
    </row>
    <row r="19" spans="1:83" ht="16.5" thickBot="1">
      <c r="B19" s="22" t="s">
        <v>57</v>
      </c>
      <c r="E19" s="22" t="s">
        <v>54</v>
      </c>
      <c r="J19" s="189" t="s">
        <v>52</v>
      </c>
      <c r="K19" s="190"/>
      <c r="L19" s="31">
        <f>MID(B23,FIND(":",B23)+1,LEN(B23))*1</f>
        <v>17</v>
      </c>
      <c r="M19" s="35">
        <f>MID(E23,FIND(":",E23)+1,LEN(E23))*1</f>
        <v>30</v>
      </c>
    </row>
    <row r="20" spans="1:83" ht="18">
      <c r="B20" s="23"/>
      <c r="E20" s="23"/>
    </row>
    <row r="21" spans="1:83">
      <c r="B21" s="22" t="s">
        <v>61</v>
      </c>
      <c r="E21" s="22" t="s">
        <v>55</v>
      </c>
    </row>
    <row r="22" spans="1:83" ht="18">
      <c r="B22" s="23"/>
      <c r="E22" s="23"/>
    </row>
    <row r="23" spans="1:83">
      <c r="B23" s="22" t="s">
        <v>60</v>
      </c>
      <c r="E23" s="22" t="s">
        <v>65</v>
      </c>
    </row>
    <row r="24" spans="1:83" ht="18">
      <c r="B24" s="23"/>
      <c r="E24" s="23"/>
    </row>
    <row r="25" spans="1:83">
      <c r="B25" s="22" t="s">
        <v>63</v>
      </c>
      <c r="E25" s="22" t="s">
        <v>66</v>
      </c>
    </row>
    <row r="26" spans="1:83" ht="18">
      <c r="B26" s="23"/>
      <c r="E26" s="23"/>
    </row>
    <row r="27" spans="1:83">
      <c r="B27" s="22" t="s">
        <v>64</v>
      </c>
      <c r="E27" s="22" t="s">
        <v>67</v>
      </c>
    </row>
    <row r="28" spans="1:83" ht="16.5" thickBot="1"/>
    <row r="29" spans="1:83" ht="16.5" thickBot="1">
      <c r="AF29" s="162" t="s">
        <v>121</v>
      </c>
      <c r="AG29" s="163"/>
      <c r="AH29" s="163"/>
      <c r="AI29" s="163"/>
      <c r="AJ29" s="163"/>
      <c r="AK29" s="163"/>
      <c r="AL29" s="163"/>
      <c r="AM29" s="163"/>
      <c r="AN29" s="163"/>
      <c r="AO29" s="163"/>
      <c r="AP29" s="163"/>
      <c r="AQ29" s="163"/>
      <c r="AR29" s="163"/>
      <c r="AS29" s="164"/>
      <c r="AT29" s="165" t="s">
        <v>122</v>
      </c>
      <c r="AU29" s="166"/>
      <c r="AV29" s="166"/>
      <c r="AW29" s="166"/>
      <c r="AX29" s="166"/>
      <c r="AY29" s="166"/>
      <c r="AZ29" s="166"/>
      <c r="BA29" s="166"/>
      <c r="BB29" s="166"/>
      <c r="BC29" s="167"/>
    </row>
    <row r="30" spans="1:83" ht="16.5" thickBot="1">
      <c r="B30" s="55"/>
      <c r="C30" s="128"/>
      <c r="D30" s="71"/>
      <c r="E30" s="71"/>
      <c r="F30" s="71"/>
      <c r="G30" s="168" t="s">
        <v>120</v>
      </c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70"/>
      <c r="AF30" s="78"/>
      <c r="AG30" s="78"/>
      <c r="AH30" s="78"/>
      <c r="AI30" s="78"/>
      <c r="AJ30" s="78"/>
      <c r="AK30" s="78"/>
      <c r="AL30" s="78"/>
      <c r="AM30" s="79"/>
      <c r="AN30" s="172" t="s">
        <v>112</v>
      </c>
      <c r="AO30" s="172"/>
      <c r="AP30" s="172"/>
      <c r="AQ30" s="172"/>
      <c r="AR30" s="172"/>
      <c r="AS30" s="173"/>
      <c r="AT30" s="84"/>
      <c r="AU30" s="84"/>
      <c r="AV30" s="84"/>
      <c r="AW30" s="84"/>
      <c r="AX30" s="91"/>
      <c r="AY30" s="174" t="s">
        <v>112</v>
      </c>
      <c r="AZ30" s="175"/>
      <c r="BA30" s="175"/>
      <c r="BB30" s="175"/>
      <c r="BC30" s="176"/>
    </row>
    <row r="31" spans="1:83" ht="16.5" thickBot="1">
      <c r="A31" s="57" t="s">
        <v>84</v>
      </c>
      <c r="B31" s="57" t="s">
        <v>124</v>
      </c>
      <c r="C31" s="41" t="s">
        <v>90</v>
      </c>
      <c r="D31" s="56" t="s">
        <v>115</v>
      </c>
      <c r="E31" s="19" t="s">
        <v>22</v>
      </c>
      <c r="F31" s="76" t="s">
        <v>116</v>
      </c>
      <c r="G31" s="73" t="s">
        <v>7</v>
      </c>
      <c r="H31" s="72" t="s">
        <v>8</v>
      </c>
      <c r="I31" s="72" t="s">
        <v>117</v>
      </c>
      <c r="J31" s="72" t="s">
        <v>10</v>
      </c>
      <c r="K31" s="72" t="s">
        <v>11</v>
      </c>
      <c r="L31" s="72" t="s">
        <v>118</v>
      </c>
      <c r="M31" s="72" t="s">
        <v>91</v>
      </c>
      <c r="N31" s="72" t="s">
        <v>92</v>
      </c>
      <c r="O31" s="72" t="s">
        <v>93</v>
      </c>
      <c r="P31" s="72" t="s">
        <v>13</v>
      </c>
      <c r="Q31" s="72" t="s">
        <v>14</v>
      </c>
      <c r="R31" s="72" t="s">
        <v>15</v>
      </c>
      <c r="S31" s="72" t="s">
        <v>36</v>
      </c>
      <c r="T31" s="72" t="s">
        <v>94</v>
      </c>
      <c r="U31" s="72" t="s">
        <v>16</v>
      </c>
      <c r="V31" s="72" t="s">
        <v>17</v>
      </c>
      <c r="W31" s="72" t="s">
        <v>39</v>
      </c>
      <c r="X31" s="72" t="s">
        <v>18</v>
      </c>
      <c r="Y31" s="72" t="s">
        <v>19</v>
      </c>
      <c r="Z31" s="72" t="s">
        <v>29</v>
      </c>
      <c r="AA31" s="72" t="s">
        <v>95</v>
      </c>
      <c r="AB31" s="72" t="s">
        <v>96</v>
      </c>
      <c r="AC31" s="72" t="s">
        <v>97</v>
      </c>
      <c r="AD31" s="72" t="s">
        <v>98</v>
      </c>
      <c r="AE31" s="77" t="s">
        <v>99</v>
      </c>
      <c r="AF31" s="80" t="s">
        <v>100</v>
      </c>
      <c r="AG31" s="81" t="s">
        <v>101</v>
      </c>
      <c r="AH31" s="81" t="s">
        <v>102</v>
      </c>
      <c r="AI31" s="81" t="s">
        <v>103</v>
      </c>
      <c r="AJ31" s="81" t="s">
        <v>104</v>
      </c>
      <c r="AK31" s="81" t="s">
        <v>105</v>
      </c>
      <c r="AL31" s="81" t="s">
        <v>106</v>
      </c>
      <c r="AM31" s="82" t="s">
        <v>107</v>
      </c>
      <c r="AN31" s="80" t="s">
        <v>100</v>
      </c>
      <c r="AO31" s="81" t="s">
        <v>36</v>
      </c>
      <c r="AP31" s="81" t="s">
        <v>104</v>
      </c>
      <c r="AQ31" s="81" t="s">
        <v>105</v>
      </c>
      <c r="AR31" s="81" t="s">
        <v>106</v>
      </c>
      <c r="AS31" s="83" t="s">
        <v>107</v>
      </c>
      <c r="AT31" s="85" t="s">
        <v>108</v>
      </c>
      <c r="AU31" s="86" t="s">
        <v>109</v>
      </c>
      <c r="AV31" s="86" t="s">
        <v>110</v>
      </c>
      <c r="AW31" s="86" t="s">
        <v>111</v>
      </c>
      <c r="AX31" s="92" t="s">
        <v>119</v>
      </c>
      <c r="AY31" s="121" t="s">
        <v>108</v>
      </c>
      <c r="AZ31" s="86" t="s">
        <v>109</v>
      </c>
      <c r="BA31" s="86" t="s">
        <v>110</v>
      </c>
      <c r="BB31" s="86" t="s">
        <v>111</v>
      </c>
      <c r="BC31" s="122" t="s">
        <v>119</v>
      </c>
    </row>
    <row r="32" spans="1:83" ht="16.5" thickBot="1">
      <c r="A32" s="127">
        <f xml:space="preserve"> Calendrier!A11</f>
        <v>8</v>
      </c>
      <c r="B32" s="95" t="str">
        <f>Calendrier!C11</f>
        <v>ST AMAND</v>
      </c>
      <c r="C32" s="99" t="str">
        <f>IF(E32&gt;F32,"V","D")</f>
        <v>V</v>
      </c>
      <c r="D32" s="100" t="s">
        <v>113</v>
      </c>
      <c r="E32" s="101">
        <f>IF(ISERROR(BH40),0,VALUE(BH40))</f>
        <v>84</v>
      </c>
      <c r="F32" s="102">
        <f>IF(ISERROR(BH34),0,VALUE(BH34))</f>
        <v>57</v>
      </c>
      <c r="G32" s="74">
        <f>IF(ISERROR(BM43),0,VALUE(BM43))</f>
        <v>19</v>
      </c>
      <c r="H32" s="63">
        <f>IF(ISERROR(BN43),0,VALUE(BN43))</f>
        <v>44</v>
      </c>
      <c r="I32" s="114">
        <f>IF(ISERROR(G32/H32)=TRUE,0,(G32/H32))</f>
        <v>0.43181818181818182</v>
      </c>
      <c r="J32" s="63">
        <f>IF(ISERROR(BP43),0,VALUE(BP43))</f>
        <v>9</v>
      </c>
      <c r="K32" s="63">
        <f>IF(ISERROR(BQ43),0,VALUE(BQ43))</f>
        <v>19</v>
      </c>
      <c r="L32" s="114">
        <f>IF(ISERROR(J32/K32)=TRUE,0,(J32/K32))</f>
        <v>0.47368421052631576</v>
      </c>
      <c r="M32" s="63">
        <f>G32+J32</f>
        <v>28</v>
      </c>
      <c r="N32" s="63">
        <f>H32+K32</f>
        <v>63</v>
      </c>
      <c r="O32" s="114">
        <f>IF(ISERROR(M32+0.5*J32/N32)=TRUE,0,(M32/N32))</f>
        <v>0.44444444444444442</v>
      </c>
      <c r="P32" s="63">
        <f>IF(ISERROR(BS43),0,VALUE(BS43))</f>
        <v>13</v>
      </c>
      <c r="Q32" s="63">
        <f>IF(ISERROR(BT43),0,VALUE(BT43))</f>
        <v>20</v>
      </c>
      <c r="R32" s="64">
        <f>IF(ISERROR(P32/Q32)=TRUE,0,(P32/Q32)*100)</f>
        <v>65</v>
      </c>
      <c r="S32" s="114">
        <f>((M32+0.5*J32)/N32)</f>
        <v>0.51587301587301593</v>
      </c>
      <c r="T32" s="114">
        <f>(E32/(2*(N32+(0.44*Q32))))</f>
        <v>0.58495821727019504</v>
      </c>
      <c r="U32" s="65">
        <f>IF(ISERROR(BU43),0,VALUE(BU43))</f>
        <v>9</v>
      </c>
      <c r="V32" s="65">
        <f>IF(ISERROR(BV43),0,VALUE(BV43))</f>
        <v>25</v>
      </c>
      <c r="W32" s="66">
        <f>U32+V32</f>
        <v>34</v>
      </c>
      <c r="X32" s="65">
        <f t="shared" ref="X32:AD32" si="8">IF(ISERROR(BX43),0,VALUE(BX43))</f>
        <v>28</v>
      </c>
      <c r="Y32" s="65">
        <f t="shared" si="8"/>
        <v>14</v>
      </c>
      <c r="Z32" s="65">
        <f t="shared" si="8"/>
        <v>8</v>
      </c>
      <c r="AA32" s="65">
        <f t="shared" si="8"/>
        <v>1</v>
      </c>
      <c r="AB32" s="65">
        <f t="shared" si="8"/>
        <v>3</v>
      </c>
      <c r="AC32" s="65">
        <f t="shared" si="8"/>
        <v>16</v>
      </c>
      <c r="AD32" s="65">
        <f t="shared" si="8"/>
        <v>20</v>
      </c>
      <c r="AE32" s="119">
        <f>(E32+Z32+X32+AA32+W32)-((N32-M32)+(Q32-P32)+Y32)</f>
        <v>99</v>
      </c>
      <c r="AF32" s="107">
        <f>(N32+0.44*Q32)+(Y32-U32)</f>
        <v>76.8</v>
      </c>
      <c r="AG32" s="108">
        <f>100*(E32/AF32)</f>
        <v>109.375</v>
      </c>
      <c r="AH32" s="108">
        <f>AG33</f>
        <v>80.599547511312224</v>
      </c>
      <c r="AI32" s="108">
        <f>AG32-AH32</f>
        <v>28.775452488687776</v>
      </c>
      <c r="AJ32" s="109">
        <f>(U32/((N32-M32)+(Q32-P32)))</f>
        <v>0.21428571428571427</v>
      </c>
      <c r="AK32" s="109">
        <f>(Y32/AF32)</f>
        <v>0.18229166666666669</v>
      </c>
      <c r="AL32" s="109">
        <f>(Q32/N32)</f>
        <v>0.31746031746031744</v>
      </c>
      <c r="AM32" s="110">
        <f>((S32*0.4)+(AJ32*0.2)+(AL32*0.15)-(AK32*0.25))*100</f>
        <v>25.125248015873019</v>
      </c>
      <c r="AN32" s="107">
        <f>AF33</f>
        <v>70.72</v>
      </c>
      <c r="AO32" s="114">
        <f>S33</f>
        <v>0.45283018867924529</v>
      </c>
      <c r="AP32" s="109">
        <f>AJ33</f>
        <v>0.22222222222222221</v>
      </c>
      <c r="AQ32" s="109">
        <f>AK33</f>
        <v>0.28280542986425339</v>
      </c>
      <c r="AR32" s="109">
        <f>AL33</f>
        <v>0.24528301886792453</v>
      </c>
      <c r="AS32" s="115">
        <f>AM33</f>
        <v>19.16676152802679</v>
      </c>
      <c r="AT32" s="129">
        <f>L43</f>
        <v>25</v>
      </c>
      <c r="AU32" s="130">
        <f>L44</f>
        <v>42</v>
      </c>
      <c r="AV32" s="130">
        <f>L45</f>
        <v>15</v>
      </c>
      <c r="AW32" s="130">
        <f>L46</f>
        <v>11</v>
      </c>
      <c r="AX32" s="131">
        <f>AV32-AW33</f>
        <v>9</v>
      </c>
      <c r="AY32" s="132">
        <f>M43</f>
        <v>10</v>
      </c>
      <c r="AZ32" s="130">
        <f>M44</f>
        <v>32</v>
      </c>
      <c r="BA32" s="130">
        <f>M45</f>
        <v>11</v>
      </c>
      <c r="BB32" s="130">
        <f>M46</f>
        <v>6</v>
      </c>
      <c r="BC32" s="133">
        <f>BA32-AW32</f>
        <v>0</v>
      </c>
      <c r="BH32" s="1" t="s">
        <v>21</v>
      </c>
      <c r="BI32" s="1" t="s">
        <v>22</v>
      </c>
      <c r="BJ32" s="1" t="s">
        <v>31</v>
      </c>
      <c r="BK32" s="1" t="s">
        <v>0</v>
      </c>
      <c r="BL32" s="1" t="s">
        <v>23</v>
      </c>
      <c r="BM32" s="1" t="s">
        <v>32</v>
      </c>
      <c r="BN32" s="1" t="s">
        <v>33</v>
      </c>
      <c r="BO32" s="1" t="s">
        <v>24</v>
      </c>
      <c r="BP32" s="1" t="s">
        <v>34</v>
      </c>
      <c r="BQ32" s="1" t="s">
        <v>35</v>
      </c>
      <c r="BR32" s="1" t="s">
        <v>25</v>
      </c>
      <c r="BS32" s="1" t="s">
        <v>1</v>
      </c>
      <c r="BT32" s="1" t="s">
        <v>26</v>
      </c>
      <c r="BU32" s="1" t="s">
        <v>72</v>
      </c>
      <c r="BV32" s="1" t="s">
        <v>27</v>
      </c>
      <c r="BW32" s="1" t="s">
        <v>28</v>
      </c>
      <c r="BX32" s="1" t="s">
        <v>18</v>
      </c>
      <c r="BY32" s="1" t="s">
        <v>19</v>
      </c>
      <c r="BZ32" s="1" t="s">
        <v>29</v>
      </c>
      <c r="CA32" s="1" t="s">
        <v>95</v>
      </c>
      <c r="CB32" s="1" t="s">
        <v>96</v>
      </c>
      <c r="CC32" s="1" t="s">
        <v>97</v>
      </c>
      <c r="CD32" s="1" t="s">
        <v>98</v>
      </c>
      <c r="CE32" s="1"/>
    </row>
    <row r="33" spans="2:83" ht="16.5" thickBot="1">
      <c r="B33" s="96" t="str">
        <f>Calendrier!E11</f>
        <v>RVBC</v>
      </c>
      <c r="C33" s="103" t="str">
        <f>IF(E33&gt;F33,"V","D")</f>
        <v>D</v>
      </c>
      <c r="D33" s="104" t="s">
        <v>114</v>
      </c>
      <c r="E33" s="105">
        <f>IF(ISERROR(BH34),0,VALUE(BH34))</f>
        <v>57</v>
      </c>
      <c r="F33" s="106">
        <f>IF(ISERROR(BH40),0,VALUE(BH40))</f>
        <v>84</v>
      </c>
      <c r="G33" s="75">
        <f>IF(ISERROR(BM37),0,VALUE(BM37))</f>
        <v>15</v>
      </c>
      <c r="H33" s="67">
        <f>IF(ISERROR(BN37),0,VALUE(BN37))</f>
        <v>31</v>
      </c>
      <c r="I33" s="117">
        <f>IF(ISERROR(G33/H33)=TRUE,0,(G33/H33))</f>
        <v>0.4838709677419355</v>
      </c>
      <c r="J33" s="69">
        <f>IF(ISERROR(BP37),0,VALUE(BP37))</f>
        <v>6</v>
      </c>
      <c r="K33" s="69">
        <f>IF(ISERROR(BQ37),0,VALUE(BQ37))</f>
        <v>22</v>
      </c>
      <c r="L33" s="117">
        <f>IF(ISERROR(J33/K33)=TRUE,0,(J33/K33))</f>
        <v>0.27272727272727271</v>
      </c>
      <c r="M33" s="69">
        <f>G33+J33</f>
        <v>21</v>
      </c>
      <c r="N33" s="69">
        <f>H33+K33</f>
        <v>53</v>
      </c>
      <c r="O33" s="117">
        <f>IF(ISERROR(M33+0.5*J33/N33)=TRUE,0,(M33/N33))</f>
        <v>0.39622641509433965</v>
      </c>
      <c r="P33" s="69">
        <f>IF(ISERROR(BS37),0,VALUE(BS37))</f>
        <v>9</v>
      </c>
      <c r="Q33" s="69">
        <f>IF(ISERROR(BT37),0,VALUE(BT37))</f>
        <v>13</v>
      </c>
      <c r="R33" s="68">
        <f>IF(ISERROR(P33/Q33)=TRUE,0,(P33/Q33)*100)</f>
        <v>69.230769230769226</v>
      </c>
      <c r="S33" s="117">
        <f>((M33+0.5*J33)/N33)</f>
        <v>0.45283018867924529</v>
      </c>
      <c r="T33" s="117">
        <f>(E33/(2*(N33+(0.44*Q33))))</f>
        <v>0.48535422343324253</v>
      </c>
      <c r="U33" s="67">
        <f>IF(ISERROR(BU37),0,VALUE(BU37))</f>
        <v>8</v>
      </c>
      <c r="V33" s="67">
        <f>IF(ISERROR(BV37),0,VALUE(BV37))</f>
        <v>20</v>
      </c>
      <c r="W33" s="70">
        <f>U33+V33</f>
        <v>28</v>
      </c>
      <c r="X33" s="67">
        <f t="shared" ref="X33:AD33" si="9">IF(ISERROR(BX37),0,VALUE(BX37))</f>
        <v>10</v>
      </c>
      <c r="Y33" s="67">
        <f t="shared" si="9"/>
        <v>20</v>
      </c>
      <c r="Z33" s="67">
        <f t="shared" si="9"/>
        <v>6</v>
      </c>
      <c r="AA33" s="67">
        <f t="shared" si="9"/>
        <v>3</v>
      </c>
      <c r="AB33" s="67">
        <f t="shared" si="9"/>
        <v>1</v>
      </c>
      <c r="AC33" s="67">
        <f t="shared" si="9"/>
        <v>21</v>
      </c>
      <c r="AD33" s="67">
        <f t="shared" si="9"/>
        <v>16</v>
      </c>
      <c r="AE33" s="120">
        <f>(E33+Z33+X33+AA33+W33)-((N33-M33)+(Q33-P33)+Y33)</f>
        <v>48</v>
      </c>
      <c r="AF33" s="116">
        <f>(N33+0.44*Q33)+(Y33-U33)</f>
        <v>70.72</v>
      </c>
      <c r="AG33" s="111">
        <f>100*(E33/AF33)</f>
        <v>80.599547511312224</v>
      </c>
      <c r="AH33" s="111">
        <f>AG32</f>
        <v>109.375</v>
      </c>
      <c r="AI33" s="111">
        <f>AG33-AH33</f>
        <v>-28.775452488687776</v>
      </c>
      <c r="AJ33" s="112">
        <f>(U33/((N33-M33)+(Q33-P33)))</f>
        <v>0.22222222222222221</v>
      </c>
      <c r="AK33" s="112">
        <f>(Y33/AF33)</f>
        <v>0.28280542986425339</v>
      </c>
      <c r="AL33" s="112">
        <f>(Q33/N33)</f>
        <v>0.24528301886792453</v>
      </c>
      <c r="AM33" s="113">
        <f>((S33*0.4)+(AJ33*0.2)+(AL33*0.15)-(AK33*0.25))*100</f>
        <v>19.16676152802679</v>
      </c>
      <c r="AN33" s="116">
        <f>AF32</f>
        <v>76.8</v>
      </c>
      <c r="AO33" s="117">
        <f>S32</f>
        <v>0.51587301587301593</v>
      </c>
      <c r="AP33" s="112">
        <f>AJ32</f>
        <v>0.21428571428571427</v>
      </c>
      <c r="AQ33" s="112">
        <f>AK32</f>
        <v>0.18229166666666669</v>
      </c>
      <c r="AR33" s="112">
        <f>AL32</f>
        <v>0.31746031746031744</v>
      </c>
      <c r="AS33" s="118">
        <f>AM32</f>
        <v>25.125248015873019</v>
      </c>
      <c r="AT33" s="134">
        <f>M43</f>
        <v>10</v>
      </c>
      <c r="AU33" s="70">
        <f>M44</f>
        <v>32</v>
      </c>
      <c r="AV33" s="70">
        <f>M45</f>
        <v>11</v>
      </c>
      <c r="AW33" s="135">
        <f>M46</f>
        <v>6</v>
      </c>
      <c r="AX33" s="136">
        <f>AV33-AW32</f>
        <v>0</v>
      </c>
      <c r="AY33" s="137">
        <f>L43</f>
        <v>25</v>
      </c>
      <c r="AZ33" s="135">
        <f>L44</f>
        <v>42</v>
      </c>
      <c r="BA33" s="135">
        <f>L45</f>
        <v>15</v>
      </c>
      <c r="BB33" s="135">
        <f>L46</f>
        <v>11</v>
      </c>
      <c r="BC33" s="138">
        <f>BA33-AW33</f>
        <v>9</v>
      </c>
      <c r="BH33">
        <f>FIND("	",$D$38)</f>
        <v>3</v>
      </c>
      <c r="BI33">
        <f t="shared" ref="BI33:CB33" si="10">FIND("	",$D$38,BH33+1)</f>
        <v>9</v>
      </c>
      <c r="BJ33">
        <f t="shared" si="10"/>
        <v>12</v>
      </c>
      <c r="BK33">
        <f t="shared" si="10"/>
        <v>18</v>
      </c>
      <c r="BL33">
        <f t="shared" si="10"/>
        <v>21</v>
      </c>
      <c r="BM33">
        <f t="shared" si="10"/>
        <v>26</v>
      </c>
      <c r="BN33">
        <f t="shared" si="10"/>
        <v>29</v>
      </c>
      <c r="BO33">
        <f t="shared" si="10"/>
        <v>34</v>
      </c>
      <c r="BP33">
        <f t="shared" si="10"/>
        <v>37</v>
      </c>
      <c r="BQ33">
        <f t="shared" si="10"/>
        <v>39</v>
      </c>
      <c r="BR33">
        <f t="shared" si="10"/>
        <v>42</v>
      </c>
      <c r="BS33">
        <f t="shared" si="10"/>
        <v>45</v>
      </c>
      <c r="BT33">
        <f t="shared" si="10"/>
        <v>48</v>
      </c>
      <c r="BU33">
        <f t="shared" si="10"/>
        <v>51</v>
      </c>
      <c r="BV33">
        <f t="shared" si="10"/>
        <v>53</v>
      </c>
      <c r="BW33">
        <f t="shared" si="10"/>
        <v>55</v>
      </c>
      <c r="BX33">
        <f t="shared" si="10"/>
        <v>57</v>
      </c>
      <c r="BY33">
        <f t="shared" si="10"/>
        <v>60</v>
      </c>
      <c r="BZ33">
        <f t="shared" si="10"/>
        <v>63</v>
      </c>
      <c r="CA33">
        <f t="shared" si="10"/>
        <v>64</v>
      </c>
      <c r="CB33" t="e">
        <f t="shared" si="10"/>
        <v>#VALUE!</v>
      </c>
    </row>
    <row r="34" spans="2:83">
      <c r="BH34" t="str">
        <f>TRIM(MID($D$38,1,BH33-1))</f>
        <v>57</v>
      </c>
      <c r="BJ34" t="str">
        <f>TRIM(MID($D$38,BH33,BI33-BH33))</f>
        <v xml:space="preserve">	21-53</v>
      </c>
      <c r="BM34" t="str">
        <f>TRIM(MID($D$38,BJ33,BK33-BJ33))</f>
        <v xml:space="preserve">	15-31</v>
      </c>
      <c r="BN34" t="str">
        <f>TRIM(MID($D$38,BK33,BL33-BK33))</f>
        <v xml:space="preserve">	48</v>
      </c>
      <c r="BP34" t="str">
        <f>TRIM(MID($D$38,BL33,BM33-BL33))</f>
        <v xml:space="preserve">	6-22</v>
      </c>
      <c r="BQ34" t="str">
        <f>TRIM(MID($D$38,BM33,BN33-BM33))</f>
        <v xml:space="preserve">	27</v>
      </c>
      <c r="BS34" t="str">
        <f t="shared" ref="BS34:CD34" si="11">TRIM(MID($D$38,BN33,BO33-BN33))</f>
        <v xml:space="preserve">	9-13</v>
      </c>
      <c r="BT34" t="str">
        <f t="shared" si="11"/>
        <v xml:space="preserve">	69</v>
      </c>
      <c r="BU34" t="str">
        <f t="shared" si="11"/>
        <v xml:space="preserve">	8</v>
      </c>
      <c r="BV34" t="str">
        <f t="shared" si="11"/>
        <v xml:space="preserve">	20</v>
      </c>
      <c r="BW34" t="str">
        <f t="shared" si="11"/>
        <v xml:space="preserve">	28</v>
      </c>
      <c r="BX34" t="str">
        <f t="shared" si="11"/>
        <v xml:space="preserve">	10</v>
      </c>
      <c r="BY34" t="str">
        <f t="shared" si="11"/>
        <v xml:space="preserve">	20</v>
      </c>
      <c r="BZ34" t="str">
        <f t="shared" si="11"/>
        <v xml:space="preserve">	6</v>
      </c>
      <c r="CA34" t="str">
        <f t="shared" si="11"/>
        <v xml:space="preserve">	3</v>
      </c>
      <c r="CB34" t="str">
        <f t="shared" si="11"/>
        <v xml:space="preserve">	1</v>
      </c>
      <c r="CC34" t="str">
        <f t="shared" si="11"/>
        <v xml:space="preserve">	21</v>
      </c>
      <c r="CD34" t="str">
        <f t="shared" si="11"/>
        <v xml:space="preserve">	16</v>
      </c>
    </row>
    <row r="35" spans="2:83" ht="16.5" thickBot="1">
      <c r="I35" s="4"/>
      <c r="K35" s="4"/>
      <c r="BH35">
        <f>FIND("-",BJ34)</f>
        <v>4</v>
      </c>
      <c r="BJ35">
        <f>FIND("-",BJ34)</f>
        <v>4</v>
      </c>
      <c r="BL35">
        <f>FIND("-",BP34)</f>
        <v>3</v>
      </c>
      <c r="BN35">
        <f>FIND("-",BS34)</f>
        <v>3</v>
      </c>
    </row>
    <row r="36" spans="2:83" ht="16.5" thickBot="1">
      <c r="C36" s="186" t="s">
        <v>20</v>
      </c>
      <c r="D36" s="187"/>
      <c r="E36" s="187"/>
      <c r="F36" s="187"/>
      <c r="G36" s="187"/>
      <c r="H36" s="187"/>
      <c r="I36" s="187"/>
      <c r="J36" s="187"/>
      <c r="K36" s="188"/>
      <c r="BJ36" t="str">
        <f>LEFT(BJ34,3)</f>
        <v xml:space="preserve">	21</v>
      </c>
      <c r="BK36" t="str">
        <f>RIGHT(BJ34,LEN(BJ34)-BH35)</f>
        <v>53</v>
      </c>
      <c r="BM36" t="str">
        <f>LEFT(BM34,BJ35-1)</f>
        <v xml:space="preserve">	15</v>
      </c>
      <c r="BN36" t="str">
        <f>RIGHT(BM34,LEN(BM34)-BJ35)</f>
        <v>31</v>
      </c>
      <c r="BO36" t="str">
        <f>RIGHT(BN34,LEN(BN34)-BL35)</f>
        <v/>
      </c>
      <c r="BP36" t="str">
        <f>LEFT(BP34,BL35-1)</f>
        <v xml:space="preserve">	6</v>
      </c>
      <c r="BQ36" t="str">
        <f>RIGHT(BP34,LEN(BP34)-BL35)</f>
        <v>22</v>
      </c>
      <c r="BS36" t="str">
        <f>LEFT(BS34,BN35-1)</f>
        <v xml:space="preserve">	9</v>
      </c>
      <c r="BT36" t="str">
        <f>RIGHT(BS34,LEN(BS34)-BN35)</f>
        <v>13</v>
      </c>
    </row>
    <row r="37" spans="2:83" ht="16.5" thickBot="1">
      <c r="C37" s="97" t="str">
        <f>B32</f>
        <v>ST AMAND</v>
      </c>
      <c r="D37" s="58" t="s">
        <v>127</v>
      </c>
      <c r="E37" s="59"/>
      <c r="F37" s="59"/>
      <c r="G37" s="59"/>
      <c r="H37" s="59"/>
      <c r="I37" s="60"/>
      <c r="J37" s="60"/>
      <c r="K37" s="61"/>
      <c r="L37" s="52"/>
      <c r="P37" s="20"/>
      <c r="Q37" s="21"/>
      <c r="R37" s="21"/>
      <c r="S37" s="21"/>
      <c r="T37" s="21"/>
      <c r="U37" s="20"/>
      <c r="BJ37" t="str">
        <f>CLEAN(BJ36)</f>
        <v>21</v>
      </c>
      <c r="BK37" t="str">
        <f>CLEAN(BK36)</f>
        <v>53</v>
      </c>
      <c r="BM37" t="str">
        <f>CLEAN(BM36)</f>
        <v>15</v>
      </c>
      <c r="BN37" t="str">
        <f>CLEAN(BN36)</f>
        <v>31</v>
      </c>
      <c r="BO37" t="str">
        <f>CLEAN(BO36)</f>
        <v/>
      </c>
      <c r="BP37" t="str">
        <f>CLEAN(BP36)</f>
        <v>6</v>
      </c>
      <c r="BQ37" t="str">
        <f>CLEAN(BQ36)</f>
        <v>22</v>
      </c>
      <c r="BS37" t="str">
        <f>CLEAN(BS36)</f>
        <v>9</v>
      </c>
      <c r="BT37" t="str">
        <f>CLEAN(BT36)</f>
        <v>13</v>
      </c>
      <c r="BU37" t="str">
        <f t="shared" ref="BU37:CD37" si="12">CLEAN(BU34)</f>
        <v>8</v>
      </c>
      <c r="BV37" t="str">
        <f t="shared" si="12"/>
        <v>20</v>
      </c>
      <c r="BW37" t="str">
        <f t="shared" si="12"/>
        <v>28</v>
      </c>
      <c r="BX37" t="str">
        <f t="shared" si="12"/>
        <v>10</v>
      </c>
      <c r="BY37" t="str">
        <f t="shared" si="12"/>
        <v>20</v>
      </c>
      <c r="BZ37" t="str">
        <f t="shared" si="12"/>
        <v>6</v>
      </c>
      <c r="CA37" t="str">
        <f t="shared" si="12"/>
        <v>3</v>
      </c>
      <c r="CB37" t="str">
        <f t="shared" si="12"/>
        <v>1</v>
      </c>
      <c r="CC37" t="str">
        <f t="shared" si="12"/>
        <v>21</v>
      </c>
      <c r="CD37" t="str">
        <f t="shared" si="12"/>
        <v>16</v>
      </c>
    </row>
    <row r="38" spans="2:83" ht="16.5" thickBot="1">
      <c r="C38" s="98" t="str">
        <f>B33</f>
        <v>RVBC</v>
      </c>
      <c r="D38" s="54" t="s">
        <v>128</v>
      </c>
      <c r="E38" s="49"/>
      <c r="F38" s="49"/>
      <c r="G38" s="49"/>
      <c r="H38" s="49"/>
      <c r="I38" s="50"/>
      <c r="J38" s="50"/>
      <c r="K38" s="51"/>
      <c r="P38" s="20"/>
      <c r="Q38" s="21"/>
      <c r="R38" s="21"/>
      <c r="S38" s="21"/>
      <c r="T38" s="21"/>
      <c r="U38" s="20"/>
      <c r="BH38" s="1" t="s">
        <v>21</v>
      </c>
      <c r="BI38" s="1" t="s">
        <v>22</v>
      </c>
      <c r="BJ38" s="1" t="s">
        <v>31</v>
      </c>
      <c r="BK38" s="1" t="s">
        <v>0</v>
      </c>
      <c r="BL38" s="1" t="s">
        <v>23</v>
      </c>
      <c r="BM38" s="1" t="s">
        <v>32</v>
      </c>
      <c r="BN38" s="1" t="s">
        <v>33</v>
      </c>
      <c r="BO38" s="1" t="s">
        <v>24</v>
      </c>
      <c r="BP38" s="1" t="s">
        <v>34</v>
      </c>
      <c r="BQ38" s="1" t="s">
        <v>35</v>
      </c>
      <c r="BR38" s="1" t="s">
        <v>25</v>
      </c>
      <c r="BS38" s="1" t="s">
        <v>1</v>
      </c>
      <c r="BT38" s="1" t="s">
        <v>26</v>
      </c>
      <c r="BU38" s="1" t="s">
        <v>72</v>
      </c>
      <c r="BV38" s="1" t="s">
        <v>27</v>
      </c>
      <c r="BW38" s="1" t="s">
        <v>28</v>
      </c>
      <c r="BX38" s="1" t="s">
        <v>18</v>
      </c>
      <c r="BY38" s="1" t="s">
        <v>19</v>
      </c>
      <c r="BZ38" s="1" t="s">
        <v>29</v>
      </c>
      <c r="CA38" s="1" t="s">
        <v>95</v>
      </c>
      <c r="CB38" s="1" t="s">
        <v>96</v>
      </c>
    </row>
    <row r="39" spans="2:83">
      <c r="BH39">
        <f>FIND("	",$D$37)</f>
        <v>3</v>
      </c>
      <c r="BI39">
        <f t="shared" ref="BI39:CB39" si="13">FIND("	",$D$37,BH39+1)</f>
        <v>9</v>
      </c>
      <c r="BJ39">
        <f t="shared" si="13"/>
        <v>12</v>
      </c>
      <c r="BK39">
        <f t="shared" si="13"/>
        <v>18</v>
      </c>
      <c r="BL39">
        <f t="shared" si="13"/>
        <v>21</v>
      </c>
      <c r="BM39">
        <f t="shared" si="13"/>
        <v>26</v>
      </c>
      <c r="BN39">
        <f t="shared" si="13"/>
        <v>29</v>
      </c>
      <c r="BO39">
        <f t="shared" si="13"/>
        <v>35</v>
      </c>
      <c r="BP39">
        <f t="shared" si="13"/>
        <v>38</v>
      </c>
      <c r="BQ39">
        <f t="shared" si="13"/>
        <v>40</v>
      </c>
      <c r="BR39">
        <f t="shared" si="13"/>
        <v>43</v>
      </c>
      <c r="BS39">
        <f t="shared" si="13"/>
        <v>46</v>
      </c>
      <c r="BT39">
        <f t="shared" si="13"/>
        <v>49</v>
      </c>
      <c r="BU39">
        <f t="shared" si="13"/>
        <v>52</v>
      </c>
      <c r="BV39">
        <f t="shared" si="13"/>
        <v>54</v>
      </c>
      <c r="BW39">
        <f t="shared" si="13"/>
        <v>56</v>
      </c>
      <c r="BX39">
        <f t="shared" si="13"/>
        <v>58</v>
      </c>
      <c r="BY39">
        <f t="shared" si="13"/>
        <v>61</v>
      </c>
      <c r="BZ39">
        <f t="shared" si="13"/>
        <v>64</v>
      </c>
      <c r="CA39">
        <f t="shared" si="13"/>
        <v>65</v>
      </c>
      <c r="CB39" t="e">
        <f t="shared" si="13"/>
        <v>#VALUE!</v>
      </c>
    </row>
    <row r="40" spans="2:83">
      <c r="N40" s="6"/>
      <c r="BH40" t="str">
        <f>TRIM(MID($D$37,1,BH39-1))</f>
        <v>84</v>
      </c>
      <c r="BJ40" t="str">
        <f>TRIM(MID($D$37,BH39,BI39-BH39))</f>
        <v xml:space="preserve">	31-58</v>
      </c>
      <c r="BM40" t="str">
        <f>TRIM(MID($D$9,BJ39,BK39-BJ39))</f>
        <v xml:space="preserve">	19-44</v>
      </c>
      <c r="BN40" t="str">
        <f>TRIM(MID($D$37,BK39,BL39-BK39))</f>
        <v xml:space="preserve">	56</v>
      </c>
      <c r="BP40" t="str">
        <f>TRIM(MID($D$37,BL39,BM39-BL39))</f>
        <v xml:space="preserve">	9-19</v>
      </c>
      <c r="BQ40" t="str">
        <f>TRIM(MID($D$37,BM39,BN39-BM39))</f>
        <v xml:space="preserve">	47</v>
      </c>
      <c r="BS40" t="str">
        <f t="shared" ref="BS40:CE40" si="14">TRIM(MID($D$37,BN39,BO39-BN39))</f>
        <v xml:space="preserve">	13-20</v>
      </c>
      <c r="BT40" t="str">
        <f t="shared" si="14"/>
        <v xml:space="preserve">	65</v>
      </c>
      <c r="BU40" t="str">
        <f t="shared" si="14"/>
        <v xml:space="preserve">	9</v>
      </c>
      <c r="BV40" t="str">
        <f t="shared" si="14"/>
        <v xml:space="preserve">	25</v>
      </c>
      <c r="BW40" t="str">
        <f t="shared" si="14"/>
        <v xml:space="preserve">	34</v>
      </c>
      <c r="BX40" t="str">
        <f t="shared" si="14"/>
        <v xml:space="preserve">	28</v>
      </c>
      <c r="BY40" t="str">
        <f t="shared" si="14"/>
        <v xml:space="preserve">	14</v>
      </c>
      <c r="BZ40" t="str">
        <f t="shared" si="14"/>
        <v xml:space="preserve">	8</v>
      </c>
      <c r="CA40" t="str">
        <f t="shared" si="14"/>
        <v xml:space="preserve">	1</v>
      </c>
      <c r="CB40" t="str">
        <f t="shared" si="14"/>
        <v xml:space="preserve">	3</v>
      </c>
      <c r="CC40" t="str">
        <f t="shared" si="14"/>
        <v xml:space="preserve">	16</v>
      </c>
      <c r="CD40" t="str">
        <f t="shared" si="14"/>
        <v xml:space="preserve">	20</v>
      </c>
      <c r="CE40" t="str">
        <f t="shared" si="14"/>
        <v xml:space="preserve">	</v>
      </c>
    </row>
    <row r="41" spans="2:83" ht="16.5" thickBot="1">
      <c r="BH41">
        <f>FIND("-",BJ40)</f>
        <v>4</v>
      </c>
      <c r="BJ41">
        <f>FIND("-",BJ40)</f>
        <v>4</v>
      </c>
      <c r="BL41">
        <f>FIND("-",BP40)</f>
        <v>3</v>
      </c>
      <c r="BN41">
        <f>FIND("-",BS40)</f>
        <v>4</v>
      </c>
    </row>
    <row r="42" spans="2:83" ht="18.75" thickBot="1">
      <c r="B42" s="25" t="s">
        <v>46</v>
      </c>
      <c r="C42" s="24"/>
      <c r="D42" s="24"/>
      <c r="E42" s="25" t="s">
        <v>47</v>
      </c>
      <c r="F42" s="24"/>
      <c r="J42" s="184"/>
      <c r="K42" s="185"/>
      <c r="L42" s="140" t="str">
        <f>B32</f>
        <v>ST AMAND</v>
      </c>
      <c r="M42" s="139" t="str">
        <f>B33</f>
        <v>RVBC</v>
      </c>
      <c r="BJ42" t="str">
        <f>LEFT(BJ40,3)</f>
        <v xml:space="preserve">	31</v>
      </c>
      <c r="BK42" t="str">
        <f>RIGHT(BJ40,LEN(BJ40)-BH41)</f>
        <v>58</v>
      </c>
      <c r="BM42" t="str">
        <f>LEFT(BM40,BJ41-1)</f>
        <v xml:space="preserve">	19</v>
      </c>
      <c r="BN42" t="str">
        <f>RIGHT(BM40,LEN(BM40)-BJ41)</f>
        <v>44</v>
      </c>
      <c r="BP42" t="str">
        <f>LEFT(BP40,BL41-1)</f>
        <v xml:space="preserve">	9</v>
      </c>
      <c r="BQ42" t="str">
        <f>RIGHT(BP40,LEN(BP40)-BL41)</f>
        <v>19</v>
      </c>
      <c r="BS42" t="str">
        <f>LEFT(BS40,BN41-1)</f>
        <v xml:space="preserve">	13</v>
      </c>
      <c r="BT42" t="str">
        <f>RIGHT(BS40,LEN(BS40)-BN41)</f>
        <v>20</v>
      </c>
    </row>
    <row r="43" spans="2:83">
      <c r="B43" s="22" t="s">
        <v>129</v>
      </c>
      <c r="E43" s="22" t="s">
        <v>56</v>
      </c>
      <c r="J43" s="182" t="s">
        <v>48</v>
      </c>
      <c r="K43" s="183"/>
      <c r="L43" s="28">
        <f>MID(B43,FIND(":",B43)+1,LEN(B43))*1</f>
        <v>25</v>
      </c>
      <c r="M43" s="33">
        <f>MID(E43,FIND(":",E43)+1,LEN(E43))*1</f>
        <v>10</v>
      </c>
      <c r="BJ43" t="str">
        <f>CLEAN(BJ42)</f>
        <v>31</v>
      </c>
      <c r="BK43" t="str">
        <f>CLEAN(BK42)</f>
        <v>58</v>
      </c>
      <c r="BM43" t="str">
        <f>CLEAN(BM42)</f>
        <v>19</v>
      </c>
      <c r="BN43" t="str">
        <f>CLEAN(BN42)</f>
        <v>44</v>
      </c>
      <c r="BP43" t="str">
        <f>CLEAN(BP42)</f>
        <v>9</v>
      </c>
      <c r="BQ43" t="str">
        <f>CLEAN(BQ42)</f>
        <v>19</v>
      </c>
      <c r="BS43" t="str">
        <f>CLEAN(BS42)</f>
        <v>13</v>
      </c>
      <c r="BT43" t="str">
        <f>CLEAN(BT42)</f>
        <v>20</v>
      </c>
      <c r="BU43" t="str">
        <f t="shared" ref="BU43:CD43" si="15">CLEAN(BU40)</f>
        <v>9</v>
      </c>
      <c r="BV43" t="str">
        <f t="shared" si="15"/>
        <v>25</v>
      </c>
      <c r="BW43" t="str">
        <f t="shared" si="15"/>
        <v>34</v>
      </c>
      <c r="BX43" t="str">
        <f t="shared" si="15"/>
        <v>28</v>
      </c>
      <c r="BY43" t="str">
        <f t="shared" si="15"/>
        <v>14</v>
      </c>
      <c r="BZ43" t="str">
        <f t="shared" si="15"/>
        <v>8</v>
      </c>
      <c r="CA43" t="str">
        <f t="shared" si="15"/>
        <v>1</v>
      </c>
      <c r="CB43" t="str">
        <f t="shared" si="15"/>
        <v>3</v>
      </c>
      <c r="CC43" t="str">
        <f t="shared" si="15"/>
        <v>16</v>
      </c>
      <c r="CD43" t="str">
        <f t="shared" si="15"/>
        <v>20</v>
      </c>
    </row>
    <row r="44" spans="2:83" ht="18">
      <c r="B44" s="23"/>
      <c r="E44" s="23"/>
      <c r="J44" s="182" t="s">
        <v>49</v>
      </c>
      <c r="K44" s="183"/>
      <c r="L44" s="29">
        <f>MID(B45,FIND(":",B45)+1,LEN(B45))*1</f>
        <v>42</v>
      </c>
      <c r="M44" s="34">
        <f>MID(E45,FIND(":",E45)+1,LEN(E45))*1</f>
        <v>32</v>
      </c>
    </row>
    <row r="45" spans="2:83">
      <c r="B45" s="22" t="s">
        <v>130</v>
      </c>
      <c r="E45" s="22" t="s">
        <v>45</v>
      </c>
      <c r="J45" s="182" t="s">
        <v>135</v>
      </c>
      <c r="K45" s="183"/>
      <c r="L45" s="29">
        <f>MID(B47,FIND(":",B47)+1,LEN(B47))*1</f>
        <v>15</v>
      </c>
      <c r="M45" s="34">
        <f>MID(E47,FIND(":",E47)+1,LEN(E47))*1</f>
        <v>11</v>
      </c>
    </row>
    <row r="46" spans="2:83" ht="18">
      <c r="B46" s="23"/>
      <c r="E46" s="23"/>
      <c r="J46" s="182" t="s">
        <v>51</v>
      </c>
      <c r="K46" s="183"/>
      <c r="L46" s="29">
        <f>MID(B49,FIND(":",B49)+1,LEN(B49))*1</f>
        <v>11</v>
      </c>
      <c r="M46" s="34">
        <f>MID(E49,FIND(":",E49)+1,LEN(E49))*1</f>
        <v>6</v>
      </c>
    </row>
    <row r="47" spans="2:83" ht="16.5" thickBot="1">
      <c r="B47" s="22" t="s">
        <v>131</v>
      </c>
      <c r="E47" s="22" t="s">
        <v>54</v>
      </c>
      <c r="J47" s="189" t="s">
        <v>52</v>
      </c>
      <c r="K47" s="190"/>
      <c r="L47" s="31">
        <f>MID(B51,FIND(":",B51)+1,LEN(B51))*1</f>
        <v>44</v>
      </c>
      <c r="M47" s="35">
        <f>MID(E51,FIND(":",E51)+1,LEN(E51))*1</f>
        <v>30</v>
      </c>
    </row>
    <row r="48" spans="2:83" ht="18">
      <c r="B48" s="23"/>
      <c r="E48" s="23"/>
    </row>
    <row r="49" spans="1:83">
      <c r="B49" s="22" t="s">
        <v>61</v>
      </c>
      <c r="E49" s="22" t="s">
        <v>55</v>
      </c>
    </row>
    <row r="50" spans="1:83" ht="18">
      <c r="B50" s="23"/>
      <c r="E50" s="23"/>
    </row>
    <row r="51" spans="1:83">
      <c r="B51" s="22" t="s">
        <v>132</v>
      </c>
      <c r="E51" s="22" t="s">
        <v>65</v>
      </c>
    </row>
    <row r="52" spans="1:83" ht="18">
      <c r="B52" s="23"/>
      <c r="E52" s="23"/>
    </row>
    <row r="53" spans="1:83">
      <c r="B53" s="22" t="s">
        <v>133</v>
      </c>
      <c r="E53" s="22" t="s">
        <v>66</v>
      </c>
    </row>
    <row r="54" spans="1:83" ht="18">
      <c r="B54" s="23"/>
      <c r="E54" s="23"/>
    </row>
    <row r="55" spans="1:83">
      <c r="B55" s="22" t="s">
        <v>134</v>
      </c>
      <c r="E55" s="22" t="s">
        <v>67</v>
      </c>
    </row>
    <row r="56" spans="1:83" ht="16.5" thickBot="1"/>
    <row r="57" spans="1:83" ht="16.5" thickBot="1">
      <c r="AF57" s="162" t="s">
        <v>121</v>
      </c>
      <c r="AG57" s="163"/>
      <c r="AH57" s="163"/>
      <c r="AI57" s="163"/>
      <c r="AJ57" s="163"/>
      <c r="AK57" s="163"/>
      <c r="AL57" s="163"/>
      <c r="AM57" s="163"/>
      <c r="AN57" s="163"/>
      <c r="AO57" s="163"/>
      <c r="AP57" s="163"/>
      <c r="AQ57" s="163"/>
      <c r="AR57" s="163"/>
      <c r="AS57" s="164"/>
      <c r="AT57" s="165" t="s">
        <v>122</v>
      </c>
      <c r="AU57" s="166"/>
      <c r="AV57" s="166"/>
      <c r="AW57" s="166"/>
      <c r="AX57" s="166"/>
      <c r="AY57" s="166"/>
      <c r="AZ57" s="166"/>
      <c r="BA57" s="166"/>
      <c r="BB57" s="166"/>
      <c r="BC57" s="167"/>
    </row>
    <row r="58" spans="1:83" ht="16.5" thickBot="1">
      <c r="B58" s="55"/>
      <c r="C58" s="128"/>
      <c r="D58" s="71"/>
      <c r="E58" s="71"/>
      <c r="F58" s="71"/>
      <c r="G58" s="168" t="s">
        <v>120</v>
      </c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69"/>
      <c r="AE58" s="170"/>
      <c r="AF58" s="78"/>
      <c r="AG58" s="78"/>
      <c r="AH58" s="78"/>
      <c r="AI58" s="78"/>
      <c r="AJ58" s="78"/>
      <c r="AK58" s="78"/>
      <c r="AL58" s="78"/>
      <c r="AM58" s="79"/>
      <c r="AN58" s="172" t="s">
        <v>112</v>
      </c>
      <c r="AO58" s="172"/>
      <c r="AP58" s="172"/>
      <c r="AQ58" s="172"/>
      <c r="AR58" s="172"/>
      <c r="AS58" s="173"/>
      <c r="AT58" s="84"/>
      <c r="AU58" s="84"/>
      <c r="AV58" s="84"/>
      <c r="AW58" s="84"/>
      <c r="AX58" s="91"/>
      <c r="AY58" s="174" t="s">
        <v>112</v>
      </c>
      <c r="AZ58" s="175"/>
      <c r="BA58" s="175"/>
      <c r="BB58" s="175"/>
      <c r="BC58" s="176"/>
    </row>
    <row r="59" spans="1:83" ht="16.5" thickBot="1">
      <c r="A59" s="57" t="s">
        <v>84</v>
      </c>
      <c r="B59" s="57" t="s">
        <v>124</v>
      </c>
      <c r="C59" s="41" t="s">
        <v>90</v>
      </c>
      <c r="D59" s="56" t="s">
        <v>115</v>
      </c>
      <c r="E59" s="19" t="s">
        <v>22</v>
      </c>
      <c r="F59" s="76" t="s">
        <v>116</v>
      </c>
      <c r="G59" s="73" t="s">
        <v>7</v>
      </c>
      <c r="H59" s="72" t="s">
        <v>8</v>
      </c>
      <c r="I59" s="72" t="s">
        <v>117</v>
      </c>
      <c r="J59" s="72" t="s">
        <v>10</v>
      </c>
      <c r="K59" s="72" t="s">
        <v>11</v>
      </c>
      <c r="L59" s="72" t="s">
        <v>118</v>
      </c>
      <c r="M59" s="72" t="s">
        <v>91</v>
      </c>
      <c r="N59" s="72" t="s">
        <v>92</v>
      </c>
      <c r="O59" s="72" t="s">
        <v>93</v>
      </c>
      <c r="P59" s="72" t="s">
        <v>13</v>
      </c>
      <c r="Q59" s="72" t="s">
        <v>14</v>
      </c>
      <c r="R59" s="72" t="s">
        <v>15</v>
      </c>
      <c r="S59" s="72" t="s">
        <v>36</v>
      </c>
      <c r="T59" s="72" t="s">
        <v>94</v>
      </c>
      <c r="U59" s="72" t="s">
        <v>16</v>
      </c>
      <c r="V59" s="72" t="s">
        <v>17</v>
      </c>
      <c r="W59" s="72" t="s">
        <v>39</v>
      </c>
      <c r="X59" s="72" t="s">
        <v>18</v>
      </c>
      <c r="Y59" s="72" t="s">
        <v>19</v>
      </c>
      <c r="Z59" s="72" t="s">
        <v>29</v>
      </c>
      <c r="AA59" s="72" t="s">
        <v>95</v>
      </c>
      <c r="AB59" s="72" t="s">
        <v>96</v>
      </c>
      <c r="AC59" s="72" t="s">
        <v>97</v>
      </c>
      <c r="AD59" s="72" t="s">
        <v>98</v>
      </c>
      <c r="AE59" s="77" t="s">
        <v>99</v>
      </c>
      <c r="AF59" s="80" t="s">
        <v>100</v>
      </c>
      <c r="AG59" s="81" t="s">
        <v>101</v>
      </c>
      <c r="AH59" s="81" t="s">
        <v>102</v>
      </c>
      <c r="AI59" s="81" t="s">
        <v>103</v>
      </c>
      <c r="AJ59" s="81" t="s">
        <v>104</v>
      </c>
      <c r="AK59" s="81" t="s">
        <v>105</v>
      </c>
      <c r="AL59" s="81" t="s">
        <v>106</v>
      </c>
      <c r="AM59" s="82" t="s">
        <v>107</v>
      </c>
      <c r="AN59" s="80" t="s">
        <v>100</v>
      </c>
      <c r="AO59" s="81" t="s">
        <v>36</v>
      </c>
      <c r="AP59" s="81" t="s">
        <v>104</v>
      </c>
      <c r="AQ59" s="81" t="s">
        <v>105</v>
      </c>
      <c r="AR59" s="81" t="s">
        <v>106</v>
      </c>
      <c r="AS59" s="83" t="s">
        <v>107</v>
      </c>
      <c r="AT59" s="85" t="s">
        <v>108</v>
      </c>
      <c r="AU59" s="86" t="s">
        <v>109</v>
      </c>
      <c r="AV59" s="86" t="s">
        <v>110</v>
      </c>
      <c r="AW59" s="86" t="s">
        <v>111</v>
      </c>
      <c r="AX59" s="92" t="s">
        <v>119</v>
      </c>
      <c r="AY59" s="121" t="s">
        <v>108</v>
      </c>
      <c r="AZ59" s="86" t="s">
        <v>109</v>
      </c>
      <c r="BA59" s="86" t="s">
        <v>110</v>
      </c>
      <c r="BB59" s="86" t="s">
        <v>111</v>
      </c>
      <c r="BC59" s="122" t="s">
        <v>119</v>
      </c>
    </row>
    <row r="60" spans="1:83" ht="16.5" thickBot="1">
      <c r="A60" s="127">
        <f xml:space="preserve"> Calendrier!A12</f>
        <v>9</v>
      </c>
      <c r="B60" s="95" t="str">
        <f>Calendrier!C12</f>
        <v>ASVEL</v>
      </c>
      <c r="C60" s="99" t="str">
        <f>IF(E60&gt;F60,"V","D")</f>
        <v>V</v>
      </c>
      <c r="D60" s="100" t="s">
        <v>113</v>
      </c>
      <c r="E60" s="101">
        <f>IF(ISERROR(BH68),0,VALUE(BH68))</f>
        <v>65</v>
      </c>
      <c r="F60" s="102">
        <f>IF(ISERROR(BH62),0,VALUE(BH62))</f>
        <v>64</v>
      </c>
      <c r="G60" s="74">
        <f>IF(ISERROR(BM71),0,VALUE(BM71))</f>
        <v>19</v>
      </c>
      <c r="H60" s="63">
        <f>IF(ISERROR(BN71),0,VALUE(BN71))</f>
        <v>37</v>
      </c>
      <c r="I60" s="114">
        <f>IF(ISERROR(G60/H60)=TRUE,0,(G60/H60))</f>
        <v>0.51351351351351349</v>
      </c>
      <c r="J60" s="63">
        <f>IF(ISERROR(BP71),0,VALUE(BP71))</f>
        <v>5</v>
      </c>
      <c r="K60" s="63">
        <f>IF(ISERROR(BQ71),0,VALUE(BQ71))</f>
        <v>14</v>
      </c>
      <c r="L60" s="114">
        <f>IF(ISERROR(J60/K60)=TRUE,0,(J60/K60))</f>
        <v>0.35714285714285715</v>
      </c>
      <c r="M60" s="63">
        <f>G60+J60</f>
        <v>24</v>
      </c>
      <c r="N60" s="63">
        <f>H60+K60</f>
        <v>51</v>
      </c>
      <c r="O60" s="114">
        <f>IF(ISERROR(M60+0.5*J60/N60)=TRUE,0,(M60/N60))</f>
        <v>0.47058823529411764</v>
      </c>
      <c r="P60" s="63">
        <f>IF(ISERROR(BS71),0,VALUE(BS71))</f>
        <v>12</v>
      </c>
      <c r="Q60" s="63">
        <f>IF(ISERROR(BT71),0,VALUE(BT71))</f>
        <v>16</v>
      </c>
      <c r="R60" s="64">
        <f>IF(ISERROR(P60/Q60)=TRUE,0,(P60/Q60)*100)</f>
        <v>75</v>
      </c>
      <c r="S60" s="114">
        <f>((M60+0.5*J60)/N60)</f>
        <v>0.51960784313725494</v>
      </c>
      <c r="T60" s="114">
        <f>(E60/(2*(N60+(0.44*Q60))))</f>
        <v>0.5599586492074432</v>
      </c>
      <c r="U60" s="65">
        <f>IF(ISERROR(BU71),0,VALUE(BU71))</f>
        <v>5</v>
      </c>
      <c r="V60" s="65">
        <f>IF(ISERROR(BV71),0,VALUE(BV71))</f>
        <v>26</v>
      </c>
      <c r="W60" s="66">
        <f>U60+V60</f>
        <v>31</v>
      </c>
      <c r="X60" s="65">
        <f t="shared" ref="X60:AD60" si="16">IF(ISERROR(BX71),0,VALUE(BX71))</f>
        <v>25</v>
      </c>
      <c r="Y60" s="65">
        <f t="shared" si="16"/>
        <v>17</v>
      </c>
      <c r="Z60" s="65">
        <f t="shared" si="16"/>
        <v>9</v>
      </c>
      <c r="AA60" s="65">
        <f t="shared" si="16"/>
        <v>2</v>
      </c>
      <c r="AB60" s="65">
        <f t="shared" si="16"/>
        <v>3</v>
      </c>
      <c r="AC60" s="65">
        <f t="shared" si="16"/>
        <v>15</v>
      </c>
      <c r="AD60" s="65">
        <f t="shared" si="16"/>
        <v>16</v>
      </c>
      <c r="AE60" s="119">
        <f>(E60+Z60+X60+AA60+W60)-((N60-M60)+(Q60-P60)+Y60)</f>
        <v>84</v>
      </c>
      <c r="AF60" s="107">
        <f>(N60+0.44*Q60)+(Y60-U60)</f>
        <v>70.039999999999992</v>
      </c>
      <c r="AG60" s="108">
        <f>100*(E60/AF60)</f>
        <v>92.804111936036563</v>
      </c>
      <c r="AH60" s="108">
        <f>AG61</f>
        <v>93.403385872737886</v>
      </c>
      <c r="AI60" s="108">
        <f>AG60-AH60</f>
        <v>-0.5992739367013229</v>
      </c>
      <c r="AJ60" s="109">
        <f>(U60/((N60-M60)+(Q60-P60)))</f>
        <v>0.16129032258064516</v>
      </c>
      <c r="AK60" s="109">
        <f>(Y60/AF60)</f>
        <v>0.24271844660194178</v>
      </c>
      <c r="AL60" s="109">
        <f>(Q60/N60)</f>
        <v>0.31372549019607843</v>
      </c>
      <c r="AM60" s="110">
        <f>((S60*0.4)+(AJ60*0.2)+(AL60*0.15)-(AK60*0.25))*100</f>
        <v>22.648041364995738</v>
      </c>
      <c r="AN60" s="107">
        <f>AF61</f>
        <v>68.52</v>
      </c>
      <c r="AO60" s="114">
        <f>S61</f>
        <v>0.4621212121212121</v>
      </c>
      <c r="AP60" s="109">
        <f>AJ61</f>
        <v>0.31818181818181818</v>
      </c>
      <c r="AQ60" s="109">
        <f>AK61</f>
        <v>0.18972562755399885</v>
      </c>
      <c r="AR60" s="109">
        <f>AL61</f>
        <v>0.12121212121212122</v>
      </c>
      <c r="AS60" s="115">
        <f>AM61</f>
        <v>21.923525977816695</v>
      </c>
      <c r="AT60" s="129">
        <f>L71</f>
        <v>10</v>
      </c>
      <c r="AU60" s="130">
        <f>L72</f>
        <v>28</v>
      </c>
      <c r="AV60" s="130">
        <f>L73</f>
        <v>6</v>
      </c>
      <c r="AW60" s="130">
        <f>L74</f>
        <v>7</v>
      </c>
      <c r="AX60" s="131">
        <f>AV60-AW61</f>
        <v>2</v>
      </c>
      <c r="AY60" s="132">
        <f>M71</f>
        <v>18</v>
      </c>
      <c r="AZ60" s="130">
        <f>M72</f>
        <v>26</v>
      </c>
      <c r="BA60" s="130">
        <f>M73</f>
        <v>13</v>
      </c>
      <c r="BB60" s="130">
        <f>M74</f>
        <v>4</v>
      </c>
      <c r="BC60" s="133">
        <f>BA60-AW60</f>
        <v>6</v>
      </c>
      <c r="BH60" s="1" t="s">
        <v>21</v>
      </c>
      <c r="BI60" s="1" t="s">
        <v>22</v>
      </c>
      <c r="BJ60" s="1" t="s">
        <v>31</v>
      </c>
      <c r="BK60" s="1" t="s">
        <v>0</v>
      </c>
      <c r="BL60" s="1" t="s">
        <v>23</v>
      </c>
      <c r="BM60" s="1" t="s">
        <v>32</v>
      </c>
      <c r="BN60" s="1" t="s">
        <v>33</v>
      </c>
      <c r="BO60" s="1" t="s">
        <v>24</v>
      </c>
      <c r="BP60" s="1" t="s">
        <v>34</v>
      </c>
      <c r="BQ60" s="1" t="s">
        <v>35</v>
      </c>
      <c r="BR60" s="1" t="s">
        <v>25</v>
      </c>
      <c r="BS60" s="1" t="s">
        <v>1</v>
      </c>
      <c r="BT60" s="1" t="s">
        <v>26</v>
      </c>
      <c r="BU60" s="1" t="s">
        <v>72</v>
      </c>
      <c r="BV60" s="1" t="s">
        <v>27</v>
      </c>
      <c r="BW60" s="1" t="s">
        <v>28</v>
      </c>
      <c r="BX60" s="1" t="s">
        <v>18</v>
      </c>
      <c r="BY60" s="1" t="s">
        <v>19</v>
      </c>
      <c r="BZ60" s="1" t="s">
        <v>29</v>
      </c>
      <c r="CA60" s="1" t="s">
        <v>95</v>
      </c>
      <c r="CB60" s="1" t="s">
        <v>96</v>
      </c>
      <c r="CC60" s="1" t="s">
        <v>97</v>
      </c>
      <c r="CD60" s="1" t="s">
        <v>98</v>
      </c>
      <c r="CE60" s="1"/>
    </row>
    <row r="61" spans="1:83" ht="16.5" thickBot="1">
      <c r="B61" s="96" t="str">
        <f>Calendrier!E12</f>
        <v>FCB</v>
      </c>
      <c r="C61" s="103" t="str">
        <f>IF(E61&gt;F61,"V","D")</f>
        <v>D</v>
      </c>
      <c r="D61" s="104" t="s">
        <v>114</v>
      </c>
      <c r="E61" s="105">
        <f>IF(ISERROR(BH62),0,VALUE(BH62))</f>
        <v>64</v>
      </c>
      <c r="F61" s="106">
        <f>IF(ISERROR(BH68),0,VALUE(BH68))</f>
        <v>65</v>
      </c>
      <c r="G61" s="75">
        <f>IF(ISERROR(BM65),0,VALUE(BM65))</f>
        <v>20</v>
      </c>
      <c r="H61" s="67">
        <f>IF(ISERROR(BN65),0,VALUE(BN65))</f>
        <v>44</v>
      </c>
      <c r="I61" s="117">
        <f>IF(ISERROR(G61/H61)=TRUE,0,(G61/H61))</f>
        <v>0.45454545454545453</v>
      </c>
      <c r="J61" s="69">
        <f>IF(ISERROR(BP65),0,VALUE(BP65))</f>
        <v>7</v>
      </c>
      <c r="K61" s="69">
        <f>IF(ISERROR(BQ65),0,VALUE(BQ65))</f>
        <v>22</v>
      </c>
      <c r="L61" s="117">
        <f>IF(ISERROR(J61/K61)=TRUE,0,(J61/K61))</f>
        <v>0.31818181818181818</v>
      </c>
      <c r="M61" s="69">
        <f>G61+J61</f>
        <v>27</v>
      </c>
      <c r="N61" s="69">
        <f>H61+K61</f>
        <v>66</v>
      </c>
      <c r="O61" s="117">
        <f>IF(ISERROR(M61+0.5*J61/N61)=TRUE,0,(M61/N61))</f>
        <v>0.40909090909090912</v>
      </c>
      <c r="P61" s="69">
        <f>IF(ISERROR(BS65),0,VALUE(BS65))</f>
        <v>3</v>
      </c>
      <c r="Q61" s="69">
        <f>IF(ISERROR(BT65),0,VALUE(BT65))</f>
        <v>8</v>
      </c>
      <c r="R61" s="68">
        <f>IF(ISERROR(P61/Q61)=TRUE,0,(P61/Q61)*100)</f>
        <v>37.5</v>
      </c>
      <c r="S61" s="117">
        <f>((M61+0.5*J61)/N61)</f>
        <v>0.4621212121212121</v>
      </c>
      <c r="T61" s="117">
        <f>(E61/(2*(N61+(0.44*Q61))))</f>
        <v>0.46029919447640971</v>
      </c>
      <c r="U61" s="67">
        <f>IF(ISERROR(BU65),0,VALUE(BU65))</f>
        <v>14</v>
      </c>
      <c r="V61" s="67">
        <f>IF(ISERROR(BV65),0,VALUE(BV65))</f>
        <v>23</v>
      </c>
      <c r="W61" s="70">
        <f>U61+V61</f>
        <v>37</v>
      </c>
      <c r="X61" s="67">
        <f t="shared" ref="X61:AD61" si="17">IF(ISERROR(BX65),0,VALUE(BX65))</f>
        <v>20</v>
      </c>
      <c r="Y61" s="67">
        <f t="shared" si="17"/>
        <v>13</v>
      </c>
      <c r="Z61" s="67">
        <f t="shared" si="17"/>
        <v>7</v>
      </c>
      <c r="AA61" s="67">
        <f t="shared" si="17"/>
        <v>3</v>
      </c>
      <c r="AB61" s="67">
        <f t="shared" si="17"/>
        <v>2</v>
      </c>
      <c r="AC61" s="67">
        <f t="shared" si="17"/>
        <v>16</v>
      </c>
      <c r="AD61" s="67">
        <f t="shared" si="17"/>
        <v>15</v>
      </c>
      <c r="AE61" s="120">
        <f>(E61+Z61+X61+AA61+W61)-((N61-M61)+(Q61-P61)+Y61)</f>
        <v>74</v>
      </c>
      <c r="AF61" s="116">
        <f>(N61+0.44*Q61)+(Y61-U61)</f>
        <v>68.52</v>
      </c>
      <c r="AG61" s="111">
        <f>100*(E61/AF61)</f>
        <v>93.403385872737886</v>
      </c>
      <c r="AH61" s="111">
        <f>AG60</f>
        <v>92.804111936036563</v>
      </c>
      <c r="AI61" s="111">
        <f>AG61-AH61</f>
        <v>0.5992739367013229</v>
      </c>
      <c r="AJ61" s="112">
        <f>(U61/((N61-M61)+(Q61-P61)))</f>
        <v>0.31818181818181818</v>
      </c>
      <c r="AK61" s="112">
        <f>(Y61/AF61)</f>
        <v>0.18972562755399885</v>
      </c>
      <c r="AL61" s="112">
        <f>(Q61/N61)</f>
        <v>0.12121212121212122</v>
      </c>
      <c r="AM61" s="113">
        <f>((S61*0.4)+(AJ61*0.2)+(AL61*0.15)-(AK61*0.25))*100</f>
        <v>21.923525977816695</v>
      </c>
      <c r="AN61" s="116">
        <f>AF60</f>
        <v>70.039999999999992</v>
      </c>
      <c r="AO61" s="117">
        <f>S60</f>
        <v>0.51960784313725494</v>
      </c>
      <c r="AP61" s="112">
        <f>AJ60</f>
        <v>0.16129032258064516</v>
      </c>
      <c r="AQ61" s="112">
        <f>AK60</f>
        <v>0.24271844660194178</v>
      </c>
      <c r="AR61" s="112">
        <f>AL60</f>
        <v>0.31372549019607843</v>
      </c>
      <c r="AS61" s="118">
        <f>AM60</f>
        <v>22.648041364995738</v>
      </c>
      <c r="AT61" s="134">
        <f>M71</f>
        <v>18</v>
      </c>
      <c r="AU61" s="70">
        <f>M72</f>
        <v>26</v>
      </c>
      <c r="AV61" s="70">
        <f>M73</f>
        <v>13</v>
      </c>
      <c r="AW61" s="135">
        <f>M74</f>
        <v>4</v>
      </c>
      <c r="AX61" s="136">
        <f>AV61-AW60</f>
        <v>6</v>
      </c>
      <c r="AY61" s="137">
        <f>L71</f>
        <v>10</v>
      </c>
      <c r="AZ61" s="135">
        <f>L72</f>
        <v>28</v>
      </c>
      <c r="BA61" s="135">
        <f>L73</f>
        <v>6</v>
      </c>
      <c r="BB61" s="135">
        <f>L74</f>
        <v>7</v>
      </c>
      <c r="BC61" s="138">
        <f>BA61-AW61</f>
        <v>2</v>
      </c>
      <c r="BH61">
        <f>FIND("	",$D$66)</f>
        <v>3</v>
      </c>
      <c r="BI61">
        <f t="shared" ref="BI61:CB61" si="18">FIND("	",$D$66,BH61+1)</f>
        <v>9</v>
      </c>
      <c r="BJ61">
        <f t="shared" si="18"/>
        <v>12</v>
      </c>
      <c r="BK61">
        <f t="shared" si="18"/>
        <v>18</v>
      </c>
      <c r="BL61">
        <f t="shared" si="18"/>
        <v>21</v>
      </c>
      <c r="BM61">
        <f t="shared" si="18"/>
        <v>26</v>
      </c>
      <c r="BN61">
        <f t="shared" si="18"/>
        <v>29</v>
      </c>
      <c r="BO61">
        <f t="shared" si="18"/>
        <v>33</v>
      </c>
      <c r="BP61">
        <f t="shared" si="18"/>
        <v>36</v>
      </c>
      <c r="BQ61">
        <f t="shared" si="18"/>
        <v>39</v>
      </c>
      <c r="BR61">
        <f t="shared" si="18"/>
        <v>42</v>
      </c>
      <c r="BS61">
        <f t="shared" si="18"/>
        <v>45</v>
      </c>
      <c r="BT61">
        <f t="shared" si="18"/>
        <v>48</v>
      </c>
      <c r="BU61">
        <f t="shared" si="18"/>
        <v>51</v>
      </c>
      <c r="BV61">
        <f t="shared" si="18"/>
        <v>53</v>
      </c>
      <c r="BW61">
        <f t="shared" si="18"/>
        <v>55</v>
      </c>
      <c r="BX61">
        <f t="shared" si="18"/>
        <v>57</v>
      </c>
      <c r="BY61">
        <f t="shared" si="18"/>
        <v>60</v>
      </c>
      <c r="BZ61">
        <f t="shared" si="18"/>
        <v>63</v>
      </c>
      <c r="CA61">
        <f t="shared" si="18"/>
        <v>64</v>
      </c>
      <c r="CB61" t="e">
        <f t="shared" si="18"/>
        <v>#VALUE!</v>
      </c>
    </row>
    <row r="62" spans="1:83">
      <c r="BH62" t="str">
        <f>TRIM(MID($D$66,1,BH61-1))</f>
        <v>64</v>
      </c>
      <c r="BJ62" t="str">
        <f>TRIM(MID($D$66,BH61,BI61-BH61))</f>
        <v xml:space="preserve">	27-66</v>
      </c>
      <c r="BM62" t="str">
        <f>TRIM(MID($D$66,BJ61,BK61-BJ61))</f>
        <v xml:space="preserve">	20-44</v>
      </c>
      <c r="BN62" t="str">
        <f>TRIM(MID($D$66,BK61,BL61-BK61))</f>
        <v xml:space="preserve">	45</v>
      </c>
      <c r="BP62" t="str">
        <f>TRIM(MID($D$66,BL61,BM61-BL61))</f>
        <v xml:space="preserve">	7-22</v>
      </c>
      <c r="BQ62" t="str">
        <f>TRIM(MID($D$66,BM61,BN61-BM61))</f>
        <v xml:space="preserve">	31</v>
      </c>
      <c r="BS62" t="str">
        <f t="shared" ref="BS62:CD62" si="19">TRIM(MID($D$66,BN61,BO61-BN61))</f>
        <v xml:space="preserve">	3-8</v>
      </c>
      <c r="BT62" t="str">
        <f t="shared" si="19"/>
        <v xml:space="preserve">	37</v>
      </c>
      <c r="BU62" t="str">
        <f t="shared" si="19"/>
        <v xml:space="preserve">	14</v>
      </c>
      <c r="BV62" t="str">
        <f t="shared" si="19"/>
        <v xml:space="preserve">	23</v>
      </c>
      <c r="BW62" t="str">
        <f t="shared" si="19"/>
        <v xml:space="preserve">	37</v>
      </c>
      <c r="BX62" t="str">
        <f t="shared" si="19"/>
        <v xml:space="preserve">	20</v>
      </c>
      <c r="BY62" t="str">
        <f t="shared" si="19"/>
        <v xml:space="preserve">	13</v>
      </c>
      <c r="BZ62" t="str">
        <f t="shared" si="19"/>
        <v xml:space="preserve">	7</v>
      </c>
      <c r="CA62" t="str">
        <f t="shared" si="19"/>
        <v xml:space="preserve">	3</v>
      </c>
      <c r="CB62" t="str">
        <f t="shared" si="19"/>
        <v xml:space="preserve">	2</v>
      </c>
      <c r="CC62" t="str">
        <f t="shared" si="19"/>
        <v xml:space="preserve">	16</v>
      </c>
      <c r="CD62" t="str">
        <f t="shared" si="19"/>
        <v xml:space="preserve">	15</v>
      </c>
    </row>
    <row r="63" spans="1:83" ht="16.5" thickBot="1">
      <c r="I63" s="4"/>
      <c r="K63" s="4"/>
      <c r="BH63">
        <f>FIND("-",BJ62)</f>
        <v>4</v>
      </c>
      <c r="BJ63">
        <f>FIND("-",BJ62)</f>
        <v>4</v>
      </c>
      <c r="BL63">
        <f>FIND("-",BP62)</f>
        <v>3</v>
      </c>
      <c r="BN63">
        <f>FIND("-",BS62)</f>
        <v>3</v>
      </c>
    </row>
    <row r="64" spans="1:83" ht="16.5" thickBot="1">
      <c r="C64" s="186" t="s">
        <v>20</v>
      </c>
      <c r="D64" s="187"/>
      <c r="E64" s="187"/>
      <c r="F64" s="187"/>
      <c r="G64" s="187"/>
      <c r="H64" s="187"/>
      <c r="I64" s="187"/>
      <c r="J64" s="187"/>
      <c r="K64" s="188"/>
      <c r="BJ64" t="str">
        <f>LEFT(BJ62,3)</f>
        <v xml:space="preserve">	27</v>
      </c>
      <c r="BK64" t="str">
        <f>RIGHT(BJ62,LEN(BJ62)-BH63)</f>
        <v>66</v>
      </c>
      <c r="BM64" t="str">
        <f>LEFT(BM62,BJ63-1)</f>
        <v xml:space="preserve">	20</v>
      </c>
      <c r="BN64" t="str">
        <f>RIGHT(BM62,LEN(BM62)-BJ63)</f>
        <v>44</v>
      </c>
      <c r="BO64" t="str">
        <f>RIGHT(BN62,LEN(BN62)-BL63)</f>
        <v/>
      </c>
      <c r="BP64" t="str">
        <f>LEFT(BP62,BL63-1)</f>
        <v xml:space="preserve">	7</v>
      </c>
      <c r="BQ64" t="str">
        <f>RIGHT(BP62,LEN(BP62)-BL63)</f>
        <v>22</v>
      </c>
      <c r="BS64" t="str">
        <f>LEFT(BS62,BN63-1)</f>
        <v xml:space="preserve">	3</v>
      </c>
      <c r="BT64" t="str">
        <f>RIGHT(BS62,LEN(BS62)-BN63)</f>
        <v>8</v>
      </c>
    </row>
    <row r="65" spans="2:83" ht="16.5" thickBot="1">
      <c r="C65" s="97" t="str">
        <f>B60</f>
        <v>ASVEL</v>
      </c>
      <c r="D65" s="58" t="s">
        <v>149</v>
      </c>
      <c r="E65" s="59"/>
      <c r="F65" s="59"/>
      <c r="G65" s="59"/>
      <c r="H65" s="59"/>
      <c r="I65" s="60"/>
      <c r="J65" s="60"/>
      <c r="K65" s="61"/>
      <c r="L65" s="52"/>
      <c r="P65" s="20"/>
      <c r="Q65" s="21"/>
      <c r="R65" s="21"/>
      <c r="S65" s="21"/>
      <c r="T65" s="21"/>
      <c r="U65" s="20"/>
      <c r="BJ65" t="str">
        <f>CLEAN(BJ64)</f>
        <v>27</v>
      </c>
      <c r="BK65" t="str">
        <f>CLEAN(BK64)</f>
        <v>66</v>
      </c>
      <c r="BM65" t="str">
        <f>CLEAN(BM64)</f>
        <v>20</v>
      </c>
      <c r="BN65" t="str">
        <f>CLEAN(BN64)</f>
        <v>44</v>
      </c>
      <c r="BO65" t="str">
        <f>CLEAN(BO64)</f>
        <v/>
      </c>
      <c r="BP65" t="str">
        <f>CLEAN(BP64)</f>
        <v>7</v>
      </c>
      <c r="BQ65" t="str">
        <f>CLEAN(BQ64)</f>
        <v>22</v>
      </c>
      <c r="BS65" t="str">
        <f>CLEAN(BS64)</f>
        <v>3</v>
      </c>
      <c r="BT65" t="str">
        <f>CLEAN(BT64)</f>
        <v>8</v>
      </c>
      <c r="BU65" t="str">
        <f t="shared" ref="BU65:CD65" si="20">CLEAN(BU62)</f>
        <v>14</v>
      </c>
      <c r="BV65" t="str">
        <f t="shared" si="20"/>
        <v>23</v>
      </c>
      <c r="BW65" t="str">
        <f t="shared" si="20"/>
        <v>37</v>
      </c>
      <c r="BX65" t="str">
        <f t="shared" si="20"/>
        <v>20</v>
      </c>
      <c r="BY65" t="str">
        <f t="shared" si="20"/>
        <v>13</v>
      </c>
      <c r="BZ65" t="str">
        <f t="shared" si="20"/>
        <v>7</v>
      </c>
      <c r="CA65" t="str">
        <f t="shared" si="20"/>
        <v>3</v>
      </c>
      <c r="CB65" t="str">
        <f t="shared" si="20"/>
        <v>2</v>
      </c>
      <c r="CC65" t="str">
        <f t="shared" si="20"/>
        <v>16</v>
      </c>
      <c r="CD65" t="str">
        <f t="shared" si="20"/>
        <v>15</v>
      </c>
    </row>
    <row r="66" spans="2:83" ht="16.5" thickBot="1">
      <c r="C66" s="98" t="str">
        <f>B61</f>
        <v>FCB</v>
      </c>
      <c r="D66" s="54" t="s">
        <v>150</v>
      </c>
      <c r="E66" s="49"/>
      <c r="F66" s="49"/>
      <c r="G66" s="49"/>
      <c r="H66" s="49"/>
      <c r="I66" s="50"/>
      <c r="J66" s="50"/>
      <c r="K66" s="51"/>
      <c r="P66" s="20"/>
      <c r="Q66" s="21"/>
      <c r="R66" s="21"/>
      <c r="S66" s="21"/>
      <c r="T66" s="21"/>
      <c r="U66" s="20"/>
      <c r="BH66" s="1" t="s">
        <v>21</v>
      </c>
      <c r="BI66" s="1" t="s">
        <v>22</v>
      </c>
      <c r="BJ66" s="1" t="s">
        <v>31</v>
      </c>
      <c r="BK66" s="1" t="s">
        <v>0</v>
      </c>
      <c r="BL66" s="1" t="s">
        <v>23</v>
      </c>
      <c r="BM66" s="1" t="s">
        <v>32</v>
      </c>
      <c r="BN66" s="1" t="s">
        <v>33</v>
      </c>
      <c r="BO66" s="1" t="s">
        <v>24</v>
      </c>
      <c r="BP66" s="1" t="s">
        <v>34</v>
      </c>
      <c r="BQ66" s="1" t="s">
        <v>35</v>
      </c>
      <c r="BR66" s="1" t="s">
        <v>25</v>
      </c>
      <c r="BS66" s="1" t="s">
        <v>1</v>
      </c>
      <c r="BT66" s="1" t="s">
        <v>26</v>
      </c>
      <c r="BU66" s="1" t="s">
        <v>72</v>
      </c>
      <c r="BV66" s="1" t="s">
        <v>27</v>
      </c>
      <c r="BW66" s="1" t="s">
        <v>28</v>
      </c>
      <c r="BX66" s="1" t="s">
        <v>18</v>
      </c>
      <c r="BY66" s="1" t="s">
        <v>19</v>
      </c>
      <c r="BZ66" s="1" t="s">
        <v>29</v>
      </c>
      <c r="CA66" s="1" t="s">
        <v>95</v>
      </c>
      <c r="CB66" s="1" t="s">
        <v>96</v>
      </c>
    </row>
    <row r="67" spans="2:83">
      <c r="BH67">
        <f>FIND("	",$D$65)</f>
        <v>3</v>
      </c>
      <c r="BI67">
        <f t="shared" ref="BI67:CB67" si="21">FIND("	",$D$65,BH67+1)</f>
        <v>9</v>
      </c>
      <c r="BJ67">
        <f t="shared" si="21"/>
        <v>12</v>
      </c>
      <c r="BK67">
        <f t="shared" si="21"/>
        <v>18</v>
      </c>
      <c r="BL67">
        <f t="shared" si="21"/>
        <v>21</v>
      </c>
      <c r="BM67">
        <f t="shared" si="21"/>
        <v>26</v>
      </c>
      <c r="BN67">
        <f t="shared" si="21"/>
        <v>29</v>
      </c>
      <c r="BO67">
        <f t="shared" si="21"/>
        <v>35</v>
      </c>
      <c r="BP67">
        <f t="shared" si="21"/>
        <v>38</v>
      </c>
      <c r="BQ67">
        <f t="shared" si="21"/>
        <v>40</v>
      </c>
      <c r="BR67">
        <f t="shared" si="21"/>
        <v>43</v>
      </c>
      <c r="BS67">
        <f t="shared" si="21"/>
        <v>46</v>
      </c>
      <c r="BT67">
        <f t="shared" si="21"/>
        <v>49</v>
      </c>
      <c r="BU67">
        <f t="shared" si="21"/>
        <v>52</v>
      </c>
      <c r="BV67">
        <f t="shared" si="21"/>
        <v>54</v>
      </c>
      <c r="BW67">
        <f t="shared" si="21"/>
        <v>56</v>
      </c>
      <c r="BX67">
        <f t="shared" si="21"/>
        <v>58</v>
      </c>
      <c r="BY67">
        <f t="shared" si="21"/>
        <v>61</v>
      </c>
      <c r="BZ67">
        <f t="shared" si="21"/>
        <v>64</v>
      </c>
      <c r="CA67">
        <f t="shared" si="21"/>
        <v>65</v>
      </c>
      <c r="CB67" t="e">
        <f t="shared" si="21"/>
        <v>#VALUE!</v>
      </c>
    </row>
    <row r="68" spans="2:83">
      <c r="N68" s="6"/>
      <c r="BH68" t="str">
        <f>TRIM(MID($D$65,1,BH67-1))</f>
        <v>65</v>
      </c>
      <c r="BJ68" t="str">
        <f>TRIM(MID($D$65,BH67,BI67-BH67))</f>
        <v xml:space="preserve">	24-51</v>
      </c>
      <c r="BM68" t="str">
        <f>TRIM(MID($D$65,BJ67,BK67-BJ67))</f>
        <v xml:space="preserve">	19-37</v>
      </c>
      <c r="BN68" t="str">
        <f>TRIM(MID($D$65,BK67,BL67-BK67))</f>
        <v xml:space="preserve">	51</v>
      </c>
      <c r="BP68" t="str">
        <f>TRIM(MID($D$65,BL67,BM67-BL67))</f>
        <v xml:space="preserve">	5-14</v>
      </c>
      <c r="BQ68" t="str">
        <f>TRIM(MID($D$65,BM67,BN67-BM67))</f>
        <v xml:space="preserve">	35</v>
      </c>
      <c r="BS68" t="str">
        <f t="shared" ref="BS68:CE68" si="22">TRIM(MID($D$65,BN67,BO67-BN67))</f>
        <v xml:space="preserve">	12-16</v>
      </c>
      <c r="BT68" t="str">
        <f t="shared" si="22"/>
        <v xml:space="preserve">	75</v>
      </c>
      <c r="BU68" t="str">
        <f t="shared" si="22"/>
        <v xml:space="preserve">	5</v>
      </c>
      <c r="BV68" t="str">
        <f t="shared" si="22"/>
        <v xml:space="preserve">	26</v>
      </c>
      <c r="BW68" t="str">
        <f t="shared" si="22"/>
        <v xml:space="preserve">	31</v>
      </c>
      <c r="BX68" t="str">
        <f t="shared" si="22"/>
        <v xml:space="preserve">	25</v>
      </c>
      <c r="BY68" t="str">
        <f t="shared" si="22"/>
        <v xml:space="preserve">	17</v>
      </c>
      <c r="BZ68" t="str">
        <f t="shared" si="22"/>
        <v xml:space="preserve">	9</v>
      </c>
      <c r="CA68" t="str">
        <f t="shared" si="22"/>
        <v xml:space="preserve">	2</v>
      </c>
      <c r="CB68" t="str">
        <f t="shared" si="22"/>
        <v xml:space="preserve">	3</v>
      </c>
      <c r="CC68" t="str">
        <f t="shared" si="22"/>
        <v xml:space="preserve">	15</v>
      </c>
      <c r="CD68" t="str">
        <f t="shared" si="22"/>
        <v xml:space="preserve">	16</v>
      </c>
      <c r="CE68" t="str">
        <f t="shared" si="22"/>
        <v xml:space="preserve">	</v>
      </c>
    </row>
    <row r="69" spans="2:83" ht="16.5" thickBot="1">
      <c r="BH69">
        <f>FIND("-",BJ68)</f>
        <v>4</v>
      </c>
      <c r="BJ69">
        <f>FIND("-",BJ68)</f>
        <v>4</v>
      </c>
      <c r="BL69">
        <f>FIND("-",BP68)</f>
        <v>3</v>
      </c>
      <c r="BN69">
        <f>FIND("-",BS68)</f>
        <v>4</v>
      </c>
    </row>
    <row r="70" spans="2:83" ht="18.75" thickBot="1">
      <c r="B70" s="25" t="s">
        <v>46</v>
      </c>
      <c r="C70" s="24"/>
      <c r="D70" s="24"/>
      <c r="E70" s="25" t="s">
        <v>47</v>
      </c>
      <c r="F70" s="24"/>
      <c r="J70" s="184"/>
      <c r="K70" s="185"/>
      <c r="L70" s="140" t="str">
        <f>B60</f>
        <v>ASVEL</v>
      </c>
      <c r="M70" s="139" t="str">
        <f>B61</f>
        <v>FCB</v>
      </c>
      <c r="BJ70" t="str">
        <f>LEFT(BJ68,3)</f>
        <v xml:space="preserve">	24</v>
      </c>
      <c r="BK70" t="str">
        <f>RIGHT(BJ68,LEN(BJ68)-BH69)</f>
        <v>51</v>
      </c>
      <c r="BM70" t="str">
        <f>LEFT(BM68,BJ69-1)</f>
        <v xml:space="preserve">	19</v>
      </c>
      <c r="BN70" t="str">
        <f>RIGHT(BM68,LEN(BM68)-BJ69)</f>
        <v>37</v>
      </c>
      <c r="BP70" t="str">
        <f>LEFT(BP68,BL69-1)</f>
        <v xml:space="preserve">	5</v>
      </c>
      <c r="BQ70" t="str">
        <f>RIGHT(BP68,LEN(BP68)-BL69)</f>
        <v>14</v>
      </c>
      <c r="BS70" t="str">
        <f>LEFT(BS68,BN69-1)</f>
        <v xml:space="preserve">	12</v>
      </c>
      <c r="BT70" t="str">
        <f>RIGHT(BS68,LEN(BS68)-BN69)</f>
        <v>16</v>
      </c>
    </row>
    <row r="71" spans="2:83">
      <c r="B71" s="22" t="s">
        <v>56</v>
      </c>
      <c r="E71" s="22" t="s">
        <v>137</v>
      </c>
      <c r="J71" s="182" t="s">
        <v>48</v>
      </c>
      <c r="K71" s="183"/>
      <c r="L71" s="28">
        <f>MID(B71,FIND(":",B71)+1,LEN(B71))*1</f>
        <v>10</v>
      </c>
      <c r="M71" s="33">
        <f>MID(E71,FIND(":",E71)+1,LEN(E71))*1</f>
        <v>18</v>
      </c>
      <c r="BJ71" t="str">
        <f>CLEAN(BJ70)</f>
        <v>24</v>
      </c>
      <c r="BK71" t="str">
        <f>CLEAN(BK70)</f>
        <v>51</v>
      </c>
      <c r="BM71" t="str">
        <f>CLEAN(BM70)</f>
        <v>19</v>
      </c>
      <c r="BN71" t="str">
        <f>CLEAN(BN70)</f>
        <v>37</v>
      </c>
      <c r="BP71" t="str">
        <f>CLEAN(BP70)</f>
        <v>5</v>
      </c>
      <c r="BQ71" t="str">
        <f>CLEAN(BQ70)</f>
        <v>14</v>
      </c>
      <c r="BS71" t="str">
        <f>CLEAN(BS70)</f>
        <v>12</v>
      </c>
      <c r="BT71" t="str">
        <f>CLEAN(BT70)</f>
        <v>16</v>
      </c>
      <c r="BU71" t="str">
        <f t="shared" ref="BU71:CD71" si="23">CLEAN(BU68)</f>
        <v>5</v>
      </c>
      <c r="BV71" t="str">
        <f t="shared" si="23"/>
        <v>26</v>
      </c>
      <c r="BW71" t="str">
        <f t="shared" si="23"/>
        <v>31</v>
      </c>
      <c r="BX71" t="str">
        <f t="shared" si="23"/>
        <v>25</v>
      </c>
      <c r="BY71" t="str">
        <f t="shared" si="23"/>
        <v>17</v>
      </c>
      <c r="BZ71" t="str">
        <f t="shared" si="23"/>
        <v>9</v>
      </c>
      <c r="CA71" t="str">
        <f t="shared" si="23"/>
        <v>2</v>
      </c>
      <c r="CB71" t="str">
        <f t="shared" si="23"/>
        <v>3</v>
      </c>
      <c r="CC71" t="str">
        <f t="shared" si="23"/>
        <v>15</v>
      </c>
      <c r="CD71" t="str">
        <f t="shared" si="23"/>
        <v>16</v>
      </c>
    </row>
    <row r="72" spans="2:83" ht="18">
      <c r="B72" s="23"/>
      <c r="E72" s="23"/>
      <c r="J72" s="182" t="s">
        <v>49</v>
      </c>
      <c r="K72" s="183"/>
      <c r="L72" s="29">
        <f>MID(B73,FIND(":",B73)+1,LEN(B73))*1</f>
        <v>28</v>
      </c>
      <c r="M72" s="34">
        <f>MID(E73,FIND(":",E73)+1,LEN(E73))*1</f>
        <v>26</v>
      </c>
    </row>
    <row r="73" spans="2:83">
      <c r="B73" s="22" t="s">
        <v>138</v>
      </c>
      <c r="E73" s="22" t="s">
        <v>143</v>
      </c>
      <c r="J73" s="182" t="s">
        <v>135</v>
      </c>
      <c r="K73" s="183"/>
      <c r="L73" s="29">
        <f>MID(B75,FIND(":",B75)+1,LEN(B75))*1</f>
        <v>6</v>
      </c>
      <c r="M73" s="34">
        <f>MID(E75,FIND(":",E75)+1,LEN(E75))*1</f>
        <v>13</v>
      </c>
    </row>
    <row r="74" spans="2:83" ht="18">
      <c r="B74" s="23"/>
      <c r="E74" s="23"/>
      <c r="J74" s="182" t="s">
        <v>51</v>
      </c>
      <c r="K74" s="183"/>
      <c r="L74" s="29">
        <f>MID(B77,FIND(":",B77)+1,LEN(B77))*1</f>
        <v>7</v>
      </c>
      <c r="M74" s="34">
        <f>MID(E77,FIND(":",E77)+1,LEN(E77))*1</f>
        <v>4</v>
      </c>
    </row>
    <row r="75" spans="2:83" ht="16.5" thickBot="1">
      <c r="B75" s="22" t="s">
        <v>57</v>
      </c>
      <c r="E75" s="22" t="s">
        <v>144</v>
      </c>
      <c r="J75" s="189" t="s">
        <v>52</v>
      </c>
      <c r="K75" s="190"/>
      <c r="L75" s="31">
        <f>MID(B79,FIND(":",B79)+1,LEN(B79))*1</f>
        <v>5</v>
      </c>
      <c r="M75" s="35">
        <f>MID(E79,FIND(":",E79)+1,LEN(E79))*1</f>
        <v>20</v>
      </c>
    </row>
    <row r="76" spans="2:83" ht="18">
      <c r="B76" s="23"/>
      <c r="E76" s="23"/>
    </row>
    <row r="77" spans="2:83">
      <c r="B77" s="22" t="s">
        <v>139</v>
      </c>
      <c r="E77" s="22" t="s">
        <v>145</v>
      </c>
    </row>
    <row r="78" spans="2:83" ht="18">
      <c r="B78" s="23"/>
      <c r="E78" s="23"/>
    </row>
    <row r="79" spans="2:83">
      <c r="B79" s="22" t="s">
        <v>140</v>
      </c>
      <c r="E79" s="22" t="s">
        <v>146</v>
      </c>
    </row>
    <row r="80" spans="2:83" ht="18">
      <c r="B80" s="23"/>
      <c r="E80" s="23"/>
    </row>
    <row r="81" spans="1:82">
      <c r="B81" s="22" t="s">
        <v>141</v>
      </c>
      <c r="E81" s="22" t="s">
        <v>147</v>
      </c>
    </row>
    <row r="82" spans="1:82" ht="18">
      <c r="B82" s="23"/>
      <c r="E82" s="23"/>
    </row>
    <row r="83" spans="1:82">
      <c r="B83" s="22" t="s">
        <v>142</v>
      </c>
      <c r="E83" s="22" t="s">
        <v>148</v>
      </c>
    </row>
    <row r="85" spans="1:82" ht="16.5" thickBot="1"/>
    <row r="86" spans="1:82" ht="16.5" thickBot="1">
      <c r="AF86" s="162" t="s">
        <v>121</v>
      </c>
      <c r="AG86" s="163"/>
      <c r="AH86" s="163"/>
      <c r="AI86" s="163"/>
      <c r="AJ86" s="163"/>
      <c r="AK86" s="163"/>
      <c r="AL86" s="163"/>
      <c r="AM86" s="163"/>
      <c r="AN86" s="163"/>
      <c r="AO86" s="163"/>
      <c r="AP86" s="163"/>
      <c r="AQ86" s="163"/>
      <c r="AR86" s="163"/>
      <c r="AS86" s="164"/>
      <c r="AT86" s="165" t="s">
        <v>122</v>
      </c>
      <c r="AU86" s="166"/>
      <c r="AV86" s="166"/>
      <c r="AW86" s="166"/>
      <c r="AX86" s="166"/>
      <c r="AY86" s="166"/>
      <c r="AZ86" s="166"/>
      <c r="BA86" s="166"/>
      <c r="BB86" s="166"/>
      <c r="BC86" s="167"/>
    </row>
    <row r="87" spans="1:82" ht="16.5" thickBot="1">
      <c r="B87" s="55"/>
      <c r="C87" s="128"/>
      <c r="D87" s="71"/>
      <c r="E87" s="71"/>
      <c r="F87" s="71"/>
      <c r="G87" s="168" t="s">
        <v>120</v>
      </c>
      <c r="H87" s="169"/>
      <c r="I87" s="169"/>
      <c r="J87" s="169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69"/>
      <c r="X87" s="169"/>
      <c r="Y87" s="169"/>
      <c r="Z87" s="169"/>
      <c r="AA87" s="169"/>
      <c r="AB87" s="169"/>
      <c r="AC87" s="169"/>
      <c r="AD87" s="169"/>
      <c r="AE87" s="170"/>
      <c r="AF87" s="78"/>
      <c r="AG87" s="78"/>
      <c r="AH87" s="78"/>
      <c r="AI87" s="78"/>
      <c r="AJ87" s="78"/>
      <c r="AK87" s="78"/>
      <c r="AL87" s="78"/>
      <c r="AM87" s="79"/>
      <c r="AN87" s="172" t="s">
        <v>112</v>
      </c>
      <c r="AO87" s="172"/>
      <c r="AP87" s="172"/>
      <c r="AQ87" s="172"/>
      <c r="AR87" s="172"/>
      <c r="AS87" s="173"/>
      <c r="AT87" s="84"/>
      <c r="AU87" s="84"/>
      <c r="AV87" s="84"/>
      <c r="AW87" s="84"/>
      <c r="AX87" s="91"/>
      <c r="AY87" s="174" t="s">
        <v>112</v>
      </c>
      <c r="AZ87" s="175"/>
      <c r="BA87" s="175"/>
      <c r="BB87" s="175"/>
      <c r="BC87" s="176"/>
    </row>
    <row r="88" spans="1:82" ht="16.5" thickBot="1">
      <c r="A88" s="57" t="s">
        <v>84</v>
      </c>
      <c r="B88" s="57" t="s">
        <v>124</v>
      </c>
      <c r="C88" s="41" t="s">
        <v>90</v>
      </c>
      <c r="D88" s="56" t="s">
        <v>115</v>
      </c>
      <c r="E88" s="19" t="s">
        <v>22</v>
      </c>
      <c r="F88" s="76" t="s">
        <v>116</v>
      </c>
      <c r="G88" s="73" t="s">
        <v>7</v>
      </c>
      <c r="H88" s="72" t="s">
        <v>8</v>
      </c>
      <c r="I88" s="72" t="s">
        <v>117</v>
      </c>
      <c r="J88" s="72" t="s">
        <v>10</v>
      </c>
      <c r="K88" s="72" t="s">
        <v>11</v>
      </c>
      <c r="L88" s="72" t="s">
        <v>118</v>
      </c>
      <c r="M88" s="72" t="s">
        <v>91</v>
      </c>
      <c r="N88" s="72" t="s">
        <v>92</v>
      </c>
      <c r="O88" s="72" t="s">
        <v>93</v>
      </c>
      <c r="P88" s="72" t="s">
        <v>13</v>
      </c>
      <c r="Q88" s="72" t="s">
        <v>14</v>
      </c>
      <c r="R88" s="72" t="s">
        <v>15</v>
      </c>
      <c r="S88" s="72" t="s">
        <v>36</v>
      </c>
      <c r="T88" s="72" t="s">
        <v>94</v>
      </c>
      <c r="U88" s="72" t="s">
        <v>16</v>
      </c>
      <c r="V88" s="72" t="s">
        <v>17</v>
      </c>
      <c r="W88" s="72" t="s">
        <v>39</v>
      </c>
      <c r="X88" s="72" t="s">
        <v>18</v>
      </c>
      <c r="Y88" s="72" t="s">
        <v>19</v>
      </c>
      <c r="Z88" s="72" t="s">
        <v>29</v>
      </c>
      <c r="AA88" s="72" t="s">
        <v>95</v>
      </c>
      <c r="AB88" s="72" t="s">
        <v>96</v>
      </c>
      <c r="AC88" s="72" t="s">
        <v>97</v>
      </c>
      <c r="AD88" s="72" t="s">
        <v>98</v>
      </c>
      <c r="AE88" s="77" t="s">
        <v>99</v>
      </c>
      <c r="AF88" s="80" t="s">
        <v>100</v>
      </c>
      <c r="AG88" s="81" t="s">
        <v>101</v>
      </c>
      <c r="AH88" s="81" t="s">
        <v>102</v>
      </c>
      <c r="AI88" s="81" t="s">
        <v>103</v>
      </c>
      <c r="AJ88" s="81" t="s">
        <v>104</v>
      </c>
      <c r="AK88" s="81" t="s">
        <v>105</v>
      </c>
      <c r="AL88" s="81" t="s">
        <v>106</v>
      </c>
      <c r="AM88" s="82" t="s">
        <v>107</v>
      </c>
      <c r="AN88" s="80" t="s">
        <v>100</v>
      </c>
      <c r="AO88" s="81" t="s">
        <v>36</v>
      </c>
      <c r="AP88" s="81" t="s">
        <v>104</v>
      </c>
      <c r="AQ88" s="81" t="s">
        <v>105</v>
      </c>
      <c r="AR88" s="81" t="s">
        <v>106</v>
      </c>
      <c r="AS88" s="83" t="s">
        <v>107</v>
      </c>
      <c r="AT88" s="85" t="s">
        <v>108</v>
      </c>
      <c r="AU88" s="86" t="s">
        <v>109</v>
      </c>
      <c r="AV88" s="86" t="s">
        <v>110</v>
      </c>
      <c r="AW88" s="86" t="s">
        <v>111</v>
      </c>
      <c r="AX88" s="92" t="s">
        <v>119</v>
      </c>
      <c r="AY88" s="121" t="s">
        <v>108</v>
      </c>
      <c r="AZ88" s="86" t="s">
        <v>109</v>
      </c>
      <c r="BA88" s="86" t="s">
        <v>110</v>
      </c>
      <c r="BB88" s="86" t="s">
        <v>111</v>
      </c>
      <c r="BC88" s="122" t="s">
        <v>119</v>
      </c>
    </row>
    <row r="89" spans="1:82" ht="16.5" thickBot="1">
      <c r="A89" s="127">
        <f xml:space="preserve"> Calendrier!A13</f>
        <v>10</v>
      </c>
      <c r="B89" s="95" t="str">
        <f>Calendrier!C13</f>
        <v>BL</v>
      </c>
      <c r="C89" s="99" t="str">
        <f>IF(E89&gt;F89,"V","D")</f>
        <v>D</v>
      </c>
      <c r="D89" s="100" t="s">
        <v>113</v>
      </c>
      <c r="E89" s="101">
        <f>IF(ISERROR(BH97),0,VALUE(BH97))</f>
        <v>71</v>
      </c>
      <c r="F89" s="102">
        <f>IF(ISERROR(BH91),0,VALUE(BH91))</f>
        <v>99</v>
      </c>
      <c r="G89" s="74">
        <f>IF(ISERROR(BM100),0,VALUE(BM100))</f>
        <v>26</v>
      </c>
      <c r="H89" s="63">
        <f>IF(ISERROR(BN100),0,VALUE(BN100))</f>
        <v>51</v>
      </c>
      <c r="I89" s="114">
        <f>IF(ISERROR(G89/H89)=TRUE,0,(G89/H89))</f>
        <v>0.50980392156862742</v>
      </c>
      <c r="J89" s="63">
        <f>IF(ISERROR(BP100),0,VALUE(BP100))</f>
        <v>4</v>
      </c>
      <c r="K89" s="63">
        <f>IF(ISERROR(BQ100),0,VALUE(BQ100))</f>
        <v>17</v>
      </c>
      <c r="L89" s="114">
        <f>IF(ISERROR(J89/K89)=TRUE,0,(J89/K89))</f>
        <v>0.23529411764705882</v>
      </c>
      <c r="M89" s="63">
        <f>G89+J89</f>
        <v>30</v>
      </c>
      <c r="N89" s="63">
        <f>H89+K89</f>
        <v>68</v>
      </c>
      <c r="O89" s="114">
        <f>IF(ISERROR(M89+0.5*J89/N89)=TRUE,0,(M89/N89))</f>
        <v>0.44117647058823528</v>
      </c>
      <c r="P89" s="63">
        <f>IF(ISERROR(BS100),0,VALUE(BS100))</f>
        <v>7</v>
      </c>
      <c r="Q89" s="63">
        <f>IF(ISERROR(BT100),0,VALUE(BT100))</f>
        <v>9</v>
      </c>
      <c r="R89" s="64">
        <f>IF(ISERROR(P89/Q89)=TRUE,0,(P89/Q89)*100)</f>
        <v>77.777777777777786</v>
      </c>
      <c r="S89" s="114">
        <f>((M89+0.5*J89)/N89)</f>
        <v>0.47058823529411764</v>
      </c>
      <c r="T89" s="114">
        <f>(E89/(2*(N89+(0.44*Q89))))</f>
        <v>0.49332962757087273</v>
      </c>
      <c r="U89" s="65">
        <f>IF(ISERROR(BU100),0,VALUE(BU100))</f>
        <v>10</v>
      </c>
      <c r="V89" s="65">
        <f>IF(ISERROR(BV100),0,VALUE(BV100))</f>
        <v>23</v>
      </c>
      <c r="W89" s="66">
        <f>U89+V89</f>
        <v>33</v>
      </c>
      <c r="X89" s="65">
        <f t="shared" ref="X89:AD89" si="24">IF(ISERROR(BX100),0,VALUE(BX100))</f>
        <v>20</v>
      </c>
      <c r="Y89" s="65">
        <f t="shared" si="24"/>
        <v>14</v>
      </c>
      <c r="Z89" s="65">
        <f t="shared" si="24"/>
        <v>5</v>
      </c>
      <c r="AA89" s="65">
        <f t="shared" si="24"/>
        <v>0</v>
      </c>
      <c r="AB89" s="65">
        <f t="shared" si="24"/>
        <v>1</v>
      </c>
      <c r="AC89" s="65">
        <f t="shared" si="24"/>
        <v>23</v>
      </c>
      <c r="AD89" s="65">
        <f t="shared" si="24"/>
        <v>12</v>
      </c>
      <c r="AE89" s="119">
        <f>(E89+Z89+X89+AA89+W89)-((N89-M89)+(Q89-P89)+Y89)</f>
        <v>75</v>
      </c>
      <c r="AF89" s="107">
        <f>(N89+0.44*Q89)+(Y89-U89)</f>
        <v>75.959999999999994</v>
      </c>
      <c r="AG89" s="108">
        <f>100*(E89/AF89)</f>
        <v>93.47024749868352</v>
      </c>
      <c r="AH89" s="108">
        <f>AG90</f>
        <v>131.02170460561143</v>
      </c>
      <c r="AI89" s="108">
        <f>AG89-AH89</f>
        <v>-37.551457106927913</v>
      </c>
      <c r="AJ89" s="109">
        <f>(U89/((N89-M89)+(Q89-P89)))</f>
        <v>0.25</v>
      </c>
      <c r="AK89" s="109">
        <f>(Y89/AF89)</f>
        <v>0.18430753027909427</v>
      </c>
      <c r="AL89" s="109">
        <f>(Q89/N89)</f>
        <v>0.13235294117647059</v>
      </c>
      <c r="AM89" s="110">
        <f>((S89*0.4)+(AJ89*0.2)+(AL89*0.15)-(AK89*0.25))*100</f>
        <v>21.201135272434403</v>
      </c>
      <c r="AN89" s="107">
        <f>AF90</f>
        <v>75.56</v>
      </c>
      <c r="AO89" s="114">
        <f>S90</f>
        <v>0.60769230769230764</v>
      </c>
      <c r="AP89" s="109">
        <f>AJ90</f>
        <v>0.2857142857142857</v>
      </c>
      <c r="AQ89" s="109">
        <f>AK90</f>
        <v>0.13234515616728426</v>
      </c>
      <c r="AR89" s="109">
        <f>AL90</f>
        <v>0.36923076923076925</v>
      </c>
      <c r="AS89" s="115">
        <f>AM90</f>
        <v>32.251810656257454</v>
      </c>
      <c r="AT89" s="87">
        <f>L100</f>
        <v>4</v>
      </c>
      <c r="AU89" s="88">
        <f>L101</f>
        <v>34</v>
      </c>
      <c r="AV89" s="88">
        <f>L102</f>
        <v>13</v>
      </c>
      <c r="AW89" s="88">
        <f>L103</f>
        <v>10</v>
      </c>
      <c r="AX89" s="93">
        <f>AV89-AW90</f>
        <v>-4</v>
      </c>
      <c r="AY89" s="123">
        <f>M100</f>
        <v>14</v>
      </c>
      <c r="AZ89" s="88">
        <f>M101</f>
        <v>32</v>
      </c>
      <c r="BA89" s="88">
        <f>M102</f>
        <v>11</v>
      </c>
      <c r="BB89" s="88">
        <f>M103</f>
        <v>17</v>
      </c>
      <c r="BC89" s="124">
        <f>BA89-AW89</f>
        <v>1</v>
      </c>
      <c r="BH89" s="1" t="s">
        <v>21</v>
      </c>
      <c r="BI89" s="1" t="s">
        <v>22</v>
      </c>
      <c r="BJ89" s="1" t="s">
        <v>31</v>
      </c>
      <c r="BK89" s="1" t="s">
        <v>0</v>
      </c>
      <c r="BL89" s="1" t="s">
        <v>23</v>
      </c>
      <c r="BM89" s="1" t="s">
        <v>32</v>
      </c>
      <c r="BN89" s="1" t="s">
        <v>33</v>
      </c>
      <c r="BO89" s="1" t="s">
        <v>24</v>
      </c>
      <c r="BP89" s="1" t="s">
        <v>34</v>
      </c>
      <c r="BQ89" s="1" t="s">
        <v>35</v>
      </c>
      <c r="BR89" s="1" t="s">
        <v>25</v>
      </c>
      <c r="BS89" s="1" t="s">
        <v>1</v>
      </c>
      <c r="BT89" s="1" t="s">
        <v>26</v>
      </c>
      <c r="BU89" s="1" t="s">
        <v>72</v>
      </c>
      <c r="BV89" s="1" t="s">
        <v>27</v>
      </c>
      <c r="BW89" s="1" t="s">
        <v>28</v>
      </c>
      <c r="BX89" s="1" t="s">
        <v>18</v>
      </c>
      <c r="BY89" s="1" t="s">
        <v>19</v>
      </c>
      <c r="BZ89" s="1" t="s">
        <v>29</v>
      </c>
      <c r="CA89" s="1" t="s">
        <v>95</v>
      </c>
      <c r="CB89" s="1" t="s">
        <v>96</v>
      </c>
      <c r="CC89" s="1" t="s">
        <v>97</v>
      </c>
      <c r="CD89" s="1" t="s">
        <v>98</v>
      </c>
    </row>
    <row r="90" spans="1:82" ht="16.5" thickBot="1">
      <c r="B90" s="96" t="str">
        <f>Calendrier!E13</f>
        <v>ESBVA</v>
      </c>
      <c r="C90" s="103" t="str">
        <f>IF(E90&gt;F90,"V","D")</f>
        <v>V</v>
      </c>
      <c r="D90" s="104" t="s">
        <v>114</v>
      </c>
      <c r="E90" s="105">
        <f>IF(ISERROR(BH91),0,VALUE(BH91))</f>
        <v>99</v>
      </c>
      <c r="F90" s="106">
        <f>IF(ISERROR(BH97),0,VALUE(BH97))</f>
        <v>71</v>
      </c>
      <c r="G90" s="75">
        <f>IF(ISERROR(BM94),0,VALUE(BM94))</f>
        <v>23</v>
      </c>
      <c r="H90" s="67">
        <f>IF(ISERROR(BN94),0,VALUE(BN94))</f>
        <v>40</v>
      </c>
      <c r="I90" s="117">
        <f>IF(ISERROR(G90/H90)=TRUE,0,(G90/H90))</f>
        <v>0.57499999999999996</v>
      </c>
      <c r="J90" s="69">
        <f>IF(ISERROR(BP94),0,VALUE(BP94))</f>
        <v>11</v>
      </c>
      <c r="K90" s="69">
        <f>IF(ISERROR(BQ94),0,VALUE(BQ94))</f>
        <v>25</v>
      </c>
      <c r="L90" s="117">
        <f>IF(ISERROR(J90/K90)=TRUE,0,(J90/K90))</f>
        <v>0.44</v>
      </c>
      <c r="M90" s="69">
        <f>G90+J90</f>
        <v>34</v>
      </c>
      <c r="N90" s="69">
        <f>H90+K90</f>
        <v>65</v>
      </c>
      <c r="O90" s="117">
        <f>IF(ISERROR(M90+0.5*J90/N90)=TRUE,0,(M90/N90))</f>
        <v>0.52307692307692311</v>
      </c>
      <c r="P90" s="69">
        <f>IF(ISERROR(BS94),0,VALUE(BS94))</f>
        <v>20</v>
      </c>
      <c r="Q90" s="69">
        <f>IF(ISERROR(BT94),0,VALUE(BT94))</f>
        <v>24</v>
      </c>
      <c r="R90" s="68">
        <f>IF(ISERROR(P90/Q90)=TRUE,0,(P90/Q90)*100)</f>
        <v>83.333333333333343</v>
      </c>
      <c r="S90" s="117">
        <f>((M90+0.5*J90)/N90)</f>
        <v>0.60769230769230764</v>
      </c>
      <c r="T90" s="117">
        <f>(E90/(2*(N90+(0.44*Q90))))</f>
        <v>0.65510852302805711</v>
      </c>
      <c r="U90" s="67">
        <f>IF(ISERROR(BU94),0,VALUE(BU94))</f>
        <v>10</v>
      </c>
      <c r="V90" s="67">
        <f>IF(ISERROR(BV94),0,VALUE(BV94))</f>
        <v>29</v>
      </c>
      <c r="W90" s="70">
        <f>U90+V90</f>
        <v>39</v>
      </c>
      <c r="X90" s="67">
        <f t="shared" ref="X90:AD90" si="25">IF(ISERROR(BX94),0,VALUE(BX94))</f>
        <v>20</v>
      </c>
      <c r="Y90" s="67">
        <f t="shared" si="25"/>
        <v>10</v>
      </c>
      <c r="Z90" s="67">
        <f t="shared" si="25"/>
        <v>6</v>
      </c>
      <c r="AA90" s="67">
        <f t="shared" si="25"/>
        <v>1</v>
      </c>
      <c r="AB90" s="67">
        <f t="shared" si="25"/>
        <v>0</v>
      </c>
      <c r="AC90" s="67">
        <f t="shared" si="25"/>
        <v>12</v>
      </c>
      <c r="AD90" s="67">
        <f t="shared" si="25"/>
        <v>21</v>
      </c>
      <c r="AE90" s="120">
        <f>(E90+Z90+X90+AA90+W90)-((N90-M90)+(Q90-P90)+Y90)</f>
        <v>120</v>
      </c>
      <c r="AF90" s="116">
        <f>(N90+0.44*Q90)+(Y90-U90)</f>
        <v>75.56</v>
      </c>
      <c r="AG90" s="111">
        <f>100*(E90/AF90)</f>
        <v>131.02170460561143</v>
      </c>
      <c r="AH90" s="111">
        <f>AG89</f>
        <v>93.47024749868352</v>
      </c>
      <c r="AI90" s="111">
        <f>AG90-AH90</f>
        <v>37.551457106927913</v>
      </c>
      <c r="AJ90" s="112">
        <f>(U90/((N90-M90)+(Q90-P90)))</f>
        <v>0.2857142857142857</v>
      </c>
      <c r="AK90" s="112">
        <f>(Y90/AF90)</f>
        <v>0.13234515616728426</v>
      </c>
      <c r="AL90" s="112">
        <f>(Q90/N90)</f>
        <v>0.36923076923076925</v>
      </c>
      <c r="AM90" s="113">
        <f>((S90*0.4)+(AJ90*0.2)+(AL90*0.15)-(AK90*0.25))*100</f>
        <v>32.251810656257454</v>
      </c>
      <c r="AN90" s="116">
        <f>AF89</f>
        <v>75.959999999999994</v>
      </c>
      <c r="AO90" s="117">
        <f>S89</f>
        <v>0.47058823529411764</v>
      </c>
      <c r="AP90" s="112">
        <f>AJ89</f>
        <v>0.25</v>
      </c>
      <c r="AQ90" s="112">
        <f>AK89</f>
        <v>0.18430753027909427</v>
      </c>
      <c r="AR90" s="112">
        <f>AL89</f>
        <v>0.13235294117647059</v>
      </c>
      <c r="AS90" s="118">
        <f>AM89</f>
        <v>21.201135272434403</v>
      </c>
      <c r="AT90" s="89">
        <f>M100</f>
        <v>14</v>
      </c>
      <c r="AU90" s="69">
        <f>M101</f>
        <v>32</v>
      </c>
      <c r="AV90" s="69">
        <f>M102</f>
        <v>11</v>
      </c>
      <c r="AW90" s="90">
        <f>M103</f>
        <v>17</v>
      </c>
      <c r="AX90" s="94">
        <f>AV90-AW89</f>
        <v>1</v>
      </c>
      <c r="AY90" s="125">
        <f>L100</f>
        <v>4</v>
      </c>
      <c r="AZ90" s="90">
        <f>L101</f>
        <v>34</v>
      </c>
      <c r="BA90" s="90">
        <f>L102</f>
        <v>13</v>
      </c>
      <c r="BB90" s="90">
        <f>L103</f>
        <v>10</v>
      </c>
      <c r="BC90" s="126">
        <f>BA90-AW90</f>
        <v>-4</v>
      </c>
      <c r="BH90">
        <f>FIND("	",$D$95)</f>
        <v>3</v>
      </c>
      <c r="BI90">
        <f t="shared" ref="BI90:CB90" si="26">FIND("	",$D$95,BH90+1)</f>
        <v>9</v>
      </c>
      <c r="BJ90">
        <f t="shared" si="26"/>
        <v>12</v>
      </c>
      <c r="BK90">
        <f t="shared" si="26"/>
        <v>18</v>
      </c>
      <c r="BL90">
        <f t="shared" si="26"/>
        <v>21</v>
      </c>
      <c r="BM90">
        <f t="shared" si="26"/>
        <v>27</v>
      </c>
      <c r="BN90">
        <f t="shared" si="26"/>
        <v>30</v>
      </c>
      <c r="BO90">
        <f t="shared" si="26"/>
        <v>36</v>
      </c>
      <c r="BP90">
        <f t="shared" si="26"/>
        <v>39</v>
      </c>
      <c r="BQ90">
        <f t="shared" si="26"/>
        <v>42</v>
      </c>
      <c r="BR90">
        <f t="shared" si="26"/>
        <v>45</v>
      </c>
      <c r="BS90">
        <f t="shared" si="26"/>
        <v>48</v>
      </c>
      <c r="BT90">
        <f t="shared" si="26"/>
        <v>51</v>
      </c>
      <c r="BU90">
        <f t="shared" si="26"/>
        <v>54</v>
      </c>
      <c r="BV90">
        <f t="shared" si="26"/>
        <v>56</v>
      </c>
      <c r="BW90">
        <f t="shared" si="26"/>
        <v>58</v>
      </c>
      <c r="BX90">
        <f t="shared" si="26"/>
        <v>60</v>
      </c>
      <c r="BY90">
        <f t="shared" si="26"/>
        <v>63</v>
      </c>
      <c r="BZ90">
        <f t="shared" si="26"/>
        <v>66</v>
      </c>
      <c r="CA90">
        <f t="shared" si="26"/>
        <v>67</v>
      </c>
      <c r="CB90" t="e">
        <f t="shared" si="26"/>
        <v>#VALUE!</v>
      </c>
    </row>
    <row r="91" spans="1:82">
      <c r="BH91" t="str">
        <f>TRIM(MID($D$95,1,BH90-1))</f>
        <v>99</v>
      </c>
      <c r="BJ91" t="str">
        <f>TRIM(MID($D$95,BH90,BI90-BH90))</f>
        <v xml:space="preserve">	34-65</v>
      </c>
      <c r="BM91" t="str">
        <f>TRIM(MID($D$95,BJ90,BK90-BJ90))</f>
        <v xml:space="preserve">	23-40</v>
      </c>
      <c r="BN91" t="str">
        <f>TRIM(MID($D$95,BK90,BL90-BK90))</f>
        <v xml:space="preserve">	57</v>
      </c>
      <c r="BP91" t="str">
        <f>TRIM(MID($D$95,BL90,BM90-BL90))</f>
        <v xml:space="preserve">	11-25</v>
      </c>
      <c r="BQ91" t="str">
        <f>TRIM(MID($D$95,BM90,BN90-BM90))</f>
        <v xml:space="preserve">	44</v>
      </c>
      <c r="BS91" t="str">
        <f t="shared" ref="BS91:CD91" si="27">TRIM(MID($D$95,BN90,BO90-BN90))</f>
        <v xml:space="preserve">	20-24</v>
      </c>
      <c r="BT91" t="str">
        <f t="shared" si="27"/>
        <v xml:space="preserve">	83</v>
      </c>
      <c r="BU91" t="str">
        <f t="shared" si="27"/>
        <v xml:space="preserve">	10</v>
      </c>
      <c r="BV91" t="str">
        <f t="shared" si="27"/>
        <v xml:space="preserve">	29</v>
      </c>
      <c r="BW91" t="str">
        <f t="shared" si="27"/>
        <v xml:space="preserve">	39</v>
      </c>
      <c r="BX91" t="str">
        <f t="shared" si="27"/>
        <v xml:space="preserve">	20</v>
      </c>
      <c r="BY91" t="str">
        <f t="shared" si="27"/>
        <v xml:space="preserve">	10</v>
      </c>
      <c r="BZ91" t="str">
        <f t="shared" si="27"/>
        <v xml:space="preserve">	6</v>
      </c>
      <c r="CA91" t="str">
        <f t="shared" si="27"/>
        <v xml:space="preserve">	1</v>
      </c>
      <c r="CB91" t="str">
        <f t="shared" si="27"/>
        <v xml:space="preserve">	0</v>
      </c>
      <c r="CC91" t="str">
        <f t="shared" si="27"/>
        <v xml:space="preserve">	12</v>
      </c>
      <c r="CD91" t="str">
        <f t="shared" si="27"/>
        <v xml:space="preserve">	21</v>
      </c>
    </row>
    <row r="92" spans="1:82" ht="16.5" thickBot="1">
      <c r="I92" s="4"/>
      <c r="K92" s="4"/>
      <c r="BH92">
        <f>FIND("-",BJ91)</f>
        <v>4</v>
      </c>
      <c r="BJ92">
        <f>FIND("-",BJ91)</f>
        <v>4</v>
      </c>
      <c r="BL92">
        <f>FIND("-",BP91)</f>
        <v>4</v>
      </c>
      <c r="BN92">
        <f>FIND("-",BS91)</f>
        <v>4</v>
      </c>
    </row>
    <row r="93" spans="1:82" ht="16.5" thickBot="1">
      <c r="C93" s="186" t="s">
        <v>20</v>
      </c>
      <c r="D93" s="187"/>
      <c r="E93" s="187"/>
      <c r="F93" s="187"/>
      <c r="G93" s="187"/>
      <c r="H93" s="187"/>
      <c r="I93" s="187"/>
      <c r="J93" s="187"/>
      <c r="K93" s="188"/>
      <c r="BJ93" t="str">
        <f>LEFT(BJ91,3)</f>
        <v xml:space="preserve">	34</v>
      </c>
      <c r="BK93" t="str">
        <f>RIGHT(BJ91,LEN(BJ91)-BH92)</f>
        <v>65</v>
      </c>
      <c r="BM93" t="str">
        <f>LEFT(BM91,BJ92-1)</f>
        <v xml:space="preserve">	23</v>
      </c>
      <c r="BN93" t="str">
        <f>RIGHT(BM91,LEN(BM91)-BJ92)</f>
        <v>40</v>
      </c>
      <c r="BO93" t="e">
        <f>RIGHT(BN91,LEN(BN91)-BL92)</f>
        <v>#VALUE!</v>
      </c>
      <c r="BP93" t="str">
        <f>LEFT(BP91,BL92-1)</f>
        <v xml:space="preserve">	11</v>
      </c>
      <c r="BQ93" t="str">
        <f>RIGHT(BP91,LEN(BP91)-BL92)</f>
        <v>25</v>
      </c>
      <c r="BS93" t="str">
        <f>LEFT(BS91,BN92-1)</f>
        <v xml:space="preserve">	20</v>
      </c>
      <c r="BT93" t="str">
        <f>RIGHT(BS91,LEN(BS91)-BN92)</f>
        <v>24</v>
      </c>
    </row>
    <row r="94" spans="1:82" ht="16.5" thickBot="1">
      <c r="C94" s="97" t="str">
        <f>B89</f>
        <v>BL</v>
      </c>
      <c r="D94" s="58" t="s">
        <v>155</v>
      </c>
      <c r="E94" s="59"/>
      <c r="F94" s="59"/>
      <c r="G94" s="59"/>
      <c r="H94" s="59"/>
      <c r="I94" s="60"/>
      <c r="J94" s="60"/>
      <c r="K94" s="61"/>
      <c r="L94" s="52"/>
      <c r="P94" s="20"/>
      <c r="Q94" s="21"/>
      <c r="R94" s="21"/>
      <c r="S94" s="21"/>
      <c r="T94" s="21"/>
      <c r="U94" s="20"/>
      <c r="BJ94" t="str">
        <f>CLEAN(BJ93)</f>
        <v>34</v>
      </c>
      <c r="BK94" t="str">
        <f>CLEAN(BK93)</f>
        <v>65</v>
      </c>
      <c r="BM94" t="str">
        <f>CLEAN(BM93)</f>
        <v>23</v>
      </c>
      <c r="BN94" t="str">
        <f>CLEAN(BN93)</f>
        <v>40</v>
      </c>
      <c r="BO94" t="e">
        <f>CLEAN(BO93)</f>
        <v>#VALUE!</v>
      </c>
      <c r="BP94" t="str">
        <f>CLEAN(BP93)</f>
        <v>11</v>
      </c>
      <c r="BQ94" t="str">
        <f>CLEAN(BQ93)</f>
        <v>25</v>
      </c>
      <c r="BS94" t="str">
        <f>CLEAN(BS93)</f>
        <v>20</v>
      </c>
      <c r="BT94" t="str">
        <f>CLEAN(BT93)</f>
        <v>24</v>
      </c>
      <c r="BU94" t="str">
        <f t="shared" ref="BU94:CD94" si="28">CLEAN(BU91)</f>
        <v>10</v>
      </c>
      <c r="BV94" t="str">
        <f t="shared" si="28"/>
        <v>29</v>
      </c>
      <c r="BW94" t="str">
        <f t="shared" si="28"/>
        <v>39</v>
      </c>
      <c r="BX94" t="str">
        <f t="shared" si="28"/>
        <v>20</v>
      </c>
      <c r="BY94" t="str">
        <f t="shared" si="28"/>
        <v>10</v>
      </c>
      <c r="BZ94" t="str">
        <f t="shared" si="28"/>
        <v>6</v>
      </c>
      <c r="CA94" t="str">
        <f t="shared" si="28"/>
        <v>1</v>
      </c>
      <c r="CB94" t="str">
        <f t="shared" si="28"/>
        <v>0</v>
      </c>
      <c r="CC94" t="str">
        <f t="shared" si="28"/>
        <v>12</v>
      </c>
      <c r="CD94" t="str">
        <f t="shared" si="28"/>
        <v>21</v>
      </c>
    </row>
    <row r="95" spans="1:82" ht="16.5" thickBot="1">
      <c r="C95" s="98" t="str">
        <f>B90</f>
        <v>ESBVA</v>
      </c>
      <c r="D95" s="54" t="s">
        <v>156</v>
      </c>
      <c r="E95" s="49"/>
      <c r="F95" s="49"/>
      <c r="G95" s="49"/>
      <c r="H95" s="49"/>
      <c r="I95" s="50"/>
      <c r="J95" s="50"/>
      <c r="K95" s="51"/>
      <c r="P95" s="20"/>
      <c r="Q95" s="21"/>
      <c r="R95" s="21"/>
      <c r="S95" s="21"/>
      <c r="T95" s="21"/>
      <c r="U95" s="20"/>
      <c r="BH95" s="1" t="s">
        <v>21</v>
      </c>
      <c r="BI95" s="1" t="s">
        <v>22</v>
      </c>
      <c r="BJ95" s="1" t="s">
        <v>31</v>
      </c>
      <c r="BK95" s="1" t="s">
        <v>0</v>
      </c>
      <c r="BL95" s="1" t="s">
        <v>23</v>
      </c>
      <c r="BM95" s="1" t="s">
        <v>32</v>
      </c>
      <c r="BN95" s="1" t="s">
        <v>33</v>
      </c>
      <c r="BO95" s="1" t="s">
        <v>24</v>
      </c>
      <c r="BP95" s="1" t="s">
        <v>34</v>
      </c>
      <c r="BQ95" s="1" t="s">
        <v>35</v>
      </c>
      <c r="BR95" s="1" t="s">
        <v>25</v>
      </c>
      <c r="BS95" s="1" t="s">
        <v>1</v>
      </c>
      <c r="BT95" s="1" t="s">
        <v>26</v>
      </c>
      <c r="BU95" s="1" t="s">
        <v>72</v>
      </c>
      <c r="BV95" s="1" t="s">
        <v>27</v>
      </c>
      <c r="BW95" s="1" t="s">
        <v>28</v>
      </c>
      <c r="BX95" s="1" t="s">
        <v>18</v>
      </c>
      <c r="BY95" s="1" t="s">
        <v>19</v>
      </c>
      <c r="BZ95" s="1" t="s">
        <v>29</v>
      </c>
      <c r="CA95" s="1" t="s">
        <v>95</v>
      </c>
      <c r="CB95" s="1" t="s">
        <v>96</v>
      </c>
    </row>
    <row r="96" spans="1:82">
      <c r="BH96">
        <f>FIND("	",$D$94)</f>
        <v>3</v>
      </c>
      <c r="BI96">
        <f t="shared" ref="BI96:CB96" si="29">FIND("	",$D$94,BH96+1)</f>
        <v>9</v>
      </c>
      <c r="BJ96">
        <f t="shared" si="29"/>
        <v>12</v>
      </c>
      <c r="BK96">
        <f t="shared" si="29"/>
        <v>18</v>
      </c>
      <c r="BL96">
        <f t="shared" si="29"/>
        <v>21</v>
      </c>
      <c r="BM96">
        <f t="shared" si="29"/>
        <v>26</v>
      </c>
      <c r="BN96">
        <f t="shared" si="29"/>
        <v>29</v>
      </c>
      <c r="BO96">
        <f t="shared" si="29"/>
        <v>33</v>
      </c>
      <c r="BP96">
        <f t="shared" si="29"/>
        <v>36</v>
      </c>
      <c r="BQ96">
        <f t="shared" si="29"/>
        <v>39</v>
      </c>
      <c r="BR96">
        <f t="shared" si="29"/>
        <v>42</v>
      </c>
      <c r="BS96">
        <f t="shared" si="29"/>
        <v>45</v>
      </c>
      <c r="BT96">
        <f t="shared" si="29"/>
        <v>48</v>
      </c>
      <c r="BU96">
        <f t="shared" si="29"/>
        <v>51</v>
      </c>
      <c r="BV96">
        <f t="shared" si="29"/>
        <v>53</v>
      </c>
      <c r="BW96">
        <f t="shared" si="29"/>
        <v>55</v>
      </c>
      <c r="BX96">
        <f t="shared" si="29"/>
        <v>57</v>
      </c>
      <c r="BY96">
        <f t="shared" si="29"/>
        <v>60</v>
      </c>
      <c r="BZ96">
        <f t="shared" si="29"/>
        <v>63</v>
      </c>
      <c r="CA96">
        <f t="shared" si="29"/>
        <v>64</v>
      </c>
      <c r="CB96" t="e">
        <f t="shared" si="29"/>
        <v>#VALUE!</v>
      </c>
    </row>
    <row r="97" spans="2:82">
      <c r="N97" s="6"/>
      <c r="BH97" t="str">
        <f>TRIM(MID($D$94,1,BH96-1))</f>
        <v>71</v>
      </c>
      <c r="BJ97" t="str">
        <f>TRIM(MID($D$94,BH96,BI96-BH96))</f>
        <v xml:space="preserve">	30-68</v>
      </c>
      <c r="BM97" t="str">
        <f>TRIM(MID($D$94,BJ96,BK96-BJ96))</f>
        <v xml:space="preserve">	26-51</v>
      </c>
      <c r="BN97" t="str">
        <f>TRIM(MID($D$94,BK96,BL96-BK96))</f>
        <v xml:space="preserve">	50</v>
      </c>
      <c r="BP97" t="str">
        <f>TRIM(MID($D$94,BL96,BM96-BL96))</f>
        <v xml:space="preserve">	4-17</v>
      </c>
      <c r="BQ97" t="str">
        <f>TRIM(MID($D$94,BM96,BN96-BM96))</f>
        <v xml:space="preserve">	23</v>
      </c>
      <c r="BS97" t="str">
        <f t="shared" ref="BS97:CD97" si="30">TRIM(MID($D$94,BN96,BO96-BN96))</f>
        <v xml:space="preserve">	7-9</v>
      </c>
      <c r="BT97" t="str">
        <f t="shared" si="30"/>
        <v xml:space="preserve">	77</v>
      </c>
      <c r="BU97" t="str">
        <f t="shared" si="30"/>
        <v xml:space="preserve">	10</v>
      </c>
      <c r="BV97" t="str">
        <f t="shared" si="30"/>
        <v xml:space="preserve">	23</v>
      </c>
      <c r="BW97" t="str">
        <f t="shared" si="30"/>
        <v xml:space="preserve">	33</v>
      </c>
      <c r="BX97" t="str">
        <f t="shared" si="30"/>
        <v xml:space="preserve">	20</v>
      </c>
      <c r="BY97" t="str">
        <f t="shared" si="30"/>
        <v xml:space="preserve">	14</v>
      </c>
      <c r="BZ97" t="str">
        <f t="shared" si="30"/>
        <v xml:space="preserve">	5</v>
      </c>
      <c r="CA97" t="str">
        <f t="shared" si="30"/>
        <v xml:space="preserve">	0</v>
      </c>
      <c r="CB97" t="str">
        <f t="shared" si="30"/>
        <v xml:space="preserve">	1</v>
      </c>
      <c r="CC97" t="str">
        <f t="shared" si="30"/>
        <v xml:space="preserve">	23</v>
      </c>
      <c r="CD97" t="str">
        <f t="shared" si="30"/>
        <v xml:space="preserve">	12</v>
      </c>
    </row>
    <row r="98" spans="2:82" ht="16.5" thickBot="1">
      <c r="BH98">
        <f>FIND("-",BJ97)</f>
        <v>4</v>
      </c>
      <c r="BJ98">
        <f>FIND("-",BJ97)</f>
        <v>4</v>
      </c>
      <c r="BL98">
        <f>FIND("-",BP97)</f>
        <v>3</v>
      </c>
      <c r="BN98">
        <f>FIND("-",BS97)</f>
        <v>3</v>
      </c>
    </row>
    <row r="99" spans="2:82" ht="18.75" thickBot="1">
      <c r="B99" s="25" t="s">
        <v>46</v>
      </c>
      <c r="C99" s="24"/>
      <c r="D99" s="24"/>
      <c r="E99" s="25" t="s">
        <v>47</v>
      </c>
      <c r="F99" s="24"/>
      <c r="J99" s="184"/>
      <c r="K99" s="185"/>
      <c r="L99" s="140" t="str">
        <f>B89</f>
        <v>BL</v>
      </c>
      <c r="M99" s="139" t="str">
        <f>B90</f>
        <v>ESBVA</v>
      </c>
      <c r="BJ99" t="str">
        <f>LEFT(BJ97,3)</f>
        <v xml:space="preserve">	30</v>
      </c>
      <c r="BK99" t="str">
        <f>RIGHT(BJ97,LEN(BJ97)-BH98)</f>
        <v>68</v>
      </c>
      <c r="BM99" t="str">
        <f>LEFT(BM97,BJ98-1)</f>
        <v xml:space="preserve">	26</v>
      </c>
      <c r="BN99" t="str">
        <f>RIGHT(BM97,LEN(BM97)-BJ98)</f>
        <v>51</v>
      </c>
      <c r="BP99" t="str">
        <f>LEFT(BP97,BL98-1)</f>
        <v xml:space="preserve">	4</v>
      </c>
      <c r="BQ99" t="str">
        <f>RIGHT(BP97,LEN(BP97)-BL98)</f>
        <v>17</v>
      </c>
      <c r="BS99" t="str">
        <f>LEFT(BS97,BN98-1)</f>
        <v xml:space="preserve">	7</v>
      </c>
      <c r="BT99" t="str">
        <f>RIGHT(BS97,LEN(BS97)-BN98)</f>
        <v>9</v>
      </c>
    </row>
    <row r="100" spans="2:82">
      <c r="B100" s="22" t="s">
        <v>157</v>
      </c>
      <c r="E100" s="22" t="s">
        <v>162</v>
      </c>
      <c r="J100" s="182" t="s">
        <v>48</v>
      </c>
      <c r="K100" s="183"/>
      <c r="L100" s="28">
        <f>MID(B100,FIND(":",B100)+1,LEN(B100))*1</f>
        <v>4</v>
      </c>
      <c r="M100" s="33">
        <f>MID(E100,FIND(":",E100)+1,LEN(E100))*1</f>
        <v>14</v>
      </c>
      <c r="BJ100" t="str">
        <f>CLEAN(BJ99)</f>
        <v>30</v>
      </c>
      <c r="BK100" t="str">
        <f>CLEAN(BK99)</f>
        <v>68</v>
      </c>
      <c r="BM100" t="str">
        <f>CLEAN(BM99)</f>
        <v>26</v>
      </c>
      <c r="BN100" t="str">
        <f>CLEAN(BN99)</f>
        <v>51</v>
      </c>
      <c r="BP100" t="str">
        <f>CLEAN(BP99)</f>
        <v>4</v>
      </c>
      <c r="BQ100" t="str">
        <f>CLEAN(BQ99)</f>
        <v>17</v>
      </c>
      <c r="BS100" t="str">
        <f>CLEAN(BS99)</f>
        <v>7</v>
      </c>
      <c r="BT100" t="str">
        <f>CLEAN(BT99)</f>
        <v>9</v>
      </c>
      <c r="BU100" t="str">
        <f t="shared" ref="BU100:CD100" si="31">CLEAN(BU97)</f>
        <v>10</v>
      </c>
      <c r="BV100" t="str">
        <f t="shared" si="31"/>
        <v>23</v>
      </c>
      <c r="BW100" t="str">
        <f t="shared" si="31"/>
        <v>33</v>
      </c>
      <c r="BX100" t="str">
        <f t="shared" si="31"/>
        <v>20</v>
      </c>
      <c r="BY100" t="str">
        <f t="shared" si="31"/>
        <v>14</v>
      </c>
      <c r="BZ100" t="str">
        <f t="shared" si="31"/>
        <v>5</v>
      </c>
      <c r="CA100" t="str">
        <f t="shared" si="31"/>
        <v>0</v>
      </c>
      <c r="CB100" t="str">
        <f t="shared" si="31"/>
        <v>1</v>
      </c>
      <c r="CC100" t="str">
        <f t="shared" si="31"/>
        <v>23</v>
      </c>
      <c r="CD100" t="str">
        <f t="shared" si="31"/>
        <v>12</v>
      </c>
    </row>
    <row r="101" spans="2:82" ht="18">
      <c r="B101" s="23"/>
      <c r="E101" s="23"/>
      <c r="J101" s="182" t="s">
        <v>49</v>
      </c>
      <c r="K101" s="183"/>
      <c r="L101" s="29">
        <f>MID(B102,FIND(":",B102)+1,LEN(B102))*1</f>
        <v>34</v>
      </c>
      <c r="M101" s="34">
        <f>MID(E102,FIND(":",E102)+1,LEN(E102))*1</f>
        <v>32</v>
      </c>
    </row>
    <row r="102" spans="2:82">
      <c r="B102" s="22" t="s">
        <v>158</v>
      </c>
      <c r="E102" s="22" t="s">
        <v>45</v>
      </c>
      <c r="J102" s="182" t="s">
        <v>135</v>
      </c>
      <c r="K102" s="183"/>
      <c r="L102" s="29">
        <f>MID(B104,FIND(":",B104)+1,LEN(B104))*1</f>
        <v>13</v>
      </c>
      <c r="M102" s="34">
        <f>MID(E104,FIND(":",E104)+1,LEN(E104))*1</f>
        <v>11</v>
      </c>
    </row>
    <row r="103" spans="2:82" ht="18">
      <c r="B103" s="23"/>
      <c r="E103" s="23"/>
      <c r="J103" s="182" t="s">
        <v>51</v>
      </c>
      <c r="K103" s="183"/>
      <c r="L103" s="29">
        <f>MID(B106,FIND(":",B106)+1,LEN(B106))*1</f>
        <v>10</v>
      </c>
      <c r="M103" s="34">
        <f>MID(E106,FIND(":",E106)+1,LEN(E106))*1</f>
        <v>17</v>
      </c>
    </row>
    <row r="104" spans="2:82" ht="16.5" thickBot="1">
      <c r="B104" s="22" t="s">
        <v>144</v>
      </c>
      <c r="E104" s="22" t="s">
        <v>54</v>
      </c>
      <c r="J104" s="189" t="s">
        <v>52</v>
      </c>
      <c r="K104" s="190"/>
      <c r="L104" s="31">
        <f>MID(B108,FIND(":",B108)+1,LEN(B108))*1</f>
        <v>14</v>
      </c>
      <c r="M104" s="35">
        <f>MID(E108,FIND(":",E108)+1,LEN(E108))*1</f>
        <v>22</v>
      </c>
    </row>
    <row r="105" spans="2:82" ht="18">
      <c r="B105" s="23"/>
      <c r="E105" s="23"/>
    </row>
    <row r="106" spans="2:82">
      <c r="B106" s="22" t="s">
        <v>159</v>
      </c>
      <c r="E106" s="22" t="s">
        <v>163</v>
      </c>
    </row>
    <row r="107" spans="2:82" ht="18">
      <c r="B107" s="23"/>
      <c r="E107" s="23"/>
    </row>
    <row r="108" spans="2:82">
      <c r="B108" s="22" t="s">
        <v>160</v>
      </c>
      <c r="E108" s="22" t="s">
        <v>164</v>
      </c>
    </row>
    <row r="109" spans="2:82" ht="18">
      <c r="B109" s="23"/>
      <c r="E109" s="23"/>
    </row>
    <row r="110" spans="2:82">
      <c r="B110" s="22" t="s">
        <v>161</v>
      </c>
      <c r="E110" s="22" t="s">
        <v>165</v>
      </c>
    </row>
    <row r="111" spans="2:82" ht="18">
      <c r="B111" s="23"/>
      <c r="E111" s="23"/>
    </row>
    <row r="112" spans="2:82">
      <c r="B112" s="22" t="s">
        <v>67</v>
      </c>
      <c r="E112" s="22" t="s">
        <v>166</v>
      </c>
    </row>
    <row r="113" spans="1:82" ht="16.5" thickBot="1"/>
    <row r="114" spans="1:82" ht="16.5" thickBot="1">
      <c r="AF114" s="162" t="s">
        <v>121</v>
      </c>
      <c r="AG114" s="163"/>
      <c r="AH114" s="163"/>
      <c r="AI114" s="163"/>
      <c r="AJ114" s="163"/>
      <c r="AK114" s="163"/>
      <c r="AL114" s="163"/>
      <c r="AM114" s="163"/>
      <c r="AN114" s="163"/>
      <c r="AO114" s="163"/>
      <c r="AP114" s="163"/>
      <c r="AQ114" s="163"/>
      <c r="AR114" s="163"/>
      <c r="AS114" s="164"/>
      <c r="AT114" s="165" t="s">
        <v>122</v>
      </c>
      <c r="AU114" s="166"/>
      <c r="AV114" s="166"/>
      <c r="AW114" s="166"/>
      <c r="AX114" s="166"/>
      <c r="AY114" s="166"/>
      <c r="AZ114" s="166"/>
      <c r="BA114" s="166"/>
      <c r="BB114" s="166"/>
      <c r="BC114" s="167"/>
    </row>
    <row r="115" spans="1:82" ht="16.5" thickBot="1">
      <c r="B115" s="55"/>
      <c r="C115" s="128"/>
      <c r="D115" s="71"/>
      <c r="E115" s="71"/>
      <c r="F115" s="71"/>
      <c r="G115" s="168" t="s">
        <v>120</v>
      </c>
      <c r="H115" s="169"/>
      <c r="I115" s="169"/>
      <c r="J115" s="169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70"/>
      <c r="AF115" s="78"/>
      <c r="AG115" s="78"/>
      <c r="AH115" s="78"/>
      <c r="AI115" s="78"/>
      <c r="AJ115" s="78"/>
      <c r="AK115" s="78"/>
      <c r="AL115" s="78"/>
      <c r="AM115" s="79"/>
      <c r="AN115" s="172" t="s">
        <v>112</v>
      </c>
      <c r="AO115" s="172"/>
      <c r="AP115" s="172"/>
      <c r="AQ115" s="172"/>
      <c r="AR115" s="172"/>
      <c r="AS115" s="173"/>
      <c r="AT115" s="84"/>
      <c r="AU115" s="84"/>
      <c r="AV115" s="84"/>
      <c r="AW115" s="84"/>
      <c r="AX115" s="91"/>
      <c r="AY115" s="174" t="s">
        <v>112</v>
      </c>
      <c r="AZ115" s="175"/>
      <c r="BA115" s="175"/>
      <c r="BB115" s="175"/>
      <c r="BC115" s="176"/>
    </row>
    <row r="116" spans="1:82" ht="16.5" thickBot="1">
      <c r="A116" s="57" t="s">
        <v>84</v>
      </c>
      <c r="B116" s="57" t="s">
        <v>124</v>
      </c>
      <c r="C116" s="41" t="s">
        <v>90</v>
      </c>
      <c r="D116" s="56" t="s">
        <v>115</v>
      </c>
      <c r="E116" s="19" t="s">
        <v>22</v>
      </c>
      <c r="F116" s="76" t="s">
        <v>116</v>
      </c>
      <c r="G116" s="73" t="s">
        <v>7</v>
      </c>
      <c r="H116" s="72" t="s">
        <v>8</v>
      </c>
      <c r="I116" s="72" t="s">
        <v>117</v>
      </c>
      <c r="J116" s="72" t="s">
        <v>10</v>
      </c>
      <c r="K116" s="72" t="s">
        <v>11</v>
      </c>
      <c r="L116" s="72" t="s">
        <v>118</v>
      </c>
      <c r="M116" s="72" t="s">
        <v>91</v>
      </c>
      <c r="N116" s="72" t="s">
        <v>92</v>
      </c>
      <c r="O116" s="72" t="s">
        <v>93</v>
      </c>
      <c r="P116" s="72" t="s">
        <v>13</v>
      </c>
      <c r="Q116" s="72" t="s">
        <v>14</v>
      </c>
      <c r="R116" s="72" t="s">
        <v>15</v>
      </c>
      <c r="S116" s="72" t="s">
        <v>36</v>
      </c>
      <c r="T116" s="72" t="s">
        <v>94</v>
      </c>
      <c r="U116" s="72" t="s">
        <v>16</v>
      </c>
      <c r="V116" s="72" t="s">
        <v>17</v>
      </c>
      <c r="W116" s="72" t="s">
        <v>39</v>
      </c>
      <c r="X116" s="72" t="s">
        <v>18</v>
      </c>
      <c r="Y116" s="72" t="s">
        <v>19</v>
      </c>
      <c r="Z116" s="72" t="s">
        <v>29</v>
      </c>
      <c r="AA116" s="72" t="s">
        <v>95</v>
      </c>
      <c r="AB116" s="72" t="s">
        <v>96</v>
      </c>
      <c r="AC116" s="72" t="s">
        <v>97</v>
      </c>
      <c r="AD116" s="72" t="s">
        <v>98</v>
      </c>
      <c r="AE116" s="77" t="s">
        <v>99</v>
      </c>
      <c r="AF116" s="80" t="s">
        <v>100</v>
      </c>
      <c r="AG116" s="81" t="s">
        <v>101</v>
      </c>
      <c r="AH116" s="81" t="s">
        <v>102</v>
      </c>
      <c r="AI116" s="81" t="s">
        <v>103</v>
      </c>
      <c r="AJ116" s="81" t="s">
        <v>104</v>
      </c>
      <c r="AK116" s="81" t="s">
        <v>105</v>
      </c>
      <c r="AL116" s="81" t="s">
        <v>106</v>
      </c>
      <c r="AM116" s="82" t="s">
        <v>107</v>
      </c>
      <c r="AN116" s="80" t="s">
        <v>100</v>
      </c>
      <c r="AO116" s="81" t="s">
        <v>36</v>
      </c>
      <c r="AP116" s="81" t="s">
        <v>104</v>
      </c>
      <c r="AQ116" s="81" t="s">
        <v>105</v>
      </c>
      <c r="AR116" s="81" t="s">
        <v>106</v>
      </c>
      <c r="AS116" s="83" t="s">
        <v>107</v>
      </c>
      <c r="AT116" s="85" t="s">
        <v>108</v>
      </c>
      <c r="AU116" s="86" t="s">
        <v>109</v>
      </c>
      <c r="AV116" s="86" t="s">
        <v>110</v>
      </c>
      <c r="AW116" s="86" t="s">
        <v>111</v>
      </c>
      <c r="AX116" s="92" t="s">
        <v>119</v>
      </c>
      <c r="AY116" s="121" t="s">
        <v>108</v>
      </c>
      <c r="AZ116" s="86" t="s">
        <v>109</v>
      </c>
      <c r="BA116" s="86" t="s">
        <v>110</v>
      </c>
      <c r="BB116" s="86" t="s">
        <v>111</v>
      </c>
      <c r="BC116" s="122" t="s">
        <v>119</v>
      </c>
    </row>
    <row r="117" spans="1:82" ht="16.5" thickBot="1">
      <c r="A117" s="127">
        <f xml:space="preserve"> Calendrier!A14</f>
        <v>11</v>
      </c>
      <c r="B117" s="95" t="str">
        <f>Calendrier!C14</f>
        <v>LBB</v>
      </c>
      <c r="C117" s="99" t="str">
        <f>IF(E117&gt;F117,"V","D")</f>
        <v>V</v>
      </c>
      <c r="D117" s="100" t="s">
        <v>113</v>
      </c>
      <c r="E117" s="101">
        <f>IF(ISERROR(BH125),0,VALUE(BH125))</f>
        <v>87</v>
      </c>
      <c r="F117" s="102">
        <f>IF(ISERROR(BH119),0,VALUE(BH119))</f>
        <v>64</v>
      </c>
      <c r="G117" s="74">
        <f>IF(ISERROR(BM128),0,VALUE(BM128))</f>
        <v>22</v>
      </c>
      <c r="H117" s="63">
        <f>IF(ISERROR(BN128),0,VALUE(BN128))</f>
        <v>37</v>
      </c>
      <c r="I117" s="114">
        <f>IF(ISERROR(G117/H117)=TRUE,0,(G117/H117))</f>
        <v>0.59459459459459463</v>
      </c>
      <c r="J117" s="63">
        <f>IF(ISERROR(BP128),0,VALUE(BP128))</f>
        <v>12</v>
      </c>
      <c r="K117" s="63">
        <f>IF(ISERROR(BQ128),0,VALUE(BQ128))</f>
        <v>26</v>
      </c>
      <c r="L117" s="114">
        <f>IF(ISERROR(J117/K117)=TRUE,0,(J117/K117))</f>
        <v>0.46153846153846156</v>
      </c>
      <c r="M117" s="63">
        <f>G117+J117</f>
        <v>34</v>
      </c>
      <c r="N117" s="63">
        <f>H117+K117</f>
        <v>63</v>
      </c>
      <c r="O117" s="114">
        <f>IF(ISERROR(M117+0.5*J117/N117)=TRUE,0,(M117/N117))</f>
        <v>0.53968253968253965</v>
      </c>
      <c r="P117" s="63">
        <f>IF(ISERROR(BS128),0,VALUE(BS128))</f>
        <v>7</v>
      </c>
      <c r="Q117" s="63">
        <f>IF(ISERROR(BT128),0,VALUE(BT128))</f>
        <v>9</v>
      </c>
      <c r="R117" s="64">
        <f>IF(ISERROR(P117/Q117)=TRUE,0,(P117/Q117)*100)</f>
        <v>77.777777777777786</v>
      </c>
      <c r="S117" s="114">
        <f>((M117+0.5*J117)/N117)</f>
        <v>0.63492063492063489</v>
      </c>
      <c r="T117" s="114">
        <f>(E117/(2*(N117+(0.44*Q117))))</f>
        <v>0.64964157706093195</v>
      </c>
      <c r="U117" s="65">
        <f>IF(ISERROR(BU128),0,VALUE(BU128))</f>
        <v>12</v>
      </c>
      <c r="V117" s="65">
        <f>IF(ISERROR(BV128),0,VALUE(BV128))</f>
        <v>24</v>
      </c>
      <c r="W117" s="66">
        <f>U117+V117</f>
        <v>36</v>
      </c>
      <c r="X117" s="65">
        <f t="shared" ref="X117:AD117" si="32">IF(ISERROR(BX128),0,VALUE(BX128))</f>
        <v>23</v>
      </c>
      <c r="Y117" s="65">
        <f t="shared" si="32"/>
        <v>19</v>
      </c>
      <c r="Z117" s="65">
        <f t="shared" si="32"/>
        <v>9</v>
      </c>
      <c r="AA117" s="65">
        <f t="shared" si="32"/>
        <v>2</v>
      </c>
      <c r="AB117" s="65">
        <f t="shared" si="32"/>
        <v>2</v>
      </c>
      <c r="AC117" s="65">
        <f t="shared" si="32"/>
        <v>11</v>
      </c>
      <c r="AD117" s="65">
        <f t="shared" si="32"/>
        <v>17</v>
      </c>
      <c r="AE117" s="119">
        <f>(E117+Z117+X117+AA117+W117)-((N117-M117)+(Q117-P117)+Y117)</f>
        <v>107</v>
      </c>
      <c r="AF117" s="107">
        <f>(N117+0.44*Q117)+(Y117-U117)</f>
        <v>73.959999999999994</v>
      </c>
      <c r="AG117" s="108">
        <f>100*(E117/AF117)</f>
        <v>117.63115197404004</v>
      </c>
      <c r="AH117" s="108">
        <f>AG118</f>
        <v>86.673889490790899</v>
      </c>
      <c r="AI117" s="108">
        <f>AG117-AH117</f>
        <v>30.957262483249139</v>
      </c>
      <c r="AJ117" s="109">
        <f>(U117/((N117-M117)+(Q117-P117)))</f>
        <v>0.38709677419354838</v>
      </c>
      <c r="AK117" s="109">
        <f>(Y117/AF117)</f>
        <v>0.25689561925365062</v>
      </c>
      <c r="AL117" s="109">
        <f>(Q117/N117)</f>
        <v>0.14285714285714285</v>
      </c>
      <c r="AM117" s="110">
        <f>((S117*0.4)+(AJ117*0.2)+(AL117*0.15)-(AK117*0.25))*100</f>
        <v>28.859227542212235</v>
      </c>
      <c r="AN117" s="107">
        <f>AF118</f>
        <v>73.84</v>
      </c>
      <c r="AO117" s="114">
        <f>S118</f>
        <v>0.48305084745762711</v>
      </c>
      <c r="AP117" s="109">
        <f>AJ118</f>
        <v>0.25</v>
      </c>
      <c r="AQ117" s="109">
        <f>AK118</f>
        <v>0.25731310942578545</v>
      </c>
      <c r="AR117" s="109">
        <f>AL118</f>
        <v>0.1864406779661017</v>
      </c>
      <c r="AS117" s="115">
        <f>AM118</f>
        <v>20.685816332151973</v>
      </c>
      <c r="AT117" s="129">
        <f>L128</f>
        <v>23</v>
      </c>
      <c r="AU117" s="130">
        <f>L129</f>
        <v>36</v>
      </c>
      <c r="AV117" s="130">
        <f>L130</f>
        <v>10</v>
      </c>
      <c r="AW117" s="130">
        <f>L131</f>
        <v>13</v>
      </c>
      <c r="AX117" s="131">
        <f>AV117-AW118</f>
        <v>3</v>
      </c>
      <c r="AY117" s="132">
        <f>M128</f>
        <v>16</v>
      </c>
      <c r="AZ117" s="130">
        <f>M129</f>
        <v>32</v>
      </c>
      <c r="BA117" s="130">
        <f>M130</f>
        <v>11</v>
      </c>
      <c r="BB117" s="130">
        <f>M131</f>
        <v>7</v>
      </c>
      <c r="BC117" s="133">
        <f>BA117-AW117</f>
        <v>-2</v>
      </c>
      <c r="BH117" s="1" t="s">
        <v>21</v>
      </c>
      <c r="BI117" s="1" t="s">
        <v>22</v>
      </c>
      <c r="BJ117" s="1" t="s">
        <v>31</v>
      </c>
      <c r="BK117" s="1" t="s">
        <v>0</v>
      </c>
      <c r="BL117" s="1" t="s">
        <v>23</v>
      </c>
      <c r="BM117" s="1" t="s">
        <v>32</v>
      </c>
      <c r="BN117" s="1" t="s">
        <v>33</v>
      </c>
      <c r="BO117" s="1" t="s">
        <v>24</v>
      </c>
      <c r="BP117" s="1" t="s">
        <v>34</v>
      </c>
      <c r="BQ117" s="1" t="s">
        <v>35</v>
      </c>
      <c r="BR117" s="1" t="s">
        <v>25</v>
      </c>
      <c r="BS117" s="1" t="s">
        <v>1</v>
      </c>
      <c r="BT117" s="1" t="s">
        <v>26</v>
      </c>
      <c r="BU117" s="1" t="s">
        <v>72</v>
      </c>
      <c r="BV117" s="1" t="s">
        <v>27</v>
      </c>
      <c r="BW117" s="1" t="s">
        <v>28</v>
      </c>
      <c r="BX117" s="1" t="s">
        <v>18</v>
      </c>
      <c r="BY117" s="1" t="s">
        <v>19</v>
      </c>
      <c r="BZ117" s="1" t="s">
        <v>29</v>
      </c>
      <c r="CA117" s="1" t="s">
        <v>95</v>
      </c>
      <c r="CB117" s="1" t="s">
        <v>96</v>
      </c>
      <c r="CC117" s="1" t="s">
        <v>97</v>
      </c>
      <c r="CD117" s="1" t="s">
        <v>98</v>
      </c>
    </row>
    <row r="118" spans="1:82" ht="16.5" thickBot="1">
      <c r="B118" s="96" t="str">
        <f>Calendrier!E14</f>
        <v>TMB</v>
      </c>
      <c r="C118" s="103" t="str">
        <f>IF(E118&gt;F118,"V","D")</f>
        <v>D</v>
      </c>
      <c r="D118" s="104" t="s">
        <v>114</v>
      </c>
      <c r="E118" s="105">
        <f>IF(ISERROR(BH119),0,VALUE(BH119))</f>
        <v>64</v>
      </c>
      <c r="F118" s="106">
        <f>IF(ISERROR(BH125),0,VALUE(BH125))</f>
        <v>87</v>
      </c>
      <c r="G118" s="75">
        <f>IF(ISERROR(BM122),0,VALUE(BM122))</f>
        <v>24</v>
      </c>
      <c r="H118" s="67">
        <f>IF(ISERROR(BN122),0,VALUE(BN122))</f>
        <v>36</v>
      </c>
      <c r="I118" s="117">
        <f>IF(ISERROR(G118/H118)=TRUE,0,(G118/H118))</f>
        <v>0.66666666666666663</v>
      </c>
      <c r="J118" s="69">
        <f>IF(ISERROR(BP122),0,VALUE(BP122))</f>
        <v>3</v>
      </c>
      <c r="K118" s="69">
        <f>IF(ISERROR(BQ122),0,VALUE(BQ122))</f>
        <v>23</v>
      </c>
      <c r="L118" s="117">
        <f>IF(ISERROR(J118/K118)=TRUE,0,(J118/K118))</f>
        <v>0.13043478260869565</v>
      </c>
      <c r="M118" s="69">
        <f>G118+J118</f>
        <v>27</v>
      </c>
      <c r="N118" s="69">
        <f>H118+K118</f>
        <v>59</v>
      </c>
      <c r="O118" s="117">
        <f>IF(ISERROR(M118+0.5*J118/N118)=TRUE,0,(M118/N118))</f>
        <v>0.4576271186440678</v>
      </c>
      <c r="P118" s="69">
        <f>IF(ISERROR(BS122),0,VALUE(BS122))</f>
        <v>7</v>
      </c>
      <c r="Q118" s="69">
        <f>IF(ISERROR(BT122),0,VALUE(BT122))</f>
        <v>11</v>
      </c>
      <c r="R118" s="68">
        <f>IF(ISERROR(P118/Q118)=TRUE,0,(P118/Q118)*100)</f>
        <v>63.636363636363633</v>
      </c>
      <c r="S118" s="117">
        <f>((M118+0.5*J118)/N118)</f>
        <v>0.48305084745762711</v>
      </c>
      <c r="T118" s="117">
        <f>(E118/(2*(N118+(0.44*Q118))))</f>
        <v>0.50125313283208017</v>
      </c>
      <c r="U118" s="67">
        <f>IF(ISERROR(BU122),0,VALUE(BU122))</f>
        <v>9</v>
      </c>
      <c r="V118" s="67">
        <f>IF(ISERROR(BV122),0,VALUE(BV122))</f>
        <v>18</v>
      </c>
      <c r="W118" s="70">
        <f>U118+V118</f>
        <v>27</v>
      </c>
      <c r="X118" s="67">
        <f t="shared" ref="X118:AD118" si="33">IF(ISERROR(BX122),0,VALUE(BX122))</f>
        <v>16</v>
      </c>
      <c r="Y118" s="67">
        <f t="shared" si="33"/>
        <v>19</v>
      </c>
      <c r="Z118" s="67">
        <f t="shared" si="33"/>
        <v>9</v>
      </c>
      <c r="AA118" s="67">
        <f t="shared" si="33"/>
        <v>2</v>
      </c>
      <c r="AB118" s="67">
        <f t="shared" si="33"/>
        <v>2</v>
      </c>
      <c r="AC118" s="67">
        <f t="shared" si="33"/>
        <v>17</v>
      </c>
      <c r="AD118" s="67">
        <f t="shared" si="33"/>
        <v>11</v>
      </c>
      <c r="AE118" s="120">
        <f>(E118+Z118+X118+AA118+W118)-((N118-M118)+(Q118-P118)+Y118)</f>
        <v>63</v>
      </c>
      <c r="AF118" s="116">
        <f>(N118+0.44*Q118)+(Y118-U118)</f>
        <v>73.84</v>
      </c>
      <c r="AG118" s="111">
        <f>100*(E118/AF118)</f>
        <v>86.673889490790899</v>
      </c>
      <c r="AH118" s="111">
        <f>AG117</f>
        <v>117.63115197404004</v>
      </c>
      <c r="AI118" s="111">
        <f>AG118-AH118</f>
        <v>-30.957262483249139</v>
      </c>
      <c r="AJ118" s="112">
        <f>(U118/((N118-M118)+(Q118-P118)))</f>
        <v>0.25</v>
      </c>
      <c r="AK118" s="112">
        <f>(Y118/AF118)</f>
        <v>0.25731310942578545</v>
      </c>
      <c r="AL118" s="112">
        <f>(Q118/N118)</f>
        <v>0.1864406779661017</v>
      </c>
      <c r="AM118" s="113">
        <f>((S118*0.4)+(AJ118*0.2)+(AL118*0.15)-(AK118*0.25))*100</f>
        <v>20.685816332151973</v>
      </c>
      <c r="AN118" s="116">
        <f>AF117</f>
        <v>73.959999999999994</v>
      </c>
      <c r="AO118" s="117">
        <f>S117</f>
        <v>0.63492063492063489</v>
      </c>
      <c r="AP118" s="112">
        <f>AJ117</f>
        <v>0.38709677419354838</v>
      </c>
      <c r="AQ118" s="112">
        <f>AK117</f>
        <v>0.25689561925365062</v>
      </c>
      <c r="AR118" s="112">
        <f>AL117</f>
        <v>0.14285714285714285</v>
      </c>
      <c r="AS118" s="118">
        <f>AM117</f>
        <v>28.859227542212235</v>
      </c>
      <c r="AT118" s="134">
        <f>M128</f>
        <v>16</v>
      </c>
      <c r="AU118" s="70">
        <f>M129</f>
        <v>32</v>
      </c>
      <c r="AV118" s="70">
        <f>M130</f>
        <v>11</v>
      </c>
      <c r="AW118" s="135">
        <f>M131</f>
        <v>7</v>
      </c>
      <c r="AX118" s="136">
        <f>AV118-AW117</f>
        <v>-2</v>
      </c>
      <c r="AY118" s="137">
        <f>L128</f>
        <v>23</v>
      </c>
      <c r="AZ118" s="135">
        <f>L129</f>
        <v>36</v>
      </c>
      <c r="BA118" s="135">
        <f>L130</f>
        <v>10</v>
      </c>
      <c r="BB118" s="135">
        <f>L131</f>
        <v>13</v>
      </c>
      <c r="BC118" s="138">
        <f>BA118-AW118</f>
        <v>3</v>
      </c>
      <c r="BH118">
        <f>FIND("	",$D$123)</f>
        <v>3</v>
      </c>
      <c r="BI118">
        <f t="shared" ref="BI118:CB118" si="34">FIND("	",$D$123,BH118+1)</f>
        <v>9</v>
      </c>
      <c r="BJ118">
        <f t="shared" si="34"/>
        <v>12</v>
      </c>
      <c r="BK118">
        <f t="shared" si="34"/>
        <v>18</v>
      </c>
      <c r="BL118">
        <f t="shared" si="34"/>
        <v>21</v>
      </c>
      <c r="BM118">
        <f t="shared" si="34"/>
        <v>26</v>
      </c>
      <c r="BN118">
        <f t="shared" si="34"/>
        <v>29</v>
      </c>
      <c r="BO118">
        <f t="shared" si="34"/>
        <v>34</v>
      </c>
      <c r="BP118">
        <f t="shared" si="34"/>
        <v>37</v>
      </c>
      <c r="BQ118">
        <f t="shared" si="34"/>
        <v>39</v>
      </c>
      <c r="BR118">
        <f t="shared" si="34"/>
        <v>42</v>
      </c>
      <c r="BS118">
        <f t="shared" si="34"/>
        <v>45</v>
      </c>
      <c r="BT118">
        <f t="shared" si="34"/>
        <v>48</v>
      </c>
      <c r="BU118">
        <f t="shared" si="34"/>
        <v>51</v>
      </c>
      <c r="BV118">
        <f t="shared" si="34"/>
        <v>53</v>
      </c>
      <c r="BW118">
        <f t="shared" si="34"/>
        <v>55</v>
      </c>
      <c r="BX118">
        <f t="shared" si="34"/>
        <v>57</v>
      </c>
      <c r="BY118">
        <f t="shared" si="34"/>
        <v>60</v>
      </c>
      <c r="BZ118">
        <f t="shared" si="34"/>
        <v>63</v>
      </c>
      <c r="CA118">
        <f t="shared" si="34"/>
        <v>64</v>
      </c>
      <c r="CB118" t="e">
        <f t="shared" si="34"/>
        <v>#VALUE!</v>
      </c>
    </row>
    <row r="119" spans="1:82">
      <c r="BH119" t="str">
        <f>TRIM(MID($D$123,1,BH118-1))</f>
        <v>64</v>
      </c>
      <c r="BJ119" t="str">
        <f>TRIM(MID($D$123,BH118,BI118-BH118))</f>
        <v xml:space="preserve">	27-59</v>
      </c>
      <c r="BM119" t="str">
        <f>TRIM(MID($D$123,BJ118,BK118-BJ118))</f>
        <v xml:space="preserve">	24-36</v>
      </c>
      <c r="BN119" t="str">
        <f>TRIM(MID($D$123,BK118,BL118-BK118))</f>
        <v xml:space="preserve">	66</v>
      </c>
      <c r="BP119" t="str">
        <f>TRIM(MID($D$123,BL118,BM118-BL118))</f>
        <v xml:space="preserve">	3-23</v>
      </c>
      <c r="BQ119" t="str">
        <f>TRIM(MID($D$123,BM118,BN118-BM118))</f>
        <v xml:space="preserve">	13</v>
      </c>
      <c r="BS119" t="str">
        <f t="shared" ref="BS119:CD119" si="35">TRIM(MID($D$123,BN118,BO118-BN118))</f>
        <v xml:space="preserve">	7-11</v>
      </c>
      <c r="BT119" t="str">
        <f t="shared" si="35"/>
        <v xml:space="preserve">	63</v>
      </c>
      <c r="BU119" t="str">
        <f t="shared" si="35"/>
        <v xml:space="preserve">	9</v>
      </c>
      <c r="BV119" t="str">
        <f t="shared" si="35"/>
        <v xml:space="preserve">	18</v>
      </c>
      <c r="BW119" t="str">
        <f t="shared" si="35"/>
        <v xml:space="preserve">	27</v>
      </c>
      <c r="BX119" t="str">
        <f t="shared" si="35"/>
        <v xml:space="preserve">	16</v>
      </c>
      <c r="BY119" t="str">
        <f t="shared" si="35"/>
        <v xml:space="preserve">	19</v>
      </c>
      <c r="BZ119" t="str">
        <f t="shared" si="35"/>
        <v xml:space="preserve">	9</v>
      </c>
      <c r="CA119" t="str">
        <f t="shared" si="35"/>
        <v xml:space="preserve">	2</v>
      </c>
      <c r="CB119" t="str">
        <f t="shared" si="35"/>
        <v xml:space="preserve">	2</v>
      </c>
      <c r="CC119" t="str">
        <f t="shared" si="35"/>
        <v xml:space="preserve">	17</v>
      </c>
      <c r="CD119" t="str">
        <f t="shared" si="35"/>
        <v xml:space="preserve">	11</v>
      </c>
    </row>
    <row r="120" spans="1:82" ht="16.5" thickBot="1">
      <c r="I120" s="4"/>
      <c r="K120" s="4"/>
      <c r="BH120">
        <f>FIND("-",BJ119)</f>
        <v>4</v>
      </c>
      <c r="BJ120">
        <f>FIND("-",BJ119)</f>
        <v>4</v>
      </c>
      <c r="BL120">
        <f>FIND("-",BP119)</f>
        <v>3</v>
      </c>
      <c r="BN120">
        <f>FIND("-",BS119)</f>
        <v>3</v>
      </c>
    </row>
    <row r="121" spans="1:82" ht="16.5" thickBot="1">
      <c r="C121" s="186" t="s">
        <v>20</v>
      </c>
      <c r="D121" s="187"/>
      <c r="E121" s="187"/>
      <c r="F121" s="187"/>
      <c r="G121" s="187"/>
      <c r="H121" s="187"/>
      <c r="I121" s="187"/>
      <c r="J121" s="187"/>
      <c r="K121" s="188"/>
      <c r="BJ121" t="str">
        <f>LEFT(BJ119,3)</f>
        <v xml:space="preserve">	27</v>
      </c>
      <c r="BK121" t="str">
        <f>RIGHT(BJ119,LEN(BJ119)-BH120)</f>
        <v>59</v>
      </c>
      <c r="BM121" t="str">
        <f>LEFT(BM119,BJ120-1)</f>
        <v xml:space="preserve">	24</v>
      </c>
      <c r="BN121" t="str">
        <f>RIGHT(BM119,LEN(BM119)-BJ120)</f>
        <v>36</v>
      </c>
      <c r="BO121" t="str">
        <f>RIGHT(BN119,LEN(BN119)-BL120)</f>
        <v/>
      </c>
      <c r="BP121" t="str">
        <f>LEFT(BP119,BL120-1)</f>
        <v xml:space="preserve">	3</v>
      </c>
      <c r="BQ121" t="str">
        <f>RIGHT(BP119,LEN(BP119)-BL120)</f>
        <v>23</v>
      </c>
      <c r="BS121" t="str">
        <f>LEFT(BS119,BN120-1)</f>
        <v xml:space="preserve">	7</v>
      </c>
      <c r="BT121" t="str">
        <f>RIGHT(BS119,LEN(BS119)-BN120)</f>
        <v>11</v>
      </c>
    </row>
    <row r="122" spans="1:82" ht="16.5" thickBot="1">
      <c r="C122" s="97" t="str">
        <f>B117</f>
        <v>LBB</v>
      </c>
      <c r="D122" s="58" t="s">
        <v>167</v>
      </c>
      <c r="E122" s="59"/>
      <c r="F122" s="59"/>
      <c r="G122" s="59"/>
      <c r="H122" s="59"/>
      <c r="I122" s="60"/>
      <c r="J122" s="60"/>
      <c r="K122" s="61"/>
      <c r="L122" s="52"/>
      <c r="P122" s="20"/>
      <c r="Q122" s="21"/>
      <c r="R122" s="21"/>
      <c r="S122" s="21"/>
      <c r="T122" s="21"/>
      <c r="U122" s="20"/>
      <c r="BJ122" t="str">
        <f>CLEAN(BJ121)</f>
        <v>27</v>
      </c>
      <c r="BK122" t="str">
        <f>CLEAN(BK121)</f>
        <v>59</v>
      </c>
      <c r="BM122" t="str">
        <f>CLEAN(BM121)</f>
        <v>24</v>
      </c>
      <c r="BN122" t="str">
        <f>CLEAN(BN121)</f>
        <v>36</v>
      </c>
      <c r="BO122" t="str">
        <f>CLEAN(BO121)</f>
        <v/>
      </c>
      <c r="BP122" t="str">
        <f>CLEAN(BP121)</f>
        <v>3</v>
      </c>
      <c r="BQ122" t="str">
        <f>CLEAN(BQ121)</f>
        <v>23</v>
      </c>
      <c r="BS122" t="str">
        <f>CLEAN(BS121)</f>
        <v>7</v>
      </c>
      <c r="BT122" t="str">
        <f>CLEAN(BT121)</f>
        <v>11</v>
      </c>
      <c r="BU122" t="str">
        <f t="shared" ref="BU122:CD122" si="36">CLEAN(BU119)</f>
        <v>9</v>
      </c>
      <c r="BV122" t="str">
        <f t="shared" si="36"/>
        <v>18</v>
      </c>
      <c r="BW122" t="str">
        <f t="shared" si="36"/>
        <v>27</v>
      </c>
      <c r="BX122" t="str">
        <f t="shared" si="36"/>
        <v>16</v>
      </c>
      <c r="BY122" t="str">
        <f t="shared" si="36"/>
        <v>19</v>
      </c>
      <c r="BZ122" t="str">
        <f t="shared" si="36"/>
        <v>9</v>
      </c>
      <c r="CA122" t="str">
        <f t="shared" si="36"/>
        <v>2</v>
      </c>
      <c r="CB122" t="str">
        <f t="shared" si="36"/>
        <v>2</v>
      </c>
      <c r="CC122" t="str">
        <f t="shared" si="36"/>
        <v>17</v>
      </c>
      <c r="CD122" t="str">
        <f t="shared" si="36"/>
        <v>11</v>
      </c>
    </row>
    <row r="123" spans="1:82" ht="16.5" thickBot="1">
      <c r="C123" s="98" t="str">
        <f>B118</f>
        <v>TMB</v>
      </c>
      <c r="D123" s="54" t="s">
        <v>168</v>
      </c>
      <c r="E123" s="49"/>
      <c r="F123" s="49"/>
      <c r="G123" s="49"/>
      <c r="H123" s="49"/>
      <c r="I123" s="50"/>
      <c r="J123" s="50"/>
      <c r="K123" s="51"/>
      <c r="P123" s="20"/>
      <c r="Q123" s="21"/>
      <c r="R123" s="21"/>
      <c r="S123" s="21"/>
      <c r="T123" s="21"/>
      <c r="U123" s="20"/>
      <c r="BH123" s="1" t="s">
        <v>21</v>
      </c>
      <c r="BI123" s="1" t="s">
        <v>22</v>
      </c>
      <c r="BJ123" s="1" t="s">
        <v>31</v>
      </c>
      <c r="BK123" s="1" t="s">
        <v>0</v>
      </c>
      <c r="BL123" s="1" t="s">
        <v>23</v>
      </c>
      <c r="BM123" s="1" t="s">
        <v>32</v>
      </c>
      <c r="BN123" s="1" t="s">
        <v>33</v>
      </c>
      <c r="BO123" s="1" t="s">
        <v>24</v>
      </c>
      <c r="BP123" s="1" t="s">
        <v>34</v>
      </c>
      <c r="BQ123" s="1" t="s">
        <v>35</v>
      </c>
      <c r="BR123" s="1" t="s">
        <v>25</v>
      </c>
      <c r="BS123" s="1" t="s">
        <v>1</v>
      </c>
      <c r="BT123" s="1" t="s">
        <v>26</v>
      </c>
      <c r="BU123" s="1" t="s">
        <v>72</v>
      </c>
      <c r="BV123" s="1" t="s">
        <v>27</v>
      </c>
      <c r="BW123" s="1" t="s">
        <v>28</v>
      </c>
      <c r="BX123" s="1" t="s">
        <v>18</v>
      </c>
      <c r="BY123" s="1" t="s">
        <v>19</v>
      </c>
      <c r="BZ123" s="1" t="s">
        <v>29</v>
      </c>
      <c r="CA123" s="1" t="s">
        <v>95</v>
      </c>
      <c r="CB123" s="1" t="s">
        <v>96</v>
      </c>
    </row>
    <row r="124" spans="1:82">
      <c r="BH124">
        <f>FIND("	",$D$122)</f>
        <v>3</v>
      </c>
      <c r="BI124">
        <f t="shared" ref="BI124:CB124" si="37">FIND("	",$D$122,BH124+1)</f>
        <v>9</v>
      </c>
      <c r="BJ124">
        <f t="shared" si="37"/>
        <v>12</v>
      </c>
      <c r="BK124">
        <f t="shared" si="37"/>
        <v>18</v>
      </c>
      <c r="BL124">
        <f t="shared" si="37"/>
        <v>21</v>
      </c>
      <c r="BM124">
        <f t="shared" si="37"/>
        <v>27</v>
      </c>
      <c r="BN124">
        <f t="shared" si="37"/>
        <v>30</v>
      </c>
      <c r="BO124">
        <f t="shared" si="37"/>
        <v>34</v>
      </c>
      <c r="BP124">
        <f t="shared" si="37"/>
        <v>37</v>
      </c>
      <c r="BQ124">
        <f t="shared" si="37"/>
        <v>40</v>
      </c>
      <c r="BR124">
        <f t="shared" si="37"/>
        <v>43</v>
      </c>
      <c r="BS124">
        <f t="shared" si="37"/>
        <v>46</v>
      </c>
      <c r="BT124">
        <f t="shared" si="37"/>
        <v>49</v>
      </c>
      <c r="BU124">
        <f t="shared" si="37"/>
        <v>52</v>
      </c>
      <c r="BV124">
        <f t="shared" si="37"/>
        <v>54</v>
      </c>
      <c r="BW124">
        <f t="shared" si="37"/>
        <v>56</v>
      </c>
      <c r="BX124">
        <f t="shared" si="37"/>
        <v>58</v>
      </c>
      <c r="BY124">
        <f t="shared" si="37"/>
        <v>61</v>
      </c>
      <c r="BZ124">
        <f t="shared" si="37"/>
        <v>64</v>
      </c>
      <c r="CA124">
        <f t="shared" si="37"/>
        <v>65</v>
      </c>
      <c r="CB124" t="e">
        <f t="shared" si="37"/>
        <v>#VALUE!</v>
      </c>
    </row>
    <row r="125" spans="1:82">
      <c r="N125" s="6"/>
      <c r="BH125" t="str">
        <f>TRIM(MID($D$122,1,BH124-1))</f>
        <v>87</v>
      </c>
      <c r="BJ125" t="str">
        <f>TRIM(MID($D$122,BH124,BI124-BH124))</f>
        <v xml:space="preserve">	34-63</v>
      </c>
      <c r="BM125" t="str">
        <f>TRIM(MID($D$122,BJ124,BK124-BJ124))</f>
        <v xml:space="preserve">	22-37</v>
      </c>
      <c r="BN125" t="str">
        <f>TRIM(MID($D$122,BK124,BL124-BK124))</f>
        <v xml:space="preserve">	59</v>
      </c>
      <c r="BP125" t="str">
        <f>TRIM(MID($D$122,BL124,BM124-BL124))</f>
        <v xml:space="preserve">	12-26</v>
      </c>
      <c r="BQ125" t="str">
        <f>TRIM(MID($D$122,BM124,BN124-BM124))</f>
        <v xml:space="preserve">	46</v>
      </c>
      <c r="BS125" t="str">
        <f t="shared" ref="BS125:CD125" si="38">TRIM(MID($D$122,BN124,BO124-BN124))</f>
        <v xml:space="preserve">	7-9</v>
      </c>
      <c r="BT125" t="str">
        <f t="shared" si="38"/>
        <v xml:space="preserve">	77</v>
      </c>
      <c r="BU125" t="str">
        <f t="shared" si="38"/>
        <v xml:space="preserve">	12</v>
      </c>
      <c r="BV125" t="str">
        <f t="shared" si="38"/>
        <v xml:space="preserve">	24</v>
      </c>
      <c r="BW125" t="str">
        <f t="shared" si="38"/>
        <v xml:space="preserve">	36</v>
      </c>
      <c r="BX125" t="str">
        <f t="shared" si="38"/>
        <v xml:space="preserve">	23</v>
      </c>
      <c r="BY125" t="str">
        <f t="shared" si="38"/>
        <v xml:space="preserve">	19</v>
      </c>
      <c r="BZ125" t="str">
        <f t="shared" si="38"/>
        <v xml:space="preserve">	9</v>
      </c>
      <c r="CA125" t="str">
        <f t="shared" si="38"/>
        <v xml:space="preserve">	2</v>
      </c>
      <c r="CB125" t="str">
        <f t="shared" si="38"/>
        <v xml:space="preserve">	2</v>
      </c>
      <c r="CC125" t="str">
        <f t="shared" si="38"/>
        <v xml:space="preserve">	11</v>
      </c>
      <c r="CD125" t="str">
        <f t="shared" si="38"/>
        <v xml:space="preserve">	17</v>
      </c>
    </row>
    <row r="126" spans="1:82" ht="16.5" thickBot="1">
      <c r="BH126">
        <f>FIND("-",BJ125)</f>
        <v>4</v>
      </c>
      <c r="BJ126">
        <f>FIND("-",BJ125)</f>
        <v>4</v>
      </c>
      <c r="BL126">
        <f>FIND("-",BP125)</f>
        <v>4</v>
      </c>
      <c r="BN126">
        <f>FIND("-",BS125)</f>
        <v>3</v>
      </c>
    </row>
    <row r="127" spans="1:82" ht="18.75" thickBot="1">
      <c r="B127" s="25" t="s">
        <v>46</v>
      </c>
      <c r="C127" s="24"/>
      <c r="D127" s="24"/>
      <c r="E127" s="25" t="s">
        <v>47</v>
      </c>
      <c r="F127" s="24"/>
      <c r="J127" s="184"/>
      <c r="K127" s="185"/>
      <c r="L127" s="140" t="str">
        <f>B117</f>
        <v>LBB</v>
      </c>
      <c r="M127" s="139" t="str">
        <f>B118</f>
        <v>TMB</v>
      </c>
      <c r="BJ127" t="str">
        <f>LEFT(BJ125,3)</f>
        <v xml:space="preserve">	34</v>
      </c>
      <c r="BK127" t="str">
        <f>RIGHT(BJ125,LEN(BJ125)-BH126)</f>
        <v>63</v>
      </c>
      <c r="BM127" t="str">
        <f>LEFT(BM125,BJ126-1)</f>
        <v xml:space="preserve">	22</v>
      </c>
      <c r="BN127" t="str">
        <f>RIGHT(BM125,LEN(BM125)-BJ126)</f>
        <v>37</v>
      </c>
      <c r="BP127" t="str">
        <f>LEFT(BP125,BL126-1)</f>
        <v xml:space="preserve">	12</v>
      </c>
      <c r="BQ127" t="str">
        <f>RIGHT(BP125,LEN(BP125)-BL126)</f>
        <v>26</v>
      </c>
      <c r="BS127" t="str">
        <f>LEFT(BS125,BN126-1)</f>
        <v xml:space="preserve">	7</v>
      </c>
      <c r="BT127" t="str">
        <f>RIGHT(BS125,LEN(BS125)-BN126)</f>
        <v>9</v>
      </c>
    </row>
    <row r="128" spans="1:82">
      <c r="B128" s="22" t="s">
        <v>169</v>
      </c>
      <c r="E128" s="22" t="s">
        <v>175</v>
      </c>
      <c r="J128" s="182" t="s">
        <v>48</v>
      </c>
      <c r="K128" s="183"/>
      <c r="L128" s="28">
        <f>MID(B128,FIND(":",B128)+1,LEN(B128))*1</f>
        <v>23</v>
      </c>
      <c r="M128" s="33">
        <f>MID(E128,FIND(":",E128)+1,LEN(E128))*1</f>
        <v>16</v>
      </c>
      <c r="BJ128" t="str">
        <f>CLEAN(BJ127)</f>
        <v>34</v>
      </c>
      <c r="BK128" t="str">
        <f>CLEAN(BK127)</f>
        <v>63</v>
      </c>
      <c r="BM128" t="str">
        <f>CLEAN(BM127)</f>
        <v>22</v>
      </c>
      <c r="BN128" t="str">
        <f>CLEAN(BN127)</f>
        <v>37</v>
      </c>
      <c r="BP128" t="str">
        <f>CLEAN(BP127)</f>
        <v>12</v>
      </c>
      <c r="BQ128" t="str">
        <f>CLEAN(BQ127)</f>
        <v>26</v>
      </c>
      <c r="BS128" t="str">
        <f>CLEAN(BS127)</f>
        <v>7</v>
      </c>
      <c r="BT128" t="str">
        <f>CLEAN(BT127)</f>
        <v>9</v>
      </c>
      <c r="BU128" t="str">
        <f t="shared" ref="BU128:CD128" si="39">CLEAN(BU125)</f>
        <v>12</v>
      </c>
      <c r="BV128" t="str">
        <f t="shared" si="39"/>
        <v>24</v>
      </c>
      <c r="BW128" t="str">
        <f t="shared" si="39"/>
        <v>36</v>
      </c>
      <c r="BX128" t="str">
        <f t="shared" si="39"/>
        <v>23</v>
      </c>
      <c r="BY128" t="str">
        <f t="shared" si="39"/>
        <v>19</v>
      </c>
      <c r="BZ128" t="str">
        <f t="shared" si="39"/>
        <v>9</v>
      </c>
      <c r="CA128" t="str">
        <f t="shared" si="39"/>
        <v>2</v>
      </c>
      <c r="CB128" t="str">
        <f t="shared" si="39"/>
        <v>2</v>
      </c>
      <c r="CC128" t="str">
        <f t="shared" si="39"/>
        <v>11</v>
      </c>
      <c r="CD128" t="str">
        <f t="shared" si="39"/>
        <v>17</v>
      </c>
    </row>
    <row r="129" spans="1:55" ht="18">
      <c r="B129" s="23"/>
      <c r="E129" s="23"/>
      <c r="J129" s="182" t="s">
        <v>49</v>
      </c>
      <c r="K129" s="183"/>
      <c r="L129" s="29">
        <f>MID(B130,FIND(":",B130)+1,LEN(B130))*1</f>
        <v>36</v>
      </c>
      <c r="M129" s="34">
        <f>MID(E130,FIND(":",E130)+1,LEN(E130))*1</f>
        <v>32</v>
      </c>
    </row>
    <row r="130" spans="1:55">
      <c r="B130" s="22" t="s">
        <v>170</v>
      </c>
      <c r="E130" s="22" t="s">
        <v>45</v>
      </c>
      <c r="J130" s="182" t="s">
        <v>135</v>
      </c>
      <c r="K130" s="183"/>
      <c r="L130" s="29">
        <f>MID(B132,FIND(":",B132)+1,LEN(B132))*1</f>
        <v>10</v>
      </c>
      <c r="M130" s="34">
        <f>MID(E132,FIND(":",E132)+1,LEN(E132))*1</f>
        <v>11</v>
      </c>
    </row>
    <row r="131" spans="1:55" ht="18">
      <c r="B131" s="23"/>
      <c r="E131" s="23"/>
      <c r="J131" s="182" t="s">
        <v>51</v>
      </c>
      <c r="K131" s="183"/>
      <c r="L131" s="29">
        <f>MID(B134,FIND(":",B134)+1,LEN(B134))*1</f>
        <v>13</v>
      </c>
      <c r="M131" s="34">
        <f>MID(E134,FIND(":",E134)+1,LEN(E134))*1</f>
        <v>7</v>
      </c>
    </row>
    <row r="132" spans="1:55" ht="16.5" thickBot="1">
      <c r="B132" s="22" t="s">
        <v>171</v>
      </c>
      <c r="E132" s="22" t="s">
        <v>54</v>
      </c>
      <c r="J132" s="189" t="s">
        <v>52</v>
      </c>
      <c r="K132" s="190"/>
      <c r="L132" s="31">
        <f>MID(B136,FIND(":",B136)+1,LEN(B136))*1</f>
        <v>31</v>
      </c>
      <c r="M132" s="35">
        <f>MID(E136,FIND(":",E136)+1,LEN(E136))*1</f>
        <v>18</v>
      </c>
    </row>
    <row r="133" spans="1:55" ht="18">
      <c r="B133" s="23"/>
      <c r="E133" s="23"/>
    </row>
    <row r="134" spans="1:55">
      <c r="B134" s="22" t="s">
        <v>172</v>
      </c>
      <c r="E134" s="22" t="s">
        <v>139</v>
      </c>
    </row>
    <row r="135" spans="1:55" ht="18">
      <c r="B135" s="23"/>
      <c r="E135" s="23"/>
    </row>
    <row r="136" spans="1:55">
      <c r="B136" s="22" t="s">
        <v>173</v>
      </c>
      <c r="E136" s="22" t="s">
        <v>176</v>
      </c>
    </row>
    <row r="137" spans="1:55" ht="18">
      <c r="B137" s="23"/>
      <c r="E137" s="23"/>
    </row>
    <row r="138" spans="1:55">
      <c r="B138" s="22" t="s">
        <v>174</v>
      </c>
      <c r="E138" s="22" t="s">
        <v>161</v>
      </c>
    </row>
    <row r="139" spans="1:55" ht="18">
      <c r="B139" s="23"/>
      <c r="E139" s="23"/>
    </row>
    <row r="140" spans="1:55">
      <c r="B140" s="22" t="s">
        <v>166</v>
      </c>
      <c r="E140" s="22" t="s">
        <v>142</v>
      </c>
    </row>
    <row r="141" spans="1:55" ht="16.5" thickBot="1"/>
    <row r="142" spans="1:55" ht="16.5" thickBot="1">
      <c r="AF142" s="162" t="s">
        <v>121</v>
      </c>
      <c r="AG142" s="163"/>
      <c r="AH142" s="163"/>
      <c r="AI142" s="163"/>
      <c r="AJ142" s="163"/>
      <c r="AK142" s="163"/>
      <c r="AL142" s="163"/>
      <c r="AM142" s="163"/>
      <c r="AN142" s="163"/>
      <c r="AO142" s="163"/>
      <c r="AP142" s="163"/>
      <c r="AQ142" s="163"/>
      <c r="AR142" s="163"/>
      <c r="AS142" s="164"/>
      <c r="AT142" s="165" t="s">
        <v>122</v>
      </c>
      <c r="AU142" s="166"/>
      <c r="AV142" s="166"/>
      <c r="AW142" s="166"/>
      <c r="AX142" s="166"/>
      <c r="AY142" s="166"/>
      <c r="AZ142" s="166"/>
      <c r="BA142" s="166"/>
      <c r="BB142" s="166"/>
      <c r="BC142" s="167"/>
    </row>
    <row r="143" spans="1:55" ht="16.5" thickBot="1">
      <c r="B143" s="55"/>
      <c r="C143" s="128"/>
      <c r="D143" s="71"/>
      <c r="E143" s="71"/>
      <c r="F143" s="71"/>
      <c r="G143" s="168" t="s">
        <v>120</v>
      </c>
      <c r="H143" s="169"/>
      <c r="I143" s="169"/>
      <c r="J143" s="169"/>
      <c r="K143" s="169"/>
      <c r="L143" s="169"/>
      <c r="M143" s="169"/>
      <c r="N143" s="169"/>
      <c r="O143" s="169"/>
      <c r="P143" s="169"/>
      <c r="Q143" s="169"/>
      <c r="R143" s="169"/>
      <c r="S143" s="169"/>
      <c r="T143" s="169"/>
      <c r="U143" s="169"/>
      <c r="V143" s="169"/>
      <c r="W143" s="169"/>
      <c r="X143" s="169"/>
      <c r="Y143" s="169"/>
      <c r="Z143" s="169"/>
      <c r="AA143" s="169"/>
      <c r="AB143" s="169"/>
      <c r="AC143" s="169"/>
      <c r="AD143" s="169"/>
      <c r="AE143" s="170"/>
      <c r="AF143" s="78"/>
      <c r="AG143" s="78"/>
      <c r="AH143" s="78"/>
      <c r="AI143" s="78"/>
      <c r="AJ143" s="78"/>
      <c r="AK143" s="78"/>
      <c r="AL143" s="78"/>
      <c r="AM143" s="79"/>
      <c r="AN143" s="172" t="s">
        <v>112</v>
      </c>
      <c r="AO143" s="172"/>
      <c r="AP143" s="172"/>
      <c r="AQ143" s="172"/>
      <c r="AR143" s="172"/>
      <c r="AS143" s="173"/>
      <c r="AT143" s="84"/>
      <c r="AU143" s="84"/>
      <c r="AV143" s="84"/>
      <c r="AW143" s="84"/>
      <c r="AX143" s="91"/>
      <c r="AY143" s="174" t="s">
        <v>112</v>
      </c>
      <c r="AZ143" s="175"/>
      <c r="BA143" s="175"/>
      <c r="BB143" s="175"/>
      <c r="BC143" s="176"/>
    </row>
    <row r="144" spans="1:55" ht="16.5" thickBot="1">
      <c r="A144" s="57" t="s">
        <v>84</v>
      </c>
      <c r="B144" s="57" t="s">
        <v>124</v>
      </c>
      <c r="C144" s="41" t="s">
        <v>90</v>
      </c>
      <c r="D144" s="56" t="s">
        <v>115</v>
      </c>
      <c r="E144" s="19" t="s">
        <v>22</v>
      </c>
      <c r="F144" s="76" t="s">
        <v>116</v>
      </c>
      <c r="G144" s="73" t="s">
        <v>7</v>
      </c>
      <c r="H144" s="72" t="s">
        <v>8</v>
      </c>
      <c r="I144" s="72" t="s">
        <v>117</v>
      </c>
      <c r="J144" s="72" t="s">
        <v>10</v>
      </c>
      <c r="K144" s="72" t="s">
        <v>11</v>
      </c>
      <c r="L144" s="72" t="s">
        <v>118</v>
      </c>
      <c r="M144" s="72" t="s">
        <v>91</v>
      </c>
      <c r="N144" s="72" t="s">
        <v>92</v>
      </c>
      <c r="O144" s="72" t="s">
        <v>93</v>
      </c>
      <c r="P144" s="72" t="s">
        <v>13</v>
      </c>
      <c r="Q144" s="72" t="s">
        <v>14</v>
      </c>
      <c r="R144" s="72" t="s">
        <v>15</v>
      </c>
      <c r="S144" s="72" t="s">
        <v>36</v>
      </c>
      <c r="T144" s="72" t="s">
        <v>94</v>
      </c>
      <c r="U144" s="72" t="s">
        <v>16</v>
      </c>
      <c r="V144" s="72" t="s">
        <v>17</v>
      </c>
      <c r="W144" s="72" t="s">
        <v>39</v>
      </c>
      <c r="X144" s="72" t="s">
        <v>18</v>
      </c>
      <c r="Y144" s="72" t="s">
        <v>19</v>
      </c>
      <c r="Z144" s="72" t="s">
        <v>29</v>
      </c>
      <c r="AA144" s="72" t="s">
        <v>95</v>
      </c>
      <c r="AB144" s="72" t="s">
        <v>96</v>
      </c>
      <c r="AC144" s="72" t="s">
        <v>97</v>
      </c>
      <c r="AD144" s="72" t="s">
        <v>98</v>
      </c>
      <c r="AE144" s="77" t="s">
        <v>99</v>
      </c>
      <c r="AF144" s="80" t="s">
        <v>100</v>
      </c>
      <c r="AG144" s="81" t="s">
        <v>101</v>
      </c>
      <c r="AH144" s="81" t="s">
        <v>102</v>
      </c>
      <c r="AI144" s="81" t="s">
        <v>103</v>
      </c>
      <c r="AJ144" s="81" t="s">
        <v>104</v>
      </c>
      <c r="AK144" s="81" t="s">
        <v>105</v>
      </c>
      <c r="AL144" s="81" t="s">
        <v>106</v>
      </c>
      <c r="AM144" s="82" t="s">
        <v>107</v>
      </c>
      <c r="AN144" s="80" t="s">
        <v>100</v>
      </c>
      <c r="AO144" s="81" t="s">
        <v>36</v>
      </c>
      <c r="AP144" s="81" t="s">
        <v>104</v>
      </c>
      <c r="AQ144" s="81" t="s">
        <v>105</v>
      </c>
      <c r="AR144" s="81" t="s">
        <v>106</v>
      </c>
      <c r="AS144" s="83" t="s">
        <v>107</v>
      </c>
      <c r="AT144" s="85" t="s">
        <v>108</v>
      </c>
      <c r="AU144" s="86" t="s">
        <v>109</v>
      </c>
      <c r="AV144" s="86" t="s">
        <v>110</v>
      </c>
      <c r="AW144" s="86" t="s">
        <v>111</v>
      </c>
      <c r="AX144" s="92" t="s">
        <v>119</v>
      </c>
      <c r="AY144" s="121" t="s">
        <v>108</v>
      </c>
      <c r="AZ144" s="86" t="s">
        <v>109</v>
      </c>
      <c r="BA144" s="86" t="s">
        <v>110</v>
      </c>
      <c r="BB144" s="86" t="s">
        <v>111</v>
      </c>
      <c r="BC144" s="122" t="s">
        <v>119</v>
      </c>
    </row>
    <row r="145" spans="1:82" ht="16.5" thickBot="1">
      <c r="A145" s="127">
        <f xml:space="preserve"> Calendrier!A15</f>
        <v>12</v>
      </c>
      <c r="B145" s="95" t="str">
        <f>Calendrier!C15</f>
        <v>BLMA</v>
      </c>
      <c r="C145" s="99" t="str">
        <f>IF(E145&gt;F145,"V","D")</f>
        <v>V</v>
      </c>
      <c r="D145" s="100" t="s">
        <v>113</v>
      </c>
      <c r="E145" s="101">
        <f>IF(ISERROR(BH153),0,VALUE(BH153))</f>
        <v>66</v>
      </c>
      <c r="F145" s="102">
        <f>IF(ISERROR(BH147),0,VALUE(BH147))</f>
        <v>64</v>
      </c>
      <c r="G145" s="74">
        <f>IF(ISERROR(BM156),0,VALUE(BM156))</f>
        <v>19</v>
      </c>
      <c r="H145" s="63">
        <f>IF(ISERROR(BN156),0,VALUE(BN156))</f>
        <v>37</v>
      </c>
      <c r="I145" s="114">
        <f>IF(ISERROR(G145/H145)=TRUE,0,(G145/H145))</f>
        <v>0.51351351351351349</v>
      </c>
      <c r="J145" s="63">
        <f>IF(ISERROR(BP156),0,VALUE(BP156))</f>
        <v>6</v>
      </c>
      <c r="K145" s="63">
        <f>IF(ISERROR(BQ156),0,VALUE(BQ156))</f>
        <v>19</v>
      </c>
      <c r="L145" s="114">
        <f>IF(ISERROR(J145/K145)=TRUE,0,(J145/K145))</f>
        <v>0.31578947368421051</v>
      </c>
      <c r="M145" s="63">
        <f>G145+J145</f>
        <v>25</v>
      </c>
      <c r="N145" s="63">
        <f>H145+K145</f>
        <v>56</v>
      </c>
      <c r="O145" s="114">
        <f>IF(ISERROR(M145+0.5*J145/N145)=TRUE,0,(M145/N145))</f>
        <v>0.44642857142857145</v>
      </c>
      <c r="P145" s="63">
        <f>IF(ISERROR(BS156),0,VALUE(BS156))</f>
        <v>10</v>
      </c>
      <c r="Q145" s="63">
        <f>IF(ISERROR(BT156),0,VALUE(BT156))</f>
        <v>11</v>
      </c>
      <c r="R145" s="64">
        <f>IF(ISERROR(P145/Q145)=TRUE,0,(P145/Q145)*100)</f>
        <v>90.909090909090907</v>
      </c>
      <c r="S145" s="114">
        <f>((M145+0.5*J145)/N145)</f>
        <v>0.5</v>
      </c>
      <c r="T145" s="114">
        <f>(E145/(2*(N145+(0.44*Q145))))</f>
        <v>0.54240631163708086</v>
      </c>
      <c r="U145" s="65">
        <f>IF(ISERROR(BU156),0,VALUE(BU156))</f>
        <v>8</v>
      </c>
      <c r="V145" s="65">
        <f>IF(ISERROR(BV156),0,VALUE(BV156))</f>
        <v>22</v>
      </c>
      <c r="W145" s="66">
        <f>U145+V145</f>
        <v>30</v>
      </c>
      <c r="X145" s="65">
        <f t="shared" ref="X145:AD145" si="40">IF(ISERROR(BX156),0,VALUE(BX156))</f>
        <v>18</v>
      </c>
      <c r="Y145" s="65">
        <f t="shared" si="40"/>
        <v>19</v>
      </c>
      <c r="Z145" s="65">
        <f t="shared" si="40"/>
        <v>4</v>
      </c>
      <c r="AA145" s="65">
        <f t="shared" si="40"/>
        <v>0</v>
      </c>
      <c r="AB145" s="65">
        <f t="shared" si="40"/>
        <v>2</v>
      </c>
      <c r="AC145" s="65">
        <f t="shared" si="40"/>
        <v>11</v>
      </c>
      <c r="AD145" s="65">
        <f t="shared" si="40"/>
        <v>15</v>
      </c>
      <c r="AE145" s="119">
        <f>(E145+Z145+X145+AA145+W145)-((N145-M145)+(Q145-P145)+Y145)</f>
        <v>67</v>
      </c>
      <c r="AF145" s="107">
        <f>(N145+0.44*Q145)+(Y145-U145)</f>
        <v>71.84</v>
      </c>
      <c r="AG145" s="108">
        <f>100*(E145/AF145)</f>
        <v>91.870824053452111</v>
      </c>
      <c r="AH145" s="108">
        <f>AG146</f>
        <v>89.485458612975378</v>
      </c>
      <c r="AI145" s="108">
        <f>AG145-AH145</f>
        <v>2.3853654404767326</v>
      </c>
      <c r="AJ145" s="109">
        <f>(U145/((N145-M145)+(Q145-P145)))</f>
        <v>0.25</v>
      </c>
      <c r="AK145" s="109">
        <f>(Y145/AF145)</f>
        <v>0.26447661469933181</v>
      </c>
      <c r="AL145" s="109">
        <f>(Q145/N145)</f>
        <v>0.19642857142857142</v>
      </c>
      <c r="AM145" s="110">
        <f>((S145*0.4)+(AJ145*0.2)+(AL145*0.15)-(AK145*0.25))*100</f>
        <v>21.334513203945278</v>
      </c>
      <c r="AN145" s="107">
        <f>AF146</f>
        <v>71.52000000000001</v>
      </c>
      <c r="AO145" s="114">
        <f>S146</f>
        <v>0.50909090909090904</v>
      </c>
      <c r="AP145" s="109">
        <f>AJ146</f>
        <v>0.17241379310344829</v>
      </c>
      <c r="AQ145" s="109">
        <f>AK146</f>
        <v>0.25167785234899326</v>
      </c>
      <c r="AR145" s="109">
        <f>AL146</f>
        <v>0.14545454545454545</v>
      </c>
      <c r="AS145" s="115">
        <f>AM146</f>
        <v>19.701784098798676</v>
      </c>
      <c r="AT145" s="129">
        <f>L156</f>
        <v>21</v>
      </c>
      <c r="AU145" s="130">
        <f>L157</f>
        <v>24</v>
      </c>
      <c r="AV145" s="130">
        <f>L158</f>
        <v>9</v>
      </c>
      <c r="AW145" s="130">
        <f>L159</f>
        <v>2</v>
      </c>
      <c r="AX145" s="131">
        <f>AV145-AW146</f>
        <v>-1</v>
      </c>
      <c r="AY145" s="132">
        <f>M156</f>
        <v>14</v>
      </c>
      <c r="AZ145" s="130">
        <f>M157</f>
        <v>40</v>
      </c>
      <c r="BA145" s="130">
        <f>M158</f>
        <v>7</v>
      </c>
      <c r="BB145" s="130">
        <f>M159</f>
        <v>10</v>
      </c>
      <c r="BC145" s="133">
        <f>BA145-AW145</f>
        <v>5</v>
      </c>
      <c r="BH145" s="1" t="s">
        <v>21</v>
      </c>
      <c r="BI145" s="1" t="s">
        <v>22</v>
      </c>
      <c r="BJ145" s="1" t="s">
        <v>31</v>
      </c>
      <c r="BK145" s="1" t="s">
        <v>0</v>
      </c>
      <c r="BL145" s="1" t="s">
        <v>23</v>
      </c>
      <c r="BM145" s="1" t="s">
        <v>32</v>
      </c>
      <c r="BN145" s="1" t="s">
        <v>33</v>
      </c>
      <c r="BO145" s="1" t="s">
        <v>24</v>
      </c>
      <c r="BP145" s="1" t="s">
        <v>34</v>
      </c>
      <c r="BQ145" s="1" t="s">
        <v>35</v>
      </c>
      <c r="BR145" s="1" t="s">
        <v>25</v>
      </c>
      <c r="BS145" s="1" t="s">
        <v>1</v>
      </c>
      <c r="BT145" s="1" t="s">
        <v>26</v>
      </c>
      <c r="BU145" s="1" t="s">
        <v>72</v>
      </c>
      <c r="BV145" s="1" t="s">
        <v>27</v>
      </c>
      <c r="BW145" s="1" t="s">
        <v>28</v>
      </c>
      <c r="BX145" s="1" t="s">
        <v>18</v>
      </c>
      <c r="BY145" s="1" t="s">
        <v>19</v>
      </c>
      <c r="BZ145" s="1" t="s">
        <v>29</v>
      </c>
      <c r="CA145" s="1" t="s">
        <v>95</v>
      </c>
      <c r="CB145" s="1" t="s">
        <v>96</v>
      </c>
      <c r="CC145" s="1" t="s">
        <v>97</v>
      </c>
      <c r="CD145" s="1" t="s">
        <v>98</v>
      </c>
    </row>
    <row r="146" spans="1:82" ht="16.5" thickBot="1">
      <c r="B146" s="96" t="str">
        <f>Calendrier!E15</f>
        <v>TGB</v>
      </c>
      <c r="C146" s="103" t="str">
        <f>IF(E146&gt;F146,"V","D")</f>
        <v>D</v>
      </c>
      <c r="D146" s="104" t="s">
        <v>114</v>
      </c>
      <c r="E146" s="105">
        <f>IF(ISERROR(BH147),0,VALUE(BH147))</f>
        <v>64</v>
      </c>
      <c r="F146" s="106">
        <f>IF(ISERROR(BH153),0,VALUE(BH153))</f>
        <v>66</v>
      </c>
      <c r="G146" s="75">
        <f>IF(ISERROR(BM150),0,VALUE(BM150))</f>
        <v>22</v>
      </c>
      <c r="H146" s="67">
        <f>IF(ISERROR(BN150),0,VALUE(BN150))</f>
        <v>40</v>
      </c>
      <c r="I146" s="117">
        <f>IF(ISERROR(G146/H146)=TRUE,0,(G146/H146))</f>
        <v>0.55000000000000004</v>
      </c>
      <c r="J146" s="69">
        <f>IF(ISERROR(BP150),0,VALUE(BP150))</f>
        <v>4</v>
      </c>
      <c r="K146" s="69">
        <f>IF(ISERROR(BQ150),0,VALUE(BQ150))</f>
        <v>15</v>
      </c>
      <c r="L146" s="117">
        <f>IF(ISERROR(J146/K146)=TRUE,0,(J146/K146))</f>
        <v>0.26666666666666666</v>
      </c>
      <c r="M146" s="69">
        <f>G146+J146</f>
        <v>26</v>
      </c>
      <c r="N146" s="69">
        <f>H146+K146</f>
        <v>55</v>
      </c>
      <c r="O146" s="117">
        <f>IF(ISERROR(M146+0.5*J146/N146)=TRUE,0,(M146/N146))</f>
        <v>0.47272727272727272</v>
      </c>
      <c r="P146" s="69">
        <f>IF(ISERROR(BS150),0,VALUE(BS150))</f>
        <v>8</v>
      </c>
      <c r="Q146" s="69">
        <f>IF(ISERROR(BT150),0,VALUE(BT150))</f>
        <v>8</v>
      </c>
      <c r="R146" s="68">
        <f>IF(ISERROR(P146/Q146)=TRUE,0,(P146/Q146)*100)</f>
        <v>100</v>
      </c>
      <c r="S146" s="117">
        <f>((M146+0.5*J146)/N146)</f>
        <v>0.50909090909090904</v>
      </c>
      <c r="T146" s="117">
        <f>(E146/(2*(N146+(0.44*Q146))))</f>
        <v>0.54682159945317832</v>
      </c>
      <c r="U146" s="67">
        <f>IF(ISERROR(BU150),0,VALUE(BU150))</f>
        <v>5</v>
      </c>
      <c r="V146" s="67">
        <f>IF(ISERROR(BV150),0,VALUE(BV150))</f>
        <v>23</v>
      </c>
      <c r="W146" s="70">
        <f>U146+V146</f>
        <v>28</v>
      </c>
      <c r="X146" s="67">
        <f t="shared" ref="X146:AD146" si="41">IF(ISERROR(BX150),0,VALUE(BX150))</f>
        <v>18</v>
      </c>
      <c r="Y146" s="67">
        <f t="shared" si="41"/>
        <v>18</v>
      </c>
      <c r="Z146" s="67">
        <f t="shared" si="41"/>
        <v>10</v>
      </c>
      <c r="AA146" s="67">
        <f t="shared" si="41"/>
        <v>2</v>
      </c>
      <c r="AB146" s="67">
        <f t="shared" si="41"/>
        <v>0</v>
      </c>
      <c r="AC146" s="67">
        <f t="shared" si="41"/>
        <v>15</v>
      </c>
      <c r="AD146" s="67">
        <f t="shared" si="41"/>
        <v>11</v>
      </c>
      <c r="AE146" s="120">
        <f>(E146+Z146+X146+AA146+W146)-((N146-M146)+(Q146-P146)+Y146)</f>
        <v>75</v>
      </c>
      <c r="AF146" s="116">
        <f>(N146+0.44*Q146)+(Y146-U146)</f>
        <v>71.52000000000001</v>
      </c>
      <c r="AG146" s="111">
        <f>100*(E146/AF146)</f>
        <v>89.485458612975378</v>
      </c>
      <c r="AH146" s="111">
        <f>AG145</f>
        <v>91.870824053452111</v>
      </c>
      <c r="AI146" s="111">
        <f>AG146-AH146</f>
        <v>-2.3853654404767326</v>
      </c>
      <c r="AJ146" s="112">
        <f>(U146/((N146-M146)+(Q146-P146)))</f>
        <v>0.17241379310344829</v>
      </c>
      <c r="AK146" s="112">
        <f>(Y146/AF146)</f>
        <v>0.25167785234899326</v>
      </c>
      <c r="AL146" s="112">
        <f>(Q146/N146)</f>
        <v>0.14545454545454545</v>
      </c>
      <c r="AM146" s="113">
        <f>((S146*0.4)+(AJ146*0.2)+(AL146*0.15)-(AK146*0.25))*100</f>
        <v>19.701784098798676</v>
      </c>
      <c r="AN146" s="116">
        <f>AF145</f>
        <v>71.84</v>
      </c>
      <c r="AO146" s="117">
        <f>S145</f>
        <v>0.5</v>
      </c>
      <c r="AP146" s="112">
        <f>AJ145</f>
        <v>0.25</v>
      </c>
      <c r="AQ146" s="112">
        <f>AK145</f>
        <v>0.26447661469933181</v>
      </c>
      <c r="AR146" s="112">
        <f>AL145</f>
        <v>0.19642857142857142</v>
      </c>
      <c r="AS146" s="118">
        <f>AM145</f>
        <v>21.334513203945278</v>
      </c>
      <c r="AT146" s="134">
        <f>M156</f>
        <v>14</v>
      </c>
      <c r="AU146" s="70">
        <f>M157</f>
        <v>40</v>
      </c>
      <c r="AV146" s="70">
        <f>M158</f>
        <v>7</v>
      </c>
      <c r="AW146" s="135">
        <f>M159</f>
        <v>10</v>
      </c>
      <c r="AX146" s="136">
        <f>AV146-AW145</f>
        <v>5</v>
      </c>
      <c r="AY146" s="137">
        <f>L156</f>
        <v>21</v>
      </c>
      <c r="AZ146" s="135">
        <f>L157</f>
        <v>24</v>
      </c>
      <c r="BA146" s="135">
        <f>L158</f>
        <v>9</v>
      </c>
      <c r="BB146" s="135">
        <f>L159</f>
        <v>2</v>
      </c>
      <c r="BC146" s="138">
        <f>BA146-AW146</f>
        <v>-1</v>
      </c>
      <c r="BH146">
        <f>FIND("	",$D$151)</f>
        <v>3</v>
      </c>
      <c r="BI146">
        <f t="shared" ref="BI146:CB146" si="42">FIND("	",$D$151,BH146+1)</f>
        <v>9</v>
      </c>
      <c r="BJ146">
        <f t="shared" si="42"/>
        <v>12</v>
      </c>
      <c r="BK146">
        <f t="shared" si="42"/>
        <v>18</v>
      </c>
      <c r="BL146">
        <f t="shared" si="42"/>
        <v>21</v>
      </c>
      <c r="BM146">
        <f t="shared" si="42"/>
        <v>26</v>
      </c>
      <c r="BN146">
        <f t="shared" si="42"/>
        <v>29</v>
      </c>
      <c r="BO146">
        <f t="shared" si="42"/>
        <v>33</v>
      </c>
      <c r="BP146">
        <f t="shared" si="42"/>
        <v>37</v>
      </c>
      <c r="BQ146">
        <f t="shared" si="42"/>
        <v>39</v>
      </c>
      <c r="BR146">
        <f t="shared" si="42"/>
        <v>42</v>
      </c>
      <c r="BS146">
        <f t="shared" si="42"/>
        <v>45</v>
      </c>
      <c r="BT146">
        <f t="shared" si="42"/>
        <v>48</v>
      </c>
      <c r="BU146">
        <f t="shared" si="42"/>
        <v>51</v>
      </c>
      <c r="BV146">
        <f t="shared" si="42"/>
        <v>54</v>
      </c>
      <c r="BW146">
        <f t="shared" si="42"/>
        <v>56</v>
      </c>
      <c r="BX146">
        <f t="shared" si="42"/>
        <v>58</v>
      </c>
      <c r="BY146">
        <f t="shared" si="42"/>
        <v>61</v>
      </c>
      <c r="BZ146">
        <f t="shared" si="42"/>
        <v>64</v>
      </c>
      <c r="CA146">
        <f t="shared" si="42"/>
        <v>65</v>
      </c>
      <c r="CB146" t="e">
        <f t="shared" si="42"/>
        <v>#VALUE!</v>
      </c>
    </row>
    <row r="147" spans="1:82">
      <c r="BH147" t="str">
        <f>TRIM(MID($D$151,1,BH146-1))</f>
        <v>64</v>
      </c>
      <c r="BJ147" t="str">
        <f>TRIM(MID($D$151,BH146,BI146-BH146))</f>
        <v xml:space="preserve">	26-55</v>
      </c>
      <c r="BM147" t="str">
        <f>TRIM(MID($D$151,BJ146,BK146-BJ146))</f>
        <v xml:space="preserve">	22-40</v>
      </c>
      <c r="BN147" t="str">
        <f>TRIM(MID($D$151,BK146,BL146-BK146))</f>
        <v xml:space="preserve">	55</v>
      </c>
      <c r="BP147" t="str">
        <f>TRIM(MID($D$151,BL146,BM146-BL146))</f>
        <v xml:space="preserve">	4-15</v>
      </c>
      <c r="BQ147" t="str">
        <f>TRIM(MID($D$151,BM146,BN146-BM146))</f>
        <v xml:space="preserve">	26</v>
      </c>
      <c r="BS147" t="str">
        <f t="shared" ref="BS147:CD147" si="43">TRIM(MID($D$151,BN146,BO146-BN146))</f>
        <v xml:space="preserve">	8-8</v>
      </c>
      <c r="BT147" t="str">
        <f t="shared" si="43"/>
        <v xml:space="preserve">	100</v>
      </c>
      <c r="BU147" t="str">
        <f t="shared" si="43"/>
        <v xml:space="preserve">	5</v>
      </c>
      <c r="BV147" t="str">
        <f t="shared" si="43"/>
        <v xml:space="preserve">	23</v>
      </c>
      <c r="BW147" t="str">
        <f t="shared" si="43"/>
        <v xml:space="preserve">	28</v>
      </c>
      <c r="BX147" t="str">
        <f t="shared" si="43"/>
        <v xml:space="preserve">	18</v>
      </c>
      <c r="BY147" t="str">
        <f t="shared" si="43"/>
        <v xml:space="preserve">	18</v>
      </c>
      <c r="BZ147" t="str">
        <f t="shared" si="43"/>
        <v xml:space="preserve">	10</v>
      </c>
      <c r="CA147" t="str">
        <f t="shared" si="43"/>
        <v xml:space="preserve">	2</v>
      </c>
      <c r="CB147" t="str">
        <f t="shared" si="43"/>
        <v xml:space="preserve">	0</v>
      </c>
      <c r="CC147" t="str">
        <f t="shared" si="43"/>
        <v xml:space="preserve">	15</v>
      </c>
      <c r="CD147" t="str">
        <f t="shared" si="43"/>
        <v xml:space="preserve">	11</v>
      </c>
    </row>
    <row r="148" spans="1:82" ht="16.5" thickBot="1">
      <c r="I148" s="4"/>
      <c r="K148" s="4"/>
      <c r="BH148">
        <f>FIND("-",BJ147)</f>
        <v>4</v>
      </c>
      <c r="BJ148">
        <f>FIND("-",BJ147)</f>
        <v>4</v>
      </c>
      <c r="BL148">
        <f>FIND("-",BP147)</f>
        <v>3</v>
      </c>
      <c r="BN148">
        <f>FIND("-",BS147)</f>
        <v>3</v>
      </c>
    </row>
    <row r="149" spans="1:82" ht="16.5" thickBot="1">
      <c r="C149" s="186" t="s">
        <v>20</v>
      </c>
      <c r="D149" s="187"/>
      <c r="E149" s="187"/>
      <c r="F149" s="187"/>
      <c r="G149" s="187"/>
      <c r="H149" s="187"/>
      <c r="I149" s="187"/>
      <c r="J149" s="187"/>
      <c r="K149" s="188"/>
      <c r="BJ149" t="str">
        <f>LEFT(BJ147,3)</f>
        <v xml:space="preserve">	26</v>
      </c>
      <c r="BK149" t="str">
        <f>RIGHT(BJ147,LEN(BJ147)-BH148)</f>
        <v>55</v>
      </c>
      <c r="BM149" t="str">
        <f>LEFT(BM147,BJ148-1)</f>
        <v xml:space="preserve">	22</v>
      </c>
      <c r="BN149" t="str">
        <f>RIGHT(BM147,LEN(BM147)-BJ148)</f>
        <v>40</v>
      </c>
      <c r="BO149" t="str">
        <f>RIGHT(BN147,LEN(BN147)-BL148)</f>
        <v/>
      </c>
      <c r="BP149" t="str">
        <f>LEFT(BP147,BL148-1)</f>
        <v xml:space="preserve">	4</v>
      </c>
      <c r="BQ149" t="str">
        <f>RIGHT(BP147,LEN(BP147)-BL148)</f>
        <v>15</v>
      </c>
      <c r="BS149" t="str">
        <f>LEFT(BS147,BN148-1)</f>
        <v xml:space="preserve">	8</v>
      </c>
      <c r="BT149" t="str">
        <f>RIGHT(BS147,LEN(BS147)-BN148)</f>
        <v>8</v>
      </c>
    </row>
    <row r="150" spans="1:82" ht="16.5" thickBot="1">
      <c r="C150" s="97" t="str">
        <f>B145</f>
        <v>BLMA</v>
      </c>
      <c r="D150" s="58" t="s">
        <v>187</v>
      </c>
      <c r="E150" s="59"/>
      <c r="F150" s="59"/>
      <c r="G150" s="59"/>
      <c r="H150" s="59"/>
      <c r="I150" s="60"/>
      <c r="J150" s="60"/>
      <c r="K150" s="61"/>
      <c r="L150" s="52"/>
      <c r="P150" s="20"/>
      <c r="Q150" s="21"/>
      <c r="R150" s="21"/>
      <c r="S150" s="21"/>
      <c r="T150" s="21"/>
      <c r="U150" s="20"/>
      <c r="BJ150" t="str">
        <f>CLEAN(BJ149)</f>
        <v>26</v>
      </c>
      <c r="BK150" t="str">
        <f>CLEAN(BK149)</f>
        <v>55</v>
      </c>
      <c r="BM150" t="str">
        <f>CLEAN(BM149)</f>
        <v>22</v>
      </c>
      <c r="BN150" t="str">
        <f>CLEAN(BN149)</f>
        <v>40</v>
      </c>
      <c r="BO150" t="str">
        <f>CLEAN(BO149)</f>
        <v/>
      </c>
      <c r="BP150" t="str">
        <f>CLEAN(BP149)</f>
        <v>4</v>
      </c>
      <c r="BQ150" t="str">
        <f>CLEAN(BQ149)</f>
        <v>15</v>
      </c>
      <c r="BS150" t="str">
        <f>CLEAN(BS149)</f>
        <v>8</v>
      </c>
      <c r="BT150" t="str">
        <f>CLEAN(BT149)</f>
        <v>8</v>
      </c>
      <c r="BU150" t="str">
        <f t="shared" ref="BU150:CD150" si="44">CLEAN(BU147)</f>
        <v>5</v>
      </c>
      <c r="BV150" t="str">
        <f t="shared" si="44"/>
        <v>23</v>
      </c>
      <c r="BW150" t="str">
        <f t="shared" si="44"/>
        <v>28</v>
      </c>
      <c r="BX150" t="str">
        <f t="shared" si="44"/>
        <v>18</v>
      </c>
      <c r="BY150" t="str">
        <f t="shared" si="44"/>
        <v>18</v>
      </c>
      <c r="BZ150" t="str">
        <f t="shared" si="44"/>
        <v>10</v>
      </c>
      <c r="CA150" t="str">
        <f t="shared" si="44"/>
        <v>2</v>
      </c>
      <c r="CB150" t="str">
        <f t="shared" si="44"/>
        <v>0</v>
      </c>
      <c r="CC150" t="str">
        <f t="shared" si="44"/>
        <v>15</v>
      </c>
      <c r="CD150" t="str">
        <f t="shared" si="44"/>
        <v>11</v>
      </c>
    </row>
    <row r="151" spans="1:82" ht="16.5" thickBot="1">
      <c r="C151" s="98" t="str">
        <f>B146</f>
        <v>TGB</v>
      </c>
      <c r="D151" s="54" t="s">
        <v>188</v>
      </c>
      <c r="E151" s="49"/>
      <c r="F151" s="49"/>
      <c r="G151" s="49"/>
      <c r="H151" s="49"/>
      <c r="I151" s="50"/>
      <c r="J151" s="50"/>
      <c r="K151" s="51"/>
      <c r="P151" s="20"/>
      <c r="Q151" s="21"/>
      <c r="R151" s="21"/>
      <c r="S151" s="21"/>
      <c r="T151" s="21"/>
      <c r="U151" s="20"/>
      <c r="BH151" s="1" t="s">
        <v>21</v>
      </c>
      <c r="BI151" s="1" t="s">
        <v>22</v>
      </c>
      <c r="BJ151" s="1" t="s">
        <v>31</v>
      </c>
      <c r="BK151" s="1" t="s">
        <v>0</v>
      </c>
      <c r="BL151" s="1" t="s">
        <v>23</v>
      </c>
      <c r="BM151" s="1" t="s">
        <v>32</v>
      </c>
      <c r="BN151" s="1" t="s">
        <v>33</v>
      </c>
      <c r="BO151" s="1" t="s">
        <v>24</v>
      </c>
      <c r="BP151" s="1" t="s">
        <v>34</v>
      </c>
      <c r="BQ151" s="1" t="s">
        <v>35</v>
      </c>
      <c r="BR151" s="1" t="s">
        <v>25</v>
      </c>
      <c r="BS151" s="1" t="s">
        <v>1</v>
      </c>
      <c r="BT151" s="1" t="s">
        <v>26</v>
      </c>
      <c r="BU151" s="1" t="s">
        <v>72</v>
      </c>
      <c r="BV151" s="1" t="s">
        <v>27</v>
      </c>
      <c r="BW151" s="1" t="s">
        <v>28</v>
      </c>
      <c r="BX151" s="1" t="s">
        <v>18</v>
      </c>
      <c r="BY151" s="1" t="s">
        <v>19</v>
      </c>
      <c r="BZ151" s="1" t="s">
        <v>29</v>
      </c>
      <c r="CA151" s="1" t="s">
        <v>95</v>
      </c>
      <c r="CB151" s="1" t="s">
        <v>96</v>
      </c>
    </row>
    <row r="152" spans="1:82">
      <c r="BH152">
        <f>FIND("	",$D$150)</f>
        <v>3</v>
      </c>
      <c r="BI152">
        <f t="shared" ref="BI152:CB152" si="45">FIND("	",$D$150,BH152+1)</f>
        <v>9</v>
      </c>
      <c r="BJ152">
        <f t="shared" si="45"/>
        <v>12</v>
      </c>
      <c r="BK152">
        <f t="shared" si="45"/>
        <v>18</v>
      </c>
      <c r="BL152">
        <f t="shared" si="45"/>
        <v>21</v>
      </c>
      <c r="BM152">
        <f t="shared" si="45"/>
        <v>26</v>
      </c>
      <c r="BN152">
        <f t="shared" si="45"/>
        <v>29</v>
      </c>
      <c r="BO152">
        <f t="shared" si="45"/>
        <v>35</v>
      </c>
      <c r="BP152">
        <f t="shared" si="45"/>
        <v>38</v>
      </c>
      <c r="BQ152">
        <f t="shared" si="45"/>
        <v>40</v>
      </c>
      <c r="BR152">
        <f t="shared" si="45"/>
        <v>43</v>
      </c>
      <c r="BS152">
        <f t="shared" si="45"/>
        <v>46</v>
      </c>
      <c r="BT152">
        <f t="shared" si="45"/>
        <v>49</v>
      </c>
      <c r="BU152">
        <f t="shared" si="45"/>
        <v>52</v>
      </c>
      <c r="BV152">
        <f t="shared" si="45"/>
        <v>54</v>
      </c>
      <c r="BW152">
        <f t="shared" si="45"/>
        <v>56</v>
      </c>
      <c r="BX152">
        <f t="shared" si="45"/>
        <v>58</v>
      </c>
      <c r="BY152">
        <f t="shared" si="45"/>
        <v>61</v>
      </c>
      <c r="BZ152">
        <f t="shared" si="45"/>
        <v>64</v>
      </c>
      <c r="CA152">
        <f t="shared" si="45"/>
        <v>65</v>
      </c>
      <c r="CB152" t="e">
        <f t="shared" si="45"/>
        <v>#VALUE!</v>
      </c>
    </row>
    <row r="153" spans="1:82">
      <c r="N153" s="6"/>
      <c r="BH153" t="str">
        <f>TRIM(MID($D$150,1,BH152-1))</f>
        <v>66</v>
      </c>
      <c r="BJ153" t="str">
        <f>TRIM(MID($D$150,BH152,BI152-BH152))</f>
        <v xml:space="preserve">	25-56</v>
      </c>
      <c r="BM153" t="str">
        <f>TRIM(MID($D$150,BJ152,BK152-BJ152))</f>
        <v xml:space="preserve">	19-37</v>
      </c>
      <c r="BN153" t="str">
        <f>TRIM(MID($D$150,BK152,BL152-BK152))</f>
        <v xml:space="preserve">	51</v>
      </c>
      <c r="BP153" t="str">
        <f>TRIM(MID($D$150,BL152,BM152-BL152))</f>
        <v xml:space="preserve">	6-19</v>
      </c>
      <c r="BQ153" t="str">
        <f>TRIM(MID($D$150,BM152,BN152-BM152))</f>
        <v xml:space="preserve">	31</v>
      </c>
      <c r="BS153" t="str">
        <f t="shared" ref="BS153:CD153" si="46">TRIM(MID($D$150,BN152,BO152-BN152))</f>
        <v xml:space="preserve">	10-11</v>
      </c>
      <c r="BT153" t="str">
        <f t="shared" si="46"/>
        <v xml:space="preserve">	90</v>
      </c>
      <c r="BU153" t="str">
        <f t="shared" si="46"/>
        <v xml:space="preserve">	8</v>
      </c>
      <c r="BV153" t="str">
        <f t="shared" si="46"/>
        <v xml:space="preserve">	22</v>
      </c>
      <c r="BW153" t="str">
        <f t="shared" si="46"/>
        <v xml:space="preserve">	30</v>
      </c>
      <c r="BX153" t="str">
        <f t="shared" si="46"/>
        <v xml:space="preserve">	18</v>
      </c>
      <c r="BY153" t="str">
        <f t="shared" si="46"/>
        <v xml:space="preserve">	19</v>
      </c>
      <c r="BZ153" t="str">
        <f t="shared" si="46"/>
        <v xml:space="preserve">	4</v>
      </c>
      <c r="CA153" t="str">
        <f t="shared" si="46"/>
        <v xml:space="preserve">	0</v>
      </c>
      <c r="CB153" t="str">
        <f t="shared" si="46"/>
        <v xml:space="preserve">	2</v>
      </c>
      <c r="CC153" t="str">
        <f t="shared" si="46"/>
        <v xml:space="preserve">	11</v>
      </c>
      <c r="CD153" t="str">
        <f t="shared" si="46"/>
        <v xml:space="preserve">	15</v>
      </c>
    </row>
    <row r="154" spans="1:82" ht="16.5" thickBot="1">
      <c r="BH154">
        <f>FIND("-",BJ153)</f>
        <v>4</v>
      </c>
      <c r="BJ154">
        <f>FIND("-",BJ153)</f>
        <v>4</v>
      </c>
      <c r="BL154">
        <f>FIND("-",BP153)</f>
        <v>3</v>
      </c>
      <c r="BN154">
        <f>FIND("-",BS153)</f>
        <v>4</v>
      </c>
    </row>
    <row r="155" spans="1:82" ht="18.75" thickBot="1">
      <c r="B155" s="25" t="s">
        <v>46</v>
      </c>
      <c r="C155" s="24"/>
      <c r="D155" s="24"/>
      <c r="E155" s="25" t="s">
        <v>47</v>
      </c>
      <c r="F155" s="24"/>
      <c r="J155" s="184"/>
      <c r="K155" s="185"/>
      <c r="L155" s="140" t="str">
        <f>B145</f>
        <v>BLMA</v>
      </c>
      <c r="M155" s="139" t="str">
        <f>B146</f>
        <v>TGB</v>
      </c>
      <c r="BJ155" t="str">
        <f>LEFT(BJ153,3)</f>
        <v xml:space="preserve">	25</v>
      </c>
      <c r="BK155" t="str">
        <f>RIGHT(BJ153,LEN(BJ153)-BH154)</f>
        <v>56</v>
      </c>
      <c r="BM155" t="str">
        <f>LEFT(BM153,BJ154-1)</f>
        <v xml:space="preserve">	19</v>
      </c>
      <c r="BN155" t="str">
        <f>RIGHT(BM153,LEN(BM153)-BJ154)</f>
        <v>37</v>
      </c>
      <c r="BP155" t="str">
        <f>LEFT(BP153,BL154-1)</f>
        <v xml:space="preserve">	6</v>
      </c>
      <c r="BQ155" t="str">
        <f>RIGHT(BP153,LEN(BP153)-BL154)</f>
        <v>19</v>
      </c>
      <c r="BS155" t="str">
        <f>LEFT(BS153,BN154-1)</f>
        <v xml:space="preserve">	10</v>
      </c>
      <c r="BT155" t="str">
        <f>RIGHT(BS153,LEN(BS153)-BN154)</f>
        <v>11</v>
      </c>
    </row>
    <row r="156" spans="1:82">
      <c r="B156" s="22" t="s">
        <v>177</v>
      </c>
      <c r="E156" s="22" t="s">
        <v>162</v>
      </c>
      <c r="J156" s="182" t="s">
        <v>48</v>
      </c>
      <c r="K156" s="183"/>
      <c r="L156" s="28">
        <f>MID(B156,FIND(":",B156)+1,LEN(B156))*1</f>
        <v>21</v>
      </c>
      <c r="M156" s="33">
        <f>MID(E156,FIND(":",E156)+1,LEN(E156))*1</f>
        <v>14</v>
      </c>
      <c r="BJ156" t="str">
        <f>CLEAN(BJ155)</f>
        <v>25</v>
      </c>
      <c r="BK156" t="str">
        <f>CLEAN(BK155)</f>
        <v>56</v>
      </c>
      <c r="BM156" t="str">
        <f>CLEAN(BM155)</f>
        <v>19</v>
      </c>
      <c r="BN156" t="str">
        <f>CLEAN(BN155)</f>
        <v>37</v>
      </c>
      <c r="BP156" t="str">
        <f>CLEAN(BP155)</f>
        <v>6</v>
      </c>
      <c r="BQ156" t="str">
        <f>CLEAN(BQ155)</f>
        <v>19</v>
      </c>
      <c r="BS156" t="str">
        <f>CLEAN(BS155)</f>
        <v>10</v>
      </c>
      <c r="BT156" t="str">
        <f>CLEAN(BT155)</f>
        <v>11</v>
      </c>
      <c r="BU156" t="str">
        <f t="shared" ref="BU156:CD156" si="47">CLEAN(BU153)</f>
        <v>8</v>
      </c>
      <c r="BV156" t="str">
        <f t="shared" si="47"/>
        <v>22</v>
      </c>
      <c r="BW156" t="str">
        <f t="shared" si="47"/>
        <v>30</v>
      </c>
      <c r="BX156" t="str">
        <f t="shared" si="47"/>
        <v>18</v>
      </c>
      <c r="BY156" t="str">
        <f t="shared" si="47"/>
        <v>19</v>
      </c>
      <c r="BZ156" t="str">
        <f t="shared" si="47"/>
        <v>4</v>
      </c>
      <c r="CA156" t="str">
        <f t="shared" si="47"/>
        <v>0</v>
      </c>
      <c r="CB156" t="str">
        <f t="shared" si="47"/>
        <v>2</v>
      </c>
      <c r="CC156" t="str">
        <f t="shared" si="47"/>
        <v>11</v>
      </c>
      <c r="CD156" t="str">
        <f t="shared" si="47"/>
        <v>15</v>
      </c>
    </row>
    <row r="157" spans="1:82" ht="18">
      <c r="B157" s="23"/>
      <c r="E157" s="23"/>
      <c r="J157" s="182" t="s">
        <v>49</v>
      </c>
      <c r="K157" s="183"/>
      <c r="L157" s="29">
        <f>MID(B158,FIND(":",B158)+1,LEN(B158))*1</f>
        <v>24</v>
      </c>
      <c r="M157" s="34">
        <f>MID(E158,FIND(":",E158)+1,LEN(E158))*1</f>
        <v>40</v>
      </c>
    </row>
    <row r="158" spans="1:82">
      <c r="B158" s="22" t="s">
        <v>178</v>
      </c>
      <c r="E158" s="22" t="s">
        <v>182</v>
      </c>
      <c r="J158" s="182" t="s">
        <v>135</v>
      </c>
      <c r="K158" s="183"/>
      <c r="L158" s="29">
        <f>MID(B160,FIND(":",B160)+1,LEN(B160))*1</f>
        <v>9</v>
      </c>
      <c r="M158" s="34">
        <f>MID(E160,FIND(":",E160)+1,LEN(E160))*1</f>
        <v>7</v>
      </c>
    </row>
    <row r="159" spans="1:82" ht="18">
      <c r="B159" s="23"/>
      <c r="E159" s="23"/>
      <c r="J159" s="182" t="s">
        <v>51</v>
      </c>
      <c r="K159" s="183"/>
      <c r="L159" s="29">
        <f>MID(B162,FIND(":",B162)+1,LEN(B162))*1</f>
        <v>2</v>
      </c>
      <c r="M159" s="34">
        <f>MID(E162,FIND(":",E162)+1,LEN(E162))*1</f>
        <v>10</v>
      </c>
    </row>
    <row r="160" spans="1:82" ht="16.5" thickBot="1">
      <c r="B160" s="22" t="s">
        <v>179</v>
      </c>
      <c r="E160" s="22" t="s">
        <v>183</v>
      </c>
      <c r="J160" s="189" t="s">
        <v>52</v>
      </c>
      <c r="K160" s="190"/>
      <c r="L160" s="31">
        <f>MID(B164,FIND(":",B164)+1,LEN(B164))*1</f>
        <v>22</v>
      </c>
      <c r="M160" s="35">
        <f>MID(E164,FIND(":",E164)+1,LEN(E164))*1</f>
        <v>10</v>
      </c>
    </row>
    <row r="161" spans="2:5" ht="18">
      <c r="B161" s="23"/>
      <c r="E161" s="23"/>
    </row>
    <row r="162" spans="2:5">
      <c r="B162" s="22" t="s">
        <v>180</v>
      </c>
      <c r="E162" s="22" t="s">
        <v>159</v>
      </c>
    </row>
    <row r="163" spans="2:5" ht="18">
      <c r="B163" s="23"/>
      <c r="E163" s="23"/>
    </row>
    <row r="164" spans="2:5">
      <c r="B164" s="22" t="s">
        <v>164</v>
      </c>
      <c r="E164" s="22" t="s">
        <v>184</v>
      </c>
    </row>
    <row r="165" spans="2:5" ht="18">
      <c r="B165" s="23"/>
      <c r="E165" s="23"/>
    </row>
    <row r="166" spans="2:5">
      <c r="B166" s="22" t="s">
        <v>181</v>
      </c>
      <c r="E166" s="22" t="s">
        <v>185</v>
      </c>
    </row>
    <row r="167" spans="2:5" ht="18">
      <c r="B167" s="23"/>
      <c r="E167" s="23"/>
    </row>
    <row r="168" spans="2:5">
      <c r="B168" s="22" t="s">
        <v>134</v>
      </c>
      <c r="E168" s="22" t="s">
        <v>186</v>
      </c>
    </row>
    <row r="302" spans="2:24" ht="16.5" thickBot="1"/>
    <row r="303" spans="2:24">
      <c r="B303" s="45">
        <f xml:space="preserve"> Calendrier!A5</f>
        <v>2</v>
      </c>
      <c r="C303" s="195"/>
      <c r="D303" s="196"/>
      <c r="E303" s="196"/>
      <c r="F303" s="196"/>
      <c r="G303" s="196"/>
      <c r="H303" s="196"/>
      <c r="I303" s="196"/>
      <c r="J303" s="196"/>
      <c r="K303" s="196"/>
      <c r="L303" s="196"/>
      <c r="M303" s="196"/>
      <c r="N303" s="196"/>
      <c r="O303" s="196"/>
      <c r="P303" s="196"/>
      <c r="Q303" s="196"/>
      <c r="R303" s="196"/>
      <c r="S303" s="196"/>
      <c r="T303" s="196"/>
      <c r="U303" s="196"/>
      <c r="V303" s="196"/>
      <c r="W303" s="196"/>
      <c r="X303" s="196"/>
    </row>
    <row r="304" spans="2:24">
      <c r="B304" s="41" t="s">
        <v>2</v>
      </c>
      <c r="C304" s="19" t="s">
        <v>3</v>
      </c>
      <c r="D304" s="19" t="s">
        <v>4</v>
      </c>
      <c r="E304" s="19" t="s">
        <v>5</v>
      </c>
      <c r="F304" s="19" t="s">
        <v>6</v>
      </c>
      <c r="G304" s="19" t="s">
        <v>36</v>
      </c>
      <c r="H304" s="19" t="s">
        <v>7</v>
      </c>
      <c r="I304" s="19" t="s">
        <v>8</v>
      </c>
      <c r="J304" s="19" t="s">
        <v>9</v>
      </c>
      <c r="K304" s="19" t="s">
        <v>10</v>
      </c>
      <c r="L304" s="19" t="s">
        <v>11</v>
      </c>
      <c r="M304" s="19" t="s">
        <v>12</v>
      </c>
      <c r="N304" s="19" t="s">
        <v>13</v>
      </c>
      <c r="O304" s="19" t="s">
        <v>14</v>
      </c>
      <c r="P304" s="19" t="s">
        <v>15</v>
      </c>
      <c r="Q304" s="19" t="s">
        <v>16</v>
      </c>
      <c r="R304" s="19" t="s">
        <v>17</v>
      </c>
      <c r="S304" s="19" t="s">
        <v>39</v>
      </c>
      <c r="T304" s="19" t="s">
        <v>18</v>
      </c>
      <c r="U304" s="19" t="s">
        <v>19</v>
      </c>
      <c r="V304" s="19" t="s">
        <v>29</v>
      </c>
      <c r="W304" s="19" t="s">
        <v>37</v>
      </c>
      <c r="X304" s="11" t="s">
        <v>38</v>
      </c>
    </row>
    <row r="305" spans="2:51">
      <c r="B305" s="42" t="str">
        <f>Calendrier!C5</f>
        <v>RVBC</v>
      </c>
      <c r="C305" s="47">
        <v>300</v>
      </c>
      <c r="D305" s="9">
        <f>H306*2+K306*3+N306</f>
        <v>59</v>
      </c>
      <c r="E305" s="9">
        <f>H305+K305</f>
        <v>22</v>
      </c>
      <c r="F305" s="9">
        <f>I305+L305</f>
        <v>61</v>
      </c>
      <c r="G305" s="14">
        <f>IF(ISERROR(E305+0.5*K305/F305)=TRUE,0,(E305/F305)*100)</f>
        <v>36.065573770491802</v>
      </c>
      <c r="H305" s="37">
        <f>IF(ISERROR(AF316),0,VALUE(AF316))</f>
        <v>19</v>
      </c>
      <c r="I305" s="37">
        <f>IF(ISERROR(AG316),0,VALUE(AG316))</f>
        <v>44</v>
      </c>
      <c r="J305" s="14">
        <f>IF(ISERROR(H305/I305)=TRUE,0,(H305/I305)*100)</f>
        <v>43.18181818181818</v>
      </c>
      <c r="K305" s="8">
        <f>IF(ISERROR(AI316),0,VALUE(AI316))</f>
        <v>3</v>
      </c>
      <c r="L305" s="8">
        <f>IF(ISERROR(AJ316),0,VALUE(AJ316))</f>
        <v>17</v>
      </c>
      <c r="M305" s="14">
        <f>IF(ISERROR(K305/L305)=TRUE,0,(K305/L305)*100)</f>
        <v>17.647058823529413</v>
      </c>
      <c r="N305" s="8">
        <f>IF(ISERROR(AL316),0,VALUE(AL316))</f>
        <v>6</v>
      </c>
      <c r="O305" s="8">
        <f>IF(ISERROR(AM316),0,VALUE(AM316))</f>
        <v>11</v>
      </c>
      <c r="P305" s="14">
        <f>IF(ISERROR(N305/O305)=TRUE,0,(N305/O305)*100)</f>
        <v>54.54545454545454</v>
      </c>
      <c r="Q305" s="8">
        <f>IF(ISERROR(AN316),0,VALUE(AN316))</f>
        <v>11</v>
      </c>
      <c r="R305" s="8">
        <f>IF(ISERROR(AO316),0,VALUE(AO316))</f>
        <v>30</v>
      </c>
      <c r="S305" s="10">
        <f>Q305+R305</f>
        <v>41</v>
      </c>
      <c r="T305" s="8">
        <f>IF(ISERROR(AQ316),0,VALUE(AQ316))</f>
        <v>13</v>
      </c>
      <c r="U305" s="8">
        <f t="shared" ref="U305:V305" si="48">IF(ISERROR(AR316),0,VALUE(AR316))</f>
        <v>15</v>
      </c>
      <c r="V305" s="8">
        <f t="shared" si="48"/>
        <v>5</v>
      </c>
      <c r="W305" s="15">
        <f>F305+(O305*0.44)+U305-Q305</f>
        <v>69.84</v>
      </c>
      <c r="X305" s="12" t="e">
        <f>IF(#REF!=0,0,#REF!/#REF!)</f>
        <v>#REF!</v>
      </c>
      <c r="AA305" s="1" t="s">
        <v>21</v>
      </c>
      <c r="AB305" s="1" t="s">
        <v>22</v>
      </c>
      <c r="AC305" s="1" t="s">
        <v>31</v>
      </c>
      <c r="AD305" s="1" t="s">
        <v>0</v>
      </c>
      <c r="AE305" s="1" t="s">
        <v>23</v>
      </c>
      <c r="AF305" s="1" t="s">
        <v>32</v>
      </c>
      <c r="AG305" s="1" t="s">
        <v>33</v>
      </c>
      <c r="AH305" s="1" t="s">
        <v>24</v>
      </c>
      <c r="AI305" s="1" t="s">
        <v>34</v>
      </c>
      <c r="AJ305" s="1" t="s">
        <v>35</v>
      </c>
      <c r="AK305" s="1" t="s">
        <v>25</v>
      </c>
      <c r="AL305" s="1" t="s">
        <v>1</v>
      </c>
      <c r="AM305" s="1" t="s">
        <v>26</v>
      </c>
      <c r="AN305" s="1" t="s">
        <v>72</v>
      </c>
      <c r="AO305" s="1" t="s">
        <v>27</v>
      </c>
      <c r="AP305" s="1" t="s">
        <v>28</v>
      </c>
      <c r="AQ305" s="1" t="s">
        <v>18</v>
      </c>
      <c r="AR305" s="1" t="s">
        <v>19</v>
      </c>
      <c r="AS305" s="1" t="s">
        <v>29</v>
      </c>
      <c r="AT305" s="1" t="s">
        <v>30</v>
      </c>
      <c r="AU305" s="1"/>
      <c r="AV305" s="1"/>
      <c r="AW305" s="1"/>
      <c r="AX305" s="1"/>
      <c r="AY305" s="1"/>
    </row>
    <row r="306" spans="2:51" ht="16.5" thickBot="1">
      <c r="B306" s="43" t="str">
        <f>Calendrier!E5</f>
        <v>BOURGES</v>
      </c>
      <c r="C306" s="48">
        <v>400</v>
      </c>
      <c r="D306" s="2">
        <f>H305*2+K305*3+N305</f>
        <v>53</v>
      </c>
      <c r="E306" s="2">
        <f>H306+K306</f>
        <v>19</v>
      </c>
      <c r="F306" s="2">
        <f>I306+L306</f>
        <v>59</v>
      </c>
      <c r="G306" s="14">
        <f>IF(ISERROR(E306+0.5*K306/F306)=TRUE,0,(E306/F306)*100)</f>
        <v>32.20338983050847</v>
      </c>
      <c r="H306" s="3">
        <f>IF(ISERROR(AF310),0,VALUE(AF310))</f>
        <v>13</v>
      </c>
      <c r="I306" s="3">
        <f>IF(ISERROR(AG310),0,VALUE(AG310))</f>
        <v>38</v>
      </c>
      <c r="J306" s="14">
        <f>IF(ISERROR(H306/I306)=TRUE,0,(H306/I306)*100)</f>
        <v>34.210526315789473</v>
      </c>
      <c r="K306" s="3">
        <f>IF(ISERROR(AI310),0,VALUE(AI310))</f>
        <v>6</v>
      </c>
      <c r="L306" s="3">
        <f>IF(ISERROR(AJ310),0,VALUE(AJ310))</f>
        <v>21</v>
      </c>
      <c r="M306" s="14">
        <f>IF(ISERROR(K306/L306)=TRUE,0,(K306/L306)*100)</f>
        <v>28.571428571428569</v>
      </c>
      <c r="N306" s="3">
        <f>IF(ISERROR(AL310),0,VALUE(AL310))</f>
        <v>15</v>
      </c>
      <c r="O306" s="3">
        <f>IF(ISERROR(AM310),0,VALUE(AM310))</f>
        <v>25</v>
      </c>
      <c r="P306" s="14">
        <f>IF(ISERROR(N306/O306)=TRUE,0,(N306/O306)*100)</f>
        <v>60</v>
      </c>
      <c r="Q306" s="3">
        <f>IF(ISERROR(AN310),0,VALUE(AN310))</f>
        <v>14</v>
      </c>
      <c r="R306" s="3">
        <f>IF(ISERROR(AO310),0,VALUE(AO310))</f>
        <v>30</v>
      </c>
      <c r="S306" s="7">
        <f>Q306+R306</f>
        <v>44</v>
      </c>
      <c r="T306" s="3">
        <f>IF(ISERROR(AQ310),0,VALUE(AQ310))</f>
        <v>16</v>
      </c>
      <c r="U306" s="3">
        <f t="shared" ref="U306:V306" si="49">IF(ISERROR(AR310),0,VALUE(AR310))</f>
        <v>13</v>
      </c>
      <c r="V306" s="3">
        <f t="shared" si="49"/>
        <v>9</v>
      </c>
      <c r="W306" s="16">
        <f>F306+(O306*0.44)+U306-Q306</f>
        <v>69</v>
      </c>
      <c r="X306" s="13" t="e">
        <f>IF(#REF!=0,0,#REF!/#REF!)</f>
        <v>#REF!</v>
      </c>
      <c r="AA306">
        <f>FIND("	",$D$10)</f>
        <v>3</v>
      </c>
      <c r="AB306">
        <f t="shared" ref="AB306:AU306" si="50">FIND("	",$D$10,AA306+1)</f>
        <v>9</v>
      </c>
      <c r="AC306">
        <f t="shared" si="50"/>
        <v>12</v>
      </c>
      <c r="AD306">
        <f t="shared" si="50"/>
        <v>18</v>
      </c>
      <c r="AE306">
        <f t="shared" si="50"/>
        <v>21</v>
      </c>
      <c r="AF306">
        <f t="shared" si="50"/>
        <v>26</v>
      </c>
      <c r="AG306">
        <f t="shared" si="50"/>
        <v>29</v>
      </c>
      <c r="AH306">
        <f t="shared" si="50"/>
        <v>35</v>
      </c>
      <c r="AI306">
        <f t="shared" si="50"/>
        <v>38</v>
      </c>
      <c r="AJ306">
        <f t="shared" si="50"/>
        <v>41</v>
      </c>
      <c r="AK306">
        <f t="shared" si="50"/>
        <v>44</v>
      </c>
      <c r="AL306">
        <f t="shared" si="50"/>
        <v>47</v>
      </c>
      <c r="AM306">
        <f t="shared" si="50"/>
        <v>50</v>
      </c>
      <c r="AN306">
        <f t="shared" si="50"/>
        <v>53</v>
      </c>
      <c r="AO306">
        <f t="shared" si="50"/>
        <v>55</v>
      </c>
      <c r="AP306">
        <f t="shared" si="50"/>
        <v>57</v>
      </c>
      <c r="AQ306">
        <f t="shared" si="50"/>
        <v>59</v>
      </c>
      <c r="AR306">
        <f t="shared" si="50"/>
        <v>62</v>
      </c>
      <c r="AS306">
        <f t="shared" si="50"/>
        <v>65</v>
      </c>
      <c r="AT306">
        <f t="shared" si="50"/>
        <v>66</v>
      </c>
      <c r="AU306" t="e">
        <f t="shared" si="50"/>
        <v>#VALUE!</v>
      </c>
    </row>
    <row r="307" spans="2:51">
      <c r="AA307" t="str">
        <f>TRIM(MID($D$10,1,AA306-1))</f>
        <v>59</v>
      </c>
      <c r="AC307" t="str">
        <f>TRIM(MID($D$10,AA306,AB306-AA306))</f>
        <v xml:space="preserve">	19-59</v>
      </c>
      <c r="AF307" t="str">
        <f>TRIM(MID($D$10,AC306,AD306-AC306))</f>
        <v xml:space="preserve">	13-38</v>
      </c>
      <c r="AG307" t="str">
        <f>TRIM(MID($D$10,AD306,AE306-AD306))</f>
        <v xml:space="preserve">	34</v>
      </c>
      <c r="AI307" t="str">
        <f>TRIM(MID($D$10,AE306,AF306-AE306))</f>
        <v xml:space="preserve">	6-21</v>
      </c>
      <c r="AJ307" t="str">
        <f>TRIM(MID($D$10,AF306,AG306-AF306))</f>
        <v xml:space="preserve">	28</v>
      </c>
      <c r="AL307" t="str">
        <f t="shared" ref="AL307:AW307" si="51">TRIM(MID($D$10,AG306,AH306-AG306))</f>
        <v xml:space="preserve">	15-25</v>
      </c>
      <c r="AM307" t="str">
        <f t="shared" si="51"/>
        <v xml:space="preserve">	60</v>
      </c>
      <c r="AN307" t="str">
        <f t="shared" si="51"/>
        <v xml:space="preserve">	14</v>
      </c>
      <c r="AO307" t="str">
        <f t="shared" si="51"/>
        <v xml:space="preserve">	30</v>
      </c>
      <c r="AP307" t="str">
        <f t="shared" si="51"/>
        <v xml:space="preserve">	44</v>
      </c>
      <c r="AQ307" t="str">
        <f t="shared" si="51"/>
        <v xml:space="preserve">	16</v>
      </c>
      <c r="AR307" t="str">
        <f t="shared" si="51"/>
        <v xml:space="preserve">	13</v>
      </c>
      <c r="AS307" t="str">
        <f t="shared" si="51"/>
        <v xml:space="preserve">	9</v>
      </c>
      <c r="AT307" t="str">
        <f t="shared" si="51"/>
        <v xml:space="preserve">	3</v>
      </c>
      <c r="AU307" t="str">
        <f t="shared" si="51"/>
        <v xml:space="preserve">	5</v>
      </c>
      <c r="AV307" t="str">
        <f t="shared" si="51"/>
        <v xml:space="preserve">	21</v>
      </c>
      <c r="AW307" t="str">
        <f t="shared" si="51"/>
        <v xml:space="preserve">	24</v>
      </c>
    </row>
    <row r="308" spans="2:51" ht="16.5" thickBot="1">
      <c r="I308" s="4"/>
      <c r="K308" s="4"/>
      <c r="AA308">
        <f>FIND("-",AC307)</f>
        <v>4</v>
      </c>
      <c r="AC308">
        <f>FIND("-",AC307)</f>
        <v>4</v>
      </c>
      <c r="AE308">
        <f>FIND("-",AI307)</f>
        <v>3</v>
      </c>
      <c r="AG308">
        <f>FIND("-",AL307)</f>
        <v>4</v>
      </c>
    </row>
    <row r="309" spans="2:51" ht="16.5" thickBot="1">
      <c r="B309" s="197" t="s">
        <v>20</v>
      </c>
      <c r="C309" s="198"/>
      <c r="D309" s="198"/>
      <c r="E309" s="198"/>
      <c r="F309" s="198"/>
      <c r="G309" s="199"/>
      <c r="I309" s="5"/>
      <c r="AC309" t="str">
        <f>LEFT(AC307,3)</f>
        <v xml:space="preserve">	19</v>
      </c>
      <c r="AD309" t="str">
        <f>RIGHT(AC307,LEN(AC307)-AA308)</f>
        <v>59</v>
      </c>
      <c r="AF309" t="str">
        <f>LEFT(AF307,AC308-1)</f>
        <v xml:space="preserve">	13</v>
      </c>
      <c r="AG309" t="str">
        <f>RIGHT(AF307,LEN(AF307)-AC308)</f>
        <v>38</v>
      </c>
      <c r="AH309" t="str">
        <f>RIGHT(AG307,LEN(AG307)-AE308)</f>
        <v/>
      </c>
      <c r="AI309" t="str">
        <f>LEFT(AI307,AE308-1)</f>
        <v xml:space="preserve">	6</v>
      </c>
      <c r="AJ309" t="str">
        <f>RIGHT(AI307,LEN(AI307)-AE308)</f>
        <v>21</v>
      </c>
      <c r="AL309" t="str">
        <f>LEFT(AL307,AG308-1)</f>
        <v xml:space="preserve">	15</v>
      </c>
      <c r="AM309" t="str">
        <f>RIGHT(AL307,LEN(AL307)-AG308)</f>
        <v>25</v>
      </c>
    </row>
    <row r="310" spans="2:51" ht="16.5" thickBot="1">
      <c r="B310" s="40" t="str">
        <f>B305</f>
        <v>RVBC</v>
      </c>
      <c r="C310" s="200" t="s">
        <v>71</v>
      </c>
      <c r="D310" s="200"/>
      <c r="E310" s="200"/>
      <c r="F310" s="200"/>
      <c r="G310" s="200"/>
      <c r="H310" s="20" t="s">
        <v>53</v>
      </c>
      <c r="I310" s="21">
        <v>20</v>
      </c>
      <c r="J310" s="21">
        <v>13</v>
      </c>
      <c r="K310" s="21">
        <v>14</v>
      </c>
      <c r="L310" s="21">
        <v>22</v>
      </c>
      <c r="M310" s="20">
        <v>69</v>
      </c>
      <c r="S310" s="191"/>
      <c r="T310" s="191"/>
      <c r="U310" s="191"/>
      <c r="V310" s="192"/>
      <c r="AC310" t="str">
        <f>CLEAN(AC309)</f>
        <v>19</v>
      </c>
      <c r="AD310" t="str">
        <f>CLEAN(AD309)</f>
        <v>59</v>
      </c>
      <c r="AF310" t="str">
        <f>CLEAN(AF309)</f>
        <v>13</v>
      </c>
      <c r="AG310" t="str">
        <f>CLEAN(AG309)</f>
        <v>38</v>
      </c>
      <c r="AH310" t="str">
        <f>CLEAN(AH309)</f>
        <v/>
      </c>
      <c r="AI310" t="str">
        <f>CLEAN(AI309)</f>
        <v>6</v>
      </c>
      <c r="AJ310" t="str">
        <f>CLEAN(AJ309)</f>
        <v>21</v>
      </c>
      <c r="AL310" t="str">
        <f>CLEAN(AL309)</f>
        <v>15</v>
      </c>
      <c r="AM310" t="str">
        <f>CLEAN(AM309)</f>
        <v>25</v>
      </c>
      <c r="AN310" t="str">
        <f t="shared" ref="AN310:AW310" si="52">CLEAN(AN307)</f>
        <v>14</v>
      </c>
      <c r="AO310" t="str">
        <f t="shared" si="52"/>
        <v>30</v>
      </c>
      <c r="AP310" t="str">
        <f t="shared" si="52"/>
        <v>44</v>
      </c>
      <c r="AQ310" t="str">
        <f t="shared" si="52"/>
        <v>16</v>
      </c>
      <c r="AR310" t="str">
        <f t="shared" si="52"/>
        <v>13</v>
      </c>
      <c r="AS310" t="str">
        <f t="shared" si="52"/>
        <v>9</v>
      </c>
      <c r="AT310" t="str">
        <f t="shared" si="52"/>
        <v>3</v>
      </c>
      <c r="AU310" t="str">
        <f t="shared" si="52"/>
        <v>5</v>
      </c>
      <c r="AV310" t="str">
        <f t="shared" si="52"/>
        <v>21</v>
      </c>
      <c r="AW310" t="str">
        <f t="shared" si="52"/>
        <v>24</v>
      </c>
    </row>
    <row r="311" spans="2:51" ht="16.5" thickBot="1">
      <c r="B311" s="40" t="str">
        <f>B306</f>
        <v>BOURGES</v>
      </c>
      <c r="C311" s="193" t="s">
        <v>70</v>
      </c>
      <c r="D311" s="194"/>
      <c r="E311" s="194"/>
      <c r="F311" s="194"/>
      <c r="G311" s="194"/>
      <c r="H311" s="20" t="s">
        <v>59</v>
      </c>
      <c r="I311" s="21">
        <v>14</v>
      </c>
      <c r="J311" s="21">
        <v>15</v>
      </c>
      <c r="K311" s="21">
        <v>13</v>
      </c>
      <c r="L311" s="21">
        <v>14</v>
      </c>
      <c r="M311" s="20">
        <v>56</v>
      </c>
      <c r="AA311" s="1" t="s">
        <v>21</v>
      </c>
      <c r="AB311" s="1" t="s">
        <v>22</v>
      </c>
      <c r="AC311" s="1" t="s">
        <v>31</v>
      </c>
      <c r="AD311" s="1" t="s">
        <v>0</v>
      </c>
      <c r="AE311" s="1" t="s">
        <v>23</v>
      </c>
      <c r="AF311" s="1" t="s">
        <v>32</v>
      </c>
      <c r="AG311" s="1" t="s">
        <v>33</v>
      </c>
      <c r="AH311" s="1" t="s">
        <v>24</v>
      </c>
      <c r="AI311" s="1" t="s">
        <v>34</v>
      </c>
      <c r="AJ311" s="1" t="s">
        <v>35</v>
      </c>
      <c r="AK311" s="1" t="s">
        <v>25</v>
      </c>
      <c r="AL311" s="1" t="s">
        <v>1</v>
      </c>
      <c r="AM311" s="1" t="s">
        <v>26</v>
      </c>
      <c r="AN311" s="1" t="s">
        <v>72</v>
      </c>
      <c r="AO311" s="1" t="s">
        <v>27</v>
      </c>
      <c r="AP311" s="1" t="s">
        <v>28</v>
      </c>
      <c r="AQ311" s="1" t="s">
        <v>18</v>
      </c>
      <c r="AR311" s="1" t="s">
        <v>19</v>
      </c>
      <c r="AS311" s="1" t="s">
        <v>29</v>
      </c>
      <c r="AT311" s="1" t="s">
        <v>30</v>
      </c>
      <c r="AU311" s="1"/>
    </row>
    <row r="312" spans="2:51">
      <c r="AA312">
        <f>FIND("	",$D$9)</f>
        <v>3</v>
      </c>
      <c r="AB312">
        <f t="shared" ref="AB312:AU312" si="53">FIND("	",$D$9,AA312+1)</f>
        <v>9</v>
      </c>
      <c r="AC312">
        <f t="shared" si="53"/>
        <v>12</v>
      </c>
      <c r="AD312">
        <f t="shared" si="53"/>
        <v>18</v>
      </c>
      <c r="AE312">
        <f t="shared" si="53"/>
        <v>21</v>
      </c>
      <c r="AF312">
        <f t="shared" si="53"/>
        <v>26</v>
      </c>
      <c r="AG312">
        <f t="shared" si="53"/>
        <v>29</v>
      </c>
      <c r="AH312">
        <f t="shared" si="53"/>
        <v>34</v>
      </c>
      <c r="AI312">
        <f t="shared" si="53"/>
        <v>37</v>
      </c>
      <c r="AJ312">
        <f t="shared" si="53"/>
        <v>40</v>
      </c>
      <c r="AK312">
        <f t="shared" si="53"/>
        <v>43</v>
      </c>
      <c r="AL312">
        <f t="shared" si="53"/>
        <v>46</v>
      </c>
      <c r="AM312">
        <f t="shared" si="53"/>
        <v>49</v>
      </c>
      <c r="AN312">
        <f t="shared" si="53"/>
        <v>52</v>
      </c>
      <c r="AO312">
        <f t="shared" si="53"/>
        <v>54</v>
      </c>
      <c r="AP312">
        <f t="shared" si="53"/>
        <v>56</v>
      </c>
      <c r="AQ312">
        <f t="shared" si="53"/>
        <v>58</v>
      </c>
      <c r="AR312">
        <f t="shared" si="53"/>
        <v>61</v>
      </c>
      <c r="AS312">
        <f t="shared" si="53"/>
        <v>64</v>
      </c>
      <c r="AT312">
        <f t="shared" si="53"/>
        <v>65</v>
      </c>
      <c r="AU312" t="e">
        <f t="shared" si="53"/>
        <v>#VALUE!</v>
      </c>
    </row>
    <row r="313" spans="2:51">
      <c r="N313" s="6"/>
      <c r="AA313" t="str">
        <f>TRIM(MID($D$9,1,AA312-1))</f>
        <v>53</v>
      </c>
      <c r="AC313" t="str">
        <f>TRIM(MID($D$9,AA312,AB312-AA312))</f>
        <v xml:space="preserve">	22-61</v>
      </c>
      <c r="AF313" t="str">
        <f>TRIM(MID($D$9,AC312,AD312-AC312))</f>
        <v xml:space="preserve">	19-44</v>
      </c>
      <c r="AG313" t="str">
        <f>TRIM(MID($D$9,AD312,AE312-AD312))</f>
        <v xml:space="preserve">	43</v>
      </c>
      <c r="AI313" t="str">
        <f>TRIM(MID($D$9,AE312,AF312-AE312))</f>
        <v xml:space="preserve">	3-17</v>
      </c>
      <c r="AJ313" t="str">
        <f>TRIM(MID($D$9,AF312,AG312-AF312))</f>
        <v xml:space="preserve">	17</v>
      </c>
      <c r="AL313" t="str">
        <f t="shared" ref="AL313:AW313" si="54">TRIM(MID($D$9,AG312,AH312-AG312))</f>
        <v xml:space="preserve">	6-11</v>
      </c>
      <c r="AM313" t="str">
        <f t="shared" si="54"/>
        <v xml:space="preserve">	54</v>
      </c>
      <c r="AN313" t="str">
        <f t="shared" si="54"/>
        <v xml:space="preserve">	11</v>
      </c>
      <c r="AO313" t="str">
        <f t="shared" si="54"/>
        <v xml:space="preserve">	30</v>
      </c>
      <c r="AP313" t="str">
        <f t="shared" si="54"/>
        <v xml:space="preserve">	41</v>
      </c>
      <c r="AQ313" t="str">
        <f t="shared" si="54"/>
        <v xml:space="preserve">	13</v>
      </c>
      <c r="AR313" t="str">
        <f t="shared" si="54"/>
        <v xml:space="preserve">	15</v>
      </c>
      <c r="AS313" t="str">
        <f t="shared" si="54"/>
        <v xml:space="preserve">	5</v>
      </c>
      <c r="AT313" t="str">
        <f t="shared" si="54"/>
        <v xml:space="preserve">	5</v>
      </c>
      <c r="AU313" t="str">
        <f t="shared" si="54"/>
        <v xml:space="preserve">	3</v>
      </c>
      <c r="AV313" t="str">
        <f t="shared" si="54"/>
        <v xml:space="preserve">	24</v>
      </c>
      <c r="AW313" t="str">
        <f t="shared" si="54"/>
        <v xml:space="preserve">	21</v>
      </c>
    </row>
    <row r="314" spans="2:51" ht="16.5" thickBot="1">
      <c r="AA314">
        <f>FIND("-",AC313)</f>
        <v>4</v>
      </c>
      <c r="AC314">
        <f>FIND("-",AC313)</f>
        <v>4</v>
      </c>
      <c r="AE314">
        <f>FIND("-",AI313)</f>
        <v>3</v>
      </c>
      <c r="AG314">
        <f>FIND("-",AL313)</f>
        <v>3</v>
      </c>
    </row>
    <row r="315" spans="2:51" ht="18.75" thickBot="1">
      <c r="B315" s="25" t="s">
        <v>46</v>
      </c>
      <c r="C315" s="24"/>
      <c r="D315" s="24"/>
      <c r="E315" s="25" t="s">
        <v>47</v>
      </c>
      <c r="F315" s="24"/>
      <c r="G315" s="26"/>
      <c r="H315" s="32" t="s">
        <v>43</v>
      </c>
      <c r="I315" s="36" t="s">
        <v>44</v>
      </c>
      <c r="AC315" t="str">
        <f>LEFT(AC313,3)</f>
        <v xml:space="preserve">	22</v>
      </c>
      <c r="AD315" t="str">
        <f>RIGHT(AC313,LEN(AC313)-AA314)</f>
        <v>61</v>
      </c>
      <c r="AF315" t="str">
        <f>LEFT(AF313,AC314-1)</f>
        <v xml:space="preserve">	19</v>
      </c>
      <c r="AG315" t="str">
        <f>RIGHT(AF313,LEN(AF313)-AC314)</f>
        <v>44</v>
      </c>
      <c r="AI315" t="str">
        <f>LEFT(AI313,AE314-1)</f>
        <v xml:space="preserve">	3</v>
      </c>
      <c r="AJ315" t="str">
        <f>RIGHT(AI313,LEN(AI313)-AE314)</f>
        <v>17</v>
      </c>
      <c r="AL315" t="str">
        <f>LEFT(AL313,AG314-1)</f>
        <v xml:space="preserve">	6</v>
      </c>
      <c r="AM315" t="str">
        <f>RIGHT(AL313,LEN(AL313)-AG314)</f>
        <v>11</v>
      </c>
    </row>
    <row r="316" spans="2:51">
      <c r="B316" s="22" t="s">
        <v>62</v>
      </c>
      <c r="E316" s="22" t="s">
        <v>56</v>
      </c>
      <c r="G316" s="27" t="s">
        <v>48</v>
      </c>
      <c r="H316" s="28">
        <f>MID(B316,FIND(":",B316)+1,LEN(B316))*1</f>
        <v>29</v>
      </c>
      <c r="I316" s="33">
        <f>MID(E316,FIND(":",E316)+1,LEN(E316))*1</f>
        <v>10</v>
      </c>
      <c r="AC316" t="str">
        <f>CLEAN(AC315)</f>
        <v>22</v>
      </c>
      <c r="AD316" t="str">
        <f>CLEAN(AD315)</f>
        <v>61</v>
      </c>
      <c r="AF316" t="str">
        <f>CLEAN(AF315)</f>
        <v>19</v>
      </c>
      <c r="AG316" t="str">
        <f>CLEAN(AG315)</f>
        <v>44</v>
      </c>
      <c r="AI316" t="str">
        <f>CLEAN(AI315)</f>
        <v>3</v>
      </c>
      <c r="AJ316" t="str">
        <f>CLEAN(AJ315)</f>
        <v>17</v>
      </c>
      <c r="AL316" t="str">
        <f>CLEAN(AL315)</f>
        <v>6</v>
      </c>
      <c r="AM316" t="str">
        <f>CLEAN(AM315)</f>
        <v>11</v>
      </c>
      <c r="AN316" t="str">
        <f t="shared" ref="AN316:AW316" si="55">CLEAN(AN313)</f>
        <v>11</v>
      </c>
      <c r="AO316" t="str">
        <f t="shared" si="55"/>
        <v>30</v>
      </c>
      <c r="AP316" t="str">
        <f t="shared" si="55"/>
        <v>41</v>
      </c>
      <c r="AQ316" t="str">
        <f t="shared" si="55"/>
        <v>13</v>
      </c>
      <c r="AR316" t="str">
        <f t="shared" si="55"/>
        <v>15</v>
      </c>
      <c r="AS316" t="str">
        <f t="shared" si="55"/>
        <v>5</v>
      </c>
      <c r="AT316" t="str">
        <f t="shared" si="55"/>
        <v>5</v>
      </c>
      <c r="AU316" t="str">
        <f t="shared" si="55"/>
        <v>3</v>
      </c>
      <c r="AV316" t="str">
        <f t="shared" si="55"/>
        <v>24</v>
      </c>
      <c r="AW316" t="str">
        <f t="shared" si="55"/>
        <v>21</v>
      </c>
    </row>
    <row r="317" spans="2:51" ht="18">
      <c r="B317" s="23"/>
      <c r="E317" s="23"/>
      <c r="G317" s="27" t="s">
        <v>49</v>
      </c>
      <c r="H317" s="29">
        <f>MID(B318,FIND(":",B318)+1,LEN(B318))*1</f>
        <v>38</v>
      </c>
      <c r="I317" s="34">
        <f>MID(E318,FIND(":",E318)+1,LEN(E318))*1</f>
        <v>32</v>
      </c>
    </row>
    <row r="318" spans="2:51">
      <c r="B318" s="22" t="s">
        <v>58</v>
      </c>
      <c r="E318" s="22" t="s">
        <v>45</v>
      </c>
      <c r="G318" s="27" t="s">
        <v>50</v>
      </c>
      <c r="H318" s="29">
        <f>MID(B320,FIND(":",B320)+1,LEN(B320))*1</f>
        <v>6</v>
      </c>
      <c r="I318" s="34">
        <f>MID(E320,FIND(":",E320)+1,LEN(E320))*1</f>
        <v>11</v>
      </c>
    </row>
    <row r="319" spans="2:51" ht="18">
      <c r="B319" s="23"/>
      <c r="E319" s="23"/>
      <c r="G319" s="27" t="s">
        <v>51</v>
      </c>
      <c r="H319" s="29">
        <f>MID(B322,FIND(":",B322)+1,LEN(B322))*1</f>
        <v>11</v>
      </c>
      <c r="I319" s="34">
        <f>MID(E322,FIND(":",E322)+1,LEN(E322))*1</f>
        <v>6</v>
      </c>
    </row>
    <row r="320" spans="2:51" ht="16.5" thickBot="1">
      <c r="B320" s="22" t="s">
        <v>57</v>
      </c>
      <c r="E320" s="22" t="s">
        <v>54</v>
      </c>
      <c r="G320" s="30" t="s">
        <v>52</v>
      </c>
      <c r="H320" s="31">
        <f>MID(B324,FIND(":",B324)+1,LEN(B324))*1</f>
        <v>17</v>
      </c>
      <c r="I320" s="35">
        <f>MID(E324,FIND(":",E324)+1,LEN(E324))*1</f>
        <v>30</v>
      </c>
    </row>
    <row r="321" spans="2:5" ht="18">
      <c r="B321" s="23"/>
      <c r="E321" s="23"/>
    </row>
    <row r="322" spans="2:5">
      <c r="B322" s="22" t="s">
        <v>61</v>
      </c>
      <c r="E322" s="22" t="s">
        <v>55</v>
      </c>
    </row>
    <row r="323" spans="2:5" ht="18">
      <c r="B323" s="23"/>
      <c r="E323" s="23"/>
    </row>
    <row r="324" spans="2:5">
      <c r="B324" s="22" t="s">
        <v>60</v>
      </c>
      <c r="E324" s="22" t="s">
        <v>65</v>
      </c>
    </row>
    <row r="325" spans="2:5" ht="18">
      <c r="B325" s="23"/>
      <c r="E325" s="23"/>
    </row>
    <row r="326" spans="2:5">
      <c r="B326" s="22" t="s">
        <v>63</v>
      </c>
      <c r="E326" s="22" t="s">
        <v>66</v>
      </c>
    </row>
    <row r="327" spans="2:5" ht="18">
      <c r="B327" s="23"/>
      <c r="E327" s="23"/>
    </row>
    <row r="328" spans="2:5">
      <c r="B328" s="22" t="s">
        <v>64</v>
      </c>
      <c r="E328" s="22" t="s">
        <v>67</v>
      </c>
    </row>
  </sheetData>
  <mergeCells count="77">
    <mergeCell ref="C303:X303"/>
    <mergeCell ref="B309:G309"/>
    <mergeCell ref="C310:G310"/>
    <mergeCell ref="S310:V310"/>
    <mergeCell ref="C311:G311"/>
    <mergeCell ref="J160:K160"/>
    <mergeCell ref="AF142:AS142"/>
    <mergeCell ref="AT142:BC142"/>
    <mergeCell ref="G143:AE143"/>
    <mergeCell ref="AN143:AS143"/>
    <mergeCell ref="AY143:BC143"/>
    <mergeCell ref="C149:K149"/>
    <mergeCell ref="J155:K155"/>
    <mergeCell ref="J156:K156"/>
    <mergeCell ref="J157:K157"/>
    <mergeCell ref="J158:K158"/>
    <mergeCell ref="J159:K159"/>
    <mergeCell ref="J132:K132"/>
    <mergeCell ref="AF114:AS114"/>
    <mergeCell ref="AT114:BC114"/>
    <mergeCell ref="G115:AE115"/>
    <mergeCell ref="AN115:AS115"/>
    <mergeCell ref="AY115:BC115"/>
    <mergeCell ref="C121:K121"/>
    <mergeCell ref="J127:K127"/>
    <mergeCell ref="J128:K128"/>
    <mergeCell ref="J129:K129"/>
    <mergeCell ref="J130:K130"/>
    <mergeCell ref="J131:K131"/>
    <mergeCell ref="J104:K104"/>
    <mergeCell ref="AF86:AS86"/>
    <mergeCell ref="AT86:BC86"/>
    <mergeCell ref="G87:AE87"/>
    <mergeCell ref="AN87:AS87"/>
    <mergeCell ref="AY87:BC87"/>
    <mergeCell ref="C93:K93"/>
    <mergeCell ref="J99:K99"/>
    <mergeCell ref="J100:K100"/>
    <mergeCell ref="J101:K101"/>
    <mergeCell ref="J102:K102"/>
    <mergeCell ref="J103:K103"/>
    <mergeCell ref="J75:K75"/>
    <mergeCell ref="AF57:AS57"/>
    <mergeCell ref="AT57:BC57"/>
    <mergeCell ref="G58:AE58"/>
    <mergeCell ref="AN58:AS58"/>
    <mergeCell ref="AY58:BC58"/>
    <mergeCell ref="C64:K64"/>
    <mergeCell ref="J70:K70"/>
    <mergeCell ref="J71:K71"/>
    <mergeCell ref="J72:K72"/>
    <mergeCell ref="J73:K73"/>
    <mergeCell ref="J74:K74"/>
    <mergeCell ref="J47:K47"/>
    <mergeCell ref="AF29:AS29"/>
    <mergeCell ref="AT29:BC29"/>
    <mergeCell ref="G30:AE30"/>
    <mergeCell ref="AN30:AS30"/>
    <mergeCell ref="AY30:BC30"/>
    <mergeCell ref="C36:K36"/>
    <mergeCell ref="J42:K42"/>
    <mergeCell ref="J43:K43"/>
    <mergeCell ref="J44:K44"/>
    <mergeCell ref="J45:K45"/>
    <mergeCell ref="J46:K46"/>
    <mergeCell ref="J19:K19"/>
    <mergeCell ref="AF1:AS1"/>
    <mergeCell ref="AT1:BC1"/>
    <mergeCell ref="G2:AE2"/>
    <mergeCell ref="AN2:AS2"/>
    <mergeCell ref="AY2:BC2"/>
    <mergeCell ref="C8:K8"/>
    <mergeCell ref="J14:K14"/>
    <mergeCell ref="J15:K15"/>
    <mergeCell ref="J16:K16"/>
    <mergeCell ref="J17:K17"/>
    <mergeCell ref="J18:K18"/>
  </mergeCells>
  <conditionalFormatting sqref="I4">
    <cfRule type="cellIs" dxfId="883" priority="428" stopIfTrue="1" operator="between">
      <formula>76%</formula>
      <formula>100%</formula>
    </cfRule>
    <cfRule type="cellIs" dxfId="882" priority="429" stopIfTrue="1" operator="between">
      <formula>61%</formula>
      <formula>75.99%</formula>
    </cfRule>
    <cfRule type="cellIs" dxfId="881" priority="430" stopIfTrue="1" operator="between">
      <formula>49%</formula>
      <formula>60.99%</formula>
    </cfRule>
    <cfRule type="cellIs" dxfId="880" priority="431" stopIfTrue="1" operator="between">
      <formula>41%</formula>
      <formula>48.99%</formula>
    </cfRule>
    <cfRule type="cellIs" dxfId="879" priority="432" stopIfTrue="1" operator="between">
      <formula>0%</formula>
      <formula>30.99%</formula>
    </cfRule>
  </conditionalFormatting>
  <conditionalFormatting sqref="I4">
    <cfRule type="cellIs" dxfId="878" priority="427" stopIfTrue="1" operator="between">
      <formula>31%</formula>
      <formula>40.99%</formula>
    </cfRule>
  </conditionalFormatting>
  <conditionalFormatting sqref="I5">
    <cfRule type="cellIs" dxfId="877" priority="422" stopIfTrue="1" operator="between">
      <formula>76%</formula>
      <formula>100%</formula>
    </cfRule>
    <cfRule type="cellIs" dxfId="876" priority="423" stopIfTrue="1" operator="between">
      <formula>61%</formula>
      <formula>75.99%</formula>
    </cfRule>
    <cfRule type="cellIs" dxfId="875" priority="424" stopIfTrue="1" operator="between">
      <formula>49%</formula>
      <formula>60.99%</formula>
    </cfRule>
    <cfRule type="cellIs" dxfId="874" priority="425" stopIfTrue="1" operator="between">
      <formula>41%</formula>
      <formula>48.99%</formula>
    </cfRule>
    <cfRule type="cellIs" dxfId="873" priority="426" stopIfTrue="1" operator="between">
      <formula>0%</formula>
      <formula>30.99%</formula>
    </cfRule>
  </conditionalFormatting>
  <conditionalFormatting sqref="I5">
    <cfRule type="cellIs" dxfId="872" priority="421" stopIfTrue="1" operator="between">
      <formula>31%</formula>
      <formula>40.99%</formula>
    </cfRule>
  </conditionalFormatting>
  <conditionalFormatting sqref="L4">
    <cfRule type="cellIs" dxfId="871" priority="416" stopIfTrue="1" operator="between">
      <formula>76%</formula>
      <formula>100%</formula>
    </cfRule>
    <cfRule type="cellIs" dxfId="870" priority="417" stopIfTrue="1" operator="between">
      <formula>61%</formula>
      <formula>75.99%</formula>
    </cfRule>
    <cfRule type="cellIs" dxfId="869" priority="418" stopIfTrue="1" operator="between">
      <formula>49%</formula>
      <formula>60.99%</formula>
    </cfRule>
    <cfRule type="cellIs" dxfId="868" priority="419" stopIfTrue="1" operator="between">
      <formula>41%</formula>
      <formula>48.99%</formula>
    </cfRule>
    <cfRule type="cellIs" dxfId="867" priority="420" stopIfTrue="1" operator="between">
      <formula>0%</formula>
      <formula>30.99%</formula>
    </cfRule>
  </conditionalFormatting>
  <conditionalFormatting sqref="L4">
    <cfRule type="cellIs" dxfId="866" priority="415" stopIfTrue="1" operator="between">
      <formula>31%</formula>
      <formula>40.99%</formula>
    </cfRule>
  </conditionalFormatting>
  <conditionalFormatting sqref="L5">
    <cfRule type="cellIs" dxfId="865" priority="410" stopIfTrue="1" operator="between">
      <formula>76%</formula>
      <formula>100%</formula>
    </cfRule>
    <cfRule type="cellIs" dxfId="864" priority="411" stopIfTrue="1" operator="between">
      <formula>61%</formula>
      <formula>75.99%</formula>
    </cfRule>
    <cfRule type="cellIs" dxfId="863" priority="412" stopIfTrue="1" operator="between">
      <formula>49%</formula>
      <formula>60.99%</formula>
    </cfRule>
    <cfRule type="cellIs" dxfId="862" priority="413" stopIfTrue="1" operator="between">
      <formula>41%</formula>
      <formula>48.99%</formula>
    </cfRule>
    <cfRule type="cellIs" dxfId="861" priority="414" stopIfTrue="1" operator="between">
      <formula>0%</formula>
      <formula>30.99%</formula>
    </cfRule>
  </conditionalFormatting>
  <conditionalFormatting sqref="L5">
    <cfRule type="cellIs" dxfId="860" priority="409" stopIfTrue="1" operator="between">
      <formula>31%</formula>
      <formula>40.99%</formula>
    </cfRule>
  </conditionalFormatting>
  <conditionalFormatting sqref="O4">
    <cfRule type="cellIs" dxfId="859" priority="404" stopIfTrue="1" operator="between">
      <formula>76%</formula>
      <formula>100%</formula>
    </cfRule>
    <cfRule type="cellIs" dxfId="858" priority="405" stopIfTrue="1" operator="between">
      <formula>61%</formula>
      <formula>75.99%</formula>
    </cfRule>
    <cfRule type="cellIs" dxfId="857" priority="406" stopIfTrue="1" operator="between">
      <formula>49%</formula>
      <formula>60.99%</formula>
    </cfRule>
    <cfRule type="cellIs" dxfId="856" priority="407" stopIfTrue="1" operator="between">
      <formula>41%</formula>
      <formula>48.99%</formula>
    </cfRule>
    <cfRule type="cellIs" dxfId="855" priority="408" stopIfTrue="1" operator="between">
      <formula>0%</formula>
      <formula>30.99%</formula>
    </cfRule>
  </conditionalFormatting>
  <conditionalFormatting sqref="O4">
    <cfRule type="cellIs" dxfId="854" priority="403" stopIfTrue="1" operator="between">
      <formula>31%</formula>
      <formula>40.99%</formula>
    </cfRule>
  </conditionalFormatting>
  <conditionalFormatting sqref="O5">
    <cfRule type="cellIs" dxfId="853" priority="398" stopIfTrue="1" operator="between">
      <formula>76%</formula>
      <formula>100%</formula>
    </cfRule>
    <cfRule type="cellIs" dxfId="852" priority="399" stopIfTrue="1" operator="between">
      <formula>61%</formula>
      <formula>75.99%</formula>
    </cfRule>
    <cfRule type="cellIs" dxfId="851" priority="400" stopIfTrue="1" operator="between">
      <formula>49%</formula>
      <formula>60.99%</formula>
    </cfRule>
    <cfRule type="cellIs" dxfId="850" priority="401" stopIfTrue="1" operator="between">
      <formula>41%</formula>
      <formula>48.99%</formula>
    </cfRule>
    <cfRule type="cellIs" dxfId="849" priority="402" stopIfTrue="1" operator="between">
      <formula>0%</formula>
      <formula>30.99%</formula>
    </cfRule>
  </conditionalFormatting>
  <conditionalFormatting sqref="O5">
    <cfRule type="cellIs" dxfId="848" priority="397" stopIfTrue="1" operator="between">
      <formula>31%</formula>
      <formula>40.99%</formula>
    </cfRule>
  </conditionalFormatting>
  <conditionalFormatting sqref="S4">
    <cfRule type="cellIs" dxfId="847" priority="392" stopIfTrue="1" operator="between">
      <formula>76%</formula>
      <formula>100%</formula>
    </cfRule>
    <cfRule type="cellIs" dxfId="846" priority="393" stopIfTrue="1" operator="between">
      <formula>61%</formula>
      <formula>75.99%</formula>
    </cfRule>
    <cfRule type="cellIs" dxfId="845" priority="394" stopIfTrue="1" operator="between">
      <formula>49%</formula>
      <formula>60.99%</formula>
    </cfRule>
    <cfRule type="cellIs" dxfId="844" priority="395" stopIfTrue="1" operator="between">
      <formula>41%</formula>
      <formula>48.99%</formula>
    </cfRule>
    <cfRule type="cellIs" dxfId="843" priority="396" stopIfTrue="1" operator="between">
      <formula>0%</formula>
      <formula>30.99%</formula>
    </cfRule>
  </conditionalFormatting>
  <conditionalFormatting sqref="S4">
    <cfRule type="cellIs" dxfId="842" priority="391" stopIfTrue="1" operator="between">
      <formula>31%</formula>
      <formula>40.99%</formula>
    </cfRule>
  </conditionalFormatting>
  <conditionalFormatting sqref="S5">
    <cfRule type="cellIs" dxfId="841" priority="386" stopIfTrue="1" operator="between">
      <formula>76%</formula>
      <formula>100%</formula>
    </cfRule>
    <cfRule type="cellIs" dxfId="840" priority="387" stopIfTrue="1" operator="between">
      <formula>61%</formula>
      <formula>75.99%</formula>
    </cfRule>
    <cfRule type="cellIs" dxfId="839" priority="388" stopIfTrue="1" operator="between">
      <formula>49%</formula>
      <formula>60.99%</formula>
    </cfRule>
    <cfRule type="cellIs" dxfId="838" priority="389" stopIfTrue="1" operator="between">
      <formula>41%</formula>
      <formula>48.99%</formula>
    </cfRule>
    <cfRule type="cellIs" dxfId="837" priority="390" stopIfTrue="1" operator="between">
      <formula>0%</formula>
      <formula>30.99%</formula>
    </cfRule>
  </conditionalFormatting>
  <conditionalFormatting sqref="S5">
    <cfRule type="cellIs" dxfId="836" priority="385" stopIfTrue="1" operator="between">
      <formula>31%</formula>
      <formula>40.99%</formula>
    </cfRule>
  </conditionalFormatting>
  <conditionalFormatting sqref="T4">
    <cfRule type="cellIs" dxfId="835" priority="380" stopIfTrue="1" operator="between">
      <formula>76%</formula>
      <formula>100%</formula>
    </cfRule>
    <cfRule type="cellIs" dxfId="834" priority="381" stopIfTrue="1" operator="between">
      <formula>61%</formula>
      <formula>75.99%</formula>
    </cfRule>
    <cfRule type="cellIs" dxfId="833" priority="382" stopIfTrue="1" operator="between">
      <formula>49%</formula>
      <formula>60.99%</formula>
    </cfRule>
    <cfRule type="cellIs" dxfId="832" priority="383" stopIfTrue="1" operator="between">
      <formula>41%</formula>
      <formula>48.99%</formula>
    </cfRule>
    <cfRule type="cellIs" dxfId="831" priority="384" stopIfTrue="1" operator="between">
      <formula>0%</formula>
      <formula>30.99%</formula>
    </cfRule>
  </conditionalFormatting>
  <conditionalFormatting sqref="T4">
    <cfRule type="cellIs" dxfId="830" priority="379" stopIfTrue="1" operator="between">
      <formula>31%</formula>
      <formula>40.99%</formula>
    </cfRule>
  </conditionalFormatting>
  <conditionalFormatting sqref="T5">
    <cfRule type="cellIs" dxfId="829" priority="374" stopIfTrue="1" operator="between">
      <formula>76%</formula>
      <formula>100%</formula>
    </cfRule>
    <cfRule type="cellIs" dxfId="828" priority="375" stopIfTrue="1" operator="between">
      <formula>61%</formula>
      <formula>75.99%</formula>
    </cfRule>
    <cfRule type="cellIs" dxfId="827" priority="376" stopIfTrue="1" operator="between">
      <formula>49%</formula>
      <formula>60.99%</formula>
    </cfRule>
    <cfRule type="cellIs" dxfId="826" priority="377" stopIfTrue="1" operator="between">
      <formula>41%</formula>
      <formula>48.99%</formula>
    </cfRule>
    <cfRule type="cellIs" dxfId="825" priority="378" stopIfTrue="1" operator="between">
      <formula>0%</formula>
      <formula>30.99%</formula>
    </cfRule>
  </conditionalFormatting>
  <conditionalFormatting sqref="T5">
    <cfRule type="cellIs" dxfId="824" priority="373" stopIfTrue="1" operator="between">
      <formula>31%</formula>
      <formula>40.99%</formula>
    </cfRule>
  </conditionalFormatting>
  <conditionalFormatting sqref="AO4">
    <cfRule type="cellIs" dxfId="823" priority="368" stopIfTrue="1" operator="between">
      <formula>76%</formula>
      <formula>100%</formula>
    </cfRule>
    <cfRule type="cellIs" dxfId="822" priority="369" stopIfTrue="1" operator="between">
      <formula>61%</formula>
      <formula>75.99%</formula>
    </cfRule>
    <cfRule type="cellIs" dxfId="821" priority="370" stopIfTrue="1" operator="between">
      <formula>49%</formula>
      <formula>60.99%</formula>
    </cfRule>
    <cfRule type="cellIs" dxfId="820" priority="371" stopIfTrue="1" operator="between">
      <formula>41%</formula>
      <formula>48.99%</formula>
    </cfRule>
    <cfRule type="cellIs" dxfId="819" priority="372" stopIfTrue="1" operator="between">
      <formula>0%</formula>
      <formula>30.99%</formula>
    </cfRule>
  </conditionalFormatting>
  <conditionalFormatting sqref="AO4">
    <cfRule type="cellIs" dxfId="818" priority="367" stopIfTrue="1" operator="between">
      <formula>31%</formula>
      <formula>40.99%</formula>
    </cfRule>
  </conditionalFormatting>
  <conditionalFormatting sqref="AO5">
    <cfRule type="cellIs" dxfId="817" priority="362" stopIfTrue="1" operator="between">
      <formula>76%</formula>
      <formula>100%</formula>
    </cfRule>
    <cfRule type="cellIs" dxfId="816" priority="363" stopIfTrue="1" operator="between">
      <formula>61%</formula>
      <formula>75.99%</formula>
    </cfRule>
    <cfRule type="cellIs" dxfId="815" priority="364" stopIfTrue="1" operator="between">
      <formula>49%</formula>
      <formula>60.99%</formula>
    </cfRule>
    <cfRule type="cellIs" dxfId="814" priority="365" stopIfTrue="1" operator="between">
      <formula>41%</formula>
      <formula>48.99%</formula>
    </cfRule>
    <cfRule type="cellIs" dxfId="813" priority="366" stopIfTrue="1" operator="between">
      <formula>0%</formula>
      <formula>30.99%</formula>
    </cfRule>
  </conditionalFormatting>
  <conditionalFormatting sqref="AO5">
    <cfRule type="cellIs" dxfId="812" priority="361" stopIfTrue="1" operator="between">
      <formula>31%</formula>
      <formula>40.99%</formula>
    </cfRule>
  </conditionalFormatting>
  <conditionalFormatting sqref="I32">
    <cfRule type="cellIs" dxfId="811" priority="356" stopIfTrue="1" operator="between">
      <formula>76%</formula>
      <formula>100%</formula>
    </cfRule>
    <cfRule type="cellIs" dxfId="810" priority="357" stopIfTrue="1" operator="between">
      <formula>61%</formula>
      <formula>75.99%</formula>
    </cfRule>
    <cfRule type="cellIs" dxfId="809" priority="358" stopIfTrue="1" operator="between">
      <formula>49%</formula>
      <formula>60.99%</formula>
    </cfRule>
    <cfRule type="cellIs" dxfId="808" priority="359" stopIfTrue="1" operator="between">
      <formula>41%</formula>
      <formula>48.99%</formula>
    </cfRule>
    <cfRule type="cellIs" dxfId="807" priority="360" stopIfTrue="1" operator="between">
      <formula>0%</formula>
      <formula>30.99%</formula>
    </cfRule>
  </conditionalFormatting>
  <conditionalFormatting sqref="I32">
    <cfRule type="cellIs" dxfId="806" priority="355" stopIfTrue="1" operator="between">
      <formula>31%</formula>
      <formula>40.99%</formula>
    </cfRule>
  </conditionalFormatting>
  <conditionalFormatting sqref="I33">
    <cfRule type="cellIs" dxfId="805" priority="350" stopIfTrue="1" operator="between">
      <formula>76%</formula>
      <formula>100%</formula>
    </cfRule>
    <cfRule type="cellIs" dxfId="804" priority="351" stopIfTrue="1" operator="between">
      <formula>61%</formula>
      <formula>75.99%</formula>
    </cfRule>
    <cfRule type="cellIs" dxfId="803" priority="352" stopIfTrue="1" operator="between">
      <formula>49%</formula>
      <formula>60.99%</formula>
    </cfRule>
    <cfRule type="cellIs" dxfId="802" priority="353" stopIfTrue="1" operator="between">
      <formula>41%</formula>
      <formula>48.99%</formula>
    </cfRule>
    <cfRule type="cellIs" dxfId="801" priority="354" stopIfTrue="1" operator="between">
      <formula>0%</formula>
      <formula>30.99%</formula>
    </cfRule>
  </conditionalFormatting>
  <conditionalFormatting sqref="I33">
    <cfRule type="cellIs" dxfId="800" priority="349" stopIfTrue="1" operator="between">
      <formula>31%</formula>
      <formula>40.99%</formula>
    </cfRule>
  </conditionalFormatting>
  <conditionalFormatting sqref="L32">
    <cfRule type="cellIs" dxfId="799" priority="344" stopIfTrue="1" operator="between">
      <formula>76%</formula>
      <formula>100%</formula>
    </cfRule>
    <cfRule type="cellIs" dxfId="798" priority="345" stopIfTrue="1" operator="between">
      <formula>61%</formula>
      <formula>75.99%</formula>
    </cfRule>
    <cfRule type="cellIs" dxfId="797" priority="346" stopIfTrue="1" operator="between">
      <formula>49%</formula>
      <formula>60.99%</formula>
    </cfRule>
    <cfRule type="cellIs" dxfId="796" priority="347" stopIfTrue="1" operator="between">
      <formula>41%</formula>
      <formula>48.99%</formula>
    </cfRule>
    <cfRule type="cellIs" dxfId="795" priority="348" stopIfTrue="1" operator="between">
      <formula>0%</formula>
      <formula>30.99%</formula>
    </cfRule>
  </conditionalFormatting>
  <conditionalFormatting sqref="L32">
    <cfRule type="cellIs" dxfId="794" priority="343" stopIfTrue="1" operator="between">
      <formula>31%</formula>
      <formula>40.99%</formula>
    </cfRule>
  </conditionalFormatting>
  <conditionalFormatting sqref="L33">
    <cfRule type="cellIs" dxfId="793" priority="338" stopIfTrue="1" operator="between">
      <formula>76%</formula>
      <formula>100%</formula>
    </cfRule>
    <cfRule type="cellIs" dxfId="792" priority="339" stopIfTrue="1" operator="between">
      <formula>61%</formula>
      <formula>75.99%</formula>
    </cfRule>
    <cfRule type="cellIs" dxfId="791" priority="340" stopIfTrue="1" operator="between">
      <formula>49%</formula>
      <formula>60.99%</formula>
    </cfRule>
    <cfRule type="cellIs" dxfId="790" priority="341" stopIfTrue="1" operator="between">
      <formula>41%</formula>
      <formula>48.99%</formula>
    </cfRule>
    <cfRule type="cellIs" dxfId="789" priority="342" stopIfTrue="1" operator="between">
      <formula>0%</formula>
      <formula>30.99%</formula>
    </cfRule>
  </conditionalFormatting>
  <conditionalFormatting sqref="L33">
    <cfRule type="cellIs" dxfId="788" priority="337" stopIfTrue="1" operator="between">
      <formula>31%</formula>
      <formula>40.99%</formula>
    </cfRule>
  </conditionalFormatting>
  <conditionalFormatting sqref="O32">
    <cfRule type="cellIs" dxfId="787" priority="332" stopIfTrue="1" operator="between">
      <formula>76%</formula>
      <formula>100%</formula>
    </cfRule>
    <cfRule type="cellIs" dxfId="786" priority="333" stopIfTrue="1" operator="between">
      <formula>61%</formula>
      <formula>75.99%</formula>
    </cfRule>
    <cfRule type="cellIs" dxfId="785" priority="334" stopIfTrue="1" operator="between">
      <formula>49%</formula>
      <formula>60.99%</formula>
    </cfRule>
    <cfRule type="cellIs" dxfId="784" priority="335" stopIfTrue="1" operator="between">
      <formula>41%</formula>
      <formula>48.99%</formula>
    </cfRule>
    <cfRule type="cellIs" dxfId="783" priority="336" stopIfTrue="1" operator="between">
      <formula>0%</formula>
      <formula>30.99%</formula>
    </cfRule>
  </conditionalFormatting>
  <conditionalFormatting sqref="O32">
    <cfRule type="cellIs" dxfId="782" priority="331" stopIfTrue="1" operator="between">
      <formula>31%</formula>
      <formula>40.99%</formula>
    </cfRule>
  </conditionalFormatting>
  <conditionalFormatting sqref="O33">
    <cfRule type="cellIs" dxfId="781" priority="326" stopIfTrue="1" operator="between">
      <formula>76%</formula>
      <formula>100%</formula>
    </cfRule>
    <cfRule type="cellIs" dxfId="780" priority="327" stopIfTrue="1" operator="between">
      <formula>61%</formula>
      <formula>75.99%</formula>
    </cfRule>
    <cfRule type="cellIs" dxfId="779" priority="328" stopIfTrue="1" operator="between">
      <formula>49%</formula>
      <formula>60.99%</formula>
    </cfRule>
    <cfRule type="cellIs" dxfId="778" priority="329" stopIfTrue="1" operator="between">
      <formula>41%</formula>
      <formula>48.99%</formula>
    </cfRule>
    <cfRule type="cellIs" dxfId="777" priority="330" stopIfTrue="1" operator="between">
      <formula>0%</formula>
      <formula>30.99%</formula>
    </cfRule>
  </conditionalFormatting>
  <conditionalFormatting sqref="O33">
    <cfRule type="cellIs" dxfId="776" priority="325" stopIfTrue="1" operator="between">
      <formula>31%</formula>
      <formula>40.99%</formula>
    </cfRule>
  </conditionalFormatting>
  <conditionalFormatting sqref="S32">
    <cfRule type="cellIs" dxfId="775" priority="320" stopIfTrue="1" operator="between">
      <formula>76%</formula>
      <formula>100%</formula>
    </cfRule>
    <cfRule type="cellIs" dxfId="774" priority="321" stopIfTrue="1" operator="between">
      <formula>61%</formula>
      <formula>75.99%</formula>
    </cfRule>
    <cfRule type="cellIs" dxfId="773" priority="322" stopIfTrue="1" operator="between">
      <formula>49%</formula>
      <formula>60.99%</formula>
    </cfRule>
    <cfRule type="cellIs" dxfId="772" priority="323" stopIfTrue="1" operator="between">
      <formula>41%</formula>
      <formula>48.99%</formula>
    </cfRule>
    <cfRule type="cellIs" dxfId="771" priority="324" stopIfTrue="1" operator="between">
      <formula>0%</formula>
      <formula>30.99%</formula>
    </cfRule>
  </conditionalFormatting>
  <conditionalFormatting sqref="S32">
    <cfRule type="cellIs" dxfId="770" priority="319" stopIfTrue="1" operator="between">
      <formula>31%</formula>
      <formula>40.99%</formula>
    </cfRule>
  </conditionalFormatting>
  <conditionalFormatting sqref="S33">
    <cfRule type="cellIs" dxfId="769" priority="314" stopIfTrue="1" operator="between">
      <formula>76%</formula>
      <formula>100%</formula>
    </cfRule>
    <cfRule type="cellIs" dxfId="768" priority="315" stopIfTrue="1" operator="between">
      <formula>61%</formula>
      <formula>75.99%</formula>
    </cfRule>
    <cfRule type="cellIs" dxfId="767" priority="316" stopIfTrue="1" operator="between">
      <formula>49%</formula>
      <formula>60.99%</formula>
    </cfRule>
    <cfRule type="cellIs" dxfId="766" priority="317" stopIfTrue="1" operator="between">
      <formula>41%</formula>
      <formula>48.99%</formula>
    </cfRule>
    <cfRule type="cellIs" dxfId="765" priority="318" stopIfTrue="1" operator="between">
      <formula>0%</formula>
      <formula>30.99%</formula>
    </cfRule>
  </conditionalFormatting>
  <conditionalFormatting sqref="S33">
    <cfRule type="cellIs" dxfId="764" priority="313" stopIfTrue="1" operator="between">
      <formula>31%</formula>
      <formula>40.99%</formula>
    </cfRule>
  </conditionalFormatting>
  <conditionalFormatting sqref="T32">
    <cfRule type="cellIs" dxfId="763" priority="308" stopIfTrue="1" operator="between">
      <formula>76%</formula>
      <formula>100%</formula>
    </cfRule>
    <cfRule type="cellIs" dxfId="762" priority="309" stopIfTrue="1" operator="between">
      <formula>61%</formula>
      <formula>75.99%</formula>
    </cfRule>
    <cfRule type="cellIs" dxfId="761" priority="310" stopIfTrue="1" operator="between">
      <formula>49%</formula>
      <formula>60.99%</formula>
    </cfRule>
    <cfRule type="cellIs" dxfId="760" priority="311" stopIfTrue="1" operator="between">
      <formula>41%</formula>
      <formula>48.99%</formula>
    </cfRule>
    <cfRule type="cellIs" dxfId="759" priority="312" stopIfTrue="1" operator="between">
      <formula>0%</formula>
      <formula>30.99%</formula>
    </cfRule>
  </conditionalFormatting>
  <conditionalFormatting sqref="T32">
    <cfRule type="cellIs" dxfId="758" priority="307" stopIfTrue="1" operator="between">
      <formula>31%</formula>
      <formula>40.99%</formula>
    </cfRule>
  </conditionalFormatting>
  <conditionalFormatting sqref="T33">
    <cfRule type="cellIs" dxfId="757" priority="302" stopIfTrue="1" operator="between">
      <formula>76%</formula>
      <formula>100%</formula>
    </cfRule>
    <cfRule type="cellIs" dxfId="756" priority="303" stopIfTrue="1" operator="between">
      <formula>61%</formula>
      <formula>75.99%</formula>
    </cfRule>
    <cfRule type="cellIs" dxfId="755" priority="304" stopIfTrue="1" operator="between">
      <formula>49%</formula>
      <formula>60.99%</formula>
    </cfRule>
    <cfRule type="cellIs" dxfId="754" priority="305" stopIfTrue="1" operator="between">
      <formula>41%</formula>
      <formula>48.99%</formula>
    </cfRule>
    <cfRule type="cellIs" dxfId="753" priority="306" stopIfTrue="1" operator="between">
      <formula>0%</formula>
      <formula>30.99%</formula>
    </cfRule>
  </conditionalFormatting>
  <conditionalFormatting sqref="T33">
    <cfRule type="cellIs" dxfId="752" priority="301" stopIfTrue="1" operator="between">
      <formula>31%</formula>
      <formula>40.99%</formula>
    </cfRule>
  </conditionalFormatting>
  <conditionalFormatting sqref="AO32">
    <cfRule type="cellIs" dxfId="751" priority="296" stopIfTrue="1" operator="between">
      <formula>76%</formula>
      <formula>100%</formula>
    </cfRule>
    <cfRule type="cellIs" dxfId="750" priority="297" stopIfTrue="1" operator="between">
      <formula>61%</formula>
      <formula>75.99%</formula>
    </cfRule>
    <cfRule type="cellIs" dxfId="749" priority="298" stopIfTrue="1" operator="between">
      <formula>49%</formula>
      <formula>60.99%</formula>
    </cfRule>
    <cfRule type="cellIs" dxfId="748" priority="299" stopIfTrue="1" operator="between">
      <formula>41%</formula>
      <formula>48.99%</formula>
    </cfRule>
    <cfRule type="cellIs" dxfId="747" priority="300" stopIfTrue="1" operator="between">
      <formula>0%</formula>
      <formula>30.99%</formula>
    </cfRule>
  </conditionalFormatting>
  <conditionalFormatting sqref="AO32">
    <cfRule type="cellIs" dxfId="746" priority="295" stopIfTrue="1" operator="between">
      <formula>31%</formula>
      <formula>40.99%</formula>
    </cfRule>
  </conditionalFormatting>
  <conditionalFormatting sqref="AO33">
    <cfRule type="cellIs" dxfId="745" priority="290" stopIfTrue="1" operator="between">
      <formula>76%</formula>
      <formula>100%</formula>
    </cfRule>
    <cfRule type="cellIs" dxfId="744" priority="291" stopIfTrue="1" operator="between">
      <formula>61%</formula>
      <formula>75.99%</formula>
    </cfRule>
    <cfRule type="cellIs" dxfId="743" priority="292" stopIfTrue="1" operator="between">
      <formula>49%</formula>
      <formula>60.99%</formula>
    </cfRule>
    <cfRule type="cellIs" dxfId="742" priority="293" stopIfTrue="1" operator="between">
      <formula>41%</formula>
      <formula>48.99%</formula>
    </cfRule>
    <cfRule type="cellIs" dxfId="741" priority="294" stopIfTrue="1" operator="between">
      <formula>0%</formula>
      <formula>30.99%</formula>
    </cfRule>
  </conditionalFormatting>
  <conditionalFormatting sqref="AO33">
    <cfRule type="cellIs" dxfId="740" priority="289" stopIfTrue="1" operator="between">
      <formula>31%</formula>
      <formula>40.99%</formula>
    </cfRule>
  </conditionalFormatting>
  <conditionalFormatting sqref="I60">
    <cfRule type="cellIs" dxfId="739" priority="284" stopIfTrue="1" operator="between">
      <formula>76%</formula>
      <formula>100%</formula>
    </cfRule>
    <cfRule type="cellIs" dxfId="738" priority="285" stopIfTrue="1" operator="between">
      <formula>61%</formula>
      <formula>75.99%</formula>
    </cfRule>
    <cfRule type="cellIs" dxfId="737" priority="286" stopIfTrue="1" operator="between">
      <formula>49%</formula>
      <formula>60.99%</formula>
    </cfRule>
    <cfRule type="cellIs" dxfId="736" priority="287" stopIfTrue="1" operator="between">
      <formula>41%</formula>
      <formula>48.99%</formula>
    </cfRule>
    <cfRule type="cellIs" dxfId="735" priority="288" stopIfTrue="1" operator="between">
      <formula>0%</formula>
      <formula>30.99%</formula>
    </cfRule>
  </conditionalFormatting>
  <conditionalFormatting sqref="I60">
    <cfRule type="cellIs" dxfId="734" priority="283" stopIfTrue="1" operator="between">
      <formula>31%</formula>
      <formula>40.99%</formula>
    </cfRule>
  </conditionalFormatting>
  <conditionalFormatting sqref="I61">
    <cfRule type="cellIs" dxfId="733" priority="278" stopIfTrue="1" operator="between">
      <formula>76%</formula>
      <formula>100%</formula>
    </cfRule>
    <cfRule type="cellIs" dxfId="732" priority="279" stopIfTrue="1" operator="between">
      <formula>61%</formula>
      <formula>75.99%</formula>
    </cfRule>
    <cfRule type="cellIs" dxfId="731" priority="280" stopIfTrue="1" operator="between">
      <formula>49%</formula>
      <formula>60.99%</formula>
    </cfRule>
    <cfRule type="cellIs" dxfId="730" priority="281" stopIfTrue="1" operator="between">
      <formula>41%</formula>
      <formula>48.99%</formula>
    </cfRule>
    <cfRule type="cellIs" dxfId="729" priority="282" stopIfTrue="1" operator="between">
      <formula>0%</formula>
      <formula>30.99%</formula>
    </cfRule>
  </conditionalFormatting>
  <conditionalFormatting sqref="I61">
    <cfRule type="cellIs" dxfId="728" priority="277" stopIfTrue="1" operator="between">
      <formula>31%</formula>
      <formula>40.99%</formula>
    </cfRule>
  </conditionalFormatting>
  <conditionalFormatting sqref="L60">
    <cfRule type="cellIs" dxfId="727" priority="272" stopIfTrue="1" operator="between">
      <formula>76%</formula>
      <formula>100%</formula>
    </cfRule>
    <cfRule type="cellIs" dxfId="726" priority="273" stopIfTrue="1" operator="between">
      <formula>61%</formula>
      <formula>75.99%</formula>
    </cfRule>
    <cfRule type="cellIs" dxfId="725" priority="274" stopIfTrue="1" operator="between">
      <formula>49%</formula>
      <formula>60.99%</formula>
    </cfRule>
    <cfRule type="cellIs" dxfId="724" priority="275" stopIfTrue="1" operator="between">
      <formula>41%</formula>
      <formula>48.99%</formula>
    </cfRule>
    <cfRule type="cellIs" dxfId="723" priority="276" stopIfTrue="1" operator="between">
      <formula>0%</formula>
      <formula>30.99%</formula>
    </cfRule>
  </conditionalFormatting>
  <conditionalFormatting sqref="L60">
    <cfRule type="cellIs" dxfId="722" priority="271" stopIfTrue="1" operator="between">
      <formula>31%</formula>
      <formula>40.99%</formula>
    </cfRule>
  </conditionalFormatting>
  <conditionalFormatting sqref="L61">
    <cfRule type="cellIs" dxfId="721" priority="266" stopIfTrue="1" operator="between">
      <formula>76%</formula>
      <formula>100%</formula>
    </cfRule>
    <cfRule type="cellIs" dxfId="720" priority="267" stopIfTrue="1" operator="between">
      <formula>61%</formula>
      <formula>75.99%</formula>
    </cfRule>
    <cfRule type="cellIs" dxfId="719" priority="268" stopIfTrue="1" operator="between">
      <formula>49%</formula>
      <formula>60.99%</formula>
    </cfRule>
    <cfRule type="cellIs" dxfId="718" priority="269" stopIfTrue="1" operator="between">
      <formula>41%</formula>
      <formula>48.99%</formula>
    </cfRule>
    <cfRule type="cellIs" dxfId="717" priority="270" stopIfTrue="1" operator="between">
      <formula>0%</formula>
      <formula>30.99%</formula>
    </cfRule>
  </conditionalFormatting>
  <conditionalFormatting sqref="L61">
    <cfRule type="cellIs" dxfId="716" priority="265" stopIfTrue="1" operator="between">
      <formula>31%</formula>
      <formula>40.99%</formula>
    </cfRule>
  </conditionalFormatting>
  <conditionalFormatting sqref="O60">
    <cfRule type="cellIs" dxfId="715" priority="260" stopIfTrue="1" operator="between">
      <formula>76%</formula>
      <formula>100%</formula>
    </cfRule>
    <cfRule type="cellIs" dxfId="714" priority="261" stopIfTrue="1" operator="between">
      <formula>61%</formula>
      <formula>75.99%</formula>
    </cfRule>
    <cfRule type="cellIs" dxfId="713" priority="262" stopIfTrue="1" operator="between">
      <formula>49%</formula>
      <formula>60.99%</formula>
    </cfRule>
    <cfRule type="cellIs" dxfId="712" priority="263" stopIfTrue="1" operator="between">
      <formula>41%</formula>
      <formula>48.99%</formula>
    </cfRule>
    <cfRule type="cellIs" dxfId="711" priority="264" stopIfTrue="1" operator="between">
      <formula>0%</formula>
      <formula>30.99%</formula>
    </cfRule>
  </conditionalFormatting>
  <conditionalFormatting sqref="O60">
    <cfRule type="cellIs" dxfId="710" priority="259" stopIfTrue="1" operator="between">
      <formula>31%</formula>
      <formula>40.99%</formula>
    </cfRule>
  </conditionalFormatting>
  <conditionalFormatting sqref="O61">
    <cfRule type="cellIs" dxfId="709" priority="254" stopIfTrue="1" operator="between">
      <formula>76%</formula>
      <formula>100%</formula>
    </cfRule>
    <cfRule type="cellIs" dxfId="708" priority="255" stopIfTrue="1" operator="between">
      <formula>61%</formula>
      <formula>75.99%</formula>
    </cfRule>
    <cfRule type="cellIs" dxfId="707" priority="256" stopIfTrue="1" operator="between">
      <formula>49%</formula>
      <formula>60.99%</formula>
    </cfRule>
    <cfRule type="cellIs" dxfId="706" priority="257" stopIfTrue="1" operator="between">
      <formula>41%</formula>
      <formula>48.99%</formula>
    </cfRule>
    <cfRule type="cellIs" dxfId="705" priority="258" stopIfTrue="1" operator="between">
      <formula>0%</formula>
      <formula>30.99%</formula>
    </cfRule>
  </conditionalFormatting>
  <conditionalFormatting sqref="O61">
    <cfRule type="cellIs" dxfId="704" priority="253" stopIfTrue="1" operator="between">
      <formula>31%</formula>
      <formula>40.99%</formula>
    </cfRule>
  </conditionalFormatting>
  <conditionalFormatting sqref="S60">
    <cfRule type="cellIs" dxfId="703" priority="248" stopIfTrue="1" operator="between">
      <formula>76%</formula>
      <formula>100%</formula>
    </cfRule>
    <cfRule type="cellIs" dxfId="702" priority="249" stopIfTrue="1" operator="between">
      <formula>61%</formula>
      <formula>75.99%</formula>
    </cfRule>
    <cfRule type="cellIs" dxfId="701" priority="250" stopIfTrue="1" operator="between">
      <formula>49%</formula>
      <formula>60.99%</formula>
    </cfRule>
    <cfRule type="cellIs" dxfId="700" priority="251" stopIfTrue="1" operator="between">
      <formula>41%</formula>
      <formula>48.99%</formula>
    </cfRule>
    <cfRule type="cellIs" dxfId="699" priority="252" stopIfTrue="1" operator="between">
      <formula>0%</formula>
      <formula>30.99%</formula>
    </cfRule>
  </conditionalFormatting>
  <conditionalFormatting sqref="S60">
    <cfRule type="cellIs" dxfId="698" priority="247" stopIfTrue="1" operator="between">
      <formula>31%</formula>
      <formula>40.99%</formula>
    </cfRule>
  </conditionalFormatting>
  <conditionalFormatting sqref="S61">
    <cfRule type="cellIs" dxfId="697" priority="242" stopIfTrue="1" operator="between">
      <formula>76%</formula>
      <formula>100%</formula>
    </cfRule>
    <cfRule type="cellIs" dxfId="696" priority="243" stopIfTrue="1" operator="between">
      <formula>61%</formula>
      <formula>75.99%</formula>
    </cfRule>
    <cfRule type="cellIs" dxfId="695" priority="244" stopIfTrue="1" operator="between">
      <formula>49%</formula>
      <formula>60.99%</formula>
    </cfRule>
    <cfRule type="cellIs" dxfId="694" priority="245" stopIfTrue="1" operator="between">
      <formula>41%</formula>
      <formula>48.99%</formula>
    </cfRule>
    <cfRule type="cellIs" dxfId="693" priority="246" stopIfTrue="1" operator="between">
      <formula>0%</formula>
      <formula>30.99%</formula>
    </cfRule>
  </conditionalFormatting>
  <conditionalFormatting sqref="S61">
    <cfRule type="cellIs" dxfId="692" priority="241" stopIfTrue="1" operator="between">
      <formula>31%</formula>
      <formula>40.99%</formula>
    </cfRule>
  </conditionalFormatting>
  <conditionalFormatting sqref="T60">
    <cfRule type="cellIs" dxfId="691" priority="236" stopIfTrue="1" operator="between">
      <formula>76%</formula>
      <formula>100%</formula>
    </cfRule>
    <cfRule type="cellIs" dxfId="690" priority="237" stopIfTrue="1" operator="between">
      <formula>61%</formula>
      <formula>75.99%</formula>
    </cfRule>
    <cfRule type="cellIs" dxfId="689" priority="238" stopIfTrue="1" operator="between">
      <formula>49%</formula>
      <formula>60.99%</formula>
    </cfRule>
    <cfRule type="cellIs" dxfId="688" priority="239" stopIfTrue="1" operator="between">
      <formula>41%</formula>
      <formula>48.99%</formula>
    </cfRule>
    <cfRule type="cellIs" dxfId="687" priority="240" stopIfTrue="1" operator="between">
      <formula>0%</formula>
      <formula>30.99%</formula>
    </cfRule>
  </conditionalFormatting>
  <conditionalFormatting sqref="T60">
    <cfRule type="cellIs" dxfId="686" priority="235" stopIfTrue="1" operator="between">
      <formula>31%</formula>
      <formula>40.99%</formula>
    </cfRule>
  </conditionalFormatting>
  <conditionalFormatting sqref="T61">
    <cfRule type="cellIs" dxfId="685" priority="230" stopIfTrue="1" operator="between">
      <formula>76%</formula>
      <formula>100%</formula>
    </cfRule>
    <cfRule type="cellIs" dxfId="684" priority="231" stopIfTrue="1" operator="between">
      <formula>61%</formula>
      <formula>75.99%</formula>
    </cfRule>
    <cfRule type="cellIs" dxfId="683" priority="232" stopIfTrue="1" operator="between">
      <formula>49%</formula>
      <formula>60.99%</formula>
    </cfRule>
    <cfRule type="cellIs" dxfId="682" priority="233" stopIfTrue="1" operator="between">
      <formula>41%</formula>
      <formula>48.99%</formula>
    </cfRule>
    <cfRule type="cellIs" dxfId="681" priority="234" stopIfTrue="1" operator="between">
      <formula>0%</formula>
      <formula>30.99%</formula>
    </cfRule>
  </conditionalFormatting>
  <conditionalFormatting sqref="T61">
    <cfRule type="cellIs" dxfId="680" priority="229" stopIfTrue="1" operator="between">
      <formula>31%</formula>
      <formula>40.99%</formula>
    </cfRule>
  </conditionalFormatting>
  <conditionalFormatting sqref="AO60">
    <cfRule type="cellIs" dxfId="679" priority="224" stopIfTrue="1" operator="between">
      <formula>76%</formula>
      <formula>100%</formula>
    </cfRule>
    <cfRule type="cellIs" dxfId="678" priority="225" stopIfTrue="1" operator="between">
      <formula>61%</formula>
      <formula>75.99%</formula>
    </cfRule>
    <cfRule type="cellIs" dxfId="677" priority="226" stopIfTrue="1" operator="between">
      <formula>49%</formula>
      <formula>60.99%</formula>
    </cfRule>
    <cfRule type="cellIs" dxfId="676" priority="227" stopIfTrue="1" operator="between">
      <formula>41%</formula>
      <formula>48.99%</formula>
    </cfRule>
    <cfRule type="cellIs" dxfId="675" priority="228" stopIfTrue="1" operator="between">
      <formula>0%</formula>
      <formula>30.99%</formula>
    </cfRule>
  </conditionalFormatting>
  <conditionalFormatting sqref="AO60">
    <cfRule type="cellIs" dxfId="674" priority="223" stopIfTrue="1" operator="between">
      <formula>31%</formula>
      <formula>40.99%</formula>
    </cfRule>
  </conditionalFormatting>
  <conditionalFormatting sqref="AO61">
    <cfRule type="cellIs" dxfId="673" priority="218" stopIfTrue="1" operator="between">
      <formula>76%</formula>
      <formula>100%</formula>
    </cfRule>
    <cfRule type="cellIs" dxfId="672" priority="219" stopIfTrue="1" operator="between">
      <formula>61%</formula>
      <formula>75.99%</formula>
    </cfRule>
    <cfRule type="cellIs" dxfId="671" priority="220" stopIfTrue="1" operator="between">
      <formula>49%</formula>
      <formula>60.99%</formula>
    </cfRule>
    <cfRule type="cellIs" dxfId="670" priority="221" stopIfTrue="1" operator="between">
      <formula>41%</formula>
      <formula>48.99%</formula>
    </cfRule>
    <cfRule type="cellIs" dxfId="669" priority="222" stopIfTrue="1" operator="between">
      <formula>0%</formula>
      <formula>30.99%</formula>
    </cfRule>
  </conditionalFormatting>
  <conditionalFormatting sqref="AO61">
    <cfRule type="cellIs" dxfId="668" priority="217" stopIfTrue="1" operator="between">
      <formula>31%</formula>
      <formula>40.99%</formula>
    </cfRule>
  </conditionalFormatting>
  <conditionalFormatting sqref="I89">
    <cfRule type="cellIs" dxfId="667" priority="212" stopIfTrue="1" operator="between">
      <formula>76%</formula>
      <formula>100%</formula>
    </cfRule>
    <cfRule type="cellIs" dxfId="666" priority="213" stopIfTrue="1" operator="between">
      <formula>61%</formula>
      <formula>75.99%</formula>
    </cfRule>
    <cfRule type="cellIs" dxfId="665" priority="214" stopIfTrue="1" operator="between">
      <formula>49%</formula>
      <formula>60.99%</formula>
    </cfRule>
    <cfRule type="cellIs" dxfId="664" priority="215" stopIfTrue="1" operator="between">
      <formula>41%</formula>
      <formula>48.99%</formula>
    </cfRule>
    <cfRule type="cellIs" dxfId="663" priority="216" stopIfTrue="1" operator="between">
      <formula>0%</formula>
      <formula>30.99%</formula>
    </cfRule>
  </conditionalFormatting>
  <conditionalFormatting sqref="I89">
    <cfRule type="cellIs" dxfId="662" priority="211" stopIfTrue="1" operator="between">
      <formula>31%</formula>
      <formula>40.99%</formula>
    </cfRule>
  </conditionalFormatting>
  <conditionalFormatting sqref="I90">
    <cfRule type="cellIs" dxfId="661" priority="206" stopIfTrue="1" operator="between">
      <formula>76%</formula>
      <formula>100%</formula>
    </cfRule>
    <cfRule type="cellIs" dxfId="660" priority="207" stopIfTrue="1" operator="between">
      <formula>61%</formula>
      <formula>75.99%</formula>
    </cfRule>
    <cfRule type="cellIs" dxfId="659" priority="208" stopIfTrue="1" operator="between">
      <formula>49%</formula>
      <formula>60.99%</formula>
    </cfRule>
    <cfRule type="cellIs" dxfId="658" priority="209" stopIfTrue="1" operator="between">
      <formula>41%</formula>
      <formula>48.99%</formula>
    </cfRule>
    <cfRule type="cellIs" dxfId="657" priority="210" stopIfTrue="1" operator="between">
      <formula>0%</formula>
      <formula>30.99%</formula>
    </cfRule>
  </conditionalFormatting>
  <conditionalFormatting sqref="I90">
    <cfRule type="cellIs" dxfId="656" priority="205" stopIfTrue="1" operator="between">
      <formula>31%</formula>
      <formula>40.99%</formula>
    </cfRule>
  </conditionalFormatting>
  <conditionalFormatting sqref="L89">
    <cfRule type="cellIs" dxfId="655" priority="200" stopIfTrue="1" operator="between">
      <formula>76%</formula>
      <formula>100%</formula>
    </cfRule>
    <cfRule type="cellIs" dxfId="654" priority="201" stopIfTrue="1" operator="between">
      <formula>61%</formula>
      <formula>75.99%</formula>
    </cfRule>
    <cfRule type="cellIs" dxfId="653" priority="202" stopIfTrue="1" operator="between">
      <formula>49%</formula>
      <formula>60.99%</formula>
    </cfRule>
    <cfRule type="cellIs" dxfId="652" priority="203" stopIfTrue="1" operator="between">
      <formula>41%</formula>
      <formula>48.99%</formula>
    </cfRule>
    <cfRule type="cellIs" dxfId="651" priority="204" stopIfTrue="1" operator="between">
      <formula>0%</formula>
      <formula>30.99%</formula>
    </cfRule>
  </conditionalFormatting>
  <conditionalFormatting sqref="L89">
    <cfRule type="cellIs" dxfId="650" priority="199" stopIfTrue="1" operator="between">
      <formula>31%</formula>
      <formula>40.99%</formula>
    </cfRule>
  </conditionalFormatting>
  <conditionalFormatting sqref="L90">
    <cfRule type="cellIs" dxfId="649" priority="194" stopIfTrue="1" operator="between">
      <formula>76%</formula>
      <formula>100%</formula>
    </cfRule>
    <cfRule type="cellIs" dxfId="648" priority="195" stopIfTrue="1" operator="between">
      <formula>61%</formula>
      <formula>75.99%</formula>
    </cfRule>
    <cfRule type="cellIs" dxfId="647" priority="196" stopIfTrue="1" operator="between">
      <formula>49%</formula>
      <formula>60.99%</formula>
    </cfRule>
    <cfRule type="cellIs" dxfId="646" priority="197" stopIfTrue="1" operator="between">
      <formula>41%</formula>
      <formula>48.99%</formula>
    </cfRule>
    <cfRule type="cellIs" dxfId="645" priority="198" stopIfTrue="1" operator="between">
      <formula>0%</formula>
      <formula>30.99%</formula>
    </cfRule>
  </conditionalFormatting>
  <conditionalFormatting sqref="L90">
    <cfRule type="cellIs" dxfId="644" priority="193" stopIfTrue="1" operator="between">
      <formula>31%</formula>
      <formula>40.99%</formula>
    </cfRule>
  </conditionalFormatting>
  <conditionalFormatting sqref="O89">
    <cfRule type="cellIs" dxfId="643" priority="188" stopIfTrue="1" operator="between">
      <formula>76%</formula>
      <formula>100%</formula>
    </cfRule>
    <cfRule type="cellIs" dxfId="642" priority="189" stopIfTrue="1" operator="between">
      <formula>61%</formula>
      <formula>75.99%</formula>
    </cfRule>
    <cfRule type="cellIs" dxfId="641" priority="190" stopIfTrue="1" operator="between">
      <formula>49%</formula>
      <formula>60.99%</formula>
    </cfRule>
    <cfRule type="cellIs" dxfId="640" priority="191" stopIfTrue="1" operator="between">
      <formula>41%</formula>
      <formula>48.99%</formula>
    </cfRule>
    <cfRule type="cellIs" dxfId="639" priority="192" stopIfTrue="1" operator="between">
      <formula>0%</formula>
      <formula>30.99%</formula>
    </cfRule>
  </conditionalFormatting>
  <conditionalFormatting sqref="O89">
    <cfRule type="cellIs" dxfId="638" priority="187" stopIfTrue="1" operator="between">
      <formula>31%</formula>
      <formula>40.99%</formula>
    </cfRule>
  </conditionalFormatting>
  <conditionalFormatting sqref="O90">
    <cfRule type="cellIs" dxfId="637" priority="182" stopIfTrue="1" operator="between">
      <formula>76%</formula>
      <formula>100%</formula>
    </cfRule>
    <cfRule type="cellIs" dxfId="636" priority="183" stopIfTrue="1" operator="between">
      <formula>61%</formula>
      <formula>75.99%</formula>
    </cfRule>
    <cfRule type="cellIs" dxfId="635" priority="184" stopIfTrue="1" operator="between">
      <formula>49%</formula>
      <formula>60.99%</formula>
    </cfRule>
    <cfRule type="cellIs" dxfId="634" priority="185" stopIfTrue="1" operator="between">
      <formula>41%</formula>
      <formula>48.99%</formula>
    </cfRule>
    <cfRule type="cellIs" dxfId="633" priority="186" stopIfTrue="1" operator="between">
      <formula>0%</formula>
      <formula>30.99%</formula>
    </cfRule>
  </conditionalFormatting>
  <conditionalFormatting sqref="O90">
    <cfRule type="cellIs" dxfId="632" priority="181" stopIfTrue="1" operator="between">
      <formula>31%</formula>
      <formula>40.99%</formula>
    </cfRule>
  </conditionalFormatting>
  <conditionalFormatting sqref="S89">
    <cfRule type="cellIs" dxfId="631" priority="176" stopIfTrue="1" operator="between">
      <formula>76%</formula>
      <formula>100%</formula>
    </cfRule>
    <cfRule type="cellIs" dxfId="630" priority="177" stopIfTrue="1" operator="between">
      <formula>61%</formula>
      <formula>75.99%</formula>
    </cfRule>
    <cfRule type="cellIs" dxfId="629" priority="178" stopIfTrue="1" operator="between">
      <formula>49%</formula>
      <formula>60.99%</formula>
    </cfRule>
    <cfRule type="cellIs" dxfId="628" priority="179" stopIfTrue="1" operator="between">
      <formula>41%</formula>
      <formula>48.99%</formula>
    </cfRule>
    <cfRule type="cellIs" dxfId="627" priority="180" stopIfTrue="1" operator="between">
      <formula>0%</formula>
      <formula>30.99%</formula>
    </cfRule>
  </conditionalFormatting>
  <conditionalFormatting sqref="S89">
    <cfRule type="cellIs" dxfId="626" priority="175" stopIfTrue="1" operator="between">
      <formula>31%</formula>
      <formula>40.99%</formula>
    </cfRule>
  </conditionalFormatting>
  <conditionalFormatting sqref="S90">
    <cfRule type="cellIs" dxfId="625" priority="170" stopIfTrue="1" operator="between">
      <formula>76%</formula>
      <formula>100%</formula>
    </cfRule>
    <cfRule type="cellIs" dxfId="624" priority="171" stopIfTrue="1" operator="between">
      <formula>61%</formula>
      <formula>75.99%</formula>
    </cfRule>
    <cfRule type="cellIs" dxfId="623" priority="172" stopIfTrue="1" operator="between">
      <formula>49%</formula>
      <formula>60.99%</formula>
    </cfRule>
    <cfRule type="cellIs" dxfId="622" priority="173" stopIfTrue="1" operator="between">
      <formula>41%</formula>
      <formula>48.99%</formula>
    </cfRule>
    <cfRule type="cellIs" dxfId="621" priority="174" stopIfTrue="1" operator="between">
      <formula>0%</formula>
      <formula>30.99%</formula>
    </cfRule>
  </conditionalFormatting>
  <conditionalFormatting sqref="S90">
    <cfRule type="cellIs" dxfId="620" priority="169" stopIfTrue="1" operator="between">
      <formula>31%</formula>
      <formula>40.99%</formula>
    </cfRule>
  </conditionalFormatting>
  <conditionalFormatting sqref="T89">
    <cfRule type="cellIs" dxfId="619" priority="164" stopIfTrue="1" operator="between">
      <formula>76%</formula>
      <formula>100%</formula>
    </cfRule>
    <cfRule type="cellIs" dxfId="618" priority="165" stopIfTrue="1" operator="between">
      <formula>61%</formula>
      <formula>75.99%</formula>
    </cfRule>
    <cfRule type="cellIs" dxfId="617" priority="166" stopIfTrue="1" operator="between">
      <formula>49%</formula>
      <formula>60.99%</formula>
    </cfRule>
    <cfRule type="cellIs" dxfId="616" priority="167" stopIfTrue="1" operator="between">
      <formula>41%</formula>
      <formula>48.99%</formula>
    </cfRule>
    <cfRule type="cellIs" dxfId="615" priority="168" stopIfTrue="1" operator="between">
      <formula>0%</formula>
      <formula>30.99%</formula>
    </cfRule>
  </conditionalFormatting>
  <conditionalFormatting sqref="T89">
    <cfRule type="cellIs" dxfId="614" priority="163" stopIfTrue="1" operator="between">
      <formula>31%</formula>
      <formula>40.99%</formula>
    </cfRule>
  </conditionalFormatting>
  <conditionalFormatting sqref="T90">
    <cfRule type="cellIs" dxfId="613" priority="158" stopIfTrue="1" operator="between">
      <formula>76%</formula>
      <formula>100%</formula>
    </cfRule>
    <cfRule type="cellIs" dxfId="612" priority="159" stopIfTrue="1" operator="between">
      <formula>61%</formula>
      <formula>75.99%</formula>
    </cfRule>
    <cfRule type="cellIs" dxfId="611" priority="160" stopIfTrue="1" operator="between">
      <formula>49%</formula>
      <formula>60.99%</formula>
    </cfRule>
    <cfRule type="cellIs" dxfId="610" priority="161" stopIfTrue="1" operator="between">
      <formula>41%</formula>
      <formula>48.99%</formula>
    </cfRule>
    <cfRule type="cellIs" dxfId="609" priority="162" stopIfTrue="1" operator="between">
      <formula>0%</formula>
      <formula>30.99%</formula>
    </cfRule>
  </conditionalFormatting>
  <conditionalFormatting sqref="T90">
    <cfRule type="cellIs" dxfId="608" priority="157" stopIfTrue="1" operator="between">
      <formula>31%</formula>
      <formula>40.99%</formula>
    </cfRule>
  </conditionalFormatting>
  <conditionalFormatting sqref="AO89">
    <cfRule type="cellIs" dxfId="607" priority="152" stopIfTrue="1" operator="between">
      <formula>76%</formula>
      <formula>100%</formula>
    </cfRule>
    <cfRule type="cellIs" dxfId="606" priority="153" stopIfTrue="1" operator="between">
      <formula>61%</formula>
      <formula>75.99%</formula>
    </cfRule>
    <cfRule type="cellIs" dxfId="605" priority="154" stopIfTrue="1" operator="between">
      <formula>49%</formula>
      <formula>60.99%</formula>
    </cfRule>
    <cfRule type="cellIs" dxfId="604" priority="155" stopIfTrue="1" operator="between">
      <formula>41%</formula>
      <formula>48.99%</formula>
    </cfRule>
    <cfRule type="cellIs" dxfId="603" priority="156" stopIfTrue="1" operator="between">
      <formula>0%</formula>
      <formula>30.99%</formula>
    </cfRule>
  </conditionalFormatting>
  <conditionalFormatting sqref="AO89">
    <cfRule type="cellIs" dxfId="602" priority="151" stopIfTrue="1" operator="between">
      <formula>31%</formula>
      <formula>40.99%</formula>
    </cfRule>
  </conditionalFormatting>
  <conditionalFormatting sqref="AO90">
    <cfRule type="cellIs" dxfId="601" priority="146" stopIfTrue="1" operator="between">
      <formula>76%</formula>
      <formula>100%</formula>
    </cfRule>
    <cfRule type="cellIs" dxfId="600" priority="147" stopIfTrue="1" operator="between">
      <formula>61%</formula>
      <formula>75.99%</formula>
    </cfRule>
    <cfRule type="cellIs" dxfId="599" priority="148" stopIfTrue="1" operator="between">
      <formula>49%</formula>
      <formula>60.99%</formula>
    </cfRule>
    <cfRule type="cellIs" dxfId="598" priority="149" stopIfTrue="1" operator="between">
      <formula>41%</formula>
      <formula>48.99%</formula>
    </cfRule>
    <cfRule type="cellIs" dxfId="597" priority="150" stopIfTrue="1" operator="between">
      <formula>0%</formula>
      <formula>30.99%</formula>
    </cfRule>
  </conditionalFormatting>
  <conditionalFormatting sqref="AO90">
    <cfRule type="cellIs" dxfId="596" priority="145" stopIfTrue="1" operator="between">
      <formula>31%</formula>
      <formula>40.99%</formula>
    </cfRule>
  </conditionalFormatting>
  <conditionalFormatting sqref="I117">
    <cfRule type="cellIs" dxfId="595" priority="140" stopIfTrue="1" operator="between">
      <formula>76%</formula>
      <formula>100%</formula>
    </cfRule>
    <cfRule type="cellIs" dxfId="594" priority="141" stopIfTrue="1" operator="between">
      <formula>61%</formula>
      <formula>75.99%</formula>
    </cfRule>
    <cfRule type="cellIs" dxfId="593" priority="142" stopIfTrue="1" operator="between">
      <formula>49%</formula>
      <formula>60.99%</formula>
    </cfRule>
    <cfRule type="cellIs" dxfId="592" priority="143" stopIfTrue="1" operator="between">
      <formula>41%</formula>
      <formula>48.99%</formula>
    </cfRule>
    <cfRule type="cellIs" dxfId="591" priority="144" stopIfTrue="1" operator="between">
      <formula>0%</formula>
      <formula>30.99%</formula>
    </cfRule>
  </conditionalFormatting>
  <conditionalFormatting sqref="I117">
    <cfRule type="cellIs" dxfId="590" priority="139" stopIfTrue="1" operator="between">
      <formula>31%</formula>
      <formula>40.99%</formula>
    </cfRule>
  </conditionalFormatting>
  <conditionalFormatting sqref="I118">
    <cfRule type="cellIs" dxfId="589" priority="134" stopIfTrue="1" operator="between">
      <formula>76%</formula>
      <formula>100%</formula>
    </cfRule>
    <cfRule type="cellIs" dxfId="588" priority="135" stopIfTrue="1" operator="between">
      <formula>61%</formula>
      <formula>75.99%</formula>
    </cfRule>
    <cfRule type="cellIs" dxfId="587" priority="136" stopIfTrue="1" operator="between">
      <formula>49%</formula>
      <formula>60.99%</formula>
    </cfRule>
    <cfRule type="cellIs" dxfId="586" priority="137" stopIfTrue="1" operator="between">
      <formula>41%</formula>
      <formula>48.99%</formula>
    </cfRule>
    <cfRule type="cellIs" dxfId="585" priority="138" stopIfTrue="1" operator="between">
      <formula>0%</formula>
      <formula>30.99%</formula>
    </cfRule>
  </conditionalFormatting>
  <conditionalFormatting sqref="I118">
    <cfRule type="cellIs" dxfId="584" priority="133" stopIfTrue="1" operator="between">
      <formula>31%</formula>
      <formula>40.99%</formula>
    </cfRule>
  </conditionalFormatting>
  <conditionalFormatting sqref="L117">
    <cfRule type="cellIs" dxfId="583" priority="128" stopIfTrue="1" operator="between">
      <formula>76%</formula>
      <formula>100%</formula>
    </cfRule>
    <cfRule type="cellIs" dxfId="582" priority="129" stopIfTrue="1" operator="between">
      <formula>61%</formula>
      <formula>75.99%</formula>
    </cfRule>
    <cfRule type="cellIs" dxfId="581" priority="130" stopIfTrue="1" operator="between">
      <formula>49%</formula>
      <formula>60.99%</formula>
    </cfRule>
    <cfRule type="cellIs" dxfId="580" priority="131" stopIfTrue="1" operator="between">
      <formula>41%</formula>
      <formula>48.99%</formula>
    </cfRule>
    <cfRule type="cellIs" dxfId="579" priority="132" stopIfTrue="1" operator="between">
      <formula>0%</formula>
      <formula>30.99%</formula>
    </cfRule>
  </conditionalFormatting>
  <conditionalFormatting sqref="L117">
    <cfRule type="cellIs" dxfId="578" priority="127" stopIfTrue="1" operator="between">
      <formula>31%</formula>
      <formula>40.99%</formula>
    </cfRule>
  </conditionalFormatting>
  <conditionalFormatting sqref="L118">
    <cfRule type="cellIs" dxfId="577" priority="122" stopIfTrue="1" operator="between">
      <formula>76%</formula>
      <formula>100%</formula>
    </cfRule>
    <cfRule type="cellIs" dxfId="576" priority="123" stopIfTrue="1" operator="between">
      <formula>61%</formula>
      <formula>75.99%</formula>
    </cfRule>
    <cfRule type="cellIs" dxfId="575" priority="124" stopIfTrue="1" operator="between">
      <formula>49%</formula>
      <formula>60.99%</formula>
    </cfRule>
    <cfRule type="cellIs" dxfId="574" priority="125" stopIfTrue="1" operator="between">
      <formula>41%</formula>
      <formula>48.99%</formula>
    </cfRule>
    <cfRule type="cellIs" dxfId="573" priority="126" stopIfTrue="1" operator="between">
      <formula>0%</formula>
      <formula>30.99%</formula>
    </cfRule>
  </conditionalFormatting>
  <conditionalFormatting sqref="L118">
    <cfRule type="cellIs" dxfId="572" priority="121" stopIfTrue="1" operator="between">
      <formula>31%</formula>
      <formula>40.99%</formula>
    </cfRule>
  </conditionalFormatting>
  <conditionalFormatting sqref="O117">
    <cfRule type="cellIs" dxfId="571" priority="116" stopIfTrue="1" operator="between">
      <formula>76%</formula>
      <formula>100%</formula>
    </cfRule>
    <cfRule type="cellIs" dxfId="570" priority="117" stopIfTrue="1" operator="between">
      <formula>61%</formula>
      <formula>75.99%</formula>
    </cfRule>
    <cfRule type="cellIs" dxfId="569" priority="118" stopIfTrue="1" operator="between">
      <formula>49%</formula>
      <formula>60.99%</formula>
    </cfRule>
    <cfRule type="cellIs" dxfId="568" priority="119" stopIfTrue="1" operator="between">
      <formula>41%</formula>
      <formula>48.99%</formula>
    </cfRule>
    <cfRule type="cellIs" dxfId="567" priority="120" stopIfTrue="1" operator="between">
      <formula>0%</formula>
      <formula>30.99%</formula>
    </cfRule>
  </conditionalFormatting>
  <conditionalFormatting sqref="O117">
    <cfRule type="cellIs" dxfId="566" priority="115" stopIfTrue="1" operator="between">
      <formula>31%</formula>
      <formula>40.99%</formula>
    </cfRule>
  </conditionalFormatting>
  <conditionalFormatting sqref="O118">
    <cfRule type="cellIs" dxfId="565" priority="110" stopIfTrue="1" operator="between">
      <formula>76%</formula>
      <formula>100%</formula>
    </cfRule>
    <cfRule type="cellIs" dxfId="564" priority="111" stopIfTrue="1" operator="between">
      <formula>61%</formula>
      <formula>75.99%</formula>
    </cfRule>
    <cfRule type="cellIs" dxfId="563" priority="112" stopIfTrue="1" operator="between">
      <formula>49%</formula>
      <formula>60.99%</formula>
    </cfRule>
    <cfRule type="cellIs" dxfId="562" priority="113" stopIfTrue="1" operator="between">
      <formula>41%</formula>
      <formula>48.99%</formula>
    </cfRule>
    <cfRule type="cellIs" dxfId="561" priority="114" stopIfTrue="1" operator="between">
      <formula>0%</formula>
      <formula>30.99%</formula>
    </cfRule>
  </conditionalFormatting>
  <conditionalFormatting sqref="O118">
    <cfRule type="cellIs" dxfId="560" priority="109" stopIfTrue="1" operator="between">
      <formula>31%</formula>
      <formula>40.99%</formula>
    </cfRule>
  </conditionalFormatting>
  <conditionalFormatting sqref="S117">
    <cfRule type="cellIs" dxfId="559" priority="104" stopIfTrue="1" operator="between">
      <formula>76%</formula>
      <formula>100%</formula>
    </cfRule>
    <cfRule type="cellIs" dxfId="558" priority="105" stopIfTrue="1" operator="between">
      <formula>61%</formula>
      <formula>75.99%</formula>
    </cfRule>
    <cfRule type="cellIs" dxfId="557" priority="106" stopIfTrue="1" operator="between">
      <formula>49%</formula>
      <formula>60.99%</formula>
    </cfRule>
    <cfRule type="cellIs" dxfId="556" priority="107" stopIfTrue="1" operator="between">
      <formula>41%</formula>
      <formula>48.99%</formula>
    </cfRule>
    <cfRule type="cellIs" dxfId="555" priority="108" stopIfTrue="1" operator="between">
      <formula>0%</formula>
      <formula>30.99%</formula>
    </cfRule>
  </conditionalFormatting>
  <conditionalFormatting sqref="S117">
    <cfRule type="cellIs" dxfId="554" priority="103" stopIfTrue="1" operator="between">
      <formula>31%</formula>
      <formula>40.99%</formula>
    </cfRule>
  </conditionalFormatting>
  <conditionalFormatting sqref="S118">
    <cfRule type="cellIs" dxfId="553" priority="98" stopIfTrue="1" operator="between">
      <formula>76%</formula>
      <formula>100%</formula>
    </cfRule>
    <cfRule type="cellIs" dxfId="552" priority="99" stopIfTrue="1" operator="between">
      <formula>61%</formula>
      <formula>75.99%</formula>
    </cfRule>
    <cfRule type="cellIs" dxfId="551" priority="100" stopIfTrue="1" operator="between">
      <formula>49%</formula>
      <formula>60.99%</formula>
    </cfRule>
    <cfRule type="cellIs" dxfId="550" priority="101" stopIfTrue="1" operator="between">
      <formula>41%</formula>
      <formula>48.99%</formula>
    </cfRule>
    <cfRule type="cellIs" dxfId="549" priority="102" stopIfTrue="1" operator="between">
      <formula>0%</formula>
      <formula>30.99%</formula>
    </cfRule>
  </conditionalFormatting>
  <conditionalFormatting sqref="S118">
    <cfRule type="cellIs" dxfId="548" priority="97" stopIfTrue="1" operator="between">
      <formula>31%</formula>
      <formula>40.99%</formula>
    </cfRule>
  </conditionalFormatting>
  <conditionalFormatting sqref="T117">
    <cfRule type="cellIs" dxfId="547" priority="92" stopIfTrue="1" operator="between">
      <formula>76%</formula>
      <formula>100%</formula>
    </cfRule>
    <cfRule type="cellIs" dxfId="546" priority="93" stopIfTrue="1" operator="between">
      <formula>61%</formula>
      <formula>75.99%</formula>
    </cfRule>
    <cfRule type="cellIs" dxfId="545" priority="94" stopIfTrue="1" operator="between">
      <formula>49%</formula>
      <formula>60.99%</formula>
    </cfRule>
    <cfRule type="cellIs" dxfId="544" priority="95" stopIfTrue="1" operator="between">
      <formula>41%</formula>
      <formula>48.99%</formula>
    </cfRule>
    <cfRule type="cellIs" dxfId="543" priority="96" stopIfTrue="1" operator="between">
      <formula>0%</formula>
      <formula>30.99%</formula>
    </cfRule>
  </conditionalFormatting>
  <conditionalFormatting sqref="T117">
    <cfRule type="cellIs" dxfId="542" priority="91" stopIfTrue="1" operator="between">
      <formula>31%</formula>
      <formula>40.99%</formula>
    </cfRule>
  </conditionalFormatting>
  <conditionalFormatting sqref="T118">
    <cfRule type="cellIs" dxfId="541" priority="86" stopIfTrue="1" operator="between">
      <formula>76%</formula>
      <formula>100%</formula>
    </cfRule>
    <cfRule type="cellIs" dxfId="540" priority="87" stopIfTrue="1" operator="between">
      <formula>61%</formula>
      <formula>75.99%</formula>
    </cfRule>
    <cfRule type="cellIs" dxfId="539" priority="88" stopIfTrue="1" operator="between">
      <formula>49%</formula>
      <formula>60.99%</formula>
    </cfRule>
    <cfRule type="cellIs" dxfId="538" priority="89" stopIfTrue="1" operator="between">
      <formula>41%</formula>
      <formula>48.99%</formula>
    </cfRule>
    <cfRule type="cellIs" dxfId="537" priority="90" stopIfTrue="1" operator="between">
      <formula>0%</formula>
      <formula>30.99%</formula>
    </cfRule>
  </conditionalFormatting>
  <conditionalFormatting sqref="T118">
    <cfRule type="cellIs" dxfId="536" priority="85" stopIfTrue="1" operator="between">
      <formula>31%</formula>
      <formula>40.99%</formula>
    </cfRule>
  </conditionalFormatting>
  <conditionalFormatting sqref="AO117">
    <cfRule type="cellIs" dxfId="535" priority="80" stopIfTrue="1" operator="between">
      <formula>76%</formula>
      <formula>100%</formula>
    </cfRule>
    <cfRule type="cellIs" dxfId="534" priority="81" stopIfTrue="1" operator="between">
      <formula>61%</formula>
      <formula>75.99%</formula>
    </cfRule>
    <cfRule type="cellIs" dxfId="533" priority="82" stopIfTrue="1" operator="between">
      <formula>49%</formula>
      <formula>60.99%</formula>
    </cfRule>
    <cfRule type="cellIs" dxfId="532" priority="83" stopIfTrue="1" operator="between">
      <formula>41%</formula>
      <formula>48.99%</formula>
    </cfRule>
    <cfRule type="cellIs" dxfId="531" priority="84" stopIfTrue="1" operator="between">
      <formula>0%</formula>
      <formula>30.99%</formula>
    </cfRule>
  </conditionalFormatting>
  <conditionalFormatting sqref="AO117">
    <cfRule type="cellIs" dxfId="530" priority="79" stopIfTrue="1" operator="between">
      <formula>31%</formula>
      <formula>40.99%</formula>
    </cfRule>
  </conditionalFormatting>
  <conditionalFormatting sqref="AO118">
    <cfRule type="cellIs" dxfId="529" priority="74" stopIfTrue="1" operator="between">
      <formula>76%</formula>
      <formula>100%</formula>
    </cfRule>
    <cfRule type="cellIs" dxfId="528" priority="75" stopIfTrue="1" operator="between">
      <formula>61%</formula>
      <formula>75.99%</formula>
    </cfRule>
    <cfRule type="cellIs" dxfId="527" priority="76" stopIfTrue="1" operator="between">
      <formula>49%</formula>
      <formula>60.99%</formula>
    </cfRule>
    <cfRule type="cellIs" dxfId="526" priority="77" stopIfTrue="1" operator="between">
      <formula>41%</formula>
      <formula>48.99%</formula>
    </cfRule>
    <cfRule type="cellIs" dxfId="525" priority="78" stopIfTrue="1" operator="between">
      <formula>0%</formula>
      <formula>30.99%</formula>
    </cfRule>
  </conditionalFormatting>
  <conditionalFormatting sqref="AO118">
    <cfRule type="cellIs" dxfId="524" priority="73" stopIfTrue="1" operator="between">
      <formula>31%</formula>
      <formula>40.99%</formula>
    </cfRule>
  </conditionalFormatting>
  <conditionalFormatting sqref="I145">
    <cfRule type="cellIs" dxfId="523" priority="68" stopIfTrue="1" operator="between">
      <formula>76%</formula>
      <formula>100%</formula>
    </cfRule>
    <cfRule type="cellIs" dxfId="522" priority="69" stopIfTrue="1" operator="between">
      <formula>61%</formula>
      <formula>75.99%</formula>
    </cfRule>
    <cfRule type="cellIs" dxfId="521" priority="70" stopIfTrue="1" operator="between">
      <formula>49%</formula>
      <formula>60.99%</formula>
    </cfRule>
    <cfRule type="cellIs" dxfId="520" priority="71" stopIfTrue="1" operator="between">
      <formula>41%</formula>
      <formula>48.99%</formula>
    </cfRule>
    <cfRule type="cellIs" dxfId="519" priority="72" stopIfTrue="1" operator="between">
      <formula>0%</formula>
      <formula>30.99%</formula>
    </cfRule>
  </conditionalFormatting>
  <conditionalFormatting sqref="I145">
    <cfRule type="cellIs" dxfId="518" priority="67" stopIfTrue="1" operator="between">
      <formula>31%</formula>
      <formula>40.99%</formula>
    </cfRule>
  </conditionalFormatting>
  <conditionalFormatting sqref="I146">
    <cfRule type="cellIs" dxfId="517" priority="62" stopIfTrue="1" operator="between">
      <formula>76%</formula>
      <formula>100%</formula>
    </cfRule>
    <cfRule type="cellIs" dxfId="516" priority="63" stopIfTrue="1" operator="between">
      <formula>61%</formula>
      <formula>75.99%</formula>
    </cfRule>
    <cfRule type="cellIs" dxfId="515" priority="64" stopIfTrue="1" operator="between">
      <formula>49%</formula>
      <formula>60.99%</formula>
    </cfRule>
    <cfRule type="cellIs" dxfId="514" priority="65" stopIfTrue="1" operator="between">
      <formula>41%</formula>
      <formula>48.99%</formula>
    </cfRule>
    <cfRule type="cellIs" dxfId="513" priority="66" stopIfTrue="1" operator="between">
      <formula>0%</formula>
      <formula>30.99%</formula>
    </cfRule>
  </conditionalFormatting>
  <conditionalFormatting sqref="I146">
    <cfRule type="cellIs" dxfId="512" priority="61" stopIfTrue="1" operator="between">
      <formula>31%</formula>
      <formula>40.99%</formula>
    </cfRule>
  </conditionalFormatting>
  <conditionalFormatting sqref="L145">
    <cfRule type="cellIs" dxfId="511" priority="56" stopIfTrue="1" operator="between">
      <formula>76%</formula>
      <formula>100%</formula>
    </cfRule>
    <cfRule type="cellIs" dxfId="510" priority="57" stopIfTrue="1" operator="between">
      <formula>61%</formula>
      <formula>75.99%</formula>
    </cfRule>
    <cfRule type="cellIs" dxfId="509" priority="58" stopIfTrue="1" operator="between">
      <formula>49%</formula>
      <formula>60.99%</formula>
    </cfRule>
    <cfRule type="cellIs" dxfId="508" priority="59" stopIfTrue="1" operator="between">
      <formula>41%</formula>
      <formula>48.99%</formula>
    </cfRule>
    <cfRule type="cellIs" dxfId="507" priority="60" stopIfTrue="1" operator="between">
      <formula>0%</formula>
      <formula>30.99%</formula>
    </cfRule>
  </conditionalFormatting>
  <conditionalFormatting sqref="L145">
    <cfRule type="cellIs" dxfId="506" priority="55" stopIfTrue="1" operator="between">
      <formula>31%</formula>
      <formula>40.99%</formula>
    </cfRule>
  </conditionalFormatting>
  <conditionalFormatting sqref="L146">
    <cfRule type="cellIs" dxfId="505" priority="50" stopIfTrue="1" operator="between">
      <formula>76%</formula>
      <formula>100%</formula>
    </cfRule>
    <cfRule type="cellIs" dxfId="504" priority="51" stopIfTrue="1" operator="between">
      <formula>61%</formula>
      <formula>75.99%</formula>
    </cfRule>
    <cfRule type="cellIs" dxfId="503" priority="52" stopIfTrue="1" operator="between">
      <formula>49%</formula>
      <formula>60.99%</formula>
    </cfRule>
    <cfRule type="cellIs" dxfId="502" priority="53" stopIfTrue="1" operator="between">
      <formula>41%</formula>
      <formula>48.99%</formula>
    </cfRule>
    <cfRule type="cellIs" dxfId="501" priority="54" stopIfTrue="1" operator="between">
      <formula>0%</formula>
      <formula>30.99%</formula>
    </cfRule>
  </conditionalFormatting>
  <conditionalFormatting sqref="L146">
    <cfRule type="cellIs" dxfId="500" priority="49" stopIfTrue="1" operator="between">
      <formula>31%</formula>
      <formula>40.99%</formula>
    </cfRule>
  </conditionalFormatting>
  <conditionalFormatting sqref="O145">
    <cfRule type="cellIs" dxfId="499" priority="44" stopIfTrue="1" operator="between">
      <formula>76%</formula>
      <formula>100%</formula>
    </cfRule>
    <cfRule type="cellIs" dxfId="498" priority="45" stopIfTrue="1" operator="between">
      <formula>61%</formula>
      <formula>75.99%</formula>
    </cfRule>
    <cfRule type="cellIs" dxfId="497" priority="46" stopIfTrue="1" operator="between">
      <formula>49%</formula>
      <formula>60.99%</formula>
    </cfRule>
    <cfRule type="cellIs" dxfId="496" priority="47" stopIfTrue="1" operator="between">
      <formula>41%</formula>
      <formula>48.99%</formula>
    </cfRule>
    <cfRule type="cellIs" dxfId="495" priority="48" stopIfTrue="1" operator="between">
      <formula>0%</formula>
      <formula>30.99%</formula>
    </cfRule>
  </conditionalFormatting>
  <conditionalFormatting sqref="O145">
    <cfRule type="cellIs" dxfId="494" priority="43" stopIfTrue="1" operator="between">
      <formula>31%</formula>
      <formula>40.99%</formula>
    </cfRule>
  </conditionalFormatting>
  <conditionalFormatting sqref="O146">
    <cfRule type="cellIs" dxfId="493" priority="38" stopIfTrue="1" operator="between">
      <formula>76%</formula>
      <formula>100%</formula>
    </cfRule>
    <cfRule type="cellIs" dxfId="492" priority="39" stopIfTrue="1" operator="between">
      <formula>61%</formula>
      <formula>75.99%</formula>
    </cfRule>
    <cfRule type="cellIs" dxfId="491" priority="40" stopIfTrue="1" operator="between">
      <formula>49%</formula>
      <formula>60.99%</formula>
    </cfRule>
    <cfRule type="cellIs" dxfId="490" priority="41" stopIfTrue="1" operator="between">
      <formula>41%</formula>
      <formula>48.99%</formula>
    </cfRule>
    <cfRule type="cellIs" dxfId="489" priority="42" stopIfTrue="1" operator="between">
      <formula>0%</formula>
      <formula>30.99%</formula>
    </cfRule>
  </conditionalFormatting>
  <conditionalFormatting sqref="O146">
    <cfRule type="cellIs" dxfId="488" priority="37" stopIfTrue="1" operator="between">
      <formula>31%</formula>
      <formula>40.99%</formula>
    </cfRule>
  </conditionalFormatting>
  <conditionalFormatting sqref="S145">
    <cfRule type="cellIs" dxfId="487" priority="32" stopIfTrue="1" operator="between">
      <formula>76%</formula>
      <formula>100%</formula>
    </cfRule>
    <cfRule type="cellIs" dxfId="486" priority="33" stopIfTrue="1" operator="between">
      <formula>61%</formula>
      <formula>75.99%</formula>
    </cfRule>
    <cfRule type="cellIs" dxfId="485" priority="34" stopIfTrue="1" operator="between">
      <formula>49%</formula>
      <formula>60.99%</formula>
    </cfRule>
    <cfRule type="cellIs" dxfId="484" priority="35" stopIfTrue="1" operator="between">
      <formula>41%</formula>
      <formula>48.99%</formula>
    </cfRule>
    <cfRule type="cellIs" dxfId="483" priority="36" stopIfTrue="1" operator="between">
      <formula>0%</formula>
      <formula>30.99%</formula>
    </cfRule>
  </conditionalFormatting>
  <conditionalFormatting sqref="S145">
    <cfRule type="cellIs" dxfId="482" priority="31" stopIfTrue="1" operator="between">
      <formula>31%</formula>
      <formula>40.99%</formula>
    </cfRule>
  </conditionalFormatting>
  <conditionalFormatting sqref="S146">
    <cfRule type="cellIs" dxfId="481" priority="26" stopIfTrue="1" operator="between">
      <formula>76%</formula>
      <formula>100%</formula>
    </cfRule>
    <cfRule type="cellIs" dxfId="480" priority="27" stopIfTrue="1" operator="between">
      <formula>61%</formula>
      <formula>75.99%</formula>
    </cfRule>
    <cfRule type="cellIs" dxfId="479" priority="28" stopIfTrue="1" operator="between">
      <formula>49%</formula>
      <formula>60.99%</formula>
    </cfRule>
    <cfRule type="cellIs" dxfId="478" priority="29" stopIfTrue="1" operator="between">
      <formula>41%</formula>
      <formula>48.99%</formula>
    </cfRule>
    <cfRule type="cellIs" dxfId="477" priority="30" stopIfTrue="1" operator="between">
      <formula>0%</formula>
      <formula>30.99%</formula>
    </cfRule>
  </conditionalFormatting>
  <conditionalFormatting sqref="S146">
    <cfRule type="cellIs" dxfId="476" priority="25" stopIfTrue="1" operator="between">
      <formula>31%</formula>
      <formula>40.99%</formula>
    </cfRule>
  </conditionalFormatting>
  <conditionalFormatting sqref="T145">
    <cfRule type="cellIs" dxfId="475" priority="20" stopIfTrue="1" operator="between">
      <formula>76%</formula>
      <formula>100%</formula>
    </cfRule>
    <cfRule type="cellIs" dxfId="474" priority="21" stopIfTrue="1" operator="between">
      <formula>61%</formula>
      <formula>75.99%</formula>
    </cfRule>
    <cfRule type="cellIs" dxfId="473" priority="22" stopIfTrue="1" operator="between">
      <formula>49%</formula>
      <formula>60.99%</formula>
    </cfRule>
    <cfRule type="cellIs" dxfId="472" priority="23" stopIfTrue="1" operator="between">
      <formula>41%</formula>
      <formula>48.99%</formula>
    </cfRule>
    <cfRule type="cellIs" dxfId="471" priority="24" stopIfTrue="1" operator="between">
      <formula>0%</formula>
      <formula>30.99%</formula>
    </cfRule>
  </conditionalFormatting>
  <conditionalFormatting sqref="T145">
    <cfRule type="cellIs" dxfId="470" priority="19" stopIfTrue="1" operator="between">
      <formula>31%</formula>
      <formula>40.99%</formula>
    </cfRule>
  </conditionalFormatting>
  <conditionalFormatting sqref="T146">
    <cfRule type="cellIs" dxfId="469" priority="14" stopIfTrue="1" operator="between">
      <formula>76%</formula>
      <formula>100%</formula>
    </cfRule>
    <cfRule type="cellIs" dxfId="468" priority="15" stopIfTrue="1" operator="between">
      <formula>61%</formula>
      <formula>75.99%</formula>
    </cfRule>
    <cfRule type="cellIs" dxfId="467" priority="16" stopIfTrue="1" operator="between">
      <formula>49%</formula>
      <formula>60.99%</formula>
    </cfRule>
    <cfRule type="cellIs" dxfId="466" priority="17" stopIfTrue="1" operator="between">
      <formula>41%</formula>
      <formula>48.99%</formula>
    </cfRule>
    <cfRule type="cellIs" dxfId="465" priority="18" stopIfTrue="1" operator="between">
      <formula>0%</formula>
      <formula>30.99%</formula>
    </cfRule>
  </conditionalFormatting>
  <conditionalFormatting sqref="T146">
    <cfRule type="cellIs" dxfId="464" priority="13" stopIfTrue="1" operator="between">
      <formula>31%</formula>
      <formula>40.99%</formula>
    </cfRule>
  </conditionalFormatting>
  <conditionalFormatting sqref="AO145">
    <cfRule type="cellIs" dxfId="463" priority="8" stopIfTrue="1" operator="between">
      <formula>76%</formula>
      <formula>100%</formula>
    </cfRule>
    <cfRule type="cellIs" dxfId="462" priority="9" stopIfTrue="1" operator="between">
      <formula>61%</formula>
      <formula>75.99%</formula>
    </cfRule>
    <cfRule type="cellIs" dxfId="461" priority="10" stopIfTrue="1" operator="between">
      <formula>49%</formula>
      <formula>60.99%</formula>
    </cfRule>
    <cfRule type="cellIs" dxfId="460" priority="11" stopIfTrue="1" operator="between">
      <formula>41%</formula>
      <formula>48.99%</formula>
    </cfRule>
    <cfRule type="cellIs" dxfId="459" priority="12" stopIfTrue="1" operator="between">
      <formula>0%</formula>
      <formula>30.99%</formula>
    </cfRule>
  </conditionalFormatting>
  <conditionalFormatting sqref="AO145">
    <cfRule type="cellIs" dxfId="458" priority="7" stopIfTrue="1" operator="between">
      <formula>31%</formula>
      <formula>40.99%</formula>
    </cfRule>
  </conditionalFormatting>
  <conditionalFormatting sqref="AO146">
    <cfRule type="cellIs" dxfId="457" priority="2" stopIfTrue="1" operator="between">
      <formula>76%</formula>
      <formula>100%</formula>
    </cfRule>
    <cfRule type="cellIs" dxfId="456" priority="3" stopIfTrue="1" operator="between">
      <formula>61%</formula>
      <formula>75.99%</formula>
    </cfRule>
    <cfRule type="cellIs" dxfId="455" priority="4" stopIfTrue="1" operator="between">
      <formula>49%</formula>
      <formula>60.99%</formula>
    </cfRule>
    <cfRule type="cellIs" dxfId="454" priority="5" stopIfTrue="1" operator="between">
      <formula>41%</formula>
      <formula>48.99%</formula>
    </cfRule>
    <cfRule type="cellIs" dxfId="453" priority="6" stopIfTrue="1" operator="between">
      <formula>0%</formula>
      <formula>30.99%</formula>
    </cfRule>
  </conditionalFormatting>
  <conditionalFormatting sqref="AO146">
    <cfRule type="cellIs" dxfId="452" priority="1" stopIfTrue="1" operator="between">
      <formula>31%</formula>
      <formula>40.99%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93843-62AC-DE44-B5C2-4E196BE69B1D}">
  <sheetPr codeName="Feuil9"/>
  <dimension ref="A1:CE328"/>
  <sheetViews>
    <sheetView showGridLines="0" workbookViewId="0">
      <selection activeCell="V17" sqref="V17"/>
    </sheetView>
  </sheetViews>
  <sheetFormatPr baseColWidth="10" defaultRowHeight="15.75"/>
  <cols>
    <col min="2" max="2" width="9.875" customWidth="1"/>
    <col min="3" max="3" width="10.625" customWidth="1"/>
    <col min="4" max="4" width="11" customWidth="1"/>
    <col min="5" max="5" width="6.875" customWidth="1"/>
    <col min="6" max="6" width="9.875" customWidth="1"/>
    <col min="7" max="7" width="7.125" customWidth="1"/>
    <col min="8" max="8" width="5.875" customWidth="1"/>
    <col min="9" max="9" width="7.375" customWidth="1"/>
    <col min="10" max="10" width="5.875" customWidth="1"/>
    <col min="11" max="11" width="6.125" customWidth="1"/>
    <col min="12" max="12" width="7.5" customWidth="1"/>
    <col min="13" max="13" width="7.375" customWidth="1"/>
    <col min="14" max="14" width="6.875" customWidth="1"/>
    <col min="15" max="15" width="7.125" customWidth="1"/>
    <col min="16" max="16" width="5.125" customWidth="1"/>
    <col min="17" max="17" width="4.875" customWidth="1"/>
    <col min="18" max="18" width="5.625" customWidth="1"/>
    <col min="19" max="19" width="6.375" customWidth="1"/>
    <col min="20" max="20" width="8.625" customWidth="1"/>
    <col min="21" max="21" width="4.625" customWidth="1"/>
    <col min="22" max="22" width="4.375" customWidth="1"/>
    <col min="23" max="23" width="5.625" customWidth="1"/>
    <col min="24" max="24" width="4.625" customWidth="1"/>
    <col min="25" max="25" width="5.125" customWidth="1"/>
    <col min="26" max="26" width="4.625" customWidth="1"/>
    <col min="27" max="27" width="3.625" customWidth="1"/>
    <col min="28" max="28" width="5" customWidth="1"/>
    <col min="29" max="29" width="4.125" customWidth="1"/>
    <col min="30" max="30" width="4.625" customWidth="1"/>
    <col min="31" max="31" width="5.875" customWidth="1"/>
    <col min="32" max="32" width="6.875" customWidth="1"/>
    <col min="33" max="33" width="8.5" customWidth="1"/>
    <col min="34" max="34" width="8.875" customWidth="1"/>
    <col min="35" max="35" width="9.375" customWidth="1"/>
    <col min="36" max="36" width="6.625" customWidth="1"/>
    <col min="37" max="37" width="7.125" customWidth="1"/>
    <col min="38" max="38" width="10.5" customWidth="1"/>
    <col min="39" max="39" width="13.125" customWidth="1"/>
    <col min="40" max="40" width="6.625" customWidth="1"/>
    <col min="41" max="41" width="7.5" customWidth="1"/>
    <col min="42" max="43" width="7.375" customWidth="1"/>
    <col min="44" max="44" width="9.875" customWidth="1"/>
    <col min="45" max="45" width="12.5" customWidth="1"/>
    <col min="46" max="46" width="9.625" customWidth="1"/>
    <col min="47" max="47" width="7.5" customWidth="1"/>
    <col min="48" max="48" width="13.875" customWidth="1"/>
    <col min="49" max="49" width="7.375" customWidth="1"/>
    <col min="50" max="50" width="18.125" customWidth="1"/>
    <col min="51" max="51" width="9.125" customWidth="1"/>
    <col min="52" max="52" width="7.5" customWidth="1"/>
    <col min="53" max="53" width="13.5" customWidth="1"/>
    <col min="54" max="54" width="7.875" customWidth="1"/>
    <col min="55" max="55" width="17.875" customWidth="1"/>
    <col min="56" max="56" width="19.875" customWidth="1"/>
  </cols>
  <sheetData>
    <row r="1" spans="1:83" ht="16.5" thickBot="1">
      <c r="AF1" s="162" t="s">
        <v>121</v>
      </c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  <c r="AS1" s="164"/>
      <c r="AT1" s="165" t="s">
        <v>122</v>
      </c>
      <c r="AU1" s="166"/>
      <c r="AV1" s="166"/>
      <c r="AW1" s="166"/>
      <c r="AX1" s="166"/>
      <c r="AY1" s="166"/>
      <c r="AZ1" s="166"/>
      <c r="BA1" s="166"/>
      <c r="BB1" s="166"/>
      <c r="BC1" s="167"/>
    </row>
    <row r="2" spans="1:83" ht="16.5" thickBot="1">
      <c r="B2" s="55"/>
      <c r="C2" s="128"/>
      <c r="D2" s="71"/>
      <c r="E2" s="71"/>
      <c r="F2" s="71"/>
      <c r="G2" s="168" t="s">
        <v>120</v>
      </c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70"/>
      <c r="AF2" s="78"/>
      <c r="AG2" s="78"/>
      <c r="AH2" s="78"/>
      <c r="AI2" s="78"/>
      <c r="AJ2" s="78"/>
      <c r="AK2" s="78"/>
      <c r="AL2" s="78"/>
      <c r="AM2" s="79"/>
      <c r="AN2" s="172" t="s">
        <v>112</v>
      </c>
      <c r="AO2" s="172"/>
      <c r="AP2" s="172"/>
      <c r="AQ2" s="172"/>
      <c r="AR2" s="172"/>
      <c r="AS2" s="173"/>
      <c r="AT2" s="84"/>
      <c r="AU2" s="84"/>
      <c r="AV2" s="84"/>
      <c r="AW2" s="84"/>
      <c r="AX2" s="91"/>
      <c r="AY2" s="174" t="s">
        <v>112</v>
      </c>
      <c r="AZ2" s="175"/>
      <c r="BA2" s="175"/>
      <c r="BB2" s="175"/>
      <c r="BC2" s="176"/>
    </row>
    <row r="3" spans="1:83" ht="16.5" thickBot="1">
      <c r="A3" s="57" t="s">
        <v>84</v>
      </c>
      <c r="B3" s="57" t="s">
        <v>124</v>
      </c>
      <c r="C3" s="41" t="s">
        <v>90</v>
      </c>
      <c r="D3" s="56" t="s">
        <v>115</v>
      </c>
      <c r="E3" s="19" t="s">
        <v>22</v>
      </c>
      <c r="F3" s="76" t="s">
        <v>116</v>
      </c>
      <c r="G3" s="73" t="s">
        <v>7</v>
      </c>
      <c r="H3" s="72" t="s">
        <v>8</v>
      </c>
      <c r="I3" s="72" t="s">
        <v>117</v>
      </c>
      <c r="J3" s="72" t="s">
        <v>10</v>
      </c>
      <c r="K3" s="72" t="s">
        <v>11</v>
      </c>
      <c r="L3" s="72" t="s">
        <v>118</v>
      </c>
      <c r="M3" s="72" t="s">
        <v>91</v>
      </c>
      <c r="N3" s="72" t="s">
        <v>92</v>
      </c>
      <c r="O3" s="72" t="s">
        <v>93</v>
      </c>
      <c r="P3" s="72" t="s">
        <v>13</v>
      </c>
      <c r="Q3" s="72" t="s">
        <v>14</v>
      </c>
      <c r="R3" s="72" t="s">
        <v>15</v>
      </c>
      <c r="S3" s="72" t="s">
        <v>36</v>
      </c>
      <c r="T3" s="72" t="s">
        <v>94</v>
      </c>
      <c r="U3" s="72" t="s">
        <v>16</v>
      </c>
      <c r="V3" s="72" t="s">
        <v>17</v>
      </c>
      <c r="W3" s="72" t="s">
        <v>39</v>
      </c>
      <c r="X3" s="72" t="s">
        <v>18</v>
      </c>
      <c r="Y3" s="72" t="s">
        <v>19</v>
      </c>
      <c r="Z3" s="72" t="s">
        <v>29</v>
      </c>
      <c r="AA3" s="72" t="s">
        <v>95</v>
      </c>
      <c r="AB3" s="72" t="s">
        <v>96</v>
      </c>
      <c r="AC3" s="72" t="s">
        <v>97</v>
      </c>
      <c r="AD3" s="72" t="s">
        <v>98</v>
      </c>
      <c r="AE3" s="77" t="s">
        <v>99</v>
      </c>
      <c r="AF3" s="80" t="s">
        <v>100</v>
      </c>
      <c r="AG3" s="81" t="s">
        <v>101</v>
      </c>
      <c r="AH3" s="81" t="s">
        <v>102</v>
      </c>
      <c r="AI3" s="81" t="s">
        <v>103</v>
      </c>
      <c r="AJ3" s="81" t="s">
        <v>104</v>
      </c>
      <c r="AK3" s="81" t="s">
        <v>105</v>
      </c>
      <c r="AL3" s="81" t="s">
        <v>106</v>
      </c>
      <c r="AM3" s="82" t="s">
        <v>107</v>
      </c>
      <c r="AN3" s="80" t="s">
        <v>100</v>
      </c>
      <c r="AO3" s="81" t="s">
        <v>36</v>
      </c>
      <c r="AP3" s="81" t="s">
        <v>104</v>
      </c>
      <c r="AQ3" s="81" t="s">
        <v>105</v>
      </c>
      <c r="AR3" s="81" t="s">
        <v>106</v>
      </c>
      <c r="AS3" s="83" t="s">
        <v>107</v>
      </c>
      <c r="AT3" s="85" t="s">
        <v>108</v>
      </c>
      <c r="AU3" s="86" t="s">
        <v>109</v>
      </c>
      <c r="AV3" s="86" t="s">
        <v>110</v>
      </c>
      <c r="AW3" s="86" t="s">
        <v>111</v>
      </c>
      <c r="AX3" s="92" t="s">
        <v>119</v>
      </c>
      <c r="AY3" s="121" t="s">
        <v>108</v>
      </c>
      <c r="AZ3" s="86" t="s">
        <v>109</v>
      </c>
      <c r="BA3" s="86" t="s">
        <v>110</v>
      </c>
      <c r="BB3" s="86" t="s">
        <v>111</v>
      </c>
      <c r="BC3" s="122" t="s">
        <v>119</v>
      </c>
    </row>
    <row r="4" spans="1:83" ht="16.5" thickBot="1">
      <c r="A4" s="127">
        <f xml:space="preserve"> Calendrier!A16</f>
        <v>13</v>
      </c>
      <c r="B4" s="95" t="str">
        <f>Calendrier!C16</f>
        <v>UFAB</v>
      </c>
      <c r="C4" s="99" t="str">
        <f>IF(E4&gt;F4,"V","D")</f>
        <v>D</v>
      </c>
      <c r="D4" s="100" t="s">
        <v>113</v>
      </c>
      <c r="E4" s="101">
        <f>IF(ISERROR(BH12),0,VALUE(BH12))</f>
        <v>0</v>
      </c>
      <c r="F4" s="102">
        <f>IF(ISERROR(BH6),0,VALUE(BH6))</f>
        <v>0</v>
      </c>
      <c r="G4" s="74">
        <f>IF(ISERROR(BM15),0,VALUE(BM15))</f>
        <v>0</v>
      </c>
      <c r="H4" s="63">
        <f>IF(ISERROR(BN15),0,VALUE(BN15))</f>
        <v>0</v>
      </c>
      <c r="I4" s="114">
        <f>IF(ISERROR(G4/H4)=TRUE,0,(G4/H4))</f>
        <v>0</v>
      </c>
      <c r="J4" s="63">
        <f>IF(ISERROR(BP15),0,VALUE(BP15))</f>
        <v>0</v>
      </c>
      <c r="K4" s="63">
        <f>IF(ISERROR(BQ15),0,VALUE(BQ15))</f>
        <v>0</v>
      </c>
      <c r="L4" s="114">
        <f>IF(ISERROR(J4/K4)=TRUE,0,(J4/K4))</f>
        <v>0</v>
      </c>
      <c r="M4" s="63">
        <f>G4+J4</f>
        <v>0</v>
      </c>
      <c r="N4" s="63">
        <f>H4+K4</f>
        <v>0</v>
      </c>
      <c r="O4" s="114">
        <f>IF(ISERROR(M4+0.5*J4/N4)=TRUE,0,(M4/N4))</f>
        <v>0</v>
      </c>
      <c r="P4" s="63">
        <f>IF(ISERROR(BS15),0,VALUE(BS15))</f>
        <v>0</v>
      </c>
      <c r="Q4" s="63">
        <f>IF(ISERROR(BT15),0,VALUE(BT15))</f>
        <v>0</v>
      </c>
      <c r="R4" s="64">
        <f>IF(ISERROR(P4/Q4)=TRUE,0,(P4/Q4)*100)</f>
        <v>0</v>
      </c>
      <c r="S4" s="114" t="e">
        <f>((M4+0.5*J4)/N4)</f>
        <v>#DIV/0!</v>
      </c>
      <c r="T4" s="114" t="e">
        <f>(E4/(2*(N4+(0.44*Q4))))</f>
        <v>#DIV/0!</v>
      </c>
      <c r="U4" s="65">
        <f>IF(ISERROR(BU15),0,VALUE(BU15))</f>
        <v>0</v>
      </c>
      <c r="V4" s="65">
        <f>IF(ISERROR(BV15),0,VALUE(BV15))</f>
        <v>0</v>
      </c>
      <c r="W4" s="66">
        <f>U4+V4</f>
        <v>0</v>
      </c>
      <c r="X4" s="65">
        <f t="shared" ref="X4:AD4" si="0">IF(ISERROR(BX15),0,VALUE(BX15))</f>
        <v>0</v>
      </c>
      <c r="Y4" s="65">
        <f t="shared" si="0"/>
        <v>0</v>
      </c>
      <c r="Z4" s="65">
        <f t="shared" si="0"/>
        <v>0</v>
      </c>
      <c r="AA4" s="65">
        <f t="shared" si="0"/>
        <v>0</v>
      </c>
      <c r="AB4" s="65">
        <f t="shared" si="0"/>
        <v>0</v>
      </c>
      <c r="AC4" s="65">
        <f t="shared" si="0"/>
        <v>0</v>
      </c>
      <c r="AD4" s="65">
        <f t="shared" si="0"/>
        <v>0</v>
      </c>
      <c r="AE4" s="119">
        <f>(E4+Z4+X4+AA4+W4)-((N4-M4)+(Q4-P4)+Y4)</f>
        <v>0</v>
      </c>
      <c r="AF4" s="107">
        <f>(N4+0.44*Q4)+(Y4-U4)</f>
        <v>0</v>
      </c>
      <c r="AG4" s="108" t="e">
        <f>100*(E4/AF4)</f>
        <v>#DIV/0!</v>
      </c>
      <c r="AH4" s="108" t="e">
        <f>AG5</f>
        <v>#DIV/0!</v>
      </c>
      <c r="AI4" s="108" t="e">
        <f>AG4-AH4</f>
        <v>#DIV/0!</v>
      </c>
      <c r="AJ4" s="109" t="e">
        <f>(U4/((N4-M4)+(Q4-P4)))</f>
        <v>#DIV/0!</v>
      </c>
      <c r="AK4" s="109" t="e">
        <f>(Y4/AF4)</f>
        <v>#DIV/0!</v>
      </c>
      <c r="AL4" s="109" t="e">
        <f>(Q4/N4)</f>
        <v>#DIV/0!</v>
      </c>
      <c r="AM4" s="110" t="e">
        <f>((S4*0.4)+(AJ4*0.2)+(AL4*0.15)-(AK4*0.25))*100</f>
        <v>#DIV/0!</v>
      </c>
      <c r="AN4" s="107">
        <f>AF5</f>
        <v>0</v>
      </c>
      <c r="AO4" s="114" t="e">
        <f>S5</f>
        <v>#DIV/0!</v>
      </c>
      <c r="AP4" s="109" t="e">
        <f>AJ5</f>
        <v>#DIV/0!</v>
      </c>
      <c r="AQ4" s="109" t="e">
        <f>AK5</f>
        <v>#DIV/0!</v>
      </c>
      <c r="AR4" s="109" t="e">
        <f>AL5</f>
        <v>#DIV/0!</v>
      </c>
      <c r="AS4" s="115" t="e">
        <f>AM5</f>
        <v>#DIV/0!</v>
      </c>
      <c r="AT4" s="87" t="e">
        <f>L15</f>
        <v>#VALUE!</v>
      </c>
      <c r="AU4" s="88" t="e">
        <f>L16</f>
        <v>#VALUE!</v>
      </c>
      <c r="AV4" s="88" t="e">
        <f>L17</f>
        <v>#VALUE!</v>
      </c>
      <c r="AW4" s="88" t="e">
        <f>L18</f>
        <v>#VALUE!</v>
      </c>
      <c r="AX4" s="93" t="e">
        <f>AV4-AW5</f>
        <v>#VALUE!</v>
      </c>
      <c r="AY4" s="123" t="e">
        <f>M15</f>
        <v>#VALUE!</v>
      </c>
      <c r="AZ4" s="88" t="e">
        <f>M16</f>
        <v>#VALUE!</v>
      </c>
      <c r="BA4" s="88" t="e">
        <f>M17</f>
        <v>#VALUE!</v>
      </c>
      <c r="BB4" s="88" t="e">
        <f>M18</f>
        <v>#VALUE!</v>
      </c>
      <c r="BC4" s="124" t="e">
        <f>BA4-AW4</f>
        <v>#VALUE!</v>
      </c>
      <c r="BH4" s="1" t="s">
        <v>21</v>
      </c>
      <c r="BI4" s="1" t="s">
        <v>22</v>
      </c>
      <c r="BJ4" s="1" t="s">
        <v>31</v>
      </c>
      <c r="BK4" s="1" t="s">
        <v>0</v>
      </c>
      <c r="BL4" s="1" t="s">
        <v>23</v>
      </c>
      <c r="BM4" s="1" t="s">
        <v>32</v>
      </c>
      <c r="BN4" s="1" t="s">
        <v>33</v>
      </c>
      <c r="BO4" s="1" t="s">
        <v>24</v>
      </c>
      <c r="BP4" s="1" t="s">
        <v>34</v>
      </c>
      <c r="BQ4" s="1" t="s">
        <v>35</v>
      </c>
      <c r="BR4" s="1" t="s">
        <v>25</v>
      </c>
      <c r="BS4" s="1" t="s">
        <v>1</v>
      </c>
      <c r="BT4" s="1" t="s">
        <v>26</v>
      </c>
      <c r="BU4" s="1" t="s">
        <v>72</v>
      </c>
      <c r="BV4" s="1" t="s">
        <v>27</v>
      </c>
      <c r="BW4" s="1" t="s">
        <v>28</v>
      </c>
      <c r="BX4" s="1" t="s">
        <v>18</v>
      </c>
      <c r="BY4" s="1" t="s">
        <v>19</v>
      </c>
      <c r="BZ4" s="1" t="s">
        <v>29</v>
      </c>
      <c r="CA4" s="1" t="s">
        <v>95</v>
      </c>
      <c r="CB4" s="1" t="s">
        <v>96</v>
      </c>
      <c r="CC4" s="1" t="s">
        <v>97</v>
      </c>
      <c r="CD4" s="1" t="s">
        <v>98</v>
      </c>
      <c r="CE4" s="1"/>
    </row>
    <row r="5" spans="1:83" ht="16.5" thickBot="1">
      <c r="B5" s="96" t="str">
        <f>Calendrier!E16</f>
        <v>ST AMAND</v>
      </c>
      <c r="C5" s="103" t="str">
        <f>IF(E5&gt;F5,"V","D")</f>
        <v>D</v>
      </c>
      <c r="D5" s="104" t="s">
        <v>114</v>
      </c>
      <c r="E5" s="105">
        <f>IF(ISERROR(BH6),0,VALUE(BH6))</f>
        <v>0</v>
      </c>
      <c r="F5" s="106">
        <f>IF(ISERROR(BH12),0,VALUE(BH12))</f>
        <v>0</v>
      </c>
      <c r="G5" s="75">
        <f>IF(ISERROR(BM9),0,VALUE(BM9))</f>
        <v>0</v>
      </c>
      <c r="H5" s="67">
        <f>IF(ISERROR(BN9),0,VALUE(BN9))</f>
        <v>0</v>
      </c>
      <c r="I5" s="117">
        <f>IF(ISERROR(G5/H5)=TRUE,0,(G5/H5))</f>
        <v>0</v>
      </c>
      <c r="J5" s="69">
        <f>IF(ISERROR(BP9),0,VALUE(BP9))</f>
        <v>0</v>
      </c>
      <c r="K5" s="69">
        <f>IF(ISERROR(BQ9),0,VALUE(BQ9))</f>
        <v>0</v>
      </c>
      <c r="L5" s="117">
        <f>IF(ISERROR(J5/K5)=TRUE,0,(J5/K5))</f>
        <v>0</v>
      </c>
      <c r="M5" s="69">
        <f>G5+J5</f>
        <v>0</v>
      </c>
      <c r="N5" s="69">
        <f>H5+K5</f>
        <v>0</v>
      </c>
      <c r="O5" s="117">
        <f>IF(ISERROR(M5+0.5*J5/N5)=TRUE,0,(M5/N5))</f>
        <v>0</v>
      </c>
      <c r="P5" s="69">
        <f>IF(ISERROR(BS9),0,VALUE(BS9))</f>
        <v>0</v>
      </c>
      <c r="Q5" s="69">
        <f>IF(ISERROR(BT9),0,VALUE(BT9))</f>
        <v>0</v>
      </c>
      <c r="R5" s="68">
        <f>IF(ISERROR(P5/Q5)=TRUE,0,(P5/Q5)*100)</f>
        <v>0</v>
      </c>
      <c r="S5" s="117" t="e">
        <f>((M5+0.5*J5)/N5)</f>
        <v>#DIV/0!</v>
      </c>
      <c r="T5" s="117" t="e">
        <f>(E5/(2*(N5+(0.44*Q5))))</f>
        <v>#DIV/0!</v>
      </c>
      <c r="U5" s="67">
        <f>IF(ISERROR(BU9),0,VALUE(BU9))</f>
        <v>0</v>
      </c>
      <c r="V5" s="67">
        <f>IF(ISERROR(BV9),0,VALUE(BV9))</f>
        <v>0</v>
      </c>
      <c r="W5" s="70">
        <f>U5+V5</f>
        <v>0</v>
      </c>
      <c r="X5" s="67">
        <f t="shared" ref="X5:AD5" si="1">IF(ISERROR(BX9),0,VALUE(BX9))</f>
        <v>0</v>
      </c>
      <c r="Y5" s="67">
        <f t="shared" si="1"/>
        <v>0</v>
      </c>
      <c r="Z5" s="67">
        <f t="shared" si="1"/>
        <v>0</v>
      </c>
      <c r="AA5" s="67">
        <f t="shared" si="1"/>
        <v>0</v>
      </c>
      <c r="AB5" s="67">
        <f t="shared" si="1"/>
        <v>0</v>
      </c>
      <c r="AC5" s="67">
        <f t="shared" si="1"/>
        <v>0</v>
      </c>
      <c r="AD5" s="67">
        <f t="shared" si="1"/>
        <v>0</v>
      </c>
      <c r="AE5" s="120">
        <f>(E5+Z5+X5+AA5+W5)-((N5-M5)+(Q5-P5)+Y5)</f>
        <v>0</v>
      </c>
      <c r="AF5" s="116">
        <f>(N5+0.44*Q5)+(Y5-U5)</f>
        <v>0</v>
      </c>
      <c r="AG5" s="111" t="e">
        <f>100*(E5/AF5)</f>
        <v>#DIV/0!</v>
      </c>
      <c r="AH5" s="111" t="e">
        <f>AG4</f>
        <v>#DIV/0!</v>
      </c>
      <c r="AI5" s="111" t="e">
        <f>AG5-AH5</f>
        <v>#DIV/0!</v>
      </c>
      <c r="AJ5" s="112" t="e">
        <f>(U5/((N5-M5)+(Q5-P5)))</f>
        <v>#DIV/0!</v>
      </c>
      <c r="AK5" s="112" t="e">
        <f>(Y5/AF5)</f>
        <v>#DIV/0!</v>
      </c>
      <c r="AL5" s="112" t="e">
        <f>(Q5/N5)</f>
        <v>#DIV/0!</v>
      </c>
      <c r="AM5" s="113" t="e">
        <f>((S5*0.4)+(AJ5*0.2)+(AL5*0.15)-(AK5*0.25))*100</f>
        <v>#DIV/0!</v>
      </c>
      <c r="AN5" s="116">
        <f>AF4</f>
        <v>0</v>
      </c>
      <c r="AO5" s="117" t="e">
        <f>S4</f>
        <v>#DIV/0!</v>
      </c>
      <c r="AP5" s="112" t="e">
        <f>AJ4</f>
        <v>#DIV/0!</v>
      </c>
      <c r="AQ5" s="112" t="e">
        <f>AK4</f>
        <v>#DIV/0!</v>
      </c>
      <c r="AR5" s="112" t="e">
        <f>AL4</f>
        <v>#DIV/0!</v>
      </c>
      <c r="AS5" s="118" t="e">
        <f>AM4</f>
        <v>#DIV/0!</v>
      </c>
      <c r="AT5" s="89" t="e">
        <f>M15</f>
        <v>#VALUE!</v>
      </c>
      <c r="AU5" s="69" t="e">
        <f>M16</f>
        <v>#VALUE!</v>
      </c>
      <c r="AV5" s="69" t="e">
        <f>M17</f>
        <v>#VALUE!</v>
      </c>
      <c r="AW5" s="90" t="e">
        <f>M18</f>
        <v>#VALUE!</v>
      </c>
      <c r="AX5" s="94" t="e">
        <f>AV5-AW4</f>
        <v>#VALUE!</v>
      </c>
      <c r="AY5" s="125" t="e">
        <f>L15</f>
        <v>#VALUE!</v>
      </c>
      <c r="AZ5" s="90" t="e">
        <f>L16</f>
        <v>#VALUE!</v>
      </c>
      <c r="BA5" s="90" t="e">
        <f>L17</f>
        <v>#VALUE!</v>
      </c>
      <c r="BB5" s="90" t="e">
        <f>L18</f>
        <v>#VALUE!</v>
      </c>
      <c r="BC5" s="126" t="e">
        <f>BA5-AW5</f>
        <v>#VALUE!</v>
      </c>
      <c r="BH5" t="e">
        <f>FIND("	",$D$10)</f>
        <v>#VALUE!</v>
      </c>
      <c r="BI5" t="e">
        <f t="shared" ref="BI5:CB5" si="2">FIND("	",$D$10,BH5+1)</f>
        <v>#VALUE!</v>
      </c>
      <c r="BJ5" t="e">
        <f t="shared" si="2"/>
        <v>#VALUE!</v>
      </c>
      <c r="BK5" t="e">
        <f t="shared" si="2"/>
        <v>#VALUE!</v>
      </c>
      <c r="BL5" t="e">
        <f t="shared" si="2"/>
        <v>#VALUE!</v>
      </c>
      <c r="BM5" t="e">
        <f t="shared" si="2"/>
        <v>#VALUE!</v>
      </c>
      <c r="BN5" t="e">
        <f t="shared" si="2"/>
        <v>#VALUE!</v>
      </c>
      <c r="BO5" t="e">
        <f t="shared" si="2"/>
        <v>#VALUE!</v>
      </c>
      <c r="BP5" t="e">
        <f t="shared" si="2"/>
        <v>#VALUE!</v>
      </c>
      <c r="BQ5" t="e">
        <f t="shared" si="2"/>
        <v>#VALUE!</v>
      </c>
      <c r="BR5" t="e">
        <f t="shared" si="2"/>
        <v>#VALUE!</v>
      </c>
      <c r="BS5" t="e">
        <f t="shared" si="2"/>
        <v>#VALUE!</v>
      </c>
      <c r="BT5" t="e">
        <f t="shared" si="2"/>
        <v>#VALUE!</v>
      </c>
      <c r="BU5" t="e">
        <f t="shared" si="2"/>
        <v>#VALUE!</v>
      </c>
      <c r="BV5" t="e">
        <f t="shared" si="2"/>
        <v>#VALUE!</v>
      </c>
      <c r="BW5" t="e">
        <f t="shared" si="2"/>
        <v>#VALUE!</v>
      </c>
      <c r="BX5" t="e">
        <f t="shared" si="2"/>
        <v>#VALUE!</v>
      </c>
      <c r="BY5" t="e">
        <f t="shared" si="2"/>
        <v>#VALUE!</v>
      </c>
      <c r="BZ5" t="e">
        <f>FIND("	",$D$10,BY5+1)</f>
        <v>#VALUE!</v>
      </c>
      <c r="CA5" t="e">
        <f t="shared" si="2"/>
        <v>#VALUE!</v>
      </c>
      <c r="CB5" t="e">
        <f t="shared" si="2"/>
        <v>#VALUE!</v>
      </c>
    </row>
    <row r="6" spans="1:83">
      <c r="BH6" t="e">
        <f>TRIM(MID($D$10,1,BH5-1))</f>
        <v>#VALUE!</v>
      </c>
      <c r="BJ6" t="e">
        <f>TRIM(MID($D$10,BH5,BI5-BH5))</f>
        <v>#VALUE!</v>
      </c>
      <c r="BM6" t="e">
        <f>TRIM(MID($D$10,BJ5,BK5-BJ5))</f>
        <v>#VALUE!</v>
      </c>
      <c r="BN6" t="e">
        <f>TRIM(MID($D$10,BK5,BL5-BK5))</f>
        <v>#VALUE!</v>
      </c>
      <c r="BP6" t="e">
        <f>TRIM(MID($D$10,BL5,BM5-BL5))</f>
        <v>#VALUE!</v>
      </c>
      <c r="BQ6" t="e">
        <f>TRIM(MID($D$10,BM5,BN5-BM5))</f>
        <v>#VALUE!</v>
      </c>
      <c r="BS6" t="e">
        <f t="shared" ref="BS6:CD6" si="3">TRIM(MID($D$10,BN5,BO5-BN5))</f>
        <v>#VALUE!</v>
      </c>
      <c r="BT6" t="e">
        <f t="shared" si="3"/>
        <v>#VALUE!</v>
      </c>
      <c r="BU6" t="e">
        <f t="shared" si="3"/>
        <v>#VALUE!</v>
      </c>
      <c r="BV6" t="e">
        <f t="shared" si="3"/>
        <v>#VALUE!</v>
      </c>
      <c r="BW6" t="e">
        <f t="shared" si="3"/>
        <v>#VALUE!</v>
      </c>
      <c r="BX6" t="e">
        <f t="shared" si="3"/>
        <v>#VALUE!</v>
      </c>
      <c r="BY6" t="e">
        <f t="shared" si="3"/>
        <v>#VALUE!</v>
      </c>
      <c r="BZ6" t="e">
        <f t="shared" si="3"/>
        <v>#VALUE!</v>
      </c>
      <c r="CA6" t="e">
        <f t="shared" si="3"/>
        <v>#VALUE!</v>
      </c>
      <c r="CB6" t="e">
        <f t="shared" si="3"/>
        <v>#VALUE!</v>
      </c>
      <c r="CC6" t="e">
        <f t="shared" si="3"/>
        <v>#VALUE!</v>
      </c>
      <c r="CD6" t="e">
        <f t="shared" si="3"/>
        <v>#VALUE!</v>
      </c>
    </row>
    <row r="7" spans="1:83" ht="16.5" thickBot="1">
      <c r="I7" s="4"/>
      <c r="K7" s="4"/>
      <c r="BH7" t="e">
        <f>FIND("-",BJ6)</f>
        <v>#VALUE!</v>
      </c>
      <c r="BJ7" t="e">
        <f>FIND("-",BJ6)</f>
        <v>#VALUE!</v>
      </c>
      <c r="BL7" t="e">
        <f>FIND("-",BP6)</f>
        <v>#VALUE!</v>
      </c>
      <c r="BN7" t="e">
        <f>FIND("-",BS6)</f>
        <v>#VALUE!</v>
      </c>
    </row>
    <row r="8" spans="1:83" ht="16.5" thickBot="1">
      <c r="C8" s="186" t="s">
        <v>20</v>
      </c>
      <c r="D8" s="187"/>
      <c r="E8" s="187"/>
      <c r="F8" s="187"/>
      <c r="G8" s="187"/>
      <c r="H8" s="187"/>
      <c r="I8" s="187"/>
      <c r="J8" s="187"/>
      <c r="K8" s="188"/>
      <c r="AX8" t="s">
        <v>151</v>
      </c>
      <c r="BJ8" t="e">
        <f>LEFT(BJ6,3)</f>
        <v>#VALUE!</v>
      </c>
      <c r="BK8" t="e">
        <f>RIGHT(BJ6,LEN(BJ6)-BH7)</f>
        <v>#VALUE!</v>
      </c>
      <c r="BM8" t="e">
        <f>LEFT(BM6,BJ7-1)</f>
        <v>#VALUE!</v>
      </c>
      <c r="BN8" t="e">
        <f>RIGHT(BM6,LEN(BM6)-BJ7)</f>
        <v>#VALUE!</v>
      </c>
      <c r="BO8" t="e">
        <f>RIGHT(BN6,LEN(BN6)-BL7)</f>
        <v>#VALUE!</v>
      </c>
      <c r="BP8" t="e">
        <f>LEFT(BP6,BL7-1)</f>
        <v>#VALUE!</v>
      </c>
      <c r="BQ8" t="e">
        <f>RIGHT(BP6,LEN(BP6)-BL7)</f>
        <v>#VALUE!</v>
      </c>
      <c r="BS8" t="e">
        <f>LEFT(BS6,BN7-1)</f>
        <v>#VALUE!</v>
      </c>
      <c r="BT8" t="e">
        <f>RIGHT(BS6,LEN(BS6)-BN7)</f>
        <v>#VALUE!</v>
      </c>
    </row>
    <row r="9" spans="1:83" ht="16.5" thickBot="1">
      <c r="C9" s="97" t="str">
        <f>B4</f>
        <v>UFAB</v>
      </c>
      <c r="D9" s="58"/>
      <c r="E9" s="59"/>
      <c r="F9" s="59"/>
      <c r="G9" s="59"/>
      <c r="H9" s="59"/>
      <c r="I9" s="60"/>
      <c r="J9" s="60"/>
      <c r="K9" s="61"/>
      <c r="L9" s="52"/>
      <c r="P9" s="20"/>
      <c r="Q9" s="21"/>
      <c r="R9" s="21"/>
      <c r="S9" s="21"/>
      <c r="T9" s="21"/>
      <c r="U9" s="20"/>
      <c r="BJ9" t="e">
        <f>CLEAN(BJ8)</f>
        <v>#VALUE!</v>
      </c>
      <c r="BK9" t="e">
        <f>CLEAN(BK8)</f>
        <v>#VALUE!</v>
      </c>
      <c r="BM9" t="e">
        <f>CLEAN(BM8)</f>
        <v>#VALUE!</v>
      </c>
      <c r="BN9" t="e">
        <f>CLEAN(BN8)</f>
        <v>#VALUE!</v>
      </c>
      <c r="BO9" t="e">
        <f>CLEAN(BO8)</f>
        <v>#VALUE!</v>
      </c>
      <c r="BP9" t="e">
        <f>CLEAN(BP8)</f>
        <v>#VALUE!</v>
      </c>
      <c r="BQ9" t="e">
        <f>CLEAN(BQ8)</f>
        <v>#VALUE!</v>
      </c>
      <c r="BS9" t="e">
        <f>CLEAN(BS8)</f>
        <v>#VALUE!</v>
      </c>
      <c r="BT9" t="e">
        <f>CLEAN(BT8)</f>
        <v>#VALUE!</v>
      </c>
      <c r="BU9" t="e">
        <f t="shared" ref="BU9:CD9" si="4">CLEAN(BU6)</f>
        <v>#VALUE!</v>
      </c>
      <c r="BV9" t="e">
        <f t="shared" si="4"/>
        <v>#VALUE!</v>
      </c>
      <c r="BW9" t="e">
        <f t="shared" si="4"/>
        <v>#VALUE!</v>
      </c>
      <c r="BX9" t="e">
        <f t="shared" si="4"/>
        <v>#VALUE!</v>
      </c>
      <c r="BY9" t="e">
        <f t="shared" si="4"/>
        <v>#VALUE!</v>
      </c>
      <c r="BZ9" t="e">
        <f t="shared" si="4"/>
        <v>#VALUE!</v>
      </c>
      <c r="CA9" t="e">
        <f t="shared" si="4"/>
        <v>#VALUE!</v>
      </c>
      <c r="CB9" t="e">
        <f t="shared" si="4"/>
        <v>#VALUE!</v>
      </c>
      <c r="CC9" t="e">
        <f t="shared" si="4"/>
        <v>#VALUE!</v>
      </c>
      <c r="CD9" t="e">
        <f t="shared" si="4"/>
        <v>#VALUE!</v>
      </c>
    </row>
    <row r="10" spans="1:83" ht="18.95" customHeight="1" thickBot="1">
      <c r="C10" s="98" t="str">
        <f>B5</f>
        <v>ST AMAND</v>
      </c>
      <c r="D10" s="54"/>
      <c r="E10" s="49"/>
      <c r="F10" s="49"/>
      <c r="G10" s="49"/>
      <c r="H10" s="49"/>
      <c r="I10" s="50"/>
      <c r="J10" s="50"/>
      <c r="K10" s="51"/>
      <c r="P10" s="20"/>
      <c r="Q10" s="21"/>
      <c r="R10" s="21"/>
      <c r="S10" s="21"/>
      <c r="T10" s="21"/>
      <c r="U10" s="20"/>
      <c r="BH10" s="1" t="s">
        <v>21</v>
      </c>
      <c r="BI10" s="1" t="s">
        <v>22</v>
      </c>
      <c r="BJ10" s="1" t="s">
        <v>31</v>
      </c>
      <c r="BK10" s="1" t="s">
        <v>0</v>
      </c>
      <c r="BL10" s="1" t="s">
        <v>23</v>
      </c>
      <c r="BM10" s="1" t="s">
        <v>32</v>
      </c>
      <c r="BN10" s="1" t="s">
        <v>33</v>
      </c>
      <c r="BO10" s="1" t="s">
        <v>24</v>
      </c>
      <c r="BP10" s="1" t="s">
        <v>34</v>
      </c>
      <c r="BQ10" s="1" t="s">
        <v>35</v>
      </c>
      <c r="BR10" s="1" t="s">
        <v>25</v>
      </c>
      <c r="BS10" s="1" t="s">
        <v>1</v>
      </c>
      <c r="BT10" s="1" t="s">
        <v>26</v>
      </c>
      <c r="BU10" s="1" t="s">
        <v>72</v>
      </c>
      <c r="BV10" s="1" t="s">
        <v>27</v>
      </c>
      <c r="BW10" s="1" t="s">
        <v>28</v>
      </c>
      <c r="BX10" s="1" t="s">
        <v>18</v>
      </c>
      <c r="BY10" s="1" t="s">
        <v>19</v>
      </c>
      <c r="BZ10" s="1" t="s">
        <v>29</v>
      </c>
      <c r="CA10" s="1" t="s">
        <v>95</v>
      </c>
      <c r="CB10" s="1" t="s">
        <v>96</v>
      </c>
    </row>
    <row r="11" spans="1:83">
      <c r="BH11" t="e">
        <f>FIND("	",$D$9)</f>
        <v>#VALUE!</v>
      </c>
      <c r="BI11" t="e">
        <f t="shared" ref="BI11:CB11" si="5">FIND("	",$D$9,BH11+1)</f>
        <v>#VALUE!</v>
      </c>
      <c r="BJ11" t="e">
        <f t="shared" si="5"/>
        <v>#VALUE!</v>
      </c>
      <c r="BK11" t="e">
        <f t="shared" si="5"/>
        <v>#VALUE!</v>
      </c>
      <c r="BL11" t="e">
        <f t="shared" si="5"/>
        <v>#VALUE!</v>
      </c>
      <c r="BM11" t="e">
        <f t="shared" si="5"/>
        <v>#VALUE!</v>
      </c>
      <c r="BN11" t="e">
        <f t="shared" si="5"/>
        <v>#VALUE!</v>
      </c>
      <c r="BO11" t="e">
        <f t="shared" si="5"/>
        <v>#VALUE!</v>
      </c>
      <c r="BP11" t="e">
        <f t="shared" si="5"/>
        <v>#VALUE!</v>
      </c>
      <c r="BQ11" t="e">
        <f t="shared" si="5"/>
        <v>#VALUE!</v>
      </c>
      <c r="BR11" t="e">
        <f t="shared" si="5"/>
        <v>#VALUE!</v>
      </c>
      <c r="BS11" t="e">
        <f t="shared" si="5"/>
        <v>#VALUE!</v>
      </c>
      <c r="BT11" t="e">
        <f t="shared" si="5"/>
        <v>#VALUE!</v>
      </c>
      <c r="BU11" t="e">
        <f t="shared" si="5"/>
        <v>#VALUE!</v>
      </c>
      <c r="BV11" t="e">
        <f t="shared" si="5"/>
        <v>#VALUE!</v>
      </c>
      <c r="BW11" t="e">
        <f t="shared" si="5"/>
        <v>#VALUE!</v>
      </c>
      <c r="BX11" t="e">
        <f t="shared" si="5"/>
        <v>#VALUE!</v>
      </c>
      <c r="BY11" t="e">
        <f t="shared" si="5"/>
        <v>#VALUE!</v>
      </c>
      <c r="BZ11" t="e">
        <f t="shared" si="5"/>
        <v>#VALUE!</v>
      </c>
      <c r="CA11" t="e">
        <f t="shared" si="5"/>
        <v>#VALUE!</v>
      </c>
      <c r="CB11" t="e">
        <f t="shared" si="5"/>
        <v>#VALUE!</v>
      </c>
    </row>
    <row r="12" spans="1:83">
      <c r="N12" s="6"/>
      <c r="BH12" t="e">
        <f>TRIM(MID($D$9,1,BH11-1))</f>
        <v>#VALUE!</v>
      </c>
      <c r="BJ12" t="e">
        <f>TRIM(MID($D$9,BH11,BI11-BH11))</f>
        <v>#VALUE!</v>
      </c>
      <c r="BM12" t="e">
        <f>TRIM(MID($D$9,BJ11,BK11-BJ11))</f>
        <v>#VALUE!</v>
      </c>
      <c r="BN12" t="e">
        <f>TRIM(MID($D$9,BK11,BL11-BK11))</f>
        <v>#VALUE!</v>
      </c>
      <c r="BP12" t="e">
        <f>TRIM(MID($D$9,BL11,BM11-BL11))</f>
        <v>#VALUE!</v>
      </c>
      <c r="BQ12" t="e">
        <f>TRIM(MID($D$9,BM11,BN11-BM11))</f>
        <v>#VALUE!</v>
      </c>
      <c r="BS12" t="e">
        <f t="shared" ref="BS12:CE12" si="6">TRIM(MID($D$9,BN11,BO11-BN11))</f>
        <v>#VALUE!</v>
      </c>
      <c r="BT12" t="e">
        <f t="shared" si="6"/>
        <v>#VALUE!</v>
      </c>
      <c r="BU12" t="e">
        <f t="shared" si="6"/>
        <v>#VALUE!</v>
      </c>
      <c r="BV12" t="e">
        <f t="shared" si="6"/>
        <v>#VALUE!</v>
      </c>
      <c r="BW12" t="e">
        <f t="shared" si="6"/>
        <v>#VALUE!</v>
      </c>
      <c r="BX12" t="e">
        <f t="shared" si="6"/>
        <v>#VALUE!</v>
      </c>
      <c r="BY12" t="e">
        <f t="shared" si="6"/>
        <v>#VALUE!</v>
      </c>
      <c r="BZ12" t="e">
        <f t="shared" si="6"/>
        <v>#VALUE!</v>
      </c>
      <c r="CA12" t="e">
        <f t="shared" si="6"/>
        <v>#VALUE!</v>
      </c>
      <c r="CB12" t="e">
        <f t="shared" si="6"/>
        <v>#VALUE!</v>
      </c>
      <c r="CC12" t="e">
        <f t="shared" si="6"/>
        <v>#VALUE!</v>
      </c>
      <c r="CD12" t="e">
        <f t="shared" si="6"/>
        <v>#VALUE!</v>
      </c>
      <c r="CE12" t="e">
        <f t="shared" si="6"/>
        <v>#VALUE!</v>
      </c>
    </row>
    <row r="13" spans="1:83" ht="16.5" thickBot="1">
      <c r="BH13" t="e">
        <f>FIND("-",BJ12)</f>
        <v>#VALUE!</v>
      </c>
      <c r="BJ13" t="e">
        <f>FIND("-",BJ12)</f>
        <v>#VALUE!</v>
      </c>
      <c r="BL13" t="e">
        <f>FIND("-",BP12)</f>
        <v>#VALUE!</v>
      </c>
      <c r="BN13" t="e">
        <f>FIND("-",BS12)</f>
        <v>#VALUE!</v>
      </c>
    </row>
    <row r="14" spans="1:83" ht="18.75" thickBot="1">
      <c r="B14" s="25" t="s">
        <v>46</v>
      </c>
      <c r="C14" s="24"/>
      <c r="D14" s="24"/>
      <c r="E14" s="25" t="s">
        <v>47</v>
      </c>
      <c r="F14" s="24"/>
      <c r="J14" s="184"/>
      <c r="K14" s="185"/>
      <c r="L14" s="140" t="str">
        <f>B4</f>
        <v>UFAB</v>
      </c>
      <c r="M14" s="139" t="str">
        <f>B5</f>
        <v>ST AMAND</v>
      </c>
      <c r="BJ14" t="e">
        <f>LEFT(BJ12,3)</f>
        <v>#VALUE!</v>
      </c>
      <c r="BK14" t="e">
        <f>RIGHT(BJ12,LEN(BJ12)-BH13)</f>
        <v>#VALUE!</v>
      </c>
      <c r="BM14" t="e">
        <f>LEFT(BM12,BJ13-1)</f>
        <v>#VALUE!</v>
      </c>
      <c r="BN14" t="e">
        <f>RIGHT(BM12,LEN(BM12)-BJ13)</f>
        <v>#VALUE!</v>
      </c>
      <c r="BP14" t="e">
        <f>LEFT(BP12,BL13-1)</f>
        <v>#VALUE!</v>
      </c>
      <c r="BQ14" t="e">
        <f>RIGHT(BP12,LEN(BP12)-BL13)</f>
        <v>#VALUE!</v>
      </c>
      <c r="BS14" t="e">
        <f>LEFT(BS12,BN13-1)</f>
        <v>#VALUE!</v>
      </c>
      <c r="BT14" t="e">
        <f>RIGHT(BS12,LEN(BS12)-BN13)</f>
        <v>#VALUE!</v>
      </c>
    </row>
    <row r="15" spans="1:83">
      <c r="B15" s="22" t="s">
        <v>193</v>
      </c>
      <c r="E15" s="22" t="s">
        <v>193</v>
      </c>
      <c r="J15" s="182" t="s">
        <v>48</v>
      </c>
      <c r="K15" s="183"/>
      <c r="L15" s="28" t="e">
        <f>MID(B15,FIND(":",B15)+1,LEN(B15))*1</f>
        <v>#VALUE!</v>
      </c>
      <c r="M15" s="33" t="e">
        <f>MID(E15,FIND(":",E15)+1,LEN(E15))*1</f>
        <v>#VALUE!</v>
      </c>
      <c r="BJ15" t="e">
        <f>CLEAN(BJ14)</f>
        <v>#VALUE!</v>
      </c>
      <c r="BK15" t="e">
        <f>CLEAN(BK14)</f>
        <v>#VALUE!</v>
      </c>
      <c r="BM15" t="e">
        <f>CLEAN(BM14)</f>
        <v>#VALUE!</v>
      </c>
      <c r="BN15" t="e">
        <f>CLEAN(BN14)</f>
        <v>#VALUE!</v>
      </c>
      <c r="BP15" t="e">
        <f>CLEAN(BP14)</f>
        <v>#VALUE!</v>
      </c>
      <c r="BQ15" t="e">
        <f>CLEAN(BQ14)</f>
        <v>#VALUE!</v>
      </c>
      <c r="BS15" t="e">
        <f>CLEAN(BS14)</f>
        <v>#VALUE!</v>
      </c>
      <c r="BT15" t="e">
        <f>CLEAN(BT14)</f>
        <v>#VALUE!</v>
      </c>
      <c r="BU15" t="e">
        <f t="shared" ref="BU15:CD15" si="7">CLEAN(BU12)</f>
        <v>#VALUE!</v>
      </c>
      <c r="BV15" t="e">
        <f t="shared" si="7"/>
        <v>#VALUE!</v>
      </c>
      <c r="BW15" t="e">
        <f t="shared" si="7"/>
        <v>#VALUE!</v>
      </c>
      <c r="BX15" t="e">
        <f t="shared" si="7"/>
        <v>#VALUE!</v>
      </c>
      <c r="BY15" t="e">
        <f t="shared" si="7"/>
        <v>#VALUE!</v>
      </c>
      <c r="BZ15" t="e">
        <f t="shared" si="7"/>
        <v>#VALUE!</v>
      </c>
      <c r="CA15" t="e">
        <f t="shared" si="7"/>
        <v>#VALUE!</v>
      </c>
      <c r="CB15" t="e">
        <f t="shared" si="7"/>
        <v>#VALUE!</v>
      </c>
      <c r="CC15" t="e">
        <f t="shared" si="7"/>
        <v>#VALUE!</v>
      </c>
      <c r="CD15" t="e">
        <f t="shared" si="7"/>
        <v>#VALUE!</v>
      </c>
    </row>
    <row r="16" spans="1:83" ht="18">
      <c r="B16" s="23"/>
      <c r="E16" s="23"/>
      <c r="J16" s="182" t="s">
        <v>49</v>
      </c>
      <c r="K16" s="183"/>
      <c r="L16" s="29" t="e">
        <f>MID(B17,FIND(":",B17)+1,LEN(B17))*1</f>
        <v>#VALUE!</v>
      </c>
      <c r="M16" s="34" t="e">
        <f>MID(E17,FIND(":",E17)+1,LEN(E17))*1</f>
        <v>#VALUE!</v>
      </c>
    </row>
    <row r="17" spans="1:83">
      <c r="B17" s="22" t="s">
        <v>194</v>
      </c>
      <c r="E17" s="22" t="s">
        <v>194</v>
      </c>
      <c r="J17" s="182" t="s">
        <v>135</v>
      </c>
      <c r="K17" s="183"/>
      <c r="L17" s="29" t="e">
        <f>MID(B19,FIND(":",B19)+1,LEN(B19))*1</f>
        <v>#VALUE!</v>
      </c>
      <c r="M17" s="34" t="e">
        <f>MID(E19,FIND(":",E19)+1,LEN(E19))*1</f>
        <v>#VALUE!</v>
      </c>
    </row>
    <row r="18" spans="1:83" ht="18">
      <c r="B18" s="23"/>
      <c r="E18" s="23"/>
      <c r="J18" s="182" t="s">
        <v>51</v>
      </c>
      <c r="K18" s="183"/>
      <c r="L18" s="29" t="e">
        <f>MID(B21,FIND(":",B21)+1,LEN(B21))*1</f>
        <v>#VALUE!</v>
      </c>
      <c r="M18" s="34" t="e">
        <f>MID(E21,FIND(":",E21)+1,LEN(E21))*1</f>
        <v>#VALUE!</v>
      </c>
    </row>
    <row r="19" spans="1:83" ht="16.5" thickBot="1">
      <c r="B19" s="22" t="s">
        <v>195</v>
      </c>
      <c r="E19" s="22" t="s">
        <v>195</v>
      </c>
      <c r="J19" s="189" t="s">
        <v>52</v>
      </c>
      <c r="K19" s="190"/>
      <c r="L19" s="31" t="e">
        <f>MID(B23,FIND(":",B23)+1,LEN(B23))*1</f>
        <v>#VALUE!</v>
      </c>
      <c r="M19" s="35" t="e">
        <f>MID(E23,FIND(":",E23)+1,LEN(E23))*1</f>
        <v>#VALUE!</v>
      </c>
    </row>
    <row r="20" spans="1:83" ht="18">
      <c r="B20" s="23"/>
      <c r="E20" s="23"/>
    </row>
    <row r="21" spans="1:83">
      <c r="B21" s="22" t="s">
        <v>196</v>
      </c>
      <c r="E21" s="22" t="s">
        <v>196</v>
      </c>
    </row>
    <row r="22" spans="1:83" ht="18">
      <c r="B22" s="23"/>
      <c r="E22" s="23"/>
    </row>
    <row r="23" spans="1:83">
      <c r="B23" s="22" t="s">
        <v>197</v>
      </c>
      <c r="E23" s="22" t="s">
        <v>197</v>
      </c>
    </row>
    <row r="24" spans="1:83" ht="18">
      <c r="B24" s="23"/>
      <c r="E24" s="23"/>
    </row>
    <row r="25" spans="1:83">
      <c r="B25" s="22" t="s">
        <v>161</v>
      </c>
      <c r="E25" s="22" t="s">
        <v>161</v>
      </c>
    </row>
    <row r="26" spans="1:83" ht="18">
      <c r="B26" s="23"/>
      <c r="E26" s="23"/>
    </row>
    <row r="27" spans="1:83">
      <c r="B27" s="22" t="s">
        <v>198</v>
      </c>
      <c r="E27" s="22" t="s">
        <v>198</v>
      </c>
    </row>
    <row r="28" spans="1:83" ht="16.5" thickBot="1"/>
    <row r="29" spans="1:83" ht="16.5" thickBot="1">
      <c r="AF29" s="162" t="s">
        <v>121</v>
      </c>
      <c r="AG29" s="163"/>
      <c r="AH29" s="163"/>
      <c r="AI29" s="163"/>
      <c r="AJ29" s="163"/>
      <c r="AK29" s="163"/>
      <c r="AL29" s="163"/>
      <c r="AM29" s="163"/>
      <c r="AN29" s="163"/>
      <c r="AO29" s="163"/>
      <c r="AP29" s="163"/>
      <c r="AQ29" s="163"/>
      <c r="AR29" s="163"/>
      <c r="AS29" s="164"/>
      <c r="AT29" s="165" t="s">
        <v>122</v>
      </c>
      <c r="AU29" s="166"/>
      <c r="AV29" s="166"/>
      <c r="AW29" s="166"/>
      <c r="AX29" s="166"/>
      <c r="AY29" s="166"/>
      <c r="AZ29" s="166"/>
      <c r="BA29" s="166"/>
      <c r="BB29" s="166"/>
      <c r="BC29" s="167"/>
    </row>
    <row r="30" spans="1:83" ht="16.5" thickBot="1">
      <c r="B30" s="55"/>
      <c r="C30" s="128"/>
      <c r="D30" s="71"/>
      <c r="E30" s="71"/>
      <c r="F30" s="71"/>
      <c r="G30" s="168" t="s">
        <v>120</v>
      </c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70"/>
      <c r="AF30" s="78"/>
      <c r="AG30" s="78"/>
      <c r="AH30" s="78"/>
      <c r="AI30" s="78"/>
      <c r="AJ30" s="78"/>
      <c r="AK30" s="78"/>
      <c r="AL30" s="78"/>
      <c r="AM30" s="79"/>
      <c r="AN30" s="172" t="s">
        <v>112</v>
      </c>
      <c r="AO30" s="172"/>
      <c r="AP30" s="172"/>
      <c r="AQ30" s="172"/>
      <c r="AR30" s="172"/>
      <c r="AS30" s="173"/>
      <c r="AT30" s="84"/>
      <c r="AU30" s="84"/>
      <c r="AV30" s="84"/>
      <c r="AW30" s="84"/>
      <c r="AX30" s="91"/>
      <c r="AY30" s="174" t="s">
        <v>112</v>
      </c>
      <c r="AZ30" s="175"/>
      <c r="BA30" s="175"/>
      <c r="BB30" s="175"/>
      <c r="BC30" s="176"/>
    </row>
    <row r="31" spans="1:83" ht="16.5" thickBot="1">
      <c r="A31" s="57" t="s">
        <v>84</v>
      </c>
      <c r="B31" s="57" t="s">
        <v>124</v>
      </c>
      <c r="C31" s="41" t="s">
        <v>90</v>
      </c>
      <c r="D31" s="56" t="s">
        <v>115</v>
      </c>
      <c r="E31" s="19" t="s">
        <v>22</v>
      </c>
      <c r="F31" s="76" t="s">
        <v>116</v>
      </c>
      <c r="G31" s="73" t="s">
        <v>7</v>
      </c>
      <c r="H31" s="72" t="s">
        <v>8</v>
      </c>
      <c r="I31" s="72" t="s">
        <v>117</v>
      </c>
      <c r="J31" s="72" t="s">
        <v>10</v>
      </c>
      <c r="K31" s="72" t="s">
        <v>11</v>
      </c>
      <c r="L31" s="72" t="s">
        <v>118</v>
      </c>
      <c r="M31" s="72" t="s">
        <v>91</v>
      </c>
      <c r="N31" s="72" t="s">
        <v>92</v>
      </c>
      <c r="O31" s="72" t="s">
        <v>93</v>
      </c>
      <c r="P31" s="72" t="s">
        <v>13</v>
      </c>
      <c r="Q31" s="72" t="s">
        <v>14</v>
      </c>
      <c r="R31" s="72" t="s">
        <v>15</v>
      </c>
      <c r="S31" s="72" t="s">
        <v>36</v>
      </c>
      <c r="T31" s="72" t="s">
        <v>94</v>
      </c>
      <c r="U31" s="72" t="s">
        <v>16</v>
      </c>
      <c r="V31" s="72" t="s">
        <v>17</v>
      </c>
      <c r="W31" s="72" t="s">
        <v>39</v>
      </c>
      <c r="X31" s="72" t="s">
        <v>18</v>
      </c>
      <c r="Y31" s="72" t="s">
        <v>19</v>
      </c>
      <c r="Z31" s="72" t="s">
        <v>29</v>
      </c>
      <c r="AA31" s="72" t="s">
        <v>95</v>
      </c>
      <c r="AB31" s="72" t="s">
        <v>96</v>
      </c>
      <c r="AC31" s="72" t="s">
        <v>97</v>
      </c>
      <c r="AD31" s="72" t="s">
        <v>98</v>
      </c>
      <c r="AE31" s="77" t="s">
        <v>99</v>
      </c>
      <c r="AF31" s="80" t="s">
        <v>100</v>
      </c>
      <c r="AG31" s="81" t="s">
        <v>101</v>
      </c>
      <c r="AH31" s="81" t="s">
        <v>102</v>
      </c>
      <c r="AI31" s="81" t="s">
        <v>103</v>
      </c>
      <c r="AJ31" s="81" t="s">
        <v>104</v>
      </c>
      <c r="AK31" s="81" t="s">
        <v>105</v>
      </c>
      <c r="AL31" s="81" t="s">
        <v>106</v>
      </c>
      <c r="AM31" s="82" t="s">
        <v>107</v>
      </c>
      <c r="AN31" s="80" t="s">
        <v>100</v>
      </c>
      <c r="AO31" s="81" t="s">
        <v>36</v>
      </c>
      <c r="AP31" s="81" t="s">
        <v>104</v>
      </c>
      <c r="AQ31" s="81" t="s">
        <v>105</v>
      </c>
      <c r="AR31" s="81" t="s">
        <v>106</v>
      </c>
      <c r="AS31" s="83" t="s">
        <v>107</v>
      </c>
      <c r="AT31" s="85" t="s">
        <v>108</v>
      </c>
      <c r="AU31" s="86" t="s">
        <v>109</v>
      </c>
      <c r="AV31" s="86" t="s">
        <v>110</v>
      </c>
      <c r="AW31" s="86" t="s">
        <v>111</v>
      </c>
      <c r="AX31" s="92" t="s">
        <v>119</v>
      </c>
      <c r="AY31" s="121" t="s">
        <v>108</v>
      </c>
      <c r="AZ31" s="86" t="s">
        <v>109</v>
      </c>
      <c r="BA31" s="86" t="s">
        <v>110</v>
      </c>
      <c r="BB31" s="86" t="s">
        <v>111</v>
      </c>
      <c r="BC31" s="122" t="s">
        <v>119</v>
      </c>
    </row>
    <row r="32" spans="1:83" ht="16.5" thickBot="1">
      <c r="A32" s="127">
        <f xml:space="preserve"> Calendrier!A17</f>
        <v>14</v>
      </c>
      <c r="B32" s="95" t="str">
        <f>Calendrier!C17</f>
        <v>RVBC</v>
      </c>
      <c r="C32" s="99" t="str">
        <f>IF(E32&gt;F32,"V","D")</f>
        <v>D</v>
      </c>
      <c r="D32" s="100" t="s">
        <v>113</v>
      </c>
      <c r="E32" s="101">
        <f>IF(ISERROR(BH40),0,VALUE(BH40))</f>
        <v>0</v>
      </c>
      <c r="F32" s="102">
        <f>IF(ISERROR(BH34),0,VALUE(BH34))</f>
        <v>0</v>
      </c>
      <c r="G32" s="74">
        <f>IF(ISERROR(BM43),0,VALUE(BM43))</f>
        <v>0</v>
      </c>
      <c r="H32" s="63">
        <f>IF(ISERROR(BN43),0,VALUE(BN43))</f>
        <v>0</v>
      </c>
      <c r="I32" s="114">
        <f>IF(ISERROR(G32/H32)=TRUE,0,(G32/H32))</f>
        <v>0</v>
      </c>
      <c r="J32" s="63">
        <f>IF(ISERROR(BP43),0,VALUE(BP43))</f>
        <v>0</v>
      </c>
      <c r="K32" s="63">
        <f>IF(ISERROR(BQ43),0,VALUE(BQ43))</f>
        <v>0</v>
      </c>
      <c r="L32" s="114">
        <f>IF(ISERROR(J32/K32)=TRUE,0,(J32/K32))</f>
        <v>0</v>
      </c>
      <c r="M32" s="63">
        <f>G32+J32</f>
        <v>0</v>
      </c>
      <c r="N32" s="63">
        <f>H32+K32</f>
        <v>0</v>
      </c>
      <c r="O32" s="114">
        <f>IF(ISERROR(M32+0.5*J32/N32)=TRUE,0,(M32/N32))</f>
        <v>0</v>
      </c>
      <c r="P32" s="63">
        <f>IF(ISERROR(BS43),0,VALUE(BS43))</f>
        <v>0</v>
      </c>
      <c r="Q32" s="63">
        <f>IF(ISERROR(BT43),0,VALUE(BT43))</f>
        <v>0</v>
      </c>
      <c r="R32" s="64">
        <f>IF(ISERROR(P32/Q32)=TRUE,0,(P32/Q32)*100)</f>
        <v>0</v>
      </c>
      <c r="S32" s="114" t="e">
        <f>((M32+0.5*J32)/N32)</f>
        <v>#DIV/0!</v>
      </c>
      <c r="T32" s="114" t="e">
        <f>(E32/(2*(N32+(0.44*Q32))))</f>
        <v>#DIV/0!</v>
      </c>
      <c r="U32" s="65">
        <f>IF(ISERROR(BU43),0,VALUE(BU43))</f>
        <v>0</v>
      </c>
      <c r="V32" s="65">
        <f>IF(ISERROR(BV43),0,VALUE(BV43))</f>
        <v>0</v>
      </c>
      <c r="W32" s="66">
        <f>U32+V32</f>
        <v>0</v>
      </c>
      <c r="X32" s="65">
        <f t="shared" ref="X32:AD32" si="8">IF(ISERROR(BX43),0,VALUE(BX43))</f>
        <v>0</v>
      </c>
      <c r="Y32" s="65">
        <f t="shared" si="8"/>
        <v>0</v>
      </c>
      <c r="Z32" s="65">
        <f t="shared" si="8"/>
        <v>0</v>
      </c>
      <c r="AA32" s="65">
        <f t="shared" si="8"/>
        <v>0</v>
      </c>
      <c r="AB32" s="65">
        <f t="shared" si="8"/>
        <v>0</v>
      </c>
      <c r="AC32" s="65">
        <f t="shared" si="8"/>
        <v>0</v>
      </c>
      <c r="AD32" s="65">
        <f t="shared" si="8"/>
        <v>0</v>
      </c>
      <c r="AE32" s="119">
        <f>(E32+Z32+X32+AA32+W32)-((N32-M32)+(Q32-P32)+Y32)</f>
        <v>0</v>
      </c>
      <c r="AF32" s="107">
        <f>(N32+0.44*Q32)+(Y32-U32)</f>
        <v>0</v>
      </c>
      <c r="AG32" s="108" t="e">
        <f>100*(E32/AF32)</f>
        <v>#DIV/0!</v>
      </c>
      <c r="AH32" s="108" t="e">
        <f>AG33</f>
        <v>#DIV/0!</v>
      </c>
      <c r="AI32" s="108" t="e">
        <f>AG32-AH32</f>
        <v>#DIV/0!</v>
      </c>
      <c r="AJ32" s="109" t="e">
        <f>(U32/((N32-M32)+(Q32-P32)))</f>
        <v>#DIV/0!</v>
      </c>
      <c r="AK32" s="109" t="e">
        <f>(Y32/AF32)</f>
        <v>#DIV/0!</v>
      </c>
      <c r="AL32" s="109" t="e">
        <f>(Q32/N32)</f>
        <v>#DIV/0!</v>
      </c>
      <c r="AM32" s="110" t="e">
        <f>((S32*0.4)+(AJ32*0.2)+(AL32*0.15)-(AK32*0.25))*100</f>
        <v>#DIV/0!</v>
      </c>
      <c r="AN32" s="107">
        <f>AF33</f>
        <v>0</v>
      </c>
      <c r="AO32" s="114" t="e">
        <f>S33</f>
        <v>#DIV/0!</v>
      </c>
      <c r="AP32" s="109" t="e">
        <f>AJ33</f>
        <v>#DIV/0!</v>
      </c>
      <c r="AQ32" s="109" t="e">
        <f>AK33</f>
        <v>#DIV/0!</v>
      </c>
      <c r="AR32" s="109" t="e">
        <f>AL33</f>
        <v>#DIV/0!</v>
      </c>
      <c r="AS32" s="115" t="e">
        <f>AM33</f>
        <v>#DIV/0!</v>
      </c>
      <c r="AT32" s="129" t="e">
        <f>L43</f>
        <v>#VALUE!</v>
      </c>
      <c r="AU32" s="130" t="e">
        <f>L44</f>
        <v>#VALUE!</v>
      </c>
      <c r="AV32" s="130" t="e">
        <f>L45</f>
        <v>#VALUE!</v>
      </c>
      <c r="AW32" s="130" t="e">
        <f>L46</f>
        <v>#VALUE!</v>
      </c>
      <c r="AX32" s="131" t="e">
        <f>AV32-AW33</f>
        <v>#VALUE!</v>
      </c>
      <c r="AY32" s="132" t="e">
        <f>M43</f>
        <v>#VALUE!</v>
      </c>
      <c r="AZ32" s="130" t="e">
        <f>M44</f>
        <v>#VALUE!</v>
      </c>
      <c r="BA32" s="130" t="e">
        <f>M45</f>
        <v>#VALUE!</v>
      </c>
      <c r="BB32" s="130" t="e">
        <f>M46</f>
        <v>#VALUE!</v>
      </c>
      <c r="BC32" s="133" t="e">
        <f>BA32-AW32</f>
        <v>#VALUE!</v>
      </c>
      <c r="BH32" s="1" t="s">
        <v>21</v>
      </c>
      <c r="BI32" s="1" t="s">
        <v>22</v>
      </c>
      <c r="BJ32" s="1" t="s">
        <v>31</v>
      </c>
      <c r="BK32" s="1" t="s">
        <v>0</v>
      </c>
      <c r="BL32" s="1" t="s">
        <v>23</v>
      </c>
      <c r="BM32" s="1" t="s">
        <v>32</v>
      </c>
      <c r="BN32" s="1" t="s">
        <v>33</v>
      </c>
      <c r="BO32" s="1" t="s">
        <v>24</v>
      </c>
      <c r="BP32" s="1" t="s">
        <v>34</v>
      </c>
      <c r="BQ32" s="1" t="s">
        <v>35</v>
      </c>
      <c r="BR32" s="1" t="s">
        <v>25</v>
      </c>
      <c r="BS32" s="1" t="s">
        <v>1</v>
      </c>
      <c r="BT32" s="1" t="s">
        <v>26</v>
      </c>
      <c r="BU32" s="1" t="s">
        <v>72</v>
      </c>
      <c r="BV32" s="1" t="s">
        <v>27</v>
      </c>
      <c r="BW32" s="1" t="s">
        <v>28</v>
      </c>
      <c r="BX32" s="1" t="s">
        <v>18</v>
      </c>
      <c r="BY32" s="1" t="s">
        <v>19</v>
      </c>
      <c r="BZ32" s="1" t="s">
        <v>29</v>
      </c>
      <c r="CA32" s="1" t="s">
        <v>95</v>
      </c>
      <c r="CB32" s="1" t="s">
        <v>96</v>
      </c>
      <c r="CC32" s="1" t="s">
        <v>97</v>
      </c>
      <c r="CD32" s="1" t="s">
        <v>98</v>
      </c>
      <c r="CE32" s="1"/>
    </row>
    <row r="33" spans="2:83" ht="16.5" thickBot="1">
      <c r="B33" s="96" t="str">
        <f>Calendrier!E17</f>
        <v>ASVEL</v>
      </c>
      <c r="C33" s="103" t="str">
        <f>IF(E33&gt;F33,"V","D")</f>
        <v>D</v>
      </c>
      <c r="D33" s="104" t="s">
        <v>114</v>
      </c>
      <c r="E33" s="105">
        <f>IF(ISERROR(BH34),0,VALUE(BH34))</f>
        <v>0</v>
      </c>
      <c r="F33" s="106">
        <f>IF(ISERROR(BH40),0,VALUE(BH40))</f>
        <v>0</v>
      </c>
      <c r="G33" s="75">
        <f>IF(ISERROR(BM37),0,VALUE(BM37))</f>
        <v>0</v>
      </c>
      <c r="H33" s="67">
        <f>IF(ISERROR(BN37),0,VALUE(BN37))</f>
        <v>0</v>
      </c>
      <c r="I33" s="117">
        <f>IF(ISERROR(G33/H33)=TRUE,0,(G33/H33))</f>
        <v>0</v>
      </c>
      <c r="J33" s="69">
        <f>IF(ISERROR(BP37),0,VALUE(BP37))</f>
        <v>0</v>
      </c>
      <c r="K33" s="69">
        <f>IF(ISERROR(BQ37),0,VALUE(BQ37))</f>
        <v>0</v>
      </c>
      <c r="L33" s="117">
        <f>IF(ISERROR(J33/K33)=TRUE,0,(J33/K33))</f>
        <v>0</v>
      </c>
      <c r="M33" s="69">
        <f>G33+J33</f>
        <v>0</v>
      </c>
      <c r="N33" s="69">
        <f>H33+K33</f>
        <v>0</v>
      </c>
      <c r="O33" s="117">
        <f>IF(ISERROR(M33+0.5*J33/N33)=TRUE,0,(M33/N33))</f>
        <v>0</v>
      </c>
      <c r="P33" s="69">
        <f>IF(ISERROR(BS37),0,VALUE(BS37))</f>
        <v>0</v>
      </c>
      <c r="Q33" s="69">
        <f>IF(ISERROR(BT37),0,VALUE(BT37))</f>
        <v>0</v>
      </c>
      <c r="R33" s="68">
        <f>IF(ISERROR(P33/Q33)=TRUE,0,(P33/Q33)*100)</f>
        <v>0</v>
      </c>
      <c r="S33" s="117" t="e">
        <f>((M33+0.5*J33)/N33)</f>
        <v>#DIV/0!</v>
      </c>
      <c r="T33" s="117" t="e">
        <f>(E33/(2*(N33+(0.44*Q33))))</f>
        <v>#DIV/0!</v>
      </c>
      <c r="U33" s="67">
        <f>IF(ISERROR(BU37),0,VALUE(BU37))</f>
        <v>0</v>
      </c>
      <c r="V33" s="67">
        <f>IF(ISERROR(BV37),0,VALUE(BV37))</f>
        <v>0</v>
      </c>
      <c r="W33" s="70">
        <f>U33+V33</f>
        <v>0</v>
      </c>
      <c r="X33" s="67">
        <f t="shared" ref="X33:AD33" si="9">IF(ISERROR(BX37),0,VALUE(BX37))</f>
        <v>0</v>
      </c>
      <c r="Y33" s="67">
        <f t="shared" si="9"/>
        <v>0</v>
      </c>
      <c r="Z33" s="67">
        <f t="shared" si="9"/>
        <v>0</v>
      </c>
      <c r="AA33" s="67">
        <f t="shared" si="9"/>
        <v>0</v>
      </c>
      <c r="AB33" s="67">
        <f t="shared" si="9"/>
        <v>0</v>
      </c>
      <c r="AC33" s="67">
        <f t="shared" si="9"/>
        <v>0</v>
      </c>
      <c r="AD33" s="67">
        <f t="shared" si="9"/>
        <v>0</v>
      </c>
      <c r="AE33" s="120">
        <f>(E33+Z33+X33+AA33+W33)-((N33-M33)+(Q33-P33)+Y33)</f>
        <v>0</v>
      </c>
      <c r="AF33" s="116">
        <f>(N33+0.44*Q33)+(Y33-U33)</f>
        <v>0</v>
      </c>
      <c r="AG33" s="111" t="e">
        <f>100*(E33/AF33)</f>
        <v>#DIV/0!</v>
      </c>
      <c r="AH33" s="111" t="e">
        <f>AG32</f>
        <v>#DIV/0!</v>
      </c>
      <c r="AI33" s="111" t="e">
        <f>AG33-AH33</f>
        <v>#DIV/0!</v>
      </c>
      <c r="AJ33" s="112" t="e">
        <f>(U33/((N33-M33)+(Q33-P33)))</f>
        <v>#DIV/0!</v>
      </c>
      <c r="AK33" s="112" t="e">
        <f>(Y33/AF33)</f>
        <v>#DIV/0!</v>
      </c>
      <c r="AL33" s="112" t="e">
        <f>(Q33/N33)</f>
        <v>#DIV/0!</v>
      </c>
      <c r="AM33" s="113" t="e">
        <f>((S33*0.4)+(AJ33*0.2)+(AL33*0.15)-(AK33*0.25))*100</f>
        <v>#DIV/0!</v>
      </c>
      <c r="AN33" s="116">
        <f>AF32</f>
        <v>0</v>
      </c>
      <c r="AO33" s="117" t="e">
        <f>S32</f>
        <v>#DIV/0!</v>
      </c>
      <c r="AP33" s="112" t="e">
        <f>AJ32</f>
        <v>#DIV/0!</v>
      </c>
      <c r="AQ33" s="112" t="e">
        <f>AK32</f>
        <v>#DIV/0!</v>
      </c>
      <c r="AR33" s="112" t="e">
        <f>AL32</f>
        <v>#DIV/0!</v>
      </c>
      <c r="AS33" s="118" t="e">
        <f>AM32</f>
        <v>#DIV/0!</v>
      </c>
      <c r="AT33" s="134" t="e">
        <f>M43</f>
        <v>#VALUE!</v>
      </c>
      <c r="AU33" s="70" t="e">
        <f>M44</f>
        <v>#VALUE!</v>
      </c>
      <c r="AV33" s="70" t="e">
        <f>M45</f>
        <v>#VALUE!</v>
      </c>
      <c r="AW33" s="135" t="e">
        <f>M46</f>
        <v>#VALUE!</v>
      </c>
      <c r="AX33" s="136" t="e">
        <f>AV33-AW32</f>
        <v>#VALUE!</v>
      </c>
      <c r="AY33" s="137" t="e">
        <f>L43</f>
        <v>#VALUE!</v>
      </c>
      <c r="AZ33" s="135" t="e">
        <f>L44</f>
        <v>#VALUE!</v>
      </c>
      <c r="BA33" s="135" t="e">
        <f>L45</f>
        <v>#VALUE!</v>
      </c>
      <c r="BB33" s="135" t="e">
        <f>L46</f>
        <v>#VALUE!</v>
      </c>
      <c r="BC33" s="138" t="e">
        <f>BA33-AW33</f>
        <v>#VALUE!</v>
      </c>
      <c r="BH33" t="e">
        <f>FIND("	",$D$38)</f>
        <v>#VALUE!</v>
      </c>
      <c r="BI33" t="e">
        <f t="shared" ref="BI33:CB33" si="10">FIND("	",$D$38,BH33+1)</f>
        <v>#VALUE!</v>
      </c>
      <c r="BJ33" t="e">
        <f t="shared" si="10"/>
        <v>#VALUE!</v>
      </c>
      <c r="BK33" t="e">
        <f t="shared" si="10"/>
        <v>#VALUE!</v>
      </c>
      <c r="BL33" t="e">
        <f t="shared" si="10"/>
        <v>#VALUE!</v>
      </c>
      <c r="BM33" t="e">
        <f t="shared" si="10"/>
        <v>#VALUE!</v>
      </c>
      <c r="BN33" t="e">
        <f t="shared" si="10"/>
        <v>#VALUE!</v>
      </c>
      <c r="BO33" t="e">
        <f t="shared" si="10"/>
        <v>#VALUE!</v>
      </c>
      <c r="BP33" t="e">
        <f t="shared" si="10"/>
        <v>#VALUE!</v>
      </c>
      <c r="BQ33" t="e">
        <f t="shared" si="10"/>
        <v>#VALUE!</v>
      </c>
      <c r="BR33" t="e">
        <f t="shared" si="10"/>
        <v>#VALUE!</v>
      </c>
      <c r="BS33" t="e">
        <f t="shared" si="10"/>
        <v>#VALUE!</v>
      </c>
      <c r="BT33" t="e">
        <f t="shared" si="10"/>
        <v>#VALUE!</v>
      </c>
      <c r="BU33" t="e">
        <f t="shared" si="10"/>
        <v>#VALUE!</v>
      </c>
      <c r="BV33" t="e">
        <f t="shared" si="10"/>
        <v>#VALUE!</v>
      </c>
      <c r="BW33" t="e">
        <f t="shared" si="10"/>
        <v>#VALUE!</v>
      </c>
      <c r="BX33" t="e">
        <f t="shared" si="10"/>
        <v>#VALUE!</v>
      </c>
      <c r="BY33" t="e">
        <f t="shared" si="10"/>
        <v>#VALUE!</v>
      </c>
      <c r="BZ33" t="e">
        <f t="shared" si="10"/>
        <v>#VALUE!</v>
      </c>
      <c r="CA33" t="e">
        <f t="shared" si="10"/>
        <v>#VALUE!</v>
      </c>
      <c r="CB33" t="e">
        <f t="shared" si="10"/>
        <v>#VALUE!</v>
      </c>
    </row>
    <row r="34" spans="2:83">
      <c r="BH34" t="e">
        <f>TRIM(MID($D$38,1,BH33-1))</f>
        <v>#VALUE!</v>
      </c>
      <c r="BJ34" t="e">
        <f>TRIM(MID($D$38,BH33,BI33-BH33))</f>
        <v>#VALUE!</v>
      </c>
      <c r="BM34" t="e">
        <f>TRIM(MID($D$38,BJ33,BK33-BJ33))</f>
        <v>#VALUE!</v>
      </c>
      <c r="BN34" t="e">
        <f>TRIM(MID($D$38,BK33,BL33-BK33))</f>
        <v>#VALUE!</v>
      </c>
      <c r="BP34" t="e">
        <f>TRIM(MID($D$38,BL33,BM33-BL33))</f>
        <v>#VALUE!</v>
      </c>
      <c r="BQ34" t="e">
        <f>TRIM(MID($D$38,BM33,BN33-BM33))</f>
        <v>#VALUE!</v>
      </c>
      <c r="BS34" t="e">
        <f t="shared" ref="BS34:CD34" si="11">TRIM(MID($D$38,BN33,BO33-BN33))</f>
        <v>#VALUE!</v>
      </c>
      <c r="BT34" t="e">
        <f t="shared" si="11"/>
        <v>#VALUE!</v>
      </c>
      <c r="BU34" t="e">
        <f t="shared" si="11"/>
        <v>#VALUE!</v>
      </c>
      <c r="BV34" t="e">
        <f t="shared" si="11"/>
        <v>#VALUE!</v>
      </c>
      <c r="BW34" t="e">
        <f t="shared" si="11"/>
        <v>#VALUE!</v>
      </c>
      <c r="BX34" t="e">
        <f t="shared" si="11"/>
        <v>#VALUE!</v>
      </c>
      <c r="BY34" t="e">
        <f t="shared" si="11"/>
        <v>#VALUE!</v>
      </c>
      <c r="BZ34" t="e">
        <f t="shared" si="11"/>
        <v>#VALUE!</v>
      </c>
      <c r="CA34" t="e">
        <f t="shared" si="11"/>
        <v>#VALUE!</v>
      </c>
      <c r="CB34" t="e">
        <f t="shared" si="11"/>
        <v>#VALUE!</v>
      </c>
      <c r="CC34" t="e">
        <f t="shared" si="11"/>
        <v>#VALUE!</v>
      </c>
      <c r="CD34" t="e">
        <f t="shared" si="11"/>
        <v>#VALUE!</v>
      </c>
    </row>
    <row r="35" spans="2:83" ht="16.5" thickBot="1">
      <c r="I35" s="4"/>
      <c r="K35" s="4"/>
      <c r="BH35" t="e">
        <f>FIND("-",BJ34)</f>
        <v>#VALUE!</v>
      </c>
      <c r="BJ35" t="e">
        <f>FIND("-",BJ34)</f>
        <v>#VALUE!</v>
      </c>
      <c r="BL35" t="e">
        <f>FIND("-",BP34)</f>
        <v>#VALUE!</v>
      </c>
      <c r="BN35" t="e">
        <f>FIND("-",BS34)</f>
        <v>#VALUE!</v>
      </c>
    </row>
    <row r="36" spans="2:83" ht="16.5" thickBot="1">
      <c r="C36" s="186" t="s">
        <v>20</v>
      </c>
      <c r="D36" s="187"/>
      <c r="E36" s="187"/>
      <c r="F36" s="187"/>
      <c r="G36" s="187"/>
      <c r="H36" s="187"/>
      <c r="I36" s="187"/>
      <c r="J36" s="187"/>
      <c r="K36" s="188"/>
      <c r="BJ36" t="e">
        <f>LEFT(BJ34,3)</f>
        <v>#VALUE!</v>
      </c>
      <c r="BK36" t="e">
        <f>RIGHT(BJ34,LEN(BJ34)-BH35)</f>
        <v>#VALUE!</v>
      </c>
      <c r="BM36" t="e">
        <f>LEFT(BM34,BJ35-1)</f>
        <v>#VALUE!</v>
      </c>
      <c r="BN36" t="e">
        <f>RIGHT(BM34,LEN(BM34)-BJ35)</f>
        <v>#VALUE!</v>
      </c>
      <c r="BO36" t="e">
        <f>RIGHT(BN34,LEN(BN34)-BL35)</f>
        <v>#VALUE!</v>
      </c>
      <c r="BP36" t="e">
        <f>LEFT(BP34,BL35-1)</f>
        <v>#VALUE!</v>
      </c>
      <c r="BQ36" t="e">
        <f>RIGHT(BP34,LEN(BP34)-BL35)</f>
        <v>#VALUE!</v>
      </c>
      <c r="BS36" t="e">
        <f>LEFT(BS34,BN35-1)</f>
        <v>#VALUE!</v>
      </c>
      <c r="BT36" t="e">
        <f>RIGHT(BS34,LEN(BS34)-BN35)</f>
        <v>#VALUE!</v>
      </c>
    </row>
    <row r="37" spans="2:83" ht="16.5" thickBot="1">
      <c r="C37" s="97" t="str">
        <f>B32</f>
        <v>RVBC</v>
      </c>
      <c r="D37" s="58"/>
      <c r="E37" s="59"/>
      <c r="F37" s="59"/>
      <c r="G37" s="59"/>
      <c r="H37" s="59"/>
      <c r="I37" s="60"/>
      <c r="J37" s="60"/>
      <c r="K37" s="61"/>
      <c r="L37" s="52"/>
      <c r="P37" s="20"/>
      <c r="Q37" s="21"/>
      <c r="R37" s="21"/>
      <c r="S37" s="21"/>
      <c r="T37" s="21"/>
      <c r="U37" s="20"/>
      <c r="BJ37" t="e">
        <f>CLEAN(BJ36)</f>
        <v>#VALUE!</v>
      </c>
      <c r="BK37" t="e">
        <f>CLEAN(BK36)</f>
        <v>#VALUE!</v>
      </c>
      <c r="BM37" t="e">
        <f>CLEAN(BM36)</f>
        <v>#VALUE!</v>
      </c>
      <c r="BN37" t="e">
        <f>CLEAN(BN36)</f>
        <v>#VALUE!</v>
      </c>
      <c r="BO37" t="e">
        <f>CLEAN(BO36)</f>
        <v>#VALUE!</v>
      </c>
      <c r="BP37" t="e">
        <f>CLEAN(BP36)</f>
        <v>#VALUE!</v>
      </c>
      <c r="BQ37" t="e">
        <f>CLEAN(BQ36)</f>
        <v>#VALUE!</v>
      </c>
      <c r="BS37" t="e">
        <f>CLEAN(BS36)</f>
        <v>#VALUE!</v>
      </c>
      <c r="BT37" t="e">
        <f>CLEAN(BT36)</f>
        <v>#VALUE!</v>
      </c>
      <c r="BU37" t="e">
        <f t="shared" ref="BU37:CD37" si="12">CLEAN(BU34)</f>
        <v>#VALUE!</v>
      </c>
      <c r="BV37" t="e">
        <f t="shared" si="12"/>
        <v>#VALUE!</v>
      </c>
      <c r="BW37" t="e">
        <f t="shared" si="12"/>
        <v>#VALUE!</v>
      </c>
      <c r="BX37" t="e">
        <f t="shared" si="12"/>
        <v>#VALUE!</v>
      </c>
      <c r="BY37" t="e">
        <f t="shared" si="12"/>
        <v>#VALUE!</v>
      </c>
      <c r="BZ37" t="e">
        <f t="shared" si="12"/>
        <v>#VALUE!</v>
      </c>
      <c r="CA37" t="e">
        <f t="shared" si="12"/>
        <v>#VALUE!</v>
      </c>
      <c r="CB37" t="e">
        <f t="shared" si="12"/>
        <v>#VALUE!</v>
      </c>
      <c r="CC37" t="e">
        <f t="shared" si="12"/>
        <v>#VALUE!</v>
      </c>
      <c r="CD37" t="e">
        <f t="shared" si="12"/>
        <v>#VALUE!</v>
      </c>
    </row>
    <row r="38" spans="2:83" ht="16.5" thickBot="1">
      <c r="C38" s="98" t="str">
        <f>B33</f>
        <v>ASVEL</v>
      </c>
      <c r="D38" s="54"/>
      <c r="E38" s="49"/>
      <c r="F38" s="49"/>
      <c r="G38" s="49"/>
      <c r="H38" s="49"/>
      <c r="I38" s="50"/>
      <c r="J38" s="50"/>
      <c r="K38" s="51"/>
      <c r="P38" s="20"/>
      <c r="Q38" s="21"/>
      <c r="R38" s="21"/>
      <c r="S38" s="21"/>
      <c r="T38" s="21"/>
      <c r="U38" s="20"/>
      <c r="BH38" s="1" t="s">
        <v>21</v>
      </c>
      <c r="BI38" s="1" t="s">
        <v>22</v>
      </c>
      <c r="BJ38" s="1" t="s">
        <v>31</v>
      </c>
      <c r="BK38" s="1" t="s">
        <v>0</v>
      </c>
      <c r="BL38" s="1" t="s">
        <v>23</v>
      </c>
      <c r="BM38" s="1" t="s">
        <v>32</v>
      </c>
      <c r="BN38" s="1" t="s">
        <v>33</v>
      </c>
      <c r="BO38" s="1" t="s">
        <v>24</v>
      </c>
      <c r="BP38" s="1" t="s">
        <v>34</v>
      </c>
      <c r="BQ38" s="1" t="s">
        <v>35</v>
      </c>
      <c r="BR38" s="1" t="s">
        <v>25</v>
      </c>
      <c r="BS38" s="1" t="s">
        <v>1</v>
      </c>
      <c r="BT38" s="1" t="s">
        <v>26</v>
      </c>
      <c r="BU38" s="1" t="s">
        <v>72</v>
      </c>
      <c r="BV38" s="1" t="s">
        <v>27</v>
      </c>
      <c r="BW38" s="1" t="s">
        <v>28</v>
      </c>
      <c r="BX38" s="1" t="s">
        <v>18</v>
      </c>
      <c r="BY38" s="1" t="s">
        <v>19</v>
      </c>
      <c r="BZ38" s="1" t="s">
        <v>29</v>
      </c>
      <c r="CA38" s="1" t="s">
        <v>95</v>
      </c>
      <c r="CB38" s="1" t="s">
        <v>96</v>
      </c>
    </row>
    <row r="39" spans="2:83">
      <c r="BH39" t="e">
        <f>FIND("	",$D$37)</f>
        <v>#VALUE!</v>
      </c>
      <c r="BI39" t="e">
        <f t="shared" ref="BI39:CB39" si="13">FIND("	",$D$37,BH39+1)</f>
        <v>#VALUE!</v>
      </c>
      <c r="BJ39" t="e">
        <f t="shared" si="13"/>
        <v>#VALUE!</v>
      </c>
      <c r="BK39" t="e">
        <f t="shared" si="13"/>
        <v>#VALUE!</v>
      </c>
      <c r="BL39" t="e">
        <f t="shared" si="13"/>
        <v>#VALUE!</v>
      </c>
      <c r="BM39" t="e">
        <f t="shared" si="13"/>
        <v>#VALUE!</v>
      </c>
      <c r="BN39" t="e">
        <f t="shared" si="13"/>
        <v>#VALUE!</v>
      </c>
      <c r="BO39" t="e">
        <f t="shared" si="13"/>
        <v>#VALUE!</v>
      </c>
      <c r="BP39" t="e">
        <f t="shared" si="13"/>
        <v>#VALUE!</v>
      </c>
      <c r="BQ39" t="e">
        <f t="shared" si="13"/>
        <v>#VALUE!</v>
      </c>
      <c r="BR39" t="e">
        <f t="shared" si="13"/>
        <v>#VALUE!</v>
      </c>
      <c r="BS39" t="e">
        <f t="shared" si="13"/>
        <v>#VALUE!</v>
      </c>
      <c r="BT39" t="e">
        <f t="shared" si="13"/>
        <v>#VALUE!</v>
      </c>
      <c r="BU39" t="e">
        <f t="shared" si="13"/>
        <v>#VALUE!</v>
      </c>
      <c r="BV39" t="e">
        <f t="shared" si="13"/>
        <v>#VALUE!</v>
      </c>
      <c r="BW39" t="e">
        <f t="shared" si="13"/>
        <v>#VALUE!</v>
      </c>
      <c r="BX39" t="e">
        <f t="shared" si="13"/>
        <v>#VALUE!</v>
      </c>
      <c r="BY39" t="e">
        <f t="shared" si="13"/>
        <v>#VALUE!</v>
      </c>
      <c r="BZ39" t="e">
        <f t="shared" si="13"/>
        <v>#VALUE!</v>
      </c>
      <c r="CA39" t="e">
        <f t="shared" si="13"/>
        <v>#VALUE!</v>
      </c>
      <c r="CB39" t="e">
        <f t="shared" si="13"/>
        <v>#VALUE!</v>
      </c>
    </row>
    <row r="40" spans="2:83">
      <c r="N40" s="6"/>
      <c r="BH40" t="e">
        <f>TRIM(MID($D$37,1,BH39-1))</f>
        <v>#VALUE!</v>
      </c>
      <c r="BJ40" t="e">
        <f>TRIM(MID($D$37,BH39,BI39-BH39))</f>
        <v>#VALUE!</v>
      </c>
      <c r="BM40" t="e">
        <f>TRIM(MID($D$9,BJ39,BK39-BJ39))</f>
        <v>#VALUE!</v>
      </c>
      <c r="BN40" t="e">
        <f>TRIM(MID($D$37,BK39,BL39-BK39))</f>
        <v>#VALUE!</v>
      </c>
      <c r="BP40" t="e">
        <f>TRIM(MID($D$37,BL39,BM39-BL39))</f>
        <v>#VALUE!</v>
      </c>
      <c r="BQ40" t="e">
        <f>TRIM(MID($D$37,BM39,BN39-BM39))</f>
        <v>#VALUE!</v>
      </c>
      <c r="BS40" t="e">
        <f t="shared" ref="BS40:CE40" si="14">TRIM(MID($D$37,BN39,BO39-BN39))</f>
        <v>#VALUE!</v>
      </c>
      <c r="BT40" t="e">
        <f t="shared" si="14"/>
        <v>#VALUE!</v>
      </c>
      <c r="BU40" t="e">
        <f t="shared" si="14"/>
        <v>#VALUE!</v>
      </c>
      <c r="BV40" t="e">
        <f t="shared" si="14"/>
        <v>#VALUE!</v>
      </c>
      <c r="BW40" t="e">
        <f t="shared" si="14"/>
        <v>#VALUE!</v>
      </c>
      <c r="BX40" t="e">
        <f t="shared" si="14"/>
        <v>#VALUE!</v>
      </c>
      <c r="BY40" t="e">
        <f t="shared" si="14"/>
        <v>#VALUE!</v>
      </c>
      <c r="BZ40" t="e">
        <f t="shared" si="14"/>
        <v>#VALUE!</v>
      </c>
      <c r="CA40" t="e">
        <f t="shared" si="14"/>
        <v>#VALUE!</v>
      </c>
      <c r="CB40" t="e">
        <f t="shared" si="14"/>
        <v>#VALUE!</v>
      </c>
      <c r="CC40" t="e">
        <f t="shared" si="14"/>
        <v>#VALUE!</v>
      </c>
      <c r="CD40" t="e">
        <f t="shared" si="14"/>
        <v>#VALUE!</v>
      </c>
      <c r="CE40" t="e">
        <f t="shared" si="14"/>
        <v>#VALUE!</v>
      </c>
    </row>
    <row r="41" spans="2:83" ht="16.5" thickBot="1">
      <c r="BH41" t="e">
        <f>FIND("-",BJ40)</f>
        <v>#VALUE!</v>
      </c>
      <c r="BJ41" t="e">
        <f>FIND("-",BJ40)</f>
        <v>#VALUE!</v>
      </c>
      <c r="BL41" t="e">
        <f>FIND("-",BP40)</f>
        <v>#VALUE!</v>
      </c>
      <c r="BN41" t="e">
        <f>FIND("-",BS40)</f>
        <v>#VALUE!</v>
      </c>
    </row>
    <row r="42" spans="2:83" ht="18.75" thickBot="1">
      <c r="B42" s="25" t="s">
        <v>46</v>
      </c>
      <c r="C42" s="24"/>
      <c r="D42" s="24"/>
      <c r="E42" s="25" t="s">
        <v>47</v>
      </c>
      <c r="F42" s="24"/>
      <c r="J42" s="184"/>
      <c r="K42" s="185"/>
      <c r="L42" s="140" t="str">
        <f>B32</f>
        <v>RVBC</v>
      </c>
      <c r="M42" s="139" t="str">
        <f>B33</f>
        <v>ASVEL</v>
      </c>
      <c r="BJ42" t="e">
        <f>LEFT(BJ40,3)</f>
        <v>#VALUE!</v>
      </c>
      <c r="BK42" t="e">
        <f>RIGHT(BJ40,LEN(BJ40)-BH41)</f>
        <v>#VALUE!</v>
      </c>
      <c r="BM42" t="e">
        <f>LEFT(BM40,BJ41-1)</f>
        <v>#VALUE!</v>
      </c>
      <c r="BN42" t="e">
        <f>RIGHT(BM40,LEN(BM40)-BJ41)</f>
        <v>#VALUE!</v>
      </c>
      <c r="BP42" t="e">
        <f>LEFT(BP40,BL41-1)</f>
        <v>#VALUE!</v>
      </c>
      <c r="BQ42" t="e">
        <f>RIGHT(BP40,LEN(BP40)-BL41)</f>
        <v>#VALUE!</v>
      </c>
      <c r="BS42" t="e">
        <f>LEFT(BS40,BN41-1)</f>
        <v>#VALUE!</v>
      </c>
      <c r="BT42" t="e">
        <f>RIGHT(BS40,LEN(BS40)-BN41)</f>
        <v>#VALUE!</v>
      </c>
    </row>
    <row r="43" spans="2:83">
      <c r="B43" s="22" t="s">
        <v>193</v>
      </c>
      <c r="E43" s="22" t="s">
        <v>193</v>
      </c>
      <c r="J43" s="182" t="s">
        <v>48</v>
      </c>
      <c r="K43" s="183"/>
      <c r="L43" s="28" t="e">
        <f>MID(B43,FIND(":",B43)+1,LEN(B43))*1</f>
        <v>#VALUE!</v>
      </c>
      <c r="M43" s="33" t="e">
        <f>MID(E43,FIND(":",E43)+1,LEN(E43))*1</f>
        <v>#VALUE!</v>
      </c>
      <c r="BJ43" t="e">
        <f>CLEAN(BJ42)</f>
        <v>#VALUE!</v>
      </c>
      <c r="BK43" t="e">
        <f>CLEAN(BK42)</f>
        <v>#VALUE!</v>
      </c>
      <c r="BM43" t="e">
        <f>CLEAN(BM42)</f>
        <v>#VALUE!</v>
      </c>
      <c r="BN43" t="e">
        <f>CLEAN(BN42)</f>
        <v>#VALUE!</v>
      </c>
      <c r="BP43" t="e">
        <f>CLEAN(BP42)</f>
        <v>#VALUE!</v>
      </c>
      <c r="BQ43" t="e">
        <f>CLEAN(BQ42)</f>
        <v>#VALUE!</v>
      </c>
      <c r="BS43" t="e">
        <f>CLEAN(BS42)</f>
        <v>#VALUE!</v>
      </c>
      <c r="BT43" t="e">
        <f>CLEAN(BT42)</f>
        <v>#VALUE!</v>
      </c>
      <c r="BU43" t="e">
        <f t="shared" ref="BU43:CD43" si="15">CLEAN(BU40)</f>
        <v>#VALUE!</v>
      </c>
      <c r="BV43" t="e">
        <f t="shared" si="15"/>
        <v>#VALUE!</v>
      </c>
      <c r="BW43" t="e">
        <f t="shared" si="15"/>
        <v>#VALUE!</v>
      </c>
      <c r="BX43" t="e">
        <f t="shared" si="15"/>
        <v>#VALUE!</v>
      </c>
      <c r="BY43" t="e">
        <f t="shared" si="15"/>
        <v>#VALUE!</v>
      </c>
      <c r="BZ43" t="e">
        <f t="shared" si="15"/>
        <v>#VALUE!</v>
      </c>
      <c r="CA43" t="e">
        <f t="shared" si="15"/>
        <v>#VALUE!</v>
      </c>
      <c r="CB43" t="e">
        <f t="shared" si="15"/>
        <v>#VALUE!</v>
      </c>
      <c r="CC43" t="e">
        <f t="shared" si="15"/>
        <v>#VALUE!</v>
      </c>
      <c r="CD43" t="e">
        <f t="shared" si="15"/>
        <v>#VALUE!</v>
      </c>
    </row>
    <row r="44" spans="2:83" ht="18">
      <c r="B44" s="23"/>
      <c r="E44" s="23"/>
      <c r="J44" s="182" t="s">
        <v>49</v>
      </c>
      <c r="K44" s="183"/>
      <c r="L44" s="29" t="e">
        <f>MID(B45,FIND(":",B45)+1,LEN(B45))*1</f>
        <v>#VALUE!</v>
      </c>
      <c r="M44" s="34" t="e">
        <f>MID(E45,FIND(":",E45)+1,LEN(E45))*1</f>
        <v>#VALUE!</v>
      </c>
    </row>
    <row r="45" spans="2:83">
      <c r="B45" s="22" t="s">
        <v>194</v>
      </c>
      <c r="E45" s="22" t="s">
        <v>194</v>
      </c>
      <c r="J45" s="182" t="s">
        <v>135</v>
      </c>
      <c r="K45" s="183"/>
      <c r="L45" s="29" t="e">
        <f>MID(B47,FIND(":",B47)+1,LEN(B47))*1</f>
        <v>#VALUE!</v>
      </c>
      <c r="M45" s="34" t="e">
        <f>MID(E47,FIND(":",E47)+1,LEN(E47))*1</f>
        <v>#VALUE!</v>
      </c>
    </row>
    <row r="46" spans="2:83" ht="18">
      <c r="B46" s="23"/>
      <c r="E46" s="23"/>
      <c r="J46" s="182" t="s">
        <v>51</v>
      </c>
      <c r="K46" s="183"/>
      <c r="L46" s="29" t="e">
        <f>MID(B49,FIND(":",B49)+1,LEN(B49))*1</f>
        <v>#VALUE!</v>
      </c>
      <c r="M46" s="34" t="e">
        <f>MID(E49,FIND(":",E49)+1,LEN(E49))*1</f>
        <v>#VALUE!</v>
      </c>
    </row>
    <row r="47" spans="2:83" ht="16.5" thickBot="1">
      <c r="B47" s="22" t="s">
        <v>195</v>
      </c>
      <c r="E47" s="22" t="s">
        <v>195</v>
      </c>
      <c r="J47" s="189" t="s">
        <v>52</v>
      </c>
      <c r="K47" s="190"/>
      <c r="L47" s="31" t="e">
        <f>MID(B51,FIND(":",B51)+1,LEN(B51))*1</f>
        <v>#VALUE!</v>
      </c>
      <c r="M47" s="35" t="e">
        <f>MID(E51,FIND(":",E51)+1,LEN(E51))*1</f>
        <v>#VALUE!</v>
      </c>
    </row>
    <row r="48" spans="2:83" ht="18">
      <c r="B48" s="23"/>
      <c r="E48" s="23"/>
    </row>
    <row r="49" spans="1:83">
      <c r="B49" s="22" t="s">
        <v>196</v>
      </c>
      <c r="E49" s="22" t="s">
        <v>196</v>
      </c>
    </row>
    <row r="50" spans="1:83" ht="18">
      <c r="B50" s="23"/>
      <c r="E50" s="23"/>
    </row>
    <row r="51" spans="1:83">
      <c r="B51" s="22" t="s">
        <v>197</v>
      </c>
      <c r="E51" s="22" t="s">
        <v>197</v>
      </c>
    </row>
    <row r="52" spans="1:83" ht="18">
      <c r="B52" s="23"/>
      <c r="E52" s="23"/>
    </row>
    <row r="53" spans="1:83">
      <c r="B53" s="22" t="s">
        <v>161</v>
      </c>
      <c r="E53" s="22" t="s">
        <v>161</v>
      </c>
    </row>
    <row r="54" spans="1:83" ht="18">
      <c r="B54" s="23"/>
      <c r="E54" s="23"/>
    </row>
    <row r="55" spans="1:83">
      <c r="B55" s="22" t="s">
        <v>198</v>
      </c>
      <c r="E55" s="22" t="s">
        <v>198</v>
      </c>
    </row>
    <row r="56" spans="1:83" ht="16.5" thickBot="1"/>
    <row r="57" spans="1:83" ht="16.5" thickBot="1">
      <c r="AF57" s="162" t="s">
        <v>121</v>
      </c>
      <c r="AG57" s="163"/>
      <c r="AH57" s="163"/>
      <c r="AI57" s="163"/>
      <c r="AJ57" s="163"/>
      <c r="AK57" s="163"/>
      <c r="AL57" s="163"/>
      <c r="AM57" s="163"/>
      <c r="AN57" s="163"/>
      <c r="AO57" s="163"/>
      <c r="AP57" s="163"/>
      <c r="AQ57" s="163"/>
      <c r="AR57" s="163"/>
      <c r="AS57" s="164"/>
      <c r="AT57" s="165" t="s">
        <v>122</v>
      </c>
      <c r="AU57" s="166"/>
      <c r="AV57" s="166"/>
      <c r="AW57" s="166"/>
      <c r="AX57" s="166"/>
      <c r="AY57" s="166"/>
      <c r="AZ57" s="166"/>
      <c r="BA57" s="166"/>
      <c r="BB57" s="166"/>
      <c r="BC57" s="167"/>
    </row>
    <row r="58" spans="1:83" ht="16.5" thickBot="1">
      <c r="B58" s="55"/>
      <c r="C58" s="128"/>
      <c r="D58" s="71"/>
      <c r="E58" s="71"/>
      <c r="F58" s="71"/>
      <c r="G58" s="168" t="s">
        <v>120</v>
      </c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69"/>
      <c r="AE58" s="170"/>
      <c r="AF58" s="78"/>
      <c r="AG58" s="78"/>
      <c r="AH58" s="78"/>
      <c r="AI58" s="78"/>
      <c r="AJ58" s="78"/>
      <c r="AK58" s="78"/>
      <c r="AL58" s="78"/>
      <c r="AM58" s="79"/>
      <c r="AN58" s="172" t="s">
        <v>112</v>
      </c>
      <c r="AO58" s="172"/>
      <c r="AP58" s="172"/>
      <c r="AQ58" s="172"/>
      <c r="AR58" s="172"/>
      <c r="AS58" s="173"/>
      <c r="AT58" s="84"/>
      <c r="AU58" s="84"/>
      <c r="AV58" s="84"/>
      <c r="AW58" s="84"/>
      <c r="AX58" s="91"/>
      <c r="AY58" s="174" t="s">
        <v>112</v>
      </c>
      <c r="AZ58" s="175"/>
      <c r="BA58" s="175"/>
      <c r="BB58" s="175"/>
      <c r="BC58" s="176"/>
    </row>
    <row r="59" spans="1:83" ht="16.5" thickBot="1">
      <c r="A59" s="57" t="s">
        <v>84</v>
      </c>
      <c r="B59" s="57" t="s">
        <v>124</v>
      </c>
      <c r="C59" s="41" t="s">
        <v>90</v>
      </c>
      <c r="D59" s="56" t="s">
        <v>115</v>
      </c>
      <c r="E59" s="19" t="s">
        <v>22</v>
      </c>
      <c r="F59" s="76" t="s">
        <v>116</v>
      </c>
      <c r="G59" s="73" t="s">
        <v>7</v>
      </c>
      <c r="H59" s="72" t="s">
        <v>8</v>
      </c>
      <c r="I59" s="72" t="s">
        <v>117</v>
      </c>
      <c r="J59" s="72" t="s">
        <v>10</v>
      </c>
      <c r="K59" s="72" t="s">
        <v>11</v>
      </c>
      <c r="L59" s="72" t="s">
        <v>118</v>
      </c>
      <c r="M59" s="72" t="s">
        <v>91</v>
      </c>
      <c r="N59" s="72" t="s">
        <v>92</v>
      </c>
      <c r="O59" s="72" t="s">
        <v>93</v>
      </c>
      <c r="P59" s="72" t="s">
        <v>13</v>
      </c>
      <c r="Q59" s="72" t="s">
        <v>14</v>
      </c>
      <c r="R59" s="72" t="s">
        <v>15</v>
      </c>
      <c r="S59" s="72" t="s">
        <v>36</v>
      </c>
      <c r="T59" s="72" t="s">
        <v>94</v>
      </c>
      <c r="U59" s="72" t="s">
        <v>16</v>
      </c>
      <c r="V59" s="72" t="s">
        <v>17</v>
      </c>
      <c r="W59" s="72" t="s">
        <v>39</v>
      </c>
      <c r="X59" s="72" t="s">
        <v>18</v>
      </c>
      <c r="Y59" s="72" t="s">
        <v>19</v>
      </c>
      <c r="Z59" s="72" t="s">
        <v>29</v>
      </c>
      <c r="AA59" s="72" t="s">
        <v>95</v>
      </c>
      <c r="AB59" s="72" t="s">
        <v>96</v>
      </c>
      <c r="AC59" s="72" t="s">
        <v>97</v>
      </c>
      <c r="AD59" s="72" t="s">
        <v>98</v>
      </c>
      <c r="AE59" s="77" t="s">
        <v>99</v>
      </c>
      <c r="AF59" s="80" t="s">
        <v>100</v>
      </c>
      <c r="AG59" s="81" t="s">
        <v>101</v>
      </c>
      <c r="AH59" s="81" t="s">
        <v>102</v>
      </c>
      <c r="AI59" s="81" t="s">
        <v>103</v>
      </c>
      <c r="AJ59" s="81" t="s">
        <v>104</v>
      </c>
      <c r="AK59" s="81" t="s">
        <v>105</v>
      </c>
      <c r="AL59" s="81" t="s">
        <v>106</v>
      </c>
      <c r="AM59" s="82" t="s">
        <v>107</v>
      </c>
      <c r="AN59" s="80" t="s">
        <v>100</v>
      </c>
      <c r="AO59" s="81" t="s">
        <v>36</v>
      </c>
      <c r="AP59" s="81" t="s">
        <v>104</v>
      </c>
      <c r="AQ59" s="81" t="s">
        <v>105</v>
      </c>
      <c r="AR59" s="81" t="s">
        <v>106</v>
      </c>
      <c r="AS59" s="83" t="s">
        <v>107</v>
      </c>
      <c r="AT59" s="85" t="s">
        <v>108</v>
      </c>
      <c r="AU59" s="86" t="s">
        <v>109</v>
      </c>
      <c r="AV59" s="86" t="s">
        <v>110</v>
      </c>
      <c r="AW59" s="86" t="s">
        <v>111</v>
      </c>
      <c r="AX59" s="92" t="s">
        <v>119</v>
      </c>
      <c r="AY59" s="121" t="s">
        <v>108</v>
      </c>
      <c r="AZ59" s="86" t="s">
        <v>109</v>
      </c>
      <c r="BA59" s="86" t="s">
        <v>110</v>
      </c>
      <c r="BB59" s="86" t="s">
        <v>111</v>
      </c>
      <c r="BC59" s="122" t="s">
        <v>119</v>
      </c>
    </row>
    <row r="60" spans="1:83" ht="16.5" thickBot="1">
      <c r="A60" s="127">
        <f xml:space="preserve"> Calendrier!A18</f>
        <v>15</v>
      </c>
      <c r="B60" s="95" t="str">
        <f>Calendrier!C18</f>
        <v>FCB</v>
      </c>
      <c r="C60" s="99" t="str">
        <f>IF(E60&gt;F60,"V","D")</f>
        <v>D</v>
      </c>
      <c r="D60" s="100" t="s">
        <v>113</v>
      </c>
      <c r="E60" s="101">
        <f>IF(ISERROR(BH68),0,VALUE(BH68))</f>
        <v>0</v>
      </c>
      <c r="F60" s="102">
        <f>IF(ISERROR(BH62),0,VALUE(BH62))</f>
        <v>0</v>
      </c>
      <c r="G60" s="74">
        <f>IF(ISERROR(BM71),0,VALUE(BM71))</f>
        <v>0</v>
      </c>
      <c r="H60" s="63">
        <f>IF(ISERROR(BN71),0,VALUE(BN71))</f>
        <v>0</v>
      </c>
      <c r="I60" s="114">
        <f>IF(ISERROR(G60/H60)=TRUE,0,(G60/H60))</f>
        <v>0</v>
      </c>
      <c r="J60" s="63">
        <f>IF(ISERROR(BP71),0,VALUE(BP71))</f>
        <v>0</v>
      </c>
      <c r="K60" s="63">
        <f>IF(ISERROR(BQ71),0,VALUE(BQ71))</f>
        <v>0</v>
      </c>
      <c r="L60" s="114">
        <f>IF(ISERROR(J60/K60)=TRUE,0,(J60/K60))</f>
        <v>0</v>
      </c>
      <c r="M60" s="63">
        <f>G60+J60</f>
        <v>0</v>
      </c>
      <c r="N60" s="63">
        <f>H60+K60</f>
        <v>0</v>
      </c>
      <c r="O60" s="114">
        <f>IF(ISERROR(M60+0.5*J60/N60)=TRUE,0,(M60/N60))</f>
        <v>0</v>
      </c>
      <c r="P60" s="63">
        <f>IF(ISERROR(BS71),0,VALUE(BS71))</f>
        <v>0</v>
      </c>
      <c r="Q60" s="63">
        <f>IF(ISERROR(BT71),0,VALUE(BT71))</f>
        <v>0</v>
      </c>
      <c r="R60" s="64">
        <f>IF(ISERROR(P60/Q60)=TRUE,0,(P60/Q60)*100)</f>
        <v>0</v>
      </c>
      <c r="S60" s="114" t="e">
        <f>((M60+0.5*J60)/N60)</f>
        <v>#DIV/0!</v>
      </c>
      <c r="T60" s="114" t="e">
        <f>(E60/(2*(N60+(0.44*Q60))))</f>
        <v>#DIV/0!</v>
      </c>
      <c r="U60" s="65">
        <f>IF(ISERROR(BU71),0,VALUE(BU71))</f>
        <v>0</v>
      </c>
      <c r="V60" s="65">
        <f>IF(ISERROR(BV71),0,VALUE(BV71))</f>
        <v>0</v>
      </c>
      <c r="W60" s="66">
        <f>U60+V60</f>
        <v>0</v>
      </c>
      <c r="X60" s="65">
        <f t="shared" ref="X60:AD60" si="16">IF(ISERROR(BX71),0,VALUE(BX71))</f>
        <v>0</v>
      </c>
      <c r="Y60" s="65">
        <f t="shared" si="16"/>
        <v>0</v>
      </c>
      <c r="Z60" s="65">
        <f t="shared" si="16"/>
        <v>0</v>
      </c>
      <c r="AA60" s="65">
        <f t="shared" si="16"/>
        <v>0</v>
      </c>
      <c r="AB60" s="65">
        <f t="shared" si="16"/>
        <v>0</v>
      </c>
      <c r="AC60" s="65">
        <f t="shared" si="16"/>
        <v>0</v>
      </c>
      <c r="AD60" s="65">
        <f t="shared" si="16"/>
        <v>0</v>
      </c>
      <c r="AE60" s="119">
        <f>(E60+Z60+X60+AA60+W60)-((N60-M60)+(Q60-P60)+Y60)</f>
        <v>0</v>
      </c>
      <c r="AF60" s="107">
        <f>(N60+0.44*Q60)+(Y60-U60)</f>
        <v>0</v>
      </c>
      <c r="AG60" s="108" t="e">
        <f>100*(E60/AF60)</f>
        <v>#DIV/0!</v>
      </c>
      <c r="AH60" s="108" t="e">
        <f>AG61</f>
        <v>#DIV/0!</v>
      </c>
      <c r="AI60" s="108" t="e">
        <f>AG60-AH60</f>
        <v>#DIV/0!</v>
      </c>
      <c r="AJ60" s="109" t="e">
        <f>(U60/((N60-M60)+(Q60-P60)))</f>
        <v>#DIV/0!</v>
      </c>
      <c r="AK60" s="109" t="e">
        <f>(Y60/AF60)</f>
        <v>#DIV/0!</v>
      </c>
      <c r="AL60" s="109" t="e">
        <f>(Q60/N60)</f>
        <v>#DIV/0!</v>
      </c>
      <c r="AM60" s="110" t="e">
        <f>((S60*0.4)+(AJ60*0.2)+(AL60*0.15)-(AK60*0.25))*100</f>
        <v>#DIV/0!</v>
      </c>
      <c r="AN60" s="107">
        <f>AF61</f>
        <v>0</v>
      </c>
      <c r="AO60" s="114" t="e">
        <f>S61</f>
        <v>#DIV/0!</v>
      </c>
      <c r="AP60" s="109" t="e">
        <f>AJ61</f>
        <v>#DIV/0!</v>
      </c>
      <c r="AQ60" s="109" t="e">
        <f>AK61</f>
        <v>#DIV/0!</v>
      </c>
      <c r="AR60" s="109" t="e">
        <f>AL61</f>
        <v>#DIV/0!</v>
      </c>
      <c r="AS60" s="115" t="e">
        <f>AM61</f>
        <v>#DIV/0!</v>
      </c>
      <c r="AT60" s="129" t="e">
        <f>L71</f>
        <v>#VALUE!</v>
      </c>
      <c r="AU60" s="130" t="e">
        <f>L72</f>
        <v>#VALUE!</v>
      </c>
      <c r="AV60" s="130" t="e">
        <f>L73</f>
        <v>#VALUE!</v>
      </c>
      <c r="AW60" s="130" t="e">
        <f>L74</f>
        <v>#VALUE!</v>
      </c>
      <c r="AX60" s="131" t="e">
        <f>AV60-AW61</f>
        <v>#VALUE!</v>
      </c>
      <c r="AY60" s="132" t="e">
        <f>M71</f>
        <v>#VALUE!</v>
      </c>
      <c r="AZ60" s="130" t="e">
        <f>M72</f>
        <v>#VALUE!</v>
      </c>
      <c r="BA60" s="130" t="e">
        <f>M73</f>
        <v>#VALUE!</v>
      </c>
      <c r="BB60" s="130" t="e">
        <f>M74</f>
        <v>#VALUE!</v>
      </c>
      <c r="BC60" s="133" t="e">
        <f>BA60-AW60</f>
        <v>#VALUE!</v>
      </c>
      <c r="BH60" s="1" t="s">
        <v>21</v>
      </c>
      <c r="BI60" s="1" t="s">
        <v>22</v>
      </c>
      <c r="BJ60" s="1" t="s">
        <v>31</v>
      </c>
      <c r="BK60" s="1" t="s">
        <v>0</v>
      </c>
      <c r="BL60" s="1" t="s">
        <v>23</v>
      </c>
      <c r="BM60" s="1" t="s">
        <v>32</v>
      </c>
      <c r="BN60" s="1" t="s">
        <v>33</v>
      </c>
      <c r="BO60" s="1" t="s">
        <v>24</v>
      </c>
      <c r="BP60" s="1" t="s">
        <v>34</v>
      </c>
      <c r="BQ60" s="1" t="s">
        <v>35</v>
      </c>
      <c r="BR60" s="1" t="s">
        <v>25</v>
      </c>
      <c r="BS60" s="1" t="s">
        <v>1</v>
      </c>
      <c r="BT60" s="1" t="s">
        <v>26</v>
      </c>
      <c r="BU60" s="1" t="s">
        <v>72</v>
      </c>
      <c r="BV60" s="1" t="s">
        <v>27</v>
      </c>
      <c r="BW60" s="1" t="s">
        <v>28</v>
      </c>
      <c r="BX60" s="1" t="s">
        <v>18</v>
      </c>
      <c r="BY60" s="1" t="s">
        <v>19</v>
      </c>
      <c r="BZ60" s="1" t="s">
        <v>29</v>
      </c>
      <c r="CA60" s="1" t="s">
        <v>95</v>
      </c>
      <c r="CB60" s="1" t="s">
        <v>96</v>
      </c>
      <c r="CC60" s="1" t="s">
        <v>97</v>
      </c>
      <c r="CD60" s="1" t="s">
        <v>98</v>
      </c>
      <c r="CE60" s="1"/>
    </row>
    <row r="61" spans="1:83" ht="16.5" thickBot="1">
      <c r="B61" s="96" t="str">
        <f>Calendrier!E18</f>
        <v>BL</v>
      </c>
      <c r="C61" s="103" t="str">
        <f>IF(E61&gt;F61,"V","D")</f>
        <v>D</v>
      </c>
      <c r="D61" s="104" t="s">
        <v>114</v>
      </c>
      <c r="E61" s="105">
        <f>IF(ISERROR(BH62),0,VALUE(BH62))</f>
        <v>0</v>
      </c>
      <c r="F61" s="106">
        <f>IF(ISERROR(BH68),0,VALUE(BH68))</f>
        <v>0</v>
      </c>
      <c r="G61" s="75">
        <f>IF(ISERROR(BM65),0,VALUE(BM65))</f>
        <v>0</v>
      </c>
      <c r="H61" s="67">
        <f>IF(ISERROR(BN65),0,VALUE(BN65))</f>
        <v>0</v>
      </c>
      <c r="I61" s="117">
        <f>IF(ISERROR(G61/H61)=TRUE,0,(G61/H61))</f>
        <v>0</v>
      </c>
      <c r="J61" s="69">
        <f>IF(ISERROR(BP65),0,VALUE(BP65))</f>
        <v>0</v>
      </c>
      <c r="K61" s="69">
        <f>IF(ISERROR(BQ65),0,VALUE(BQ65))</f>
        <v>0</v>
      </c>
      <c r="L61" s="117">
        <f>IF(ISERROR(J61/K61)=TRUE,0,(J61/K61))</f>
        <v>0</v>
      </c>
      <c r="M61" s="69">
        <f>G61+J61</f>
        <v>0</v>
      </c>
      <c r="N61" s="69">
        <f>H61+K61</f>
        <v>0</v>
      </c>
      <c r="O61" s="117">
        <f>IF(ISERROR(M61+0.5*J61/N61)=TRUE,0,(M61/N61))</f>
        <v>0</v>
      </c>
      <c r="P61" s="69">
        <f>IF(ISERROR(BS65),0,VALUE(BS65))</f>
        <v>0</v>
      </c>
      <c r="Q61" s="69">
        <f>IF(ISERROR(BT65),0,VALUE(BT65))</f>
        <v>0</v>
      </c>
      <c r="R61" s="68">
        <f>IF(ISERROR(P61/Q61)=TRUE,0,(P61/Q61)*100)</f>
        <v>0</v>
      </c>
      <c r="S61" s="117" t="e">
        <f>((M61+0.5*J61)/N61)</f>
        <v>#DIV/0!</v>
      </c>
      <c r="T61" s="117" t="e">
        <f>(E61/(2*(N61+(0.44*Q61))))</f>
        <v>#DIV/0!</v>
      </c>
      <c r="U61" s="67">
        <f>IF(ISERROR(BU65),0,VALUE(BU65))</f>
        <v>0</v>
      </c>
      <c r="V61" s="67">
        <f>IF(ISERROR(BV65),0,VALUE(BV65))</f>
        <v>0</v>
      </c>
      <c r="W61" s="70">
        <f>U61+V61</f>
        <v>0</v>
      </c>
      <c r="X61" s="67">
        <f t="shared" ref="X61:AD61" si="17">IF(ISERROR(BX65),0,VALUE(BX65))</f>
        <v>0</v>
      </c>
      <c r="Y61" s="67">
        <f t="shared" si="17"/>
        <v>0</v>
      </c>
      <c r="Z61" s="67">
        <f t="shared" si="17"/>
        <v>0</v>
      </c>
      <c r="AA61" s="67">
        <f t="shared" si="17"/>
        <v>0</v>
      </c>
      <c r="AB61" s="67">
        <f t="shared" si="17"/>
        <v>0</v>
      </c>
      <c r="AC61" s="67">
        <f t="shared" si="17"/>
        <v>0</v>
      </c>
      <c r="AD61" s="67">
        <f t="shared" si="17"/>
        <v>0</v>
      </c>
      <c r="AE61" s="120">
        <f>(E61+Z61+X61+AA61+W61)-((N61-M61)+(Q61-P61)+Y61)</f>
        <v>0</v>
      </c>
      <c r="AF61" s="116">
        <f>(N61+0.44*Q61)+(Y61-U61)</f>
        <v>0</v>
      </c>
      <c r="AG61" s="111" t="e">
        <f>100*(E61/AF61)</f>
        <v>#DIV/0!</v>
      </c>
      <c r="AH61" s="111" t="e">
        <f>AG60</f>
        <v>#DIV/0!</v>
      </c>
      <c r="AI61" s="111" t="e">
        <f>AG61-AH61</f>
        <v>#DIV/0!</v>
      </c>
      <c r="AJ61" s="112" t="e">
        <f>(U61/((N61-M61)+(Q61-P61)))</f>
        <v>#DIV/0!</v>
      </c>
      <c r="AK61" s="112" t="e">
        <f>(Y61/AF61)</f>
        <v>#DIV/0!</v>
      </c>
      <c r="AL61" s="112" t="e">
        <f>(Q61/N61)</f>
        <v>#DIV/0!</v>
      </c>
      <c r="AM61" s="113" t="e">
        <f>((S61*0.4)+(AJ61*0.2)+(AL61*0.15)-(AK61*0.25))*100</f>
        <v>#DIV/0!</v>
      </c>
      <c r="AN61" s="116">
        <f>AF60</f>
        <v>0</v>
      </c>
      <c r="AO61" s="117" t="e">
        <f>S60</f>
        <v>#DIV/0!</v>
      </c>
      <c r="AP61" s="112" t="e">
        <f>AJ60</f>
        <v>#DIV/0!</v>
      </c>
      <c r="AQ61" s="112" t="e">
        <f>AK60</f>
        <v>#DIV/0!</v>
      </c>
      <c r="AR61" s="112" t="e">
        <f>AL60</f>
        <v>#DIV/0!</v>
      </c>
      <c r="AS61" s="118" t="e">
        <f>AM60</f>
        <v>#DIV/0!</v>
      </c>
      <c r="AT61" s="134" t="e">
        <f>M71</f>
        <v>#VALUE!</v>
      </c>
      <c r="AU61" s="70" t="e">
        <f>M72</f>
        <v>#VALUE!</v>
      </c>
      <c r="AV61" s="70" t="e">
        <f>M73</f>
        <v>#VALUE!</v>
      </c>
      <c r="AW61" s="135" t="e">
        <f>M74</f>
        <v>#VALUE!</v>
      </c>
      <c r="AX61" s="136" t="e">
        <f>AV61-AW60</f>
        <v>#VALUE!</v>
      </c>
      <c r="AY61" s="137" t="e">
        <f>L71</f>
        <v>#VALUE!</v>
      </c>
      <c r="AZ61" s="135" t="e">
        <f>L72</f>
        <v>#VALUE!</v>
      </c>
      <c r="BA61" s="135" t="e">
        <f>L73</f>
        <v>#VALUE!</v>
      </c>
      <c r="BB61" s="135" t="e">
        <f>L74</f>
        <v>#VALUE!</v>
      </c>
      <c r="BC61" s="138" t="e">
        <f>BA61-AW61</f>
        <v>#VALUE!</v>
      </c>
      <c r="BH61" t="e">
        <f>FIND("	",$D$66)</f>
        <v>#VALUE!</v>
      </c>
      <c r="BI61" t="e">
        <f t="shared" ref="BI61:CB61" si="18">FIND("	",$D$66,BH61+1)</f>
        <v>#VALUE!</v>
      </c>
      <c r="BJ61" t="e">
        <f t="shared" si="18"/>
        <v>#VALUE!</v>
      </c>
      <c r="BK61" t="e">
        <f t="shared" si="18"/>
        <v>#VALUE!</v>
      </c>
      <c r="BL61" t="e">
        <f t="shared" si="18"/>
        <v>#VALUE!</v>
      </c>
      <c r="BM61" t="e">
        <f t="shared" si="18"/>
        <v>#VALUE!</v>
      </c>
      <c r="BN61" t="e">
        <f t="shared" si="18"/>
        <v>#VALUE!</v>
      </c>
      <c r="BO61" t="e">
        <f t="shared" si="18"/>
        <v>#VALUE!</v>
      </c>
      <c r="BP61" t="e">
        <f t="shared" si="18"/>
        <v>#VALUE!</v>
      </c>
      <c r="BQ61" t="e">
        <f t="shared" si="18"/>
        <v>#VALUE!</v>
      </c>
      <c r="BR61" t="e">
        <f t="shared" si="18"/>
        <v>#VALUE!</v>
      </c>
      <c r="BS61" t="e">
        <f t="shared" si="18"/>
        <v>#VALUE!</v>
      </c>
      <c r="BT61" t="e">
        <f t="shared" si="18"/>
        <v>#VALUE!</v>
      </c>
      <c r="BU61" t="e">
        <f t="shared" si="18"/>
        <v>#VALUE!</v>
      </c>
      <c r="BV61" t="e">
        <f t="shared" si="18"/>
        <v>#VALUE!</v>
      </c>
      <c r="BW61" t="e">
        <f t="shared" si="18"/>
        <v>#VALUE!</v>
      </c>
      <c r="BX61" t="e">
        <f t="shared" si="18"/>
        <v>#VALUE!</v>
      </c>
      <c r="BY61" t="e">
        <f t="shared" si="18"/>
        <v>#VALUE!</v>
      </c>
      <c r="BZ61" t="e">
        <f t="shared" si="18"/>
        <v>#VALUE!</v>
      </c>
      <c r="CA61" t="e">
        <f t="shared" si="18"/>
        <v>#VALUE!</v>
      </c>
      <c r="CB61" t="e">
        <f t="shared" si="18"/>
        <v>#VALUE!</v>
      </c>
    </row>
    <row r="62" spans="1:83">
      <c r="BH62" t="e">
        <f>TRIM(MID($D$66,1,BH61-1))</f>
        <v>#VALUE!</v>
      </c>
      <c r="BJ62" t="e">
        <f>TRIM(MID($D$66,BH61,BI61-BH61))</f>
        <v>#VALUE!</v>
      </c>
      <c r="BM62" t="e">
        <f>TRIM(MID($D$66,BJ61,BK61-BJ61))</f>
        <v>#VALUE!</v>
      </c>
      <c r="BN62" t="e">
        <f>TRIM(MID($D$66,BK61,BL61-BK61))</f>
        <v>#VALUE!</v>
      </c>
      <c r="BP62" t="e">
        <f>TRIM(MID($D$66,BL61,BM61-BL61))</f>
        <v>#VALUE!</v>
      </c>
      <c r="BQ62" t="e">
        <f>TRIM(MID($D$66,BM61,BN61-BM61))</f>
        <v>#VALUE!</v>
      </c>
      <c r="BS62" t="e">
        <f t="shared" ref="BS62:CD62" si="19">TRIM(MID($D$66,BN61,BO61-BN61))</f>
        <v>#VALUE!</v>
      </c>
      <c r="BT62" t="e">
        <f t="shared" si="19"/>
        <v>#VALUE!</v>
      </c>
      <c r="BU62" t="e">
        <f t="shared" si="19"/>
        <v>#VALUE!</v>
      </c>
      <c r="BV62" t="e">
        <f t="shared" si="19"/>
        <v>#VALUE!</v>
      </c>
      <c r="BW62" t="e">
        <f t="shared" si="19"/>
        <v>#VALUE!</v>
      </c>
      <c r="BX62" t="e">
        <f t="shared" si="19"/>
        <v>#VALUE!</v>
      </c>
      <c r="BY62" t="e">
        <f t="shared" si="19"/>
        <v>#VALUE!</v>
      </c>
      <c r="BZ62" t="e">
        <f t="shared" si="19"/>
        <v>#VALUE!</v>
      </c>
      <c r="CA62" t="e">
        <f t="shared" si="19"/>
        <v>#VALUE!</v>
      </c>
      <c r="CB62" t="e">
        <f t="shared" si="19"/>
        <v>#VALUE!</v>
      </c>
      <c r="CC62" t="e">
        <f t="shared" si="19"/>
        <v>#VALUE!</v>
      </c>
      <c r="CD62" t="e">
        <f t="shared" si="19"/>
        <v>#VALUE!</v>
      </c>
    </row>
    <row r="63" spans="1:83" ht="16.5" thickBot="1">
      <c r="I63" s="4"/>
      <c r="K63" s="4"/>
      <c r="BH63" t="e">
        <f>FIND("-",BJ62)</f>
        <v>#VALUE!</v>
      </c>
      <c r="BJ63" t="e">
        <f>FIND("-",BJ62)</f>
        <v>#VALUE!</v>
      </c>
      <c r="BL63" t="e">
        <f>FIND("-",BP62)</f>
        <v>#VALUE!</v>
      </c>
      <c r="BN63" t="e">
        <f>FIND("-",BS62)</f>
        <v>#VALUE!</v>
      </c>
    </row>
    <row r="64" spans="1:83" ht="16.5" thickBot="1">
      <c r="C64" s="186" t="s">
        <v>20</v>
      </c>
      <c r="D64" s="187"/>
      <c r="E64" s="187"/>
      <c r="F64" s="187"/>
      <c r="G64" s="187"/>
      <c r="H64" s="187"/>
      <c r="I64" s="187"/>
      <c r="J64" s="187"/>
      <c r="K64" s="188"/>
      <c r="BJ64" t="e">
        <f>LEFT(BJ62,3)</f>
        <v>#VALUE!</v>
      </c>
      <c r="BK64" t="e">
        <f>RIGHT(BJ62,LEN(BJ62)-BH63)</f>
        <v>#VALUE!</v>
      </c>
      <c r="BM64" t="e">
        <f>LEFT(BM62,BJ63-1)</f>
        <v>#VALUE!</v>
      </c>
      <c r="BN64" t="e">
        <f>RIGHT(BM62,LEN(BM62)-BJ63)</f>
        <v>#VALUE!</v>
      </c>
      <c r="BO64" t="e">
        <f>RIGHT(BN62,LEN(BN62)-BL63)</f>
        <v>#VALUE!</v>
      </c>
      <c r="BP64" t="e">
        <f>LEFT(BP62,BL63-1)</f>
        <v>#VALUE!</v>
      </c>
      <c r="BQ64" t="e">
        <f>RIGHT(BP62,LEN(BP62)-BL63)</f>
        <v>#VALUE!</v>
      </c>
      <c r="BS64" t="e">
        <f>LEFT(BS62,BN63-1)</f>
        <v>#VALUE!</v>
      </c>
      <c r="BT64" t="e">
        <f>RIGHT(BS62,LEN(BS62)-BN63)</f>
        <v>#VALUE!</v>
      </c>
    </row>
    <row r="65" spans="2:83" ht="16.5" thickBot="1">
      <c r="C65" s="97" t="str">
        <f>B60</f>
        <v>FCB</v>
      </c>
      <c r="D65" s="58"/>
      <c r="E65" s="59"/>
      <c r="F65" s="59"/>
      <c r="G65" s="59"/>
      <c r="H65" s="59"/>
      <c r="I65" s="60"/>
      <c r="J65" s="60"/>
      <c r="K65" s="61"/>
      <c r="L65" s="52"/>
      <c r="P65" s="20"/>
      <c r="Q65" s="21"/>
      <c r="R65" s="21"/>
      <c r="S65" s="21"/>
      <c r="T65" s="21"/>
      <c r="U65" s="20"/>
      <c r="BJ65" t="e">
        <f>CLEAN(BJ64)</f>
        <v>#VALUE!</v>
      </c>
      <c r="BK65" t="e">
        <f>CLEAN(BK64)</f>
        <v>#VALUE!</v>
      </c>
      <c r="BM65" t="e">
        <f>CLEAN(BM64)</f>
        <v>#VALUE!</v>
      </c>
      <c r="BN65" t="e">
        <f>CLEAN(BN64)</f>
        <v>#VALUE!</v>
      </c>
      <c r="BO65" t="e">
        <f>CLEAN(BO64)</f>
        <v>#VALUE!</v>
      </c>
      <c r="BP65" t="e">
        <f>CLEAN(BP64)</f>
        <v>#VALUE!</v>
      </c>
      <c r="BQ65" t="e">
        <f>CLEAN(BQ64)</f>
        <v>#VALUE!</v>
      </c>
      <c r="BS65" t="e">
        <f>CLEAN(BS64)</f>
        <v>#VALUE!</v>
      </c>
      <c r="BT65" t="e">
        <f>CLEAN(BT64)</f>
        <v>#VALUE!</v>
      </c>
      <c r="BU65" t="e">
        <f t="shared" ref="BU65:CD65" si="20">CLEAN(BU62)</f>
        <v>#VALUE!</v>
      </c>
      <c r="BV65" t="e">
        <f t="shared" si="20"/>
        <v>#VALUE!</v>
      </c>
      <c r="BW65" t="e">
        <f t="shared" si="20"/>
        <v>#VALUE!</v>
      </c>
      <c r="BX65" t="e">
        <f t="shared" si="20"/>
        <v>#VALUE!</v>
      </c>
      <c r="BY65" t="e">
        <f t="shared" si="20"/>
        <v>#VALUE!</v>
      </c>
      <c r="BZ65" t="e">
        <f t="shared" si="20"/>
        <v>#VALUE!</v>
      </c>
      <c r="CA65" t="e">
        <f t="shared" si="20"/>
        <v>#VALUE!</v>
      </c>
      <c r="CB65" t="e">
        <f t="shared" si="20"/>
        <v>#VALUE!</v>
      </c>
      <c r="CC65" t="e">
        <f t="shared" si="20"/>
        <v>#VALUE!</v>
      </c>
      <c r="CD65" t="e">
        <f t="shared" si="20"/>
        <v>#VALUE!</v>
      </c>
    </row>
    <row r="66" spans="2:83" ht="16.5" thickBot="1">
      <c r="C66" s="98" t="str">
        <f>B61</f>
        <v>BL</v>
      </c>
      <c r="D66" s="54"/>
      <c r="E66" s="49"/>
      <c r="F66" s="49"/>
      <c r="G66" s="49"/>
      <c r="H66" s="49"/>
      <c r="I66" s="50"/>
      <c r="J66" s="50"/>
      <c r="K66" s="51"/>
      <c r="P66" s="20"/>
      <c r="Q66" s="21"/>
      <c r="R66" s="21"/>
      <c r="S66" s="21"/>
      <c r="T66" s="21"/>
      <c r="U66" s="20"/>
      <c r="BH66" s="1" t="s">
        <v>21</v>
      </c>
      <c r="BI66" s="1" t="s">
        <v>22</v>
      </c>
      <c r="BJ66" s="1" t="s">
        <v>31</v>
      </c>
      <c r="BK66" s="1" t="s">
        <v>0</v>
      </c>
      <c r="BL66" s="1" t="s">
        <v>23</v>
      </c>
      <c r="BM66" s="1" t="s">
        <v>32</v>
      </c>
      <c r="BN66" s="1" t="s">
        <v>33</v>
      </c>
      <c r="BO66" s="1" t="s">
        <v>24</v>
      </c>
      <c r="BP66" s="1" t="s">
        <v>34</v>
      </c>
      <c r="BQ66" s="1" t="s">
        <v>35</v>
      </c>
      <c r="BR66" s="1" t="s">
        <v>25</v>
      </c>
      <c r="BS66" s="1" t="s">
        <v>1</v>
      </c>
      <c r="BT66" s="1" t="s">
        <v>26</v>
      </c>
      <c r="BU66" s="1" t="s">
        <v>72</v>
      </c>
      <c r="BV66" s="1" t="s">
        <v>27</v>
      </c>
      <c r="BW66" s="1" t="s">
        <v>28</v>
      </c>
      <c r="BX66" s="1" t="s">
        <v>18</v>
      </c>
      <c r="BY66" s="1" t="s">
        <v>19</v>
      </c>
      <c r="BZ66" s="1" t="s">
        <v>29</v>
      </c>
      <c r="CA66" s="1" t="s">
        <v>95</v>
      </c>
      <c r="CB66" s="1" t="s">
        <v>96</v>
      </c>
    </row>
    <row r="67" spans="2:83">
      <c r="BH67" t="e">
        <f>FIND("	",$D$65)</f>
        <v>#VALUE!</v>
      </c>
      <c r="BI67" t="e">
        <f t="shared" ref="BI67:CB67" si="21">FIND("	",$D$65,BH67+1)</f>
        <v>#VALUE!</v>
      </c>
      <c r="BJ67" t="e">
        <f t="shared" si="21"/>
        <v>#VALUE!</v>
      </c>
      <c r="BK67" t="e">
        <f t="shared" si="21"/>
        <v>#VALUE!</v>
      </c>
      <c r="BL67" t="e">
        <f t="shared" si="21"/>
        <v>#VALUE!</v>
      </c>
      <c r="BM67" t="e">
        <f t="shared" si="21"/>
        <v>#VALUE!</v>
      </c>
      <c r="BN67" t="e">
        <f t="shared" si="21"/>
        <v>#VALUE!</v>
      </c>
      <c r="BO67" t="e">
        <f t="shared" si="21"/>
        <v>#VALUE!</v>
      </c>
      <c r="BP67" t="e">
        <f t="shared" si="21"/>
        <v>#VALUE!</v>
      </c>
      <c r="BQ67" t="e">
        <f t="shared" si="21"/>
        <v>#VALUE!</v>
      </c>
      <c r="BR67" t="e">
        <f t="shared" si="21"/>
        <v>#VALUE!</v>
      </c>
      <c r="BS67" t="e">
        <f t="shared" si="21"/>
        <v>#VALUE!</v>
      </c>
      <c r="BT67" t="e">
        <f t="shared" si="21"/>
        <v>#VALUE!</v>
      </c>
      <c r="BU67" t="e">
        <f t="shared" si="21"/>
        <v>#VALUE!</v>
      </c>
      <c r="BV67" t="e">
        <f t="shared" si="21"/>
        <v>#VALUE!</v>
      </c>
      <c r="BW67" t="e">
        <f t="shared" si="21"/>
        <v>#VALUE!</v>
      </c>
      <c r="BX67" t="e">
        <f t="shared" si="21"/>
        <v>#VALUE!</v>
      </c>
      <c r="BY67" t="e">
        <f t="shared" si="21"/>
        <v>#VALUE!</v>
      </c>
      <c r="BZ67" t="e">
        <f t="shared" si="21"/>
        <v>#VALUE!</v>
      </c>
      <c r="CA67" t="e">
        <f t="shared" si="21"/>
        <v>#VALUE!</v>
      </c>
      <c r="CB67" t="e">
        <f t="shared" si="21"/>
        <v>#VALUE!</v>
      </c>
    </row>
    <row r="68" spans="2:83">
      <c r="N68" s="6"/>
      <c r="BH68" t="e">
        <f>TRIM(MID($D$65,1,BH67-1))</f>
        <v>#VALUE!</v>
      </c>
      <c r="BJ68" t="e">
        <f>TRIM(MID($D$65,BH67,BI67-BH67))</f>
        <v>#VALUE!</v>
      </c>
      <c r="BM68" t="e">
        <f>TRIM(MID($D$65,BJ67,BK67-BJ67))</f>
        <v>#VALUE!</v>
      </c>
      <c r="BN68" t="e">
        <f>TRIM(MID($D$65,BK67,BL67-BK67))</f>
        <v>#VALUE!</v>
      </c>
      <c r="BP68" t="e">
        <f>TRIM(MID($D$65,BL67,BM67-BL67))</f>
        <v>#VALUE!</v>
      </c>
      <c r="BQ68" t="e">
        <f>TRIM(MID($D$65,BM67,BN67-BM67))</f>
        <v>#VALUE!</v>
      </c>
      <c r="BS68" t="e">
        <f t="shared" ref="BS68:CE68" si="22">TRIM(MID($D$65,BN67,BO67-BN67))</f>
        <v>#VALUE!</v>
      </c>
      <c r="BT68" t="e">
        <f t="shared" si="22"/>
        <v>#VALUE!</v>
      </c>
      <c r="BU68" t="e">
        <f t="shared" si="22"/>
        <v>#VALUE!</v>
      </c>
      <c r="BV68" t="e">
        <f t="shared" si="22"/>
        <v>#VALUE!</v>
      </c>
      <c r="BW68" t="e">
        <f t="shared" si="22"/>
        <v>#VALUE!</v>
      </c>
      <c r="BX68" t="e">
        <f t="shared" si="22"/>
        <v>#VALUE!</v>
      </c>
      <c r="BY68" t="e">
        <f t="shared" si="22"/>
        <v>#VALUE!</v>
      </c>
      <c r="BZ68" t="e">
        <f t="shared" si="22"/>
        <v>#VALUE!</v>
      </c>
      <c r="CA68" t="e">
        <f t="shared" si="22"/>
        <v>#VALUE!</v>
      </c>
      <c r="CB68" t="e">
        <f t="shared" si="22"/>
        <v>#VALUE!</v>
      </c>
      <c r="CC68" t="e">
        <f t="shared" si="22"/>
        <v>#VALUE!</v>
      </c>
      <c r="CD68" t="e">
        <f t="shared" si="22"/>
        <v>#VALUE!</v>
      </c>
      <c r="CE68" t="e">
        <f t="shared" si="22"/>
        <v>#VALUE!</v>
      </c>
    </row>
    <row r="69" spans="2:83" ht="16.5" thickBot="1">
      <c r="BH69" t="e">
        <f>FIND("-",BJ68)</f>
        <v>#VALUE!</v>
      </c>
      <c r="BJ69" t="e">
        <f>FIND("-",BJ68)</f>
        <v>#VALUE!</v>
      </c>
      <c r="BL69" t="e">
        <f>FIND("-",BP68)</f>
        <v>#VALUE!</v>
      </c>
      <c r="BN69" t="e">
        <f>FIND("-",BS68)</f>
        <v>#VALUE!</v>
      </c>
    </row>
    <row r="70" spans="2:83" ht="18.75" thickBot="1">
      <c r="B70" s="25" t="s">
        <v>46</v>
      </c>
      <c r="C70" s="24"/>
      <c r="D70" s="24"/>
      <c r="E70" s="25" t="s">
        <v>47</v>
      </c>
      <c r="F70" s="24"/>
      <c r="J70" s="184"/>
      <c r="K70" s="185"/>
      <c r="L70" s="140" t="str">
        <f>B60</f>
        <v>FCB</v>
      </c>
      <c r="M70" s="139" t="str">
        <f>B61</f>
        <v>BL</v>
      </c>
      <c r="BJ70" t="e">
        <f>LEFT(BJ68,3)</f>
        <v>#VALUE!</v>
      </c>
      <c r="BK70" t="e">
        <f>RIGHT(BJ68,LEN(BJ68)-BH69)</f>
        <v>#VALUE!</v>
      </c>
      <c r="BM70" t="e">
        <f>LEFT(BM68,BJ69-1)</f>
        <v>#VALUE!</v>
      </c>
      <c r="BN70" t="e">
        <f>RIGHT(BM68,LEN(BM68)-BJ69)</f>
        <v>#VALUE!</v>
      </c>
      <c r="BP70" t="e">
        <f>LEFT(BP68,BL69-1)</f>
        <v>#VALUE!</v>
      </c>
      <c r="BQ70" t="e">
        <f>RIGHT(BP68,LEN(BP68)-BL69)</f>
        <v>#VALUE!</v>
      </c>
      <c r="BS70" t="e">
        <f>LEFT(BS68,BN69-1)</f>
        <v>#VALUE!</v>
      </c>
      <c r="BT70" t="e">
        <f>RIGHT(BS68,LEN(BS68)-BN69)</f>
        <v>#VALUE!</v>
      </c>
    </row>
    <row r="71" spans="2:83">
      <c r="B71" s="22" t="s">
        <v>193</v>
      </c>
      <c r="E71" s="22" t="s">
        <v>193</v>
      </c>
      <c r="J71" s="182" t="s">
        <v>48</v>
      </c>
      <c r="K71" s="183"/>
      <c r="L71" s="28" t="e">
        <f>MID(B71,FIND(":",B71)+1,LEN(B71))*1</f>
        <v>#VALUE!</v>
      </c>
      <c r="M71" s="33" t="e">
        <f>MID(E71,FIND(":",E71)+1,LEN(E71))*1</f>
        <v>#VALUE!</v>
      </c>
      <c r="BJ71" t="e">
        <f>CLEAN(BJ70)</f>
        <v>#VALUE!</v>
      </c>
      <c r="BK71" t="e">
        <f>CLEAN(BK70)</f>
        <v>#VALUE!</v>
      </c>
      <c r="BM71" t="e">
        <f>CLEAN(BM70)</f>
        <v>#VALUE!</v>
      </c>
      <c r="BN71" t="e">
        <f>CLEAN(BN70)</f>
        <v>#VALUE!</v>
      </c>
      <c r="BP71" t="e">
        <f>CLEAN(BP70)</f>
        <v>#VALUE!</v>
      </c>
      <c r="BQ71" t="e">
        <f>CLEAN(BQ70)</f>
        <v>#VALUE!</v>
      </c>
      <c r="BS71" t="e">
        <f>CLEAN(BS70)</f>
        <v>#VALUE!</v>
      </c>
      <c r="BT71" t="e">
        <f>CLEAN(BT70)</f>
        <v>#VALUE!</v>
      </c>
      <c r="BU71" t="e">
        <f t="shared" ref="BU71:CD71" si="23">CLEAN(BU68)</f>
        <v>#VALUE!</v>
      </c>
      <c r="BV71" t="e">
        <f t="shared" si="23"/>
        <v>#VALUE!</v>
      </c>
      <c r="BW71" t="e">
        <f t="shared" si="23"/>
        <v>#VALUE!</v>
      </c>
      <c r="BX71" t="e">
        <f t="shared" si="23"/>
        <v>#VALUE!</v>
      </c>
      <c r="BY71" t="e">
        <f t="shared" si="23"/>
        <v>#VALUE!</v>
      </c>
      <c r="BZ71" t="e">
        <f t="shared" si="23"/>
        <v>#VALUE!</v>
      </c>
      <c r="CA71" t="e">
        <f t="shared" si="23"/>
        <v>#VALUE!</v>
      </c>
      <c r="CB71" t="e">
        <f t="shared" si="23"/>
        <v>#VALUE!</v>
      </c>
      <c r="CC71" t="e">
        <f t="shared" si="23"/>
        <v>#VALUE!</v>
      </c>
      <c r="CD71" t="e">
        <f t="shared" si="23"/>
        <v>#VALUE!</v>
      </c>
    </row>
    <row r="72" spans="2:83" ht="18">
      <c r="B72" s="23"/>
      <c r="E72" s="23"/>
      <c r="J72" s="182" t="s">
        <v>49</v>
      </c>
      <c r="K72" s="183"/>
      <c r="L72" s="29" t="e">
        <f>MID(B73,FIND(":",B73)+1,LEN(B73))*1</f>
        <v>#VALUE!</v>
      </c>
      <c r="M72" s="34" t="e">
        <f>MID(E73,FIND(":",E73)+1,LEN(E73))*1</f>
        <v>#VALUE!</v>
      </c>
    </row>
    <row r="73" spans="2:83">
      <c r="B73" s="22" t="s">
        <v>194</v>
      </c>
      <c r="E73" s="22" t="s">
        <v>194</v>
      </c>
      <c r="J73" s="182" t="s">
        <v>135</v>
      </c>
      <c r="K73" s="183"/>
      <c r="L73" s="29" t="e">
        <f>MID(B75,FIND(":",B75)+1,LEN(B75))*1</f>
        <v>#VALUE!</v>
      </c>
      <c r="M73" s="34" t="e">
        <f>MID(E75,FIND(":",E75)+1,LEN(E75))*1</f>
        <v>#VALUE!</v>
      </c>
    </row>
    <row r="74" spans="2:83" ht="18">
      <c r="B74" s="23"/>
      <c r="E74" s="23"/>
      <c r="J74" s="182" t="s">
        <v>51</v>
      </c>
      <c r="K74" s="183"/>
      <c r="L74" s="29" t="e">
        <f>MID(B77,FIND(":",B77)+1,LEN(B77))*1</f>
        <v>#VALUE!</v>
      </c>
      <c r="M74" s="34" t="e">
        <f>MID(E77,FIND(":",E77)+1,LEN(E77))*1</f>
        <v>#VALUE!</v>
      </c>
    </row>
    <row r="75" spans="2:83" ht="16.5" thickBot="1">
      <c r="B75" s="22" t="s">
        <v>195</v>
      </c>
      <c r="E75" s="22" t="s">
        <v>195</v>
      </c>
      <c r="J75" s="189" t="s">
        <v>52</v>
      </c>
      <c r="K75" s="190"/>
      <c r="L75" s="31" t="e">
        <f>MID(B79,FIND(":",B79)+1,LEN(B79))*1</f>
        <v>#VALUE!</v>
      </c>
      <c r="M75" s="35" t="e">
        <f>MID(E79,FIND(":",E79)+1,LEN(E79))*1</f>
        <v>#VALUE!</v>
      </c>
    </row>
    <row r="76" spans="2:83" ht="18">
      <c r="B76" s="23"/>
      <c r="E76" s="23"/>
    </row>
    <row r="77" spans="2:83">
      <c r="B77" s="22" t="s">
        <v>196</v>
      </c>
      <c r="E77" s="22" t="s">
        <v>196</v>
      </c>
    </row>
    <row r="78" spans="2:83" ht="18">
      <c r="B78" s="23"/>
      <c r="E78" s="23"/>
    </row>
    <row r="79" spans="2:83">
      <c r="B79" s="22" t="s">
        <v>197</v>
      </c>
      <c r="E79" s="22" t="s">
        <v>197</v>
      </c>
    </row>
    <row r="80" spans="2:83" ht="18">
      <c r="B80" s="23"/>
      <c r="E80" s="23"/>
    </row>
    <row r="81" spans="1:82">
      <c r="B81" s="22" t="s">
        <v>161</v>
      </c>
      <c r="E81" s="22" t="s">
        <v>161</v>
      </c>
    </row>
    <row r="82" spans="1:82" ht="18">
      <c r="B82" s="23"/>
      <c r="E82" s="23"/>
    </row>
    <row r="83" spans="1:82">
      <c r="B83" s="22" t="s">
        <v>198</v>
      </c>
      <c r="E83" s="22" t="s">
        <v>198</v>
      </c>
    </row>
    <row r="85" spans="1:82" ht="16.5" thickBot="1"/>
    <row r="86" spans="1:82" ht="16.5" thickBot="1">
      <c r="AF86" s="162" t="s">
        <v>121</v>
      </c>
      <c r="AG86" s="163"/>
      <c r="AH86" s="163"/>
      <c r="AI86" s="163"/>
      <c r="AJ86" s="163"/>
      <c r="AK86" s="163"/>
      <c r="AL86" s="163"/>
      <c r="AM86" s="163"/>
      <c r="AN86" s="163"/>
      <c r="AO86" s="163"/>
      <c r="AP86" s="163"/>
      <c r="AQ86" s="163"/>
      <c r="AR86" s="163"/>
      <c r="AS86" s="164"/>
      <c r="AT86" s="165" t="s">
        <v>122</v>
      </c>
      <c r="AU86" s="166"/>
      <c r="AV86" s="166"/>
      <c r="AW86" s="166"/>
      <c r="AX86" s="166"/>
      <c r="AY86" s="166"/>
      <c r="AZ86" s="166"/>
      <c r="BA86" s="166"/>
      <c r="BB86" s="166"/>
      <c r="BC86" s="167"/>
    </row>
    <row r="87" spans="1:82" ht="16.5" thickBot="1">
      <c r="B87" s="55"/>
      <c r="C87" s="128"/>
      <c r="D87" s="71"/>
      <c r="E87" s="71"/>
      <c r="F87" s="71"/>
      <c r="G87" s="168" t="s">
        <v>120</v>
      </c>
      <c r="H87" s="169"/>
      <c r="I87" s="169"/>
      <c r="J87" s="169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69"/>
      <c r="X87" s="169"/>
      <c r="Y87" s="169"/>
      <c r="Z87" s="169"/>
      <c r="AA87" s="169"/>
      <c r="AB87" s="169"/>
      <c r="AC87" s="169"/>
      <c r="AD87" s="169"/>
      <c r="AE87" s="170"/>
      <c r="AF87" s="78"/>
      <c r="AG87" s="78"/>
      <c r="AH87" s="78"/>
      <c r="AI87" s="78"/>
      <c r="AJ87" s="78"/>
      <c r="AK87" s="78"/>
      <c r="AL87" s="78"/>
      <c r="AM87" s="79"/>
      <c r="AN87" s="172" t="s">
        <v>112</v>
      </c>
      <c r="AO87" s="172"/>
      <c r="AP87" s="172"/>
      <c r="AQ87" s="172"/>
      <c r="AR87" s="172"/>
      <c r="AS87" s="173"/>
      <c r="AT87" s="84"/>
      <c r="AU87" s="84"/>
      <c r="AV87" s="84"/>
      <c r="AW87" s="84"/>
      <c r="AX87" s="91"/>
      <c r="AY87" s="174" t="s">
        <v>112</v>
      </c>
      <c r="AZ87" s="175"/>
      <c r="BA87" s="175"/>
      <c r="BB87" s="175"/>
      <c r="BC87" s="176"/>
    </row>
    <row r="88" spans="1:82" ht="16.5" thickBot="1">
      <c r="A88" s="57" t="s">
        <v>84</v>
      </c>
      <c r="B88" s="57" t="s">
        <v>124</v>
      </c>
      <c r="C88" s="41" t="s">
        <v>90</v>
      </c>
      <c r="D88" s="56" t="s">
        <v>115</v>
      </c>
      <c r="E88" s="19" t="s">
        <v>22</v>
      </c>
      <c r="F88" s="76" t="s">
        <v>116</v>
      </c>
      <c r="G88" s="73" t="s">
        <v>7</v>
      </c>
      <c r="H88" s="72" t="s">
        <v>8</v>
      </c>
      <c r="I88" s="72" t="s">
        <v>117</v>
      </c>
      <c r="J88" s="72" t="s">
        <v>10</v>
      </c>
      <c r="K88" s="72" t="s">
        <v>11</v>
      </c>
      <c r="L88" s="72" t="s">
        <v>118</v>
      </c>
      <c r="M88" s="72" t="s">
        <v>91</v>
      </c>
      <c r="N88" s="72" t="s">
        <v>92</v>
      </c>
      <c r="O88" s="72" t="s">
        <v>93</v>
      </c>
      <c r="P88" s="72" t="s">
        <v>13</v>
      </c>
      <c r="Q88" s="72" t="s">
        <v>14</v>
      </c>
      <c r="R88" s="72" t="s">
        <v>15</v>
      </c>
      <c r="S88" s="72" t="s">
        <v>36</v>
      </c>
      <c r="T88" s="72" t="s">
        <v>94</v>
      </c>
      <c r="U88" s="72" t="s">
        <v>16</v>
      </c>
      <c r="V88" s="72" t="s">
        <v>17</v>
      </c>
      <c r="W88" s="72" t="s">
        <v>39</v>
      </c>
      <c r="X88" s="72" t="s">
        <v>18</v>
      </c>
      <c r="Y88" s="72" t="s">
        <v>19</v>
      </c>
      <c r="Z88" s="72" t="s">
        <v>29</v>
      </c>
      <c r="AA88" s="72" t="s">
        <v>95</v>
      </c>
      <c r="AB88" s="72" t="s">
        <v>96</v>
      </c>
      <c r="AC88" s="72" t="s">
        <v>97</v>
      </c>
      <c r="AD88" s="72" t="s">
        <v>98</v>
      </c>
      <c r="AE88" s="77" t="s">
        <v>99</v>
      </c>
      <c r="AF88" s="80" t="s">
        <v>100</v>
      </c>
      <c r="AG88" s="81" t="s">
        <v>101</v>
      </c>
      <c r="AH88" s="81" t="s">
        <v>102</v>
      </c>
      <c r="AI88" s="81" t="s">
        <v>103</v>
      </c>
      <c r="AJ88" s="81" t="s">
        <v>104</v>
      </c>
      <c r="AK88" s="81" t="s">
        <v>105</v>
      </c>
      <c r="AL88" s="81" t="s">
        <v>106</v>
      </c>
      <c r="AM88" s="82" t="s">
        <v>107</v>
      </c>
      <c r="AN88" s="80" t="s">
        <v>100</v>
      </c>
      <c r="AO88" s="81" t="s">
        <v>36</v>
      </c>
      <c r="AP88" s="81" t="s">
        <v>104</v>
      </c>
      <c r="AQ88" s="81" t="s">
        <v>105</v>
      </c>
      <c r="AR88" s="81" t="s">
        <v>106</v>
      </c>
      <c r="AS88" s="83" t="s">
        <v>107</v>
      </c>
      <c r="AT88" s="85" t="s">
        <v>108</v>
      </c>
      <c r="AU88" s="86" t="s">
        <v>109</v>
      </c>
      <c r="AV88" s="86" t="s">
        <v>110</v>
      </c>
      <c r="AW88" s="86" t="s">
        <v>111</v>
      </c>
      <c r="AX88" s="92" t="s">
        <v>119</v>
      </c>
      <c r="AY88" s="121" t="s">
        <v>108</v>
      </c>
      <c r="AZ88" s="86" t="s">
        <v>109</v>
      </c>
      <c r="BA88" s="86" t="s">
        <v>110</v>
      </c>
      <c r="BB88" s="86" t="s">
        <v>111</v>
      </c>
      <c r="BC88" s="122" t="s">
        <v>119</v>
      </c>
    </row>
    <row r="89" spans="1:82" ht="16.5" thickBot="1">
      <c r="A89" s="127">
        <f xml:space="preserve"> Calendrier!A19</f>
        <v>16</v>
      </c>
      <c r="B89" s="95" t="str">
        <f>Calendrier!C19</f>
        <v>ESBVA</v>
      </c>
      <c r="C89" s="99" t="str">
        <f>IF(E89&gt;F89,"V","D")</f>
        <v>D</v>
      </c>
      <c r="D89" s="100" t="s">
        <v>113</v>
      </c>
      <c r="E89" s="101">
        <f>IF(ISERROR(BH97),0,VALUE(BH97))</f>
        <v>0</v>
      </c>
      <c r="F89" s="102">
        <f>IF(ISERROR(BH91),0,VALUE(BH91))</f>
        <v>0</v>
      </c>
      <c r="G89" s="74">
        <f>IF(ISERROR(BM100),0,VALUE(BM100))</f>
        <v>0</v>
      </c>
      <c r="H89" s="63">
        <f>IF(ISERROR(BN100),0,VALUE(BN100))</f>
        <v>0</v>
      </c>
      <c r="I89" s="114">
        <f>IF(ISERROR(G89/H89)=TRUE,0,(G89/H89))</f>
        <v>0</v>
      </c>
      <c r="J89" s="63">
        <f>IF(ISERROR(BP100),0,VALUE(BP100))</f>
        <v>0</v>
      </c>
      <c r="K89" s="63">
        <f>IF(ISERROR(BQ100),0,VALUE(BQ100))</f>
        <v>0</v>
      </c>
      <c r="L89" s="114">
        <f>IF(ISERROR(J89/K89)=TRUE,0,(J89/K89))</f>
        <v>0</v>
      </c>
      <c r="M89" s="63">
        <f>G89+J89</f>
        <v>0</v>
      </c>
      <c r="N89" s="63">
        <f>H89+K89</f>
        <v>0</v>
      </c>
      <c r="O89" s="114">
        <f>IF(ISERROR(M89+0.5*J89/N89)=TRUE,0,(M89/N89))</f>
        <v>0</v>
      </c>
      <c r="P89" s="63">
        <f>IF(ISERROR(BS100),0,VALUE(BS100))</f>
        <v>0</v>
      </c>
      <c r="Q89" s="63">
        <f>IF(ISERROR(BT100),0,VALUE(BT100))</f>
        <v>0</v>
      </c>
      <c r="R89" s="64">
        <f>IF(ISERROR(P89/Q89)=TRUE,0,(P89/Q89)*100)</f>
        <v>0</v>
      </c>
      <c r="S89" s="114" t="e">
        <f>((M89+0.5*J89)/N89)</f>
        <v>#DIV/0!</v>
      </c>
      <c r="T89" s="114" t="e">
        <f>(E89/(2*(N89+(0.44*Q89))))</f>
        <v>#DIV/0!</v>
      </c>
      <c r="U89" s="65">
        <f>IF(ISERROR(BU100),0,VALUE(BU100))</f>
        <v>0</v>
      </c>
      <c r="V89" s="65">
        <f>IF(ISERROR(BV100),0,VALUE(BV100))</f>
        <v>0</v>
      </c>
      <c r="W89" s="66">
        <f>U89+V89</f>
        <v>0</v>
      </c>
      <c r="X89" s="65">
        <f t="shared" ref="X89:AD89" si="24">IF(ISERROR(BX100),0,VALUE(BX100))</f>
        <v>0</v>
      </c>
      <c r="Y89" s="65">
        <f t="shared" si="24"/>
        <v>0</v>
      </c>
      <c r="Z89" s="65">
        <f t="shared" si="24"/>
        <v>0</v>
      </c>
      <c r="AA89" s="65">
        <f t="shared" si="24"/>
        <v>0</v>
      </c>
      <c r="AB89" s="65">
        <f t="shared" si="24"/>
        <v>0</v>
      </c>
      <c r="AC89" s="65">
        <f t="shared" si="24"/>
        <v>0</v>
      </c>
      <c r="AD89" s="65">
        <f t="shared" si="24"/>
        <v>0</v>
      </c>
      <c r="AE89" s="119">
        <f>(E89+Z89+X89+AA89+W89)-((N89-M89)+(Q89-P89)+Y89)</f>
        <v>0</v>
      </c>
      <c r="AF89" s="107">
        <f>(N89+0.44*Q89)+(Y89-U89)</f>
        <v>0</v>
      </c>
      <c r="AG89" s="108" t="e">
        <f>100*(E89/AF89)</f>
        <v>#DIV/0!</v>
      </c>
      <c r="AH89" s="108" t="e">
        <f>AG90</f>
        <v>#DIV/0!</v>
      </c>
      <c r="AI89" s="108" t="e">
        <f>AG89-AH89</f>
        <v>#DIV/0!</v>
      </c>
      <c r="AJ89" s="109" t="e">
        <f>(U89/((N89-M89)+(Q89-P89)))</f>
        <v>#DIV/0!</v>
      </c>
      <c r="AK89" s="109" t="e">
        <f>(Y89/AF89)</f>
        <v>#DIV/0!</v>
      </c>
      <c r="AL89" s="109" t="e">
        <f>(Q89/N89)</f>
        <v>#DIV/0!</v>
      </c>
      <c r="AM89" s="110" t="e">
        <f>((S89*0.4)+(AJ89*0.2)+(AL89*0.15)-(AK89*0.25))*100</f>
        <v>#DIV/0!</v>
      </c>
      <c r="AN89" s="107">
        <f>AF90</f>
        <v>0</v>
      </c>
      <c r="AO89" s="114" t="e">
        <f>S90</f>
        <v>#DIV/0!</v>
      </c>
      <c r="AP89" s="109" t="e">
        <f>AJ90</f>
        <v>#DIV/0!</v>
      </c>
      <c r="AQ89" s="109" t="e">
        <f>AK90</f>
        <v>#DIV/0!</v>
      </c>
      <c r="AR89" s="109" t="e">
        <f>AL90</f>
        <v>#DIV/0!</v>
      </c>
      <c r="AS89" s="115" t="e">
        <f>AM90</f>
        <v>#DIV/0!</v>
      </c>
      <c r="AT89" s="87" t="e">
        <f>L100</f>
        <v>#VALUE!</v>
      </c>
      <c r="AU89" s="88" t="e">
        <f>L101</f>
        <v>#VALUE!</v>
      </c>
      <c r="AV89" s="88" t="e">
        <f>L102</f>
        <v>#VALUE!</v>
      </c>
      <c r="AW89" s="88" t="e">
        <f>L103</f>
        <v>#VALUE!</v>
      </c>
      <c r="AX89" s="93" t="e">
        <f>AV89-AW90</f>
        <v>#VALUE!</v>
      </c>
      <c r="AY89" s="123" t="e">
        <f>M100</f>
        <v>#VALUE!</v>
      </c>
      <c r="AZ89" s="88" t="e">
        <f>M101</f>
        <v>#VALUE!</v>
      </c>
      <c r="BA89" s="88" t="e">
        <f>M102</f>
        <v>#VALUE!</v>
      </c>
      <c r="BB89" s="88" t="e">
        <f>M103</f>
        <v>#VALUE!</v>
      </c>
      <c r="BC89" s="124" t="e">
        <f>BA89-AW89</f>
        <v>#VALUE!</v>
      </c>
      <c r="BH89" s="1" t="s">
        <v>21</v>
      </c>
      <c r="BI89" s="1" t="s">
        <v>22</v>
      </c>
      <c r="BJ89" s="1" t="s">
        <v>31</v>
      </c>
      <c r="BK89" s="1" t="s">
        <v>0</v>
      </c>
      <c r="BL89" s="1" t="s">
        <v>23</v>
      </c>
      <c r="BM89" s="1" t="s">
        <v>32</v>
      </c>
      <c r="BN89" s="1" t="s">
        <v>33</v>
      </c>
      <c r="BO89" s="1" t="s">
        <v>24</v>
      </c>
      <c r="BP89" s="1" t="s">
        <v>34</v>
      </c>
      <c r="BQ89" s="1" t="s">
        <v>35</v>
      </c>
      <c r="BR89" s="1" t="s">
        <v>25</v>
      </c>
      <c r="BS89" s="1" t="s">
        <v>1</v>
      </c>
      <c r="BT89" s="1" t="s">
        <v>26</v>
      </c>
      <c r="BU89" s="1" t="s">
        <v>72</v>
      </c>
      <c r="BV89" s="1" t="s">
        <v>27</v>
      </c>
      <c r="BW89" s="1" t="s">
        <v>28</v>
      </c>
      <c r="BX89" s="1" t="s">
        <v>18</v>
      </c>
      <c r="BY89" s="1" t="s">
        <v>19</v>
      </c>
      <c r="BZ89" s="1" t="s">
        <v>29</v>
      </c>
      <c r="CA89" s="1" t="s">
        <v>95</v>
      </c>
      <c r="CB89" s="1" t="s">
        <v>96</v>
      </c>
      <c r="CC89" s="1" t="s">
        <v>97</v>
      </c>
      <c r="CD89" s="1" t="s">
        <v>98</v>
      </c>
    </row>
    <row r="90" spans="1:82" ht="16.5" thickBot="1">
      <c r="B90" s="96" t="str">
        <f>Calendrier!E19</f>
        <v>LBB</v>
      </c>
      <c r="C90" s="103" t="str">
        <f>IF(E90&gt;F90,"V","D")</f>
        <v>D</v>
      </c>
      <c r="D90" s="104" t="s">
        <v>114</v>
      </c>
      <c r="E90" s="105">
        <f>IF(ISERROR(BH91),0,VALUE(BH91))</f>
        <v>0</v>
      </c>
      <c r="F90" s="106">
        <f>IF(ISERROR(BH97),0,VALUE(BH97))</f>
        <v>0</v>
      </c>
      <c r="G90" s="75">
        <f>IF(ISERROR(BM94),0,VALUE(BM94))</f>
        <v>0</v>
      </c>
      <c r="H90" s="67">
        <f>IF(ISERROR(BN94),0,VALUE(BN94))</f>
        <v>0</v>
      </c>
      <c r="I90" s="117">
        <f>IF(ISERROR(G90/H90)=TRUE,0,(G90/H90))</f>
        <v>0</v>
      </c>
      <c r="J90" s="69">
        <f>IF(ISERROR(BP94),0,VALUE(BP94))</f>
        <v>0</v>
      </c>
      <c r="K90" s="69">
        <f>IF(ISERROR(BQ94),0,VALUE(BQ94))</f>
        <v>0</v>
      </c>
      <c r="L90" s="117">
        <f>IF(ISERROR(J90/K90)=TRUE,0,(J90/K90))</f>
        <v>0</v>
      </c>
      <c r="M90" s="69">
        <f>G90+J90</f>
        <v>0</v>
      </c>
      <c r="N90" s="69">
        <f>H90+K90</f>
        <v>0</v>
      </c>
      <c r="O90" s="117">
        <f>IF(ISERROR(M90+0.5*J90/N90)=TRUE,0,(M90/N90))</f>
        <v>0</v>
      </c>
      <c r="P90" s="69">
        <f>IF(ISERROR(BS94),0,VALUE(BS94))</f>
        <v>0</v>
      </c>
      <c r="Q90" s="69">
        <f>IF(ISERROR(BT94),0,VALUE(BT94))</f>
        <v>0</v>
      </c>
      <c r="R90" s="68">
        <f>IF(ISERROR(P90/Q90)=TRUE,0,(P90/Q90)*100)</f>
        <v>0</v>
      </c>
      <c r="S90" s="117" t="e">
        <f>((M90+0.5*J90)/N90)</f>
        <v>#DIV/0!</v>
      </c>
      <c r="T90" s="117" t="e">
        <f>(E90/(2*(N90+(0.44*Q90))))</f>
        <v>#DIV/0!</v>
      </c>
      <c r="U90" s="67">
        <f>IF(ISERROR(BU94),0,VALUE(BU94))</f>
        <v>0</v>
      </c>
      <c r="V90" s="67">
        <f>IF(ISERROR(BV94),0,VALUE(BV94))</f>
        <v>0</v>
      </c>
      <c r="W90" s="70">
        <f>U90+V90</f>
        <v>0</v>
      </c>
      <c r="X90" s="67">
        <f t="shared" ref="X90:AD90" si="25">IF(ISERROR(BX94),0,VALUE(BX94))</f>
        <v>0</v>
      </c>
      <c r="Y90" s="67">
        <f t="shared" si="25"/>
        <v>0</v>
      </c>
      <c r="Z90" s="67">
        <f t="shared" si="25"/>
        <v>0</v>
      </c>
      <c r="AA90" s="67">
        <f t="shared" si="25"/>
        <v>0</v>
      </c>
      <c r="AB90" s="67">
        <f t="shared" si="25"/>
        <v>0</v>
      </c>
      <c r="AC90" s="67">
        <f t="shared" si="25"/>
        <v>0</v>
      </c>
      <c r="AD90" s="67">
        <f t="shared" si="25"/>
        <v>0</v>
      </c>
      <c r="AE90" s="120">
        <f>(E90+Z90+X90+AA90+W90)-((N90-M90)+(Q90-P90)+Y90)</f>
        <v>0</v>
      </c>
      <c r="AF90" s="116">
        <f>(N90+0.44*Q90)+(Y90-U90)</f>
        <v>0</v>
      </c>
      <c r="AG90" s="111" t="e">
        <f>100*(E90/AF90)</f>
        <v>#DIV/0!</v>
      </c>
      <c r="AH90" s="111" t="e">
        <f>AG89</f>
        <v>#DIV/0!</v>
      </c>
      <c r="AI90" s="111" t="e">
        <f>AG90-AH90</f>
        <v>#DIV/0!</v>
      </c>
      <c r="AJ90" s="112" t="e">
        <f>(U90/((N90-M90)+(Q90-P90)))</f>
        <v>#DIV/0!</v>
      </c>
      <c r="AK90" s="112" t="e">
        <f>(Y90/AF90)</f>
        <v>#DIV/0!</v>
      </c>
      <c r="AL90" s="112" t="e">
        <f>(Q90/N90)</f>
        <v>#DIV/0!</v>
      </c>
      <c r="AM90" s="113" t="e">
        <f>((S90*0.4)+(AJ90*0.2)+(AL90*0.15)-(AK90*0.25))*100</f>
        <v>#DIV/0!</v>
      </c>
      <c r="AN90" s="116">
        <f>AF89</f>
        <v>0</v>
      </c>
      <c r="AO90" s="117" t="e">
        <f>S89</f>
        <v>#DIV/0!</v>
      </c>
      <c r="AP90" s="112" t="e">
        <f>AJ89</f>
        <v>#DIV/0!</v>
      </c>
      <c r="AQ90" s="112" t="e">
        <f>AK89</f>
        <v>#DIV/0!</v>
      </c>
      <c r="AR90" s="112" t="e">
        <f>AL89</f>
        <v>#DIV/0!</v>
      </c>
      <c r="AS90" s="118" t="e">
        <f>AM89</f>
        <v>#DIV/0!</v>
      </c>
      <c r="AT90" s="89" t="e">
        <f>M100</f>
        <v>#VALUE!</v>
      </c>
      <c r="AU90" s="69" t="e">
        <f>M101</f>
        <v>#VALUE!</v>
      </c>
      <c r="AV90" s="69" t="e">
        <f>M102</f>
        <v>#VALUE!</v>
      </c>
      <c r="AW90" s="90" t="e">
        <f>M103</f>
        <v>#VALUE!</v>
      </c>
      <c r="AX90" s="94" t="e">
        <f>AV90-AW89</f>
        <v>#VALUE!</v>
      </c>
      <c r="AY90" s="125" t="e">
        <f>L100</f>
        <v>#VALUE!</v>
      </c>
      <c r="AZ90" s="90" t="e">
        <f>L101</f>
        <v>#VALUE!</v>
      </c>
      <c r="BA90" s="90" t="e">
        <f>L102</f>
        <v>#VALUE!</v>
      </c>
      <c r="BB90" s="90" t="e">
        <f>L103</f>
        <v>#VALUE!</v>
      </c>
      <c r="BC90" s="126" t="e">
        <f>BA90-AW90</f>
        <v>#VALUE!</v>
      </c>
      <c r="BH90" t="e">
        <f>FIND("	",$D$95)</f>
        <v>#VALUE!</v>
      </c>
      <c r="BI90" t="e">
        <f t="shared" ref="BI90:CB90" si="26">FIND("	",$D$95,BH90+1)</f>
        <v>#VALUE!</v>
      </c>
      <c r="BJ90" t="e">
        <f t="shared" si="26"/>
        <v>#VALUE!</v>
      </c>
      <c r="BK90" t="e">
        <f t="shared" si="26"/>
        <v>#VALUE!</v>
      </c>
      <c r="BL90" t="e">
        <f t="shared" si="26"/>
        <v>#VALUE!</v>
      </c>
      <c r="BM90" t="e">
        <f t="shared" si="26"/>
        <v>#VALUE!</v>
      </c>
      <c r="BN90" t="e">
        <f t="shared" si="26"/>
        <v>#VALUE!</v>
      </c>
      <c r="BO90" t="e">
        <f t="shared" si="26"/>
        <v>#VALUE!</v>
      </c>
      <c r="BP90" t="e">
        <f t="shared" si="26"/>
        <v>#VALUE!</v>
      </c>
      <c r="BQ90" t="e">
        <f t="shared" si="26"/>
        <v>#VALUE!</v>
      </c>
      <c r="BR90" t="e">
        <f t="shared" si="26"/>
        <v>#VALUE!</v>
      </c>
      <c r="BS90" t="e">
        <f t="shared" si="26"/>
        <v>#VALUE!</v>
      </c>
      <c r="BT90" t="e">
        <f t="shared" si="26"/>
        <v>#VALUE!</v>
      </c>
      <c r="BU90" t="e">
        <f t="shared" si="26"/>
        <v>#VALUE!</v>
      </c>
      <c r="BV90" t="e">
        <f t="shared" si="26"/>
        <v>#VALUE!</v>
      </c>
      <c r="BW90" t="e">
        <f t="shared" si="26"/>
        <v>#VALUE!</v>
      </c>
      <c r="BX90" t="e">
        <f t="shared" si="26"/>
        <v>#VALUE!</v>
      </c>
      <c r="BY90" t="e">
        <f t="shared" si="26"/>
        <v>#VALUE!</v>
      </c>
      <c r="BZ90" t="e">
        <f t="shared" si="26"/>
        <v>#VALUE!</v>
      </c>
      <c r="CA90" t="e">
        <f t="shared" si="26"/>
        <v>#VALUE!</v>
      </c>
      <c r="CB90" t="e">
        <f t="shared" si="26"/>
        <v>#VALUE!</v>
      </c>
    </row>
    <row r="91" spans="1:82">
      <c r="BH91" t="e">
        <f>TRIM(MID($D$95,1,BH90-1))</f>
        <v>#VALUE!</v>
      </c>
      <c r="BJ91" t="e">
        <f>TRIM(MID($D$95,BH90,BI90-BH90))</f>
        <v>#VALUE!</v>
      </c>
      <c r="BM91" t="e">
        <f>TRIM(MID($D$95,BJ90,BK90-BJ90))</f>
        <v>#VALUE!</v>
      </c>
      <c r="BN91" t="e">
        <f>TRIM(MID($D$95,BK90,BL90-BK90))</f>
        <v>#VALUE!</v>
      </c>
      <c r="BP91" t="e">
        <f>TRIM(MID($D$95,BL90,BM90-BL90))</f>
        <v>#VALUE!</v>
      </c>
      <c r="BQ91" t="e">
        <f>TRIM(MID($D$95,BM90,BN90-BM90))</f>
        <v>#VALUE!</v>
      </c>
      <c r="BS91" t="e">
        <f t="shared" ref="BS91:CD91" si="27">TRIM(MID($D$95,BN90,BO90-BN90))</f>
        <v>#VALUE!</v>
      </c>
      <c r="BT91" t="e">
        <f t="shared" si="27"/>
        <v>#VALUE!</v>
      </c>
      <c r="BU91" t="e">
        <f t="shared" si="27"/>
        <v>#VALUE!</v>
      </c>
      <c r="BV91" t="e">
        <f t="shared" si="27"/>
        <v>#VALUE!</v>
      </c>
      <c r="BW91" t="e">
        <f t="shared" si="27"/>
        <v>#VALUE!</v>
      </c>
      <c r="BX91" t="e">
        <f t="shared" si="27"/>
        <v>#VALUE!</v>
      </c>
      <c r="BY91" t="e">
        <f t="shared" si="27"/>
        <v>#VALUE!</v>
      </c>
      <c r="BZ91" t="e">
        <f t="shared" si="27"/>
        <v>#VALUE!</v>
      </c>
      <c r="CA91" t="e">
        <f t="shared" si="27"/>
        <v>#VALUE!</v>
      </c>
      <c r="CB91" t="e">
        <f t="shared" si="27"/>
        <v>#VALUE!</v>
      </c>
      <c r="CC91" t="e">
        <f t="shared" si="27"/>
        <v>#VALUE!</v>
      </c>
      <c r="CD91" t="e">
        <f t="shared" si="27"/>
        <v>#VALUE!</v>
      </c>
    </row>
    <row r="92" spans="1:82" ht="16.5" thickBot="1">
      <c r="I92" s="4"/>
      <c r="K92" s="4"/>
      <c r="BH92" t="e">
        <f>FIND("-",BJ91)</f>
        <v>#VALUE!</v>
      </c>
      <c r="BJ92" t="e">
        <f>FIND("-",BJ91)</f>
        <v>#VALUE!</v>
      </c>
      <c r="BL92" t="e">
        <f>FIND("-",BP91)</f>
        <v>#VALUE!</v>
      </c>
      <c r="BN92" t="e">
        <f>FIND("-",BS91)</f>
        <v>#VALUE!</v>
      </c>
    </row>
    <row r="93" spans="1:82" ht="16.5" thickBot="1">
      <c r="C93" s="186" t="s">
        <v>20</v>
      </c>
      <c r="D93" s="187"/>
      <c r="E93" s="187"/>
      <c r="F93" s="187"/>
      <c r="G93" s="187"/>
      <c r="H93" s="187"/>
      <c r="I93" s="187"/>
      <c r="J93" s="187"/>
      <c r="K93" s="188"/>
      <c r="BJ93" t="e">
        <f>LEFT(BJ91,3)</f>
        <v>#VALUE!</v>
      </c>
      <c r="BK93" t="e">
        <f>RIGHT(BJ91,LEN(BJ91)-BH92)</f>
        <v>#VALUE!</v>
      </c>
      <c r="BM93" t="e">
        <f>LEFT(BM91,BJ92-1)</f>
        <v>#VALUE!</v>
      </c>
      <c r="BN93" t="e">
        <f>RIGHT(BM91,LEN(BM91)-BJ92)</f>
        <v>#VALUE!</v>
      </c>
      <c r="BO93" t="e">
        <f>RIGHT(BN91,LEN(BN91)-BL92)</f>
        <v>#VALUE!</v>
      </c>
      <c r="BP93" t="e">
        <f>LEFT(BP91,BL92-1)</f>
        <v>#VALUE!</v>
      </c>
      <c r="BQ93" t="e">
        <f>RIGHT(BP91,LEN(BP91)-BL92)</f>
        <v>#VALUE!</v>
      </c>
      <c r="BS93" t="e">
        <f>LEFT(BS91,BN92-1)</f>
        <v>#VALUE!</v>
      </c>
      <c r="BT93" t="e">
        <f>RIGHT(BS91,LEN(BS91)-BN92)</f>
        <v>#VALUE!</v>
      </c>
    </row>
    <row r="94" spans="1:82" ht="16.5" thickBot="1">
      <c r="C94" s="97" t="str">
        <f>B89</f>
        <v>ESBVA</v>
      </c>
      <c r="D94" s="58"/>
      <c r="E94" s="59"/>
      <c r="F94" s="59"/>
      <c r="G94" s="59"/>
      <c r="H94" s="59"/>
      <c r="I94" s="60"/>
      <c r="J94" s="60"/>
      <c r="K94" s="61"/>
      <c r="L94" s="52"/>
      <c r="P94" s="20"/>
      <c r="Q94" s="21"/>
      <c r="R94" s="21"/>
      <c r="S94" s="21"/>
      <c r="T94" s="21"/>
      <c r="U94" s="20"/>
      <c r="BJ94" t="e">
        <f>CLEAN(BJ93)</f>
        <v>#VALUE!</v>
      </c>
      <c r="BK94" t="e">
        <f>CLEAN(BK93)</f>
        <v>#VALUE!</v>
      </c>
      <c r="BM94" t="e">
        <f>CLEAN(BM93)</f>
        <v>#VALUE!</v>
      </c>
      <c r="BN94" t="e">
        <f>CLEAN(BN93)</f>
        <v>#VALUE!</v>
      </c>
      <c r="BO94" t="e">
        <f>CLEAN(BO93)</f>
        <v>#VALUE!</v>
      </c>
      <c r="BP94" t="e">
        <f>CLEAN(BP93)</f>
        <v>#VALUE!</v>
      </c>
      <c r="BQ94" t="e">
        <f>CLEAN(BQ93)</f>
        <v>#VALUE!</v>
      </c>
      <c r="BS94" t="e">
        <f>CLEAN(BS93)</f>
        <v>#VALUE!</v>
      </c>
      <c r="BT94" t="e">
        <f>CLEAN(BT93)</f>
        <v>#VALUE!</v>
      </c>
      <c r="BU94" t="e">
        <f t="shared" ref="BU94:CD94" si="28">CLEAN(BU91)</f>
        <v>#VALUE!</v>
      </c>
      <c r="BV94" t="e">
        <f t="shared" si="28"/>
        <v>#VALUE!</v>
      </c>
      <c r="BW94" t="e">
        <f t="shared" si="28"/>
        <v>#VALUE!</v>
      </c>
      <c r="BX94" t="e">
        <f t="shared" si="28"/>
        <v>#VALUE!</v>
      </c>
      <c r="BY94" t="e">
        <f t="shared" si="28"/>
        <v>#VALUE!</v>
      </c>
      <c r="BZ94" t="e">
        <f t="shared" si="28"/>
        <v>#VALUE!</v>
      </c>
      <c r="CA94" t="e">
        <f t="shared" si="28"/>
        <v>#VALUE!</v>
      </c>
      <c r="CB94" t="e">
        <f t="shared" si="28"/>
        <v>#VALUE!</v>
      </c>
      <c r="CC94" t="e">
        <f t="shared" si="28"/>
        <v>#VALUE!</v>
      </c>
      <c r="CD94" t="e">
        <f t="shared" si="28"/>
        <v>#VALUE!</v>
      </c>
    </row>
    <row r="95" spans="1:82" ht="16.5" thickBot="1">
      <c r="C95" s="98" t="str">
        <f>B90</f>
        <v>LBB</v>
      </c>
      <c r="D95" s="54"/>
      <c r="E95" s="49"/>
      <c r="F95" s="49"/>
      <c r="G95" s="49"/>
      <c r="H95" s="49"/>
      <c r="I95" s="50"/>
      <c r="J95" s="50"/>
      <c r="K95" s="51"/>
      <c r="P95" s="20"/>
      <c r="Q95" s="21"/>
      <c r="R95" s="21"/>
      <c r="S95" s="21"/>
      <c r="T95" s="21"/>
      <c r="U95" s="20"/>
      <c r="BH95" s="1" t="s">
        <v>21</v>
      </c>
      <c r="BI95" s="1" t="s">
        <v>22</v>
      </c>
      <c r="BJ95" s="1" t="s">
        <v>31</v>
      </c>
      <c r="BK95" s="1" t="s">
        <v>0</v>
      </c>
      <c r="BL95" s="1" t="s">
        <v>23</v>
      </c>
      <c r="BM95" s="1" t="s">
        <v>32</v>
      </c>
      <c r="BN95" s="1" t="s">
        <v>33</v>
      </c>
      <c r="BO95" s="1" t="s">
        <v>24</v>
      </c>
      <c r="BP95" s="1" t="s">
        <v>34</v>
      </c>
      <c r="BQ95" s="1" t="s">
        <v>35</v>
      </c>
      <c r="BR95" s="1" t="s">
        <v>25</v>
      </c>
      <c r="BS95" s="1" t="s">
        <v>1</v>
      </c>
      <c r="BT95" s="1" t="s">
        <v>26</v>
      </c>
      <c r="BU95" s="1" t="s">
        <v>72</v>
      </c>
      <c r="BV95" s="1" t="s">
        <v>27</v>
      </c>
      <c r="BW95" s="1" t="s">
        <v>28</v>
      </c>
      <c r="BX95" s="1" t="s">
        <v>18</v>
      </c>
      <c r="BY95" s="1" t="s">
        <v>19</v>
      </c>
      <c r="BZ95" s="1" t="s">
        <v>29</v>
      </c>
      <c r="CA95" s="1" t="s">
        <v>95</v>
      </c>
      <c r="CB95" s="1" t="s">
        <v>96</v>
      </c>
    </row>
    <row r="96" spans="1:82">
      <c r="BH96" t="e">
        <f>FIND("	",$D$94)</f>
        <v>#VALUE!</v>
      </c>
      <c r="BI96" t="e">
        <f t="shared" ref="BI96:CB96" si="29">FIND("	",$D$94,BH96+1)</f>
        <v>#VALUE!</v>
      </c>
      <c r="BJ96" t="e">
        <f t="shared" si="29"/>
        <v>#VALUE!</v>
      </c>
      <c r="BK96" t="e">
        <f t="shared" si="29"/>
        <v>#VALUE!</v>
      </c>
      <c r="BL96" t="e">
        <f t="shared" si="29"/>
        <v>#VALUE!</v>
      </c>
      <c r="BM96" t="e">
        <f t="shared" si="29"/>
        <v>#VALUE!</v>
      </c>
      <c r="BN96" t="e">
        <f t="shared" si="29"/>
        <v>#VALUE!</v>
      </c>
      <c r="BO96" t="e">
        <f t="shared" si="29"/>
        <v>#VALUE!</v>
      </c>
      <c r="BP96" t="e">
        <f t="shared" si="29"/>
        <v>#VALUE!</v>
      </c>
      <c r="BQ96" t="e">
        <f t="shared" si="29"/>
        <v>#VALUE!</v>
      </c>
      <c r="BR96" t="e">
        <f t="shared" si="29"/>
        <v>#VALUE!</v>
      </c>
      <c r="BS96" t="e">
        <f t="shared" si="29"/>
        <v>#VALUE!</v>
      </c>
      <c r="BT96" t="e">
        <f t="shared" si="29"/>
        <v>#VALUE!</v>
      </c>
      <c r="BU96" t="e">
        <f t="shared" si="29"/>
        <v>#VALUE!</v>
      </c>
      <c r="BV96" t="e">
        <f t="shared" si="29"/>
        <v>#VALUE!</v>
      </c>
      <c r="BW96" t="e">
        <f t="shared" si="29"/>
        <v>#VALUE!</v>
      </c>
      <c r="BX96" t="e">
        <f t="shared" si="29"/>
        <v>#VALUE!</v>
      </c>
      <c r="BY96" t="e">
        <f t="shared" si="29"/>
        <v>#VALUE!</v>
      </c>
      <c r="BZ96" t="e">
        <f t="shared" si="29"/>
        <v>#VALUE!</v>
      </c>
      <c r="CA96" t="e">
        <f t="shared" si="29"/>
        <v>#VALUE!</v>
      </c>
      <c r="CB96" t="e">
        <f t="shared" si="29"/>
        <v>#VALUE!</v>
      </c>
    </row>
    <row r="97" spans="2:82">
      <c r="N97" s="6"/>
      <c r="BH97" t="e">
        <f>TRIM(MID($D$94,1,BH96-1))</f>
        <v>#VALUE!</v>
      </c>
      <c r="BJ97" t="e">
        <f>TRIM(MID($D$94,BH96,BI96-BH96))</f>
        <v>#VALUE!</v>
      </c>
      <c r="BM97" t="e">
        <f>TRIM(MID($D$94,BJ96,BK96-BJ96))</f>
        <v>#VALUE!</v>
      </c>
      <c r="BN97" t="e">
        <f>TRIM(MID($D$94,BK96,BL96-BK96))</f>
        <v>#VALUE!</v>
      </c>
      <c r="BP97" t="e">
        <f>TRIM(MID($D$94,BL96,BM96-BL96))</f>
        <v>#VALUE!</v>
      </c>
      <c r="BQ97" t="e">
        <f>TRIM(MID($D$94,BM96,BN96-BM96))</f>
        <v>#VALUE!</v>
      </c>
      <c r="BS97" t="e">
        <f t="shared" ref="BS97:CD97" si="30">TRIM(MID($D$94,BN96,BO96-BN96))</f>
        <v>#VALUE!</v>
      </c>
      <c r="BT97" t="e">
        <f t="shared" si="30"/>
        <v>#VALUE!</v>
      </c>
      <c r="BU97" t="e">
        <f t="shared" si="30"/>
        <v>#VALUE!</v>
      </c>
      <c r="BV97" t="e">
        <f t="shared" si="30"/>
        <v>#VALUE!</v>
      </c>
      <c r="BW97" t="e">
        <f t="shared" si="30"/>
        <v>#VALUE!</v>
      </c>
      <c r="BX97" t="e">
        <f t="shared" si="30"/>
        <v>#VALUE!</v>
      </c>
      <c r="BY97" t="e">
        <f t="shared" si="30"/>
        <v>#VALUE!</v>
      </c>
      <c r="BZ97" t="e">
        <f t="shared" si="30"/>
        <v>#VALUE!</v>
      </c>
      <c r="CA97" t="e">
        <f t="shared" si="30"/>
        <v>#VALUE!</v>
      </c>
      <c r="CB97" t="e">
        <f t="shared" si="30"/>
        <v>#VALUE!</v>
      </c>
      <c r="CC97" t="e">
        <f t="shared" si="30"/>
        <v>#VALUE!</v>
      </c>
      <c r="CD97" t="e">
        <f t="shared" si="30"/>
        <v>#VALUE!</v>
      </c>
    </row>
    <row r="98" spans="2:82" ht="16.5" thickBot="1">
      <c r="BH98" t="e">
        <f>FIND("-",BJ97)</f>
        <v>#VALUE!</v>
      </c>
      <c r="BJ98" t="e">
        <f>FIND("-",BJ97)</f>
        <v>#VALUE!</v>
      </c>
      <c r="BL98" t="e">
        <f>FIND("-",BP97)</f>
        <v>#VALUE!</v>
      </c>
      <c r="BN98" t="e">
        <f>FIND("-",BS97)</f>
        <v>#VALUE!</v>
      </c>
    </row>
    <row r="99" spans="2:82" ht="18.75" thickBot="1">
      <c r="B99" s="25" t="s">
        <v>46</v>
      </c>
      <c r="C99" s="24"/>
      <c r="D99" s="24"/>
      <c r="E99" s="25" t="s">
        <v>47</v>
      </c>
      <c r="F99" s="24"/>
      <c r="J99" s="184"/>
      <c r="K99" s="185"/>
      <c r="L99" s="140" t="str">
        <f>B89</f>
        <v>ESBVA</v>
      </c>
      <c r="M99" s="139" t="str">
        <f>B90</f>
        <v>LBB</v>
      </c>
      <c r="BJ99" t="e">
        <f>LEFT(BJ97,3)</f>
        <v>#VALUE!</v>
      </c>
      <c r="BK99" t="e">
        <f>RIGHT(BJ97,LEN(BJ97)-BH98)</f>
        <v>#VALUE!</v>
      </c>
      <c r="BM99" t="e">
        <f>LEFT(BM97,BJ98-1)</f>
        <v>#VALUE!</v>
      </c>
      <c r="BN99" t="e">
        <f>RIGHT(BM97,LEN(BM97)-BJ98)</f>
        <v>#VALUE!</v>
      </c>
      <c r="BP99" t="e">
        <f>LEFT(BP97,BL98-1)</f>
        <v>#VALUE!</v>
      </c>
      <c r="BQ99" t="e">
        <f>RIGHT(BP97,LEN(BP97)-BL98)</f>
        <v>#VALUE!</v>
      </c>
      <c r="BS99" t="e">
        <f>LEFT(BS97,BN98-1)</f>
        <v>#VALUE!</v>
      </c>
      <c r="BT99" t="e">
        <f>RIGHT(BS97,LEN(BS97)-BN98)</f>
        <v>#VALUE!</v>
      </c>
    </row>
    <row r="100" spans="2:82">
      <c r="B100" s="22" t="s">
        <v>193</v>
      </c>
      <c r="E100" s="22" t="s">
        <v>193</v>
      </c>
      <c r="J100" s="182" t="s">
        <v>48</v>
      </c>
      <c r="K100" s="183"/>
      <c r="L100" s="28" t="e">
        <f>MID(B100,FIND(":",B100)+1,LEN(B100))*1</f>
        <v>#VALUE!</v>
      </c>
      <c r="M100" s="33" t="e">
        <f>MID(E100,FIND(":",E100)+1,LEN(E100))*1</f>
        <v>#VALUE!</v>
      </c>
      <c r="BJ100" t="e">
        <f>CLEAN(BJ99)</f>
        <v>#VALUE!</v>
      </c>
      <c r="BK100" t="e">
        <f>CLEAN(BK99)</f>
        <v>#VALUE!</v>
      </c>
      <c r="BM100" t="e">
        <f>CLEAN(BM99)</f>
        <v>#VALUE!</v>
      </c>
      <c r="BN100" t="e">
        <f>CLEAN(BN99)</f>
        <v>#VALUE!</v>
      </c>
      <c r="BP100" t="e">
        <f>CLEAN(BP99)</f>
        <v>#VALUE!</v>
      </c>
      <c r="BQ100" t="e">
        <f>CLEAN(BQ99)</f>
        <v>#VALUE!</v>
      </c>
      <c r="BS100" t="e">
        <f>CLEAN(BS99)</f>
        <v>#VALUE!</v>
      </c>
      <c r="BT100" t="e">
        <f>CLEAN(BT99)</f>
        <v>#VALUE!</v>
      </c>
      <c r="BU100" t="e">
        <f t="shared" ref="BU100:CD100" si="31">CLEAN(BU97)</f>
        <v>#VALUE!</v>
      </c>
      <c r="BV100" t="e">
        <f t="shared" si="31"/>
        <v>#VALUE!</v>
      </c>
      <c r="BW100" t="e">
        <f t="shared" si="31"/>
        <v>#VALUE!</v>
      </c>
      <c r="BX100" t="e">
        <f t="shared" si="31"/>
        <v>#VALUE!</v>
      </c>
      <c r="BY100" t="e">
        <f t="shared" si="31"/>
        <v>#VALUE!</v>
      </c>
      <c r="BZ100" t="e">
        <f t="shared" si="31"/>
        <v>#VALUE!</v>
      </c>
      <c r="CA100" t="e">
        <f t="shared" si="31"/>
        <v>#VALUE!</v>
      </c>
      <c r="CB100" t="e">
        <f t="shared" si="31"/>
        <v>#VALUE!</v>
      </c>
      <c r="CC100" t="e">
        <f t="shared" si="31"/>
        <v>#VALUE!</v>
      </c>
      <c r="CD100" t="e">
        <f t="shared" si="31"/>
        <v>#VALUE!</v>
      </c>
    </row>
    <row r="101" spans="2:82" ht="18">
      <c r="B101" s="23"/>
      <c r="E101" s="23"/>
      <c r="J101" s="182" t="s">
        <v>49</v>
      </c>
      <c r="K101" s="183"/>
      <c r="L101" s="29" t="e">
        <f>MID(B102,FIND(":",B102)+1,LEN(B102))*1</f>
        <v>#VALUE!</v>
      </c>
      <c r="M101" s="34" t="e">
        <f>MID(E102,FIND(":",E102)+1,LEN(E102))*1</f>
        <v>#VALUE!</v>
      </c>
    </row>
    <row r="102" spans="2:82">
      <c r="B102" s="22" t="s">
        <v>194</v>
      </c>
      <c r="E102" s="22" t="s">
        <v>194</v>
      </c>
      <c r="J102" s="182" t="s">
        <v>135</v>
      </c>
      <c r="K102" s="183"/>
      <c r="L102" s="29" t="e">
        <f>MID(B104,FIND(":",B104)+1,LEN(B104))*1</f>
        <v>#VALUE!</v>
      </c>
      <c r="M102" s="34" t="e">
        <f>MID(E104,FIND(":",E104)+1,LEN(E104))*1</f>
        <v>#VALUE!</v>
      </c>
    </row>
    <row r="103" spans="2:82" ht="18">
      <c r="B103" s="23"/>
      <c r="E103" s="23"/>
      <c r="J103" s="182" t="s">
        <v>51</v>
      </c>
      <c r="K103" s="183"/>
      <c r="L103" s="29" t="e">
        <f>MID(B106,FIND(":",B106)+1,LEN(B106))*1</f>
        <v>#VALUE!</v>
      </c>
      <c r="M103" s="34" t="e">
        <f>MID(E106,FIND(":",E106)+1,LEN(E106))*1</f>
        <v>#VALUE!</v>
      </c>
    </row>
    <row r="104" spans="2:82" ht="16.5" thickBot="1">
      <c r="B104" s="22" t="s">
        <v>195</v>
      </c>
      <c r="E104" s="22" t="s">
        <v>195</v>
      </c>
      <c r="J104" s="189" t="s">
        <v>52</v>
      </c>
      <c r="K104" s="190"/>
      <c r="L104" s="31" t="e">
        <f>MID(B108,FIND(":",B108)+1,LEN(B108))*1</f>
        <v>#VALUE!</v>
      </c>
      <c r="M104" s="35" t="e">
        <f>MID(E108,FIND(":",E108)+1,LEN(E108))*1</f>
        <v>#VALUE!</v>
      </c>
    </row>
    <row r="105" spans="2:82" ht="18">
      <c r="B105" s="23"/>
      <c r="E105" s="23"/>
    </row>
    <row r="106" spans="2:82">
      <c r="B106" s="22" t="s">
        <v>196</v>
      </c>
      <c r="E106" s="22" t="s">
        <v>196</v>
      </c>
    </row>
    <row r="107" spans="2:82" ht="18">
      <c r="B107" s="23"/>
      <c r="E107" s="23"/>
    </row>
    <row r="108" spans="2:82">
      <c r="B108" s="22" t="s">
        <v>197</v>
      </c>
      <c r="E108" s="22" t="s">
        <v>197</v>
      </c>
    </row>
    <row r="109" spans="2:82" ht="18">
      <c r="B109" s="23"/>
      <c r="E109" s="23"/>
    </row>
    <row r="110" spans="2:82">
      <c r="B110" s="22" t="s">
        <v>161</v>
      </c>
      <c r="E110" s="22" t="s">
        <v>161</v>
      </c>
    </row>
    <row r="111" spans="2:82" ht="18">
      <c r="B111" s="23"/>
      <c r="E111" s="23"/>
    </row>
    <row r="112" spans="2:82">
      <c r="B112" s="22" t="s">
        <v>198</v>
      </c>
      <c r="E112" s="22" t="s">
        <v>198</v>
      </c>
    </row>
    <row r="113" spans="1:82" ht="16.5" thickBot="1"/>
    <row r="114" spans="1:82" ht="16.5" thickBot="1">
      <c r="AF114" s="162" t="s">
        <v>121</v>
      </c>
      <c r="AG114" s="163"/>
      <c r="AH114" s="163"/>
      <c r="AI114" s="163"/>
      <c r="AJ114" s="163"/>
      <c r="AK114" s="163"/>
      <c r="AL114" s="163"/>
      <c r="AM114" s="163"/>
      <c r="AN114" s="163"/>
      <c r="AO114" s="163"/>
      <c r="AP114" s="163"/>
      <c r="AQ114" s="163"/>
      <c r="AR114" s="163"/>
      <c r="AS114" s="164"/>
      <c r="AT114" s="165" t="s">
        <v>122</v>
      </c>
      <c r="AU114" s="166"/>
      <c r="AV114" s="166"/>
      <c r="AW114" s="166"/>
      <c r="AX114" s="166"/>
      <c r="AY114" s="166"/>
      <c r="AZ114" s="166"/>
      <c r="BA114" s="166"/>
      <c r="BB114" s="166"/>
      <c r="BC114" s="167"/>
    </row>
    <row r="115" spans="1:82" ht="16.5" thickBot="1">
      <c r="B115" s="55"/>
      <c r="C115" s="128"/>
      <c r="D115" s="71"/>
      <c r="E115" s="71"/>
      <c r="F115" s="71"/>
      <c r="G115" s="168" t="s">
        <v>120</v>
      </c>
      <c r="H115" s="169"/>
      <c r="I115" s="169"/>
      <c r="J115" s="169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70"/>
      <c r="AF115" s="78"/>
      <c r="AG115" s="78"/>
      <c r="AH115" s="78"/>
      <c r="AI115" s="78"/>
      <c r="AJ115" s="78"/>
      <c r="AK115" s="78"/>
      <c r="AL115" s="78"/>
      <c r="AM115" s="79"/>
      <c r="AN115" s="172" t="s">
        <v>112</v>
      </c>
      <c r="AO115" s="172"/>
      <c r="AP115" s="172"/>
      <c r="AQ115" s="172"/>
      <c r="AR115" s="172"/>
      <c r="AS115" s="173"/>
      <c r="AT115" s="84"/>
      <c r="AU115" s="84"/>
      <c r="AV115" s="84"/>
      <c r="AW115" s="84"/>
      <c r="AX115" s="91"/>
      <c r="AY115" s="174" t="s">
        <v>112</v>
      </c>
      <c r="AZ115" s="175"/>
      <c r="BA115" s="175"/>
      <c r="BB115" s="175"/>
      <c r="BC115" s="176"/>
    </row>
    <row r="116" spans="1:82" ht="16.5" thickBot="1">
      <c r="A116" s="57" t="s">
        <v>84</v>
      </c>
      <c r="B116" s="57" t="s">
        <v>124</v>
      </c>
      <c r="C116" s="41" t="s">
        <v>90</v>
      </c>
      <c r="D116" s="56" t="s">
        <v>115</v>
      </c>
      <c r="E116" s="19" t="s">
        <v>22</v>
      </c>
      <c r="F116" s="76" t="s">
        <v>116</v>
      </c>
      <c r="G116" s="73" t="s">
        <v>7</v>
      </c>
      <c r="H116" s="72" t="s">
        <v>8</v>
      </c>
      <c r="I116" s="72" t="s">
        <v>117</v>
      </c>
      <c r="J116" s="72" t="s">
        <v>10</v>
      </c>
      <c r="K116" s="72" t="s">
        <v>11</v>
      </c>
      <c r="L116" s="72" t="s">
        <v>118</v>
      </c>
      <c r="M116" s="72" t="s">
        <v>91</v>
      </c>
      <c r="N116" s="72" t="s">
        <v>92</v>
      </c>
      <c r="O116" s="72" t="s">
        <v>93</v>
      </c>
      <c r="P116" s="72" t="s">
        <v>13</v>
      </c>
      <c r="Q116" s="72" t="s">
        <v>14</v>
      </c>
      <c r="R116" s="72" t="s">
        <v>15</v>
      </c>
      <c r="S116" s="72" t="s">
        <v>36</v>
      </c>
      <c r="T116" s="72" t="s">
        <v>94</v>
      </c>
      <c r="U116" s="72" t="s">
        <v>16</v>
      </c>
      <c r="V116" s="72" t="s">
        <v>17</v>
      </c>
      <c r="W116" s="72" t="s">
        <v>39</v>
      </c>
      <c r="X116" s="72" t="s">
        <v>18</v>
      </c>
      <c r="Y116" s="72" t="s">
        <v>19</v>
      </c>
      <c r="Z116" s="72" t="s">
        <v>29</v>
      </c>
      <c r="AA116" s="72" t="s">
        <v>95</v>
      </c>
      <c r="AB116" s="72" t="s">
        <v>96</v>
      </c>
      <c r="AC116" s="72" t="s">
        <v>97</v>
      </c>
      <c r="AD116" s="72" t="s">
        <v>98</v>
      </c>
      <c r="AE116" s="77" t="s">
        <v>99</v>
      </c>
      <c r="AF116" s="80" t="s">
        <v>100</v>
      </c>
      <c r="AG116" s="81" t="s">
        <v>101</v>
      </c>
      <c r="AH116" s="81" t="s">
        <v>102</v>
      </c>
      <c r="AI116" s="81" t="s">
        <v>103</v>
      </c>
      <c r="AJ116" s="81" t="s">
        <v>104</v>
      </c>
      <c r="AK116" s="81" t="s">
        <v>105</v>
      </c>
      <c r="AL116" s="81" t="s">
        <v>106</v>
      </c>
      <c r="AM116" s="82" t="s">
        <v>107</v>
      </c>
      <c r="AN116" s="80" t="s">
        <v>100</v>
      </c>
      <c r="AO116" s="81" t="s">
        <v>36</v>
      </c>
      <c r="AP116" s="81" t="s">
        <v>104</v>
      </c>
      <c r="AQ116" s="81" t="s">
        <v>105</v>
      </c>
      <c r="AR116" s="81" t="s">
        <v>106</v>
      </c>
      <c r="AS116" s="83" t="s">
        <v>107</v>
      </c>
      <c r="AT116" s="85" t="s">
        <v>108</v>
      </c>
      <c r="AU116" s="86" t="s">
        <v>109</v>
      </c>
      <c r="AV116" s="86" t="s">
        <v>110</v>
      </c>
      <c r="AW116" s="86" t="s">
        <v>111</v>
      </c>
      <c r="AX116" s="92" t="s">
        <v>119</v>
      </c>
      <c r="AY116" s="121" t="s">
        <v>108</v>
      </c>
      <c r="AZ116" s="86" t="s">
        <v>109</v>
      </c>
      <c r="BA116" s="86" t="s">
        <v>110</v>
      </c>
      <c r="BB116" s="86" t="s">
        <v>111</v>
      </c>
      <c r="BC116" s="122" t="s">
        <v>119</v>
      </c>
    </row>
    <row r="117" spans="1:82" ht="16.5" thickBot="1">
      <c r="A117" s="127">
        <f xml:space="preserve"> Calendrier!A20</f>
        <v>17</v>
      </c>
      <c r="B117" s="95" t="str">
        <f>Calendrier!C20</f>
        <v>TMB</v>
      </c>
      <c r="C117" s="99" t="str">
        <f>IF(E117&gt;F117,"V","D")</f>
        <v>D</v>
      </c>
      <c r="D117" s="100" t="s">
        <v>113</v>
      </c>
      <c r="E117" s="101">
        <f>IF(ISERROR(BH125),0,VALUE(BH125))</f>
        <v>0</v>
      </c>
      <c r="F117" s="102">
        <f>IF(ISERROR(BH119),0,VALUE(BH119))</f>
        <v>0</v>
      </c>
      <c r="G117" s="74">
        <f>IF(ISERROR(BM128),0,VALUE(BM128))</f>
        <v>0</v>
      </c>
      <c r="H117" s="63">
        <f>IF(ISERROR(BN128),0,VALUE(BN128))</f>
        <v>0</v>
      </c>
      <c r="I117" s="114">
        <f>IF(ISERROR(G117/H117)=TRUE,0,(G117/H117))</f>
        <v>0</v>
      </c>
      <c r="J117" s="63">
        <f>IF(ISERROR(BP128),0,VALUE(BP128))</f>
        <v>0</v>
      </c>
      <c r="K117" s="63">
        <f>IF(ISERROR(BQ128),0,VALUE(BQ128))</f>
        <v>0</v>
      </c>
      <c r="L117" s="114">
        <f>IF(ISERROR(J117/K117)=TRUE,0,(J117/K117))</f>
        <v>0</v>
      </c>
      <c r="M117" s="63">
        <f>G117+J117</f>
        <v>0</v>
      </c>
      <c r="N117" s="63">
        <f>H117+K117</f>
        <v>0</v>
      </c>
      <c r="O117" s="114">
        <f>IF(ISERROR(M117+0.5*J117/N117)=TRUE,0,(M117/N117))</f>
        <v>0</v>
      </c>
      <c r="P117" s="63">
        <f>IF(ISERROR(BS128),0,VALUE(BS128))</f>
        <v>0</v>
      </c>
      <c r="Q117" s="63">
        <f>IF(ISERROR(BT128),0,VALUE(BT128))</f>
        <v>0</v>
      </c>
      <c r="R117" s="64">
        <f>IF(ISERROR(P117/Q117)=TRUE,0,(P117/Q117)*100)</f>
        <v>0</v>
      </c>
      <c r="S117" s="114" t="e">
        <f>((M117+0.5*J117)/N117)</f>
        <v>#DIV/0!</v>
      </c>
      <c r="T117" s="114" t="e">
        <f>(E117/(2*(N117+(0.44*Q117))))</f>
        <v>#DIV/0!</v>
      </c>
      <c r="U117" s="65">
        <f>IF(ISERROR(BU128),0,VALUE(BU128))</f>
        <v>0</v>
      </c>
      <c r="V117" s="65">
        <f>IF(ISERROR(BV128),0,VALUE(BV128))</f>
        <v>0</v>
      </c>
      <c r="W117" s="66">
        <f>U117+V117</f>
        <v>0</v>
      </c>
      <c r="X117" s="65">
        <f t="shared" ref="X117:AD117" si="32">IF(ISERROR(BX128),0,VALUE(BX128))</f>
        <v>0</v>
      </c>
      <c r="Y117" s="65">
        <f t="shared" si="32"/>
        <v>0</v>
      </c>
      <c r="Z117" s="65">
        <f t="shared" si="32"/>
        <v>0</v>
      </c>
      <c r="AA117" s="65">
        <f t="shared" si="32"/>
        <v>0</v>
      </c>
      <c r="AB117" s="65">
        <f t="shared" si="32"/>
        <v>0</v>
      </c>
      <c r="AC117" s="65">
        <f t="shared" si="32"/>
        <v>0</v>
      </c>
      <c r="AD117" s="65">
        <f t="shared" si="32"/>
        <v>0</v>
      </c>
      <c r="AE117" s="119">
        <f>(E117+Z117+X117+AA117+W117)-((N117-M117)+(Q117-P117)+Y117)</f>
        <v>0</v>
      </c>
      <c r="AF117" s="107">
        <f>(N117+0.44*Q117)+(Y117-U117)</f>
        <v>0</v>
      </c>
      <c r="AG117" s="108" t="e">
        <f>100*(E117/AF117)</f>
        <v>#DIV/0!</v>
      </c>
      <c r="AH117" s="108" t="e">
        <f>AG118</f>
        <v>#DIV/0!</v>
      </c>
      <c r="AI117" s="108" t="e">
        <f>AG117-AH117</f>
        <v>#DIV/0!</v>
      </c>
      <c r="AJ117" s="109" t="e">
        <f>(U117/((N117-M117)+(Q117-P117)))</f>
        <v>#DIV/0!</v>
      </c>
      <c r="AK117" s="109" t="e">
        <f>(Y117/AF117)</f>
        <v>#DIV/0!</v>
      </c>
      <c r="AL117" s="109" t="e">
        <f>(Q117/N117)</f>
        <v>#DIV/0!</v>
      </c>
      <c r="AM117" s="110" t="e">
        <f>((S117*0.4)+(AJ117*0.2)+(AL117*0.15)-(AK117*0.25))*100</f>
        <v>#DIV/0!</v>
      </c>
      <c r="AN117" s="107">
        <f>AF118</f>
        <v>0</v>
      </c>
      <c r="AO117" s="114" t="e">
        <f>S118</f>
        <v>#DIV/0!</v>
      </c>
      <c r="AP117" s="109" t="e">
        <f>AJ118</f>
        <v>#DIV/0!</v>
      </c>
      <c r="AQ117" s="109" t="e">
        <f>AK118</f>
        <v>#DIV/0!</v>
      </c>
      <c r="AR117" s="109" t="e">
        <f>AL118</f>
        <v>#DIV/0!</v>
      </c>
      <c r="AS117" s="115" t="e">
        <f>AM118</f>
        <v>#DIV/0!</v>
      </c>
      <c r="AT117" s="129" t="e">
        <f>L128</f>
        <v>#VALUE!</v>
      </c>
      <c r="AU117" s="130" t="e">
        <f>L129</f>
        <v>#VALUE!</v>
      </c>
      <c r="AV117" s="130" t="e">
        <f>L130</f>
        <v>#VALUE!</v>
      </c>
      <c r="AW117" s="130" t="e">
        <f>L131</f>
        <v>#VALUE!</v>
      </c>
      <c r="AX117" s="131" t="e">
        <f>AV117-AW118</f>
        <v>#VALUE!</v>
      </c>
      <c r="AY117" s="132" t="e">
        <f>M128</f>
        <v>#VALUE!</v>
      </c>
      <c r="AZ117" s="130" t="e">
        <f>M129</f>
        <v>#VALUE!</v>
      </c>
      <c r="BA117" s="130" t="e">
        <f>M130</f>
        <v>#VALUE!</v>
      </c>
      <c r="BB117" s="130" t="e">
        <f>M131</f>
        <v>#VALUE!</v>
      </c>
      <c r="BC117" s="133" t="e">
        <f>BA117-AW117</f>
        <v>#VALUE!</v>
      </c>
      <c r="BH117" s="1" t="s">
        <v>21</v>
      </c>
      <c r="BI117" s="1" t="s">
        <v>22</v>
      </c>
      <c r="BJ117" s="1" t="s">
        <v>31</v>
      </c>
      <c r="BK117" s="1" t="s">
        <v>0</v>
      </c>
      <c r="BL117" s="1" t="s">
        <v>23</v>
      </c>
      <c r="BM117" s="1" t="s">
        <v>32</v>
      </c>
      <c r="BN117" s="1" t="s">
        <v>33</v>
      </c>
      <c r="BO117" s="1" t="s">
        <v>24</v>
      </c>
      <c r="BP117" s="1" t="s">
        <v>34</v>
      </c>
      <c r="BQ117" s="1" t="s">
        <v>35</v>
      </c>
      <c r="BR117" s="1" t="s">
        <v>25</v>
      </c>
      <c r="BS117" s="1" t="s">
        <v>1</v>
      </c>
      <c r="BT117" s="1" t="s">
        <v>26</v>
      </c>
      <c r="BU117" s="1" t="s">
        <v>72</v>
      </c>
      <c r="BV117" s="1" t="s">
        <v>27</v>
      </c>
      <c r="BW117" s="1" t="s">
        <v>28</v>
      </c>
      <c r="BX117" s="1" t="s">
        <v>18</v>
      </c>
      <c r="BY117" s="1" t="s">
        <v>19</v>
      </c>
      <c r="BZ117" s="1" t="s">
        <v>29</v>
      </c>
      <c r="CA117" s="1" t="s">
        <v>95</v>
      </c>
      <c r="CB117" s="1" t="s">
        <v>96</v>
      </c>
      <c r="CC117" s="1" t="s">
        <v>97</v>
      </c>
      <c r="CD117" s="1" t="s">
        <v>98</v>
      </c>
    </row>
    <row r="118" spans="1:82" ht="16.5" thickBot="1">
      <c r="B118" s="96" t="str">
        <f>Calendrier!E20</f>
        <v>BLMA</v>
      </c>
      <c r="C118" s="103" t="str">
        <f>IF(E118&gt;F118,"V","D")</f>
        <v>D</v>
      </c>
      <c r="D118" s="104" t="s">
        <v>114</v>
      </c>
      <c r="E118" s="105">
        <f>IF(ISERROR(BH119),0,VALUE(BH119))</f>
        <v>0</v>
      </c>
      <c r="F118" s="106">
        <f>IF(ISERROR(BH125),0,VALUE(BH125))</f>
        <v>0</v>
      </c>
      <c r="G118" s="75">
        <f>IF(ISERROR(BM122),0,VALUE(BM122))</f>
        <v>0</v>
      </c>
      <c r="H118" s="67">
        <f>IF(ISERROR(BN122),0,VALUE(BN122))</f>
        <v>0</v>
      </c>
      <c r="I118" s="117">
        <f>IF(ISERROR(G118/H118)=TRUE,0,(G118/H118))</f>
        <v>0</v>
      </c>
      <c r="J118" s="69">
        <f>IF(ISERROR(BP122),0,VALUE(BP122))</f>
        <v>0</v>
      </c>
      <c r="K118" s="69">
        <f>IF(ISERROR(BQ122),0,VALUE(BQ122))</f>
        <v>0</v>
      </c>
      <c r="L118" s="117">
        <f>IF(ISERROR(J118/K118)=TRUE,0,(J118/K118))</f>
        <v>0</v>
      </c>
      <c r="M118" s="69">
        <f>G118+J118</f>
        <v>0</v>
      </c>
      <c r="N118" s="69">
        <f>H118+K118</f>
        <v>0</v>
      </c>
      <c r="O118" s="117">
        <f>IF(ISERROR(M118+0.5*J118/N118)=TRUE,0,(M118/N118))</f>
        <v>0</v>
      </c>
      <c r="P118" s="69">
        <f>IF(ISERROR(BS122),0,VALUE(BS122))</f>
        <v>0</v>
      </c>
      <c r="Q118" s="69">
        <f>IF(ISERROR(BT122),0,VALUE(BT122))</f>
        <v>0</v>
      </c>
      <c r="R118" s="68">
        <f>IF(ISERROR(P118/Q118)=TRUE,0,(P118/Q118)*100)</f>
        <v>0</v>
      </c>
      <c r="S118" s="117" t="e">
        <f>((M118+0.5*J118)/N118)</f>
        <v>#DIV/0!</v>
      </c>
      <c r="T118" s="117" t="e">
        <f>(E118/(2*(N118+(0.44*Q118))))</f>
        <v>#DIV/0!</v>
      </c>
      <c r="U118" s="67">
        <f>IF(ISERROR(BU122),0,VALUE(BU122))</f>
        <v>0</v>
      </c>
      <c r="V118" s="67">
        <f>IF(ISERROR(BV122),0,VALUE(BV122))</f>
        <v>0</v>
      </c>
      <c r="W118" s="70">
        <f>U118+V118</f>
        <v>0</v>
      </c>
      <c r="X118" s="67">
        <f t="shared" ref="X118:AD118" si="33">IF(ISERROR(BX122),0,VALUE(BX122))</f>
        <v>0</v>
      </c>
      <c r="Y118" s="67">
        <f t="shared" si="33"/>
        <v>0</v>
      </c>
      <c r="Z118" s="67">
        <f t="shared" si="33"/>
        <v>0</v>
      </c>
      <c r="AA118" s="67">
        <f t="shared" si="33"/>
        <v>0</v>
      </c>
      <c r="AB118" s="67">
        <f t="shared" si="33"/>
        <v>0</v>
      </c>
      <c r="AC118" s="67">
        <f t="shared" si="33"/>
        <v>0</v>
      </c>
      <c r="AD118" s="67">
        <f t="shared" si="33"/>
        <v>0</v>
      </c>
      <c r="AE118" s="120">
        <f>(E118+Z118+X118+AA118+W118)-((N118-M118)+(Q118-P118)+Y118)</f>
        <v>0</v>
      </c>
      <c r="AF118" s="116">
        <f>(N118+0.44*Q118)+(Y118-U118)</f>
        <v>0</v>
      </c>
      <c r="AG118" s="111" t="e">
        <f>100*(E118/AF118)</f>
        <v>#DIV/0!</v>
      </c>
      <c r="AH118" s="111" t="e">
        <f>AG117</f>
        <v>#DIV/0!</v>
      </c>
      <c r="AI118" s="111" t="e">
        <f>AG118-AH118</f>
        <v>#DIV/0!</v>
      </c>
      <c r="AJ118" s="112" t="e">
        <f>(U118/((N118-M118)+(Q118-P118)))</f>
        <v>#DIV/0!</v>
      </c>
      <c r="AK118" s="112" t="e">
        <f>(Y118/AF118)</f>
        <v>#DIV/0!</v>
      </c>
      <c r="AL118" s="112" t="e">
        <f>(Q118/N118)</f>
        <v>#DIV/0!</v>
      </c>
      <c r="AM118" s="113" t="e">
        <f>((S118*0.4)+(AJ118*0.2)+(AL118*0.15)-(AK118*0.25))*100</f>
        <v>#DIV/0!</v>
      </c>
      <c r="AN118" s="116">
        <f>AF117</f>
        <v>0</v>
      </c>
      <c r="AO118" s="117" t="e">
        <f>S117</f>
        <v>#DIV/0!</v>
      </c>
      <c r="AP118" s="112" t="e">
        <f>AJ117</f>
        <v>#DIV/0!</v>
      </c>
      <c r="AQ118" s="112" t="e">
        <f>AK117</f>
        <v>#DIV/0!</v>
      </c>
      <c r="AR118" s="112" t="e">
        <f>AL117</f>
        <v>#DIV/0!</v>
      </c>
      <c r="AS118" s="118" t="e">
        <f>AM117</f>
        <v>#DIV/0!</v>
      </c>
      <c r="AT118" s="134" t="e">
        <f>M128</f>
        <v>#VALUE!</v>
      </c>
      <c r="AU118" s="70" t="e">
        <f>M129</f>
        <v>#VALUE!</v>
      </c>
      <c r="AV118" s="70" t="e">
        <f>M130</f>
        <v>#VALUE!</v>
      </c>
      <c r="AW118" s="135" t="e">
        <f>M131</f>
        <v>#VALUE!</v>
      </c>
      <c r="AX118" s="136" t="e">
        <f>AV118-AW117</f>
        <v>#VALUE!</v>
      </c>
      <c r="AY118" s="137" t="e">
        <f>L128</f>
        <v>#VALUE!</v>
      </c>
      <c r="AZ118" s="135" t="e">
        <f>L129</f>
        <v>#VALUE!</v>
      </c>
      <c r="BA118" s="135" t="e">
        <f>L130</f>
        <v>#VALUE!</v>
      </c>
      <c r="BB118" s="135" t="e">
        <f>L131</f>
        <v>#VALUE!</v>
      </c>
      <c r="BC118" s="138" t="e">
        <f>BA118-AW118</f>
        <v>#VALUE!</v>
      </c>
      <c r="BH118" t="e">
        <f>FIND("	",$D$123)</f>
        <v>#VALUE!</v>
      </c>
      <c r="BI118" t="e">
        <f t="shared" ref="BI118:CB118" si="34">FIND("	",$D$123,BH118+1)</f>
        <v>#VALUE!</v>
      </c>
      <c r="BJ118" t="e">
        <f t="shared" si="34"/>
        <v>#VALUE!</v>
      </c>
      <c r="BK118" t="e">
        <f t="shared" si="34"/>
        <v>#VALUE!</v>
      </c>
      <c r="BL118" t="e">
        <f t="shared" si="34"/>
        <v>#VALUE!</v>
      </c>
      <c r="BM118" t="e">
        <f t="shared" si="34"/>
        <v>#VALUE!</v>
      </c>
      <c r="BN118" t="e">
        <f t="shared" si="34"/>
        <v>#VALUE!</v>
      </c>
      <c r="BO118" t="e">
        <f t="shared" si="34"/>
        <v>#VALUE!</v>
      </c>
      <c r="BP118" t="e">
        <f t="shared" si="34"/>
        <v>#VALUE!</v>
      </c>
      <c r="BQ118" t="e">
        <f t="shared" si="34"/>
        <v>#VALUE!</v>
      </c>
      <c r="BR118" t="e">
        <f t="shared" si="34"/>
        <v>#VALUE!</v>
      </c>
      <c r="BS118" t="e">
        <f t="shared" si="34"/>
        <v>#VALUE!</v>
      </c>
      <c r="BT118" t="e">
        <f t="shared" si="34"/>
        <v>#VALUE!</v>
      </c>
      <c r="BU118" t="e">
        <f t="shared" si="34"/>
        <v>#VALUE!</v>
      </c>
      <c r="BV118" t="e">
        <f t="shared" si="34"/>
        <v>#VALUE!</v>
      </c>
      <c r="BW118" t="e">
        <f t="shared" si="34"/>
        <v>#VALUE!</v>
      </c>
      <c r="BX118" t="e">
        <f t="shared" si="34"/>
        <v>#VALUE!</v>
      </c>
      <c r="BY118" t="e">
        <f t="shared" si="34"/>
        <v>#VALUE!</v>
      </c>
      <c r="BZ118" t="e">
        <f t="shared" si="34"/>
        <v>#VALUE!</v>
      </c>
      <c r="CA118" t="e">
        <f t="shared" si="34"/>
        <v>#VALUE!</v>
      </c>
      <c r="CB118" t="e">
        <f t="shared" si="34"/>
        <v>#VALUE!</v>
      </c>
    </row>
    <row r="119" spans="1:82">
      <c r="BH119" t="e">
        <f>TRIM(MID($D$123,1,BH118-1))</f>
        <v>#VALUE!</v>
      </c>
      <c r="BJ119" t="e">
        <f>TRIM(MID($D$123,BH118,BI118-BH118))</f>
        <v>#VALUE!</v>
      </c>
      <c r="BM119" t="e">
        <f>TRIM(MID($D$123,BJ118,BK118-BJ118))</f>
        <v>#VALUE!</v>
      </c>
      <c r="BN119" t="e">
        <f>TRIM(MID($D$123,BK118,BL118-BK118))</f>
        <v>#VALUE!</v>
      </c>
      <c r="BP119" t="e">
        <f>TRIM(MID($D$123,BL118,BM118-BL118))</f>
        <v>#VALUE!</v>
      </c>
      <c r="BQ119" t="e">
        <f>TRIM(MID($D$123,BM118,BN118-BM118))</f>
        <v>#VALUE!</v>
      </c>
      <c r="BS119" t="e">
        <f t="shared" ref="BS119:CD119" si="35">TRIM(MID($D$123,BN118,BO118-BN118))</f>
        <v>#VALUE!</v>
      </c>
      <c r="BT119" t="e">
        <f t="shared" si="35"/>
        <v>#VALUE!</v>
      </c>
      <c r="BU119" t="e">
        <f t="shared" si="35"/>
        <v>#VALUE!</v>
      </c>
      <c r="BV119" t="e">
        <f t="shared" si="35"/>
        <v>#VALUE!</v>
      </c>
      <c r="BW119" t="e">
        <f t="shared" si="35"/>
        <v>#VALUE!</v>
      </c>
      <c r="BX119" t="e">
        <f t="shared" si="35"/>
        <v>#VALUE!</v>
      </c>
      <c r="BY119" t="e">
        <f t="shared" si="35"/>
        <v>#VALUE!</v>
      </c>
      <c r="BZ119" t="e">
        <f t="shared" si="35"/>
        <v>#VALUE!</v>
      </c>
      <c r="CA119" t="e">
        <f t="shared" si="35"/>
        <v>#VALUE!</v>
      </c>
      <c r="CB119" t="e">
        <f t="shared" si="35"/>
        <v>#VALUE!</v>
      </c>
      <c r="CC119" t="e">
        <f t="shared" si="35"/>
        <v>#VALUE!</v>
      </c>
      <c r="CD119" t="e">
        <f t="shared" si="35"/>
        <v>#VALUE!</v>
      </c>
    </row>
    <row r="120" spans="1:82" ht="16.5" thickBot="1">
      <c r="I120" s="4"/>
      <c r="K120" s="4"/>
      <c r="BH120" t="e">
        <f>FIND("-",BJ119)</f>
        <v>#VALUE!</v>
      </c>
      <c r="BJ120" t="e">
        <f>FIND("-",BJ119)</f>
        <v>#VALUE!</v>
      </c>
      <c r="BL120" t="e">
        <f>FIND("-",BP119)</f>
        <v>#VALUE!</v>
      </c>
      <c r="BN120" t="e">
        <f>FIND("-",BS119)</f>
        <v>#VALUE!</v>
      </c>
    </row>
    <row r="121" spans="1:82" ht="16.5" thickBot="1">
      <c r="C121" s="186" t="s">
        <v>20</v>
      </c>
      <c r="D121" s="187"/>
      <c r="E121" s="187"/>
      <c r="F121" s="187"/>
      <c r="G121" s="187"/>
      <c r="H121" s="187"/>
      <c r="I121" s="187"/>
      <c r="J121" s="187"/>
      <c r="K121" s="188"/>
      <c r="BJ121" t="e">
        <f>LEFT(BJ119,3)</f>
        <v>#VALUE!</v>
      </c>
      <c r="BK121" t="e">
        <f>RIGHT(BJ119,LEN(BJ119)-BH120)</f>
        <v>#VALUE!</v>
      </c>
      <c r="BM121" t="e">
        <f>LEFT(BM119,BJ120-1)</f>
        <v>#VALUE!</v>
      </c>
      <c r="BN121" t="e">
        <f>RIGHT(BM119,LEN(BM119)-BJ120)</f>
        <v>#VALUE!</v>
      </c>
      <c r="BO121" t="e">
        <f>RIGHT(BN119,LEN(BN119)-BL120)</f>
        <v>#VALUE!</v>
      </c>
      <c r="BP121" t="e">
        <f>LEFT(BP119,BL120-1)</f>
        <v>#VALUE!</v>
      </c>
      <c r="BQ121" t="e">
        <f>RIGHT(BP119,LEN(BP119)-BL120)</f>
        <v>#VALUE!</v>
      </c>
      <c r="BS121" t="e">
        <f>LEFT(BS119,BN120-1)</f>
        <v>#VALUE!</v>
      </c>
      <c r="BT121" t="e">
        <f>RIGHT(BS119,LEN(BS119)-BN120)</f>
        <v>#VALUE!</v>
      </c>
    </row>
    <row r="122" spans="1:82" ht="16.5" thickBot="1">
      <c r="C122" s="97" t="str">
        <f>B117</f>
        <v>TMB</v>
      </c>
      <c r="D122" s="58"/>
      <c r="E122" s="59"/>
      <c r="F122" s="59"/>
      <c r="G122" s="59"/>
      <c r="H122" s="59"/>
      <c r="I122" s="60"/>
      <c r="J122" s="60"/>
      <c r="K122" s="61"/>
      <c r="L122" s="52"/>
      <c r="P122" s="20"/>
      <c r="Q122" s="21"/>
      <c r="R122" s="21"/>
      <c r="S122" s="21"/>
      <c r="T122" s="21"/>
      <c r="U122" s="20"/>
      <c r="BJ122" t="e">
        <f>CLEAN(BJ121)</f>
        <v>#VALUE!</v>
      </c>
      <c r="BK122" t="e">
        <f>CLEAN(BK121)</f>
        <v>#VALUE!</v>
      </c>
      <c r="BM122" t="e">
        <f>CLEAN(BM121)</f>
        <v>#VALUE!</v>
      </c>
      <c r="BN122" t="e">
        <f>CLEAN(BN121)</f>
        <v>#VALUE!</v>
      </c>
      <c r="BO122" t="e">
        <f>CLEAN(BO121)</f>
        <v>#VALUE!</v>
      </c>
      <c r="BP122" t="e">
        <f>CLEAN(BP121)</f>
        <v>#VALUE!</v>
      </c>
      <c r="BQ122" t="e">
        <f>CLEAN(BQ121)</f>
        <v>#VALUE!</v>
      </c>
      <c r="BS122" t="e">
        <f>CLEAN(BS121)</f>
        <v>#VALUE!</v>
      </c>
      <c r="BT122" t="e">
        <f>CLEAN(BT121)</f>
        <v>#VALUE!</v>
      </c>
      <c r="BU122" t="e">
        <f t="shared" ref="BU122:CD122" si="36">CLEAN(BU119)</f>
        <v>#VALUE!</v>
      </c>
      <c r="BV122" t="e">
        <f t="shared" si="36"/>
        <v>#VALUE!</v>
      </c>
      <c r="BW122" t="e">
        <f t="shared" si="36"/>
        <v>#VALUE!</v>
      </c>
      <c r="BX122" t="e">
        <f t="shared" si="36"/>
        <v>#VALUE!</v>
      </c>
      <c r="BY122" t="e">
        <f t="shared" si="36"/>
        <v>#VALUE!</v>
      </c>
      <c r="BZ122" t="e">
        <f t="shared" si="36"/>
        <v>#VALUE!</v>
      </c>
      <c r="CA122" t="e">
        <f t="shared" si="36"/>
        <v>#VALUE!</v>
      </c>
      <c r="CB122" t="e">
        <f t="shared" si="36"/>
        <v>#VALUE!</v>
      </c>
      <c r="CC122" t="e">
        <f t="shared" si="36"/>
        <v>#VALUE!</v>
      </c>
      <c r="CD122" t="e">
        <f t="shared" si="36"/>
        <v>#VALUE!</v>
      </c>
    </row>
    <row r="123" spans="1:82" ht="16.5" thickBot="1">
      <c r="C123" s="98" t="str">
        <f>B118</f>
        <v>BLMA</v>
      </c>
      <c r="D123" s="54"/>
      <c r="E123" s="49"/>
      <c r="F123" s="49"/>
      <c r="G123" s="49"/>
      <c r="H123" s="49"/>
      <c r="I123" s="50"/>
      <c r="J123" s="50"/>
      <c r="K123" s="51"/>
      <c r="P123" s="20"/>
      <c r="Q123" s="21"/>
      <c r="R123" s="21"/>
      <c r="S123" s="21"/>
      <c r="T123" s="21"/>
      <c r="U123" s="20"/>
      <c r="BH123" s="1" t="s">
        <v>21</v>
      </c>
      <c r="BI123" s="1" t="s">
        <v>22</v>
      </c>
      <c r="BJ123" s="1" t="s">
        <v>31</v>
      </c>
      <c r="BK123" s="1" t="s">
        <v>0</v>
      </c>
      <c r="BL123" s="1" t="s">
        <v>23</v>
      </c>
      <c r="BM123" s="1" t="s">
        <v>32</v>
      </c>
      <c r="BN123" s="1" t="s">
        <v>33</v>
      </c>
      <c r="BO123" s="1" t="s">
        <v>24</v>
      </c>
      <c r="BP123" s="1" t="s">
        <v>34</v>
      </c>
      <c r="BQ123" s="1" t="s">
        <v>35</v>
      </c>
      <c r="BR123" s="1" t="s">
        <v>25</v>
      </c>
      <c r="BS123" s="1" t="s">
        <v>1</v>
      </c>
      <c r="BT123" s="1" t="s">
        <v>26</v>
      </c>
      <c r="BU123" s="1" t="s">
        <v>72</v>
      </c>
      <c r="BV123" s="1" t="s">
        <v>27</v>
      </c>
      <c r="BW123" s="1" t="s">
        <v>28</v>
      </c>
      <c r="BX123" s="1" t="s">
        <v>18</v>
      </c>
      <c r="BY123" s="1" t="s">
        <v>19</v>
      </c>
      <c r="BZ123" s="1" t="s">
        <v>29</v>
      </c>
      <c r="CA123" s="1" t="s">
        <v>95</v>
      </c>
      <c r="CB123" s="1" t="s">
        <v>96</v>
      </c>
    </row>
    <row r="124" spans="1:82">
      <c r="BH124" t="e">
        <f>FIND("	",$D$122)</f>
        <v>#VALUE!</v>
      </c>
      <c r="BI124" t="e">
        <f t="shared" ref="BI124:CB124" si="37">FIND("	",$D$122,BH124+1)</f>
        <v>#VALUE!</v>
      </c>
      <c r="BJ124" t="e">
        <f t="shared" si="37"/>
        <v>#VALUE!</v>
      </c>
      <c r="BK124" t="e">
        <f t="shared" si="37"/>
        <v>#VALUE!</v>
      </c>
      <c r="BL124" t="e">
        <f t="shared" si="37"/>
        <v>#VALUE!</v>
      </c>
      <c r="BM124" t="e">
        <f t="shared" si="37"/>
        <v>#VALUE!</v>
      </c>
      <c r="BN124" t="e">
        <f t="shared" si="37"/>
        <v>#VALUE!</v>
      </c>
      <c r="BO124" t="e">
        <f t="shared" si="37"/>
        <v>#VALUE!</v>
      </c>
      <c r="BP124" t="e">
        <f t="shared" si="37"/>
        <v>#VALUE!</v>
      </c>
      <c r="BQ124" t="e">
        <f t="shared" si="37"/>
        <v>#VALUE!</v>
      </c>
      <c r="BR124" t="e">
        <f t="shared" si="37"/>
        <v>#VALUE!</v>
      </c>
      <c r="BS124" t="e">
        <f t="shared" si="37"/>
        <v>#VALUE!</v>
      </c>
      <c r="BT124" t="e">
        <f t="shared" si="37"/>
        <v>#VALUE!</v>
      </c>
      <c r="BU124" t="e">
        <f t="shared" si="37"/>
        <v>#VALUE!</v>
      </c>
      <c r="BV124" t="e">
        <f t="shared" si="37"/>
        <v>#VALUE!</v>
      </c>
      <c r="BW124" t="e">
        <f t="shared" si="37"/>
        <v>#VALUE!</v>
      </c>
      <c r="BX124" t="e">
        <f t="shared" si="37"/>
        <v>#VALUE!</v>
      </c>
      <c r="BY124" t="e">
        <f t="shared" si="37"/>
        <v>#VALUE!</v>
      </c>
      <c r="BZ124" t="e">
        <f t="shared" si="37"/>
        <v>#VALUE!</v>
      </c>
      <c r="CA124" t="e">
        <f t="shared" si="37"/>
        <v>#VALUE!</v>
      </c>
      <c r="CB124" t="e">
        <f t="shared" si="37"/>
        <v>#VALUE!</v>
      </c>
    </row>
    <row r="125" spans="1:82">
      <c r="N125" s="6"/>
      <c r="BH125" t="e">
        <f>TRIM(MID($D$122,1,BH124-1))</f>
        <v>#VALUE!</v>
      </c>
      <c r="BJ125" t="e">
        <f>TRIM(MID($D$122,BH124,BI124-BH124))</f>
        <v>#VALUE!</v>
      </c>
      <c r="BM125" t="e">
        <f>TRIM(MID($D$122,BJ124,BK124-BJ124))</f>
        <v>#VALUE!</v>
      </c>
      <c r="BN125" t="e">
        <f>TRIM(MID($D$122,BK124,BL124-BK124))</f>
        <v>#VALUE!</v>
      </c>
      <c r="BP125" t="e">
        <f>TRIM(MID($D$122,BL124,BM124-BL124))</f>
        <v>#VALUE!</v>
      </c>
      <c r="BQ125" t="e">
        <f>TRIM(MID($D$122,BM124,BN124-BM124))</f>
        <v>#VALUE!</v>
      </c>
      <c r="BS125" t="e">
        <f t="shared" ref="BS125:CD125" si="38">TRIM(MID($D$122,BN124,BO124-BN124))</f>
        <v>#VALUE!</v>
      </c>
      <c r="BT125" t="e">
        <f t="shared" si="38"/>
        <v>#VALUE!</v>
      </c>
      <c r="BU125" t="e">
        <f t="shared" si="38"/>
        <v>#VALUE!</v>
      </c>
      <c r="BV125" t="e">
        <f t="shared" si="38"/>
        <v>#VALUE!</v>
      </c>
      <c r="BW125" t="e">
        <f t="shared" si="38"/>
        <v>#VALUE!</v>
      </c>
      <c r="BX125" t="e">
        <f t="shared" si="38"/>
        <v>#VALUE!</v>
      </c>
      <c r="BY125" t="e">
        <f t="shared" si="38"/>
        <v>#VALUE!</v>
      </c>
      <c r="BZ125" t="e">
        <f t="shared" si="38"/>
        <v>#VALUE!</v>
      </c>
      <c r="CA125" t="e">
        <f t="shared" si="38"/>
        <v>#VALUE!</v>
      </c>
      <c r="CB125" t="e">
        <f t="shared" si="38"/>
        <v>#VALUE!</v>
      </c>
      <c r="CC125" t="e">
        <f t="shared" si="38"/>
        <v>#VALUE!</v>
      </c>
      <c r="CD125" t="e">
        <f t="shared" si="38"/>
        <v>#VALUE!</v>
      </c>
    </row>
    <row r="126" spans="1:82" ht="16.5" thickBot="1">
      <c r="BH126" t="e">
        <f>FIND("-",BJ125)</f>
        <v>#VALUE!</v>
      </c>
      <c r="BJ126" t="e">
        <f>FIND("-",BJ125)</f>
        <v>#VALUE!</v>
      </c>
      <c r="BL126" t="e">
        <f>FIND("-",BP125)</f>
        <v>#VALUE!</v>
      </c>
      <c r="BN126" t="e">
        <f>FIND("-",BS125)</f>
        <v>#VALUE!</v>
      </c>
    </row>
    <row r="127" spans="1:82" ht="18.75" thickBot="1">
      <c r="B127" s="25" t="s">
        <v>46</v>
      </c>
      <c r="C127" s="24"/>
      <c r="D127" s="24"/>
      <c r="E127" s="25" t="s">
        <v>47</v>
      </c>
      <c r="F127" s="24"/>
      <c r="J127" s="184"/>
      <c r="K127" s="185"/>
      <c r="L127" s="140" t="str">
        <f>B117</f>
        <v>TMB</v>
      </c>
      <c r="M127" s="139" t="str">
        <f>B118</f>
        <v>BLMA</v>
      </c>
      <c r="BJ127" t="e">
        <f>LEFT(BJ125,3)</f>
        <v>#VALUE!</v>
      </c>
      <c r="BK127" t="e">
        <f>RIGHT(BJ125,LEN(BJ125)-BH126)</f>
        <v>#VALUE!</v>
      </c>
      <c r="BM127" t="e">
        <f>LEFT(BM125,BJ126-1)</f>
        <v>#VALUE!</v>
      </c>
      <c r="BN127" t="e">
        <f>RIGHT(BM125,LEN(BM125)-BJ126)</f>
        <v>#VALUE!</v>
      </c>
      <c r="BP127" t="e">
        <f>LEFT(BP125,BL126-1)</f>
        <v>#VALUE!</v>
      </c>
      <c r="BQ127" t="e">
        <f>RIGHT(BP125,LEN(BP125)-BL126)</f>
        <v>#VALUE!</v>
      </c>
      <c r="BS127" t="e">
        <f>LEFT(BS125,BN126-1)</f>
        <v>#VALUE!</v>
      </c>
      <c r="BT127" t="e">
        <f>RIGHT(BS125,LEN(BS125)-BN126)</f>
        <v>#VALUE!</v>
      </c>
    </row>
    <row r="128" spans="1:82">
      <c r="B128" s="22" t="s">
        <v>193</v>
      </c>
      <c r="E128" s="22" t="s">
        <v>193</v>
      </c>
      <c r="J128" s="182" t="s">
        <v>48</v>
      </c>
      <c r="K128" s="183"/>
      <c r="L128" s="28" t="e">
        <f>MID(B128,FIND(":",B128)+1,LEN(B128))*1</f>
        <v>#VALUE!</v>
      </c>
      <c r="M128" s="33" t="e">
        <f>MID(E128,FIND(":",E128)+1,LEN(E128))*1</f>
        <v>#VALUE!</v>
      </c>
      <c r="BJ128" t="e">
        <f>CLEAN(BJ127)</f>
        <v>#VALUE!</v>
      </c>
      <c r="BK128" t="e">
        <f>CLEAN(BK127)</f>
        <v>#VALUE!</v>
      </c>
      <c r="BM128" t="e">
        <f>CLEAN(BM127)</f>
        <v>#VALUE!</v>
      </c>
      <c r="BN128" t="e">
        <f>CLEAN(BN127)</f>
        <v>#VALUE!</v>
      </c>
      <c r="BP128" t="e">
        <f>CLEAN(BP127)</f>
        <v>#VALUE!</v>
      </c>
      <c r="BQ128" t="e">
        <f>CLEAN(BQ127)</f>
        <v>#VALUE!</v>
      </c>
      <c r="BS128" t="e">
        <f>CLEAN(BS127)</f>
        <v>#VALUE!</v>
      </c>
      <c r="BT128" t="e">
        <f>CLEAN(BT127)</f>
        <v>#VALUE!</v>
      </c>
      <c r="BU128" t="e">
        <f t="shared" ref="BU128:CD128" si="39">CLEAN(BU125)</f>
        <v>#VALUE!</v>
      </c>
      <c r="BV128" t="e">
        <f t="shared" si="39"/>
        <v>#VALUE!</v>
      </c>
      <c r="BW128" t="e">
        <f t="shared" si="39"/>
        <v>#VALUE!</v>
      </c>
      <c r="BX128" t="e">
        <f t="shared" si="39"/>
        <v>#VALUE!</v>
      </c>
      <c r="BY128" t="e">
        <f t="shared" si="39"/>
        <v>#VALUE!</v>
      </c>
      <c r="BZ128" t="e">
        <f t="shared" si="39"/>
        <v>#VALUE!</v>
      </c>
      <c r="CA128" t="e">
        <f t="shared" si="39"/>
        <v>#VALUE!</v>
      </c>
      <c r="CB128" t="e">
        <f t="shared" si="39"/>
        <v>#VALUE!</v>
      </c>
      <c r="CC128" t="e">
        <f t="shared" si="39"/>
        <v>#VALUE!</v>
      </c>
      <c r="CD128" t="e">
        <f t="shared" si="39"/>
        <v>#VALUE!</v>
      </c>
    </row>
    <row r="129" spans="1:55" ht="18">
      <c r="B129" s="23"/>
      <c r="E129" s="23"/>
      <c r="J129" s="182" t="s">
        <v>49</v>
      </c>
      <c r="K129" s="183"/>
      <c r="L129" s="29" t="e">
        <f>MID(B130,FIND(":",B130)+1,LEN(B130))*1</f>
        <v>#VALUE!</v>
      </c>
      <c r="M129" s="34" t="e">
        <f>MID(E130,FIND(":",E130)+1,LEN(E130))*1</f>
        <v>#VALUE!</v>
      </c>
    </row>
    <row r="130" spans="1:55">
      <c r="B130" s="22" t="s">
        <v>194</v>
      </c>
      <c r="E130" s="22" t="s">
        <v>194</v>
      </c>
      <c r="J130" s="182" t="s">
        <v>135</v>
      </c>
      <c r="K130" s="183"/>
      <c r="L130" s="29" t="e">
        <f>MID(B132,FIND(":",B132)+1,LEN(B132))*1</f>
        <v>#VALUE!</v>
      </c>
      <c r="M130" s="34" t="e">
        <f>MID(E132,FIND(":",E132)+1,LEN(E132))*1</f>
        <v>#VALUE!</v>
      </c>
    </row>
    <row r="131" spans="1:55" ht="18">
      <c r="B131" s="23"/>
      <c r="E131" s="23"/>
      <c r="J131" s="182" t="s">
        <v>51</v>
      </c>
      <c r="K131" s="183"/>
      <c r="L131" s="29" t="e">
        <f>MID(B134,FIND(":",B134)+1,LEN(B134))*1</f>
        <v>#VALUE!</v>
      </c>
      <c r="M131" s="34" t="e">
        <f>MID(E134,FIND(":",E134)+1,LEN(E134))*1</f>
        <v>#VALUE!</v>
      </c>
    </row>
    <row r="132" spans="1:55" ht="16.5" thickBot="1">
      <c r="B132" s="22" t="s">
        <v>195</v>
      </c>
      <c r="E132" s="22" t="s">
        <v>195</v>
      </c>
      <c r="J132" s="189" t="s">
        <v>52</v>
      </c>
      <c r="K132" s="190"/>
      <c r="L132" s="31" t="e">
        <f>MID(B136,FIND(":",B136)+1,LEN(B136))*1</f>
        <v>#VALUE!</v>
      </c>
      <c r="M132" s="35" t="e">
        <f>MID(E136,FIND(":",E136)+1,LEN(E136))*1</f>
        <v>#VALUE!</v>
      </c>
    </row>
    <row r="133" spans="1:55" ht="18">
      <c r="B133" s="23"/>
      <c r="E133" s="23"/>
    </row>
    <row r="134" spans="1:55">
      <c r="B134" s="22" t="s">
        <v>196</v>
      </c>
      <c r="E134" s="22" t="s">
        <v>196</v>
      </c>
    </row>
    <row r="135" spans="1:55" ht="18">
      <c r="B135" s="23"/>
      <c r="E135" s="23"/>
    </row>
    <row r="136" spans="1:55">
      <c r="B136" s="22" t="s">
        <v>197</v>
      </c>
      <c r="E136" s="22" t="s">
        <v>197</v>
      </c>
    </row>
    <row r="137" spans="1:55" ht="18">
      <c r="B137" s="23"/>
      <c r="E137" s="23"/>
    </row>
    <row r="138" spans="1:55">
      <c r="B138" s="22" t="s">
        <v>161</v>
      </c>
      <c r="E138" s="22" t="s">
        <v>161</v>
      </c>
    </row>
    <row r="139" spans="1:55" ht="18">
      <c r="B139" s="23"/>
      <c r="E139" s="23"/>
    </row>
    <row r="140" spans="1:55">
      <c r="B140" s="22" t="s">
        <v>198</v>
      </c>
      <c r="E140" s="22" t="s">
        <v>198</v>
      </c>
    </row>
    <row r="141" spans="1:55" ht="16.5" thickBot="1"/>
    <row r="142" spans="1:55" ht="16.5" thickBot="1">
      <c r="AF142" s="162" t="s">
        <v>121</v>
      </c>
      <c r="AG142" s="163"/>
      <c r="AH142" s="163"/>
      <c r="AI142" s="163"/>
      <c r="AJ142" s="163"/>
      <c r="AK142" s="163"/>
      <c r="AL142" s="163"/>
      <c r="AM142" s="163"/>
      <c r="AN142" s="163"/>
      <c r="AO142" s="163"/>
      <c r="AP142" s="163"/>
      <c r="AQ142" s="163"/>
      <c r="AR142" s="163"/>
      <c r="AS142" s="164"/>
      <c r="AT142" s="165" t="s">
        <v>122</v>
      </c>
      <c r="AU142" s="166"/>
      <c r="AV142" s="166"/>
      <c r="AW142" s="166"/>
      <c r="AX142" s="166"/>
      <c r="AY142" s="166"/>
      <c r="AZ142" s="166"/>
      <c r="BA142" s="166"/>
      <c r="BB142" s="166"/>
      <c r="BC142" s="167"/>
    </row>
    <row r="143" spans="1:55" ht="16.5" thickBot="1">
      <c r="B143" s="55"/>
      <c r="C143" s="128"/>
      <c r="D143" s="71"/>
      <c r="E143" s="71"/>
      <c r="F143" s="71"/>
      <c r="G143" s="168" t="s">
        <v>120</v>
      </c>
      <c r="H143" s="169"/>
      <c r="I143" s="169"/>
      <c r="J143" s="169"/>
      <c r="K143" s="169"/>
      <c r="L143" s="169"/>
      <c r="M143" s="169"/>
      <c r="N143" s="169"/>
      <c r="O143" s="169"/>
      <c r="P143" s="169"/>
      <c r="Q143" s="169"/>
      <c r="R143" s="169"/>
      <c r="S143" s="169"/>
      <c r="T143" s="169"/>
      <c r="U143" s="169"/>
      <c r="V143" s="169"/>
      <c r="W143" s="169"/>
      <c r="X143" s="169"/>
      <c r="Y143" s="169"/>
      <c r="Z143" s="169"/>
      <c r="AA143" s="169"/>
      <c r="AB143" s="169"/>
      <c r="AC143" s="169"/>
      <c r="AD143" s="169"/>
      <c r="AE143" s="170"/>
      <c r="AF143" s="78"/>
      <c r="AG143" s="78"/>
      <c r="AH143" s="78"/>
      <c r="AI143" s="78"/>
      <c r="AJ143" s="78"/>
      <c r="AK143" s="78"/>
      <c r="AL143" s="78"/>
      <c r="AM143" s="79"/>
      <c r="AN143" s="172" t="s">
        <v>112</v>
      </c>
      <c r="AO143" s="172"/>
      <c r="AP143" s="172"/>
      <c r="AQ143" s="172"/>
      <c r="AR143" s="172"/>
      <c r="AS143" s="173"/>
      <c r="AT143" s="84"/>
      <c r="AU143" s="84"/>
      <c r="AV143" s="84"/>
      <c r="AW143" s="84"/>
      <c r="AX143" s="91"/>
      <c r="AY143" s="174" t="s">
        <v>112</v>
      </c>
      <c r="AZ143" s="175"/>
      <c r="BA143" s="175"/>
      <c r="BB143" s="175"/>
      <c r="BC143" s="176"/>
    </row>
    <row r="144" spans="1:55" ht="16.5" thickBot="1">
      <c r="A144" s="57" t="s">
        <v>84</v>
      </c>
      <c r="B144" s="57" t="s">
        <v>124</v>
      </c>
      <c r="C144" s="41" t="s">
        <v>90</v>
      </c>
      <c r="D144" s="56" t="s">
        <v>115</v>
      </c>
      <c r="E144" s="19" t="s">
        <v>22</v>
      </c>
      <c r="F144" s="76" t="s">
        <v>116</v>
      </c>
      <c r="G144" s="73" t="s">
        <v>7</v>
      </c>
      <c r="H144" s="72" t="s">
        <v>8</v>
      </c>
      <c r="I144" s="72" t="s">
        <v>117</v>
      </c>
      <c r="J144" s="72" t="s">
        <v>10</v>
      </c>
      <c r="K144" s="72" t="s">
        <v>11</v>
      </c>
      <c r="L144" s="72" t="s">
        <v>118</v>
      </c>
      <c r="M144" s="72" t="s">
        <v>91</v>
      </c>
      <c r="N144" s="72" t="s">
        <v>92</v>
      </c>
      <c r="O144" s="72" t="s">
        <v>93</v>
      </c>
      <c r="P144" s="72" t="s">
        <v>13</v>
      </c>
      <c r="Q144" s="72" t="s">
        <v>14</v>
      </c>
      <c r="R144" s="72" t="s">
        <v>15</v>
      </c>
      <c r="S144" s="72" t="s">
        <v>36</v>
      </c>
      <c r="T144" s="72" t="s">
        <v>94</v>
      </c>
      <c r="U144" s="72" t="s">
        <v>16</v>
      </c>
      <c r="V144" s="72" t="s">
        <v>17</v>
      </c>
      <c r="W144" s="72" t="s">
        <v>39</v>
      </c>
      <c r="X144" s="72" t="s">
        <v>18</v>
      </c>
      <c r="Y144" s="72" t="s">
        <v>19</v>
      </c>
      <c r="Z144" s="72" t="s">
        <v>29</v>
      </c>
      <c r="AA144" s="72" t="s">
        <v>95</v>
      </c>
      <c r="AB144" s="72" t="s">
        <v>96</v>
      </c>
      <c r="AC144" s="72" t="s">
        <v>97</v>
      </c>
      <c r="AD144" s="72" t="s">
        <v>98</v>
      </c>
      <c r="AE144" s="77" t="s">
        <v>99</v>
      </c>
      <c r="AF144" s="80" t="s">
        <v>100</v>
      </c>
      <c r="AG144" s="81" t="s">
        <v>101</v>
      </c>
      <c r="AH144" s="81" t="s">
        <v>102</v>
      </c>
      <c r="AI144" s="81" t="s">
        <v>103</v>
      </c>
      <c r="AJ144" s="81" t="s">
        <v>104</v>
      </c>
      <c r="AK144" s="81" t="s">
        <v>105</v>
      </c>
      <c r="AL144" s="81" t="s">
        <v>106</v>
      </c>
      <c r="AM144" s="82" t="s">
        <v>107</v>
      </c>
      <c r="AN144" s="80" t="s">
        <v>100</v>
      </c>
      <c r="AO144" s="81" t="s">
        <v>36</v>
      </c>
      <c r="AP144" s="81" t="s">
        <v>104</v>
      </c>
      <c r="AQ144" s="81" t="s">
        <v>105</v>
      </c>
      <c r="AR144" s="81" t="s">
        <v>106</v>
      </c>
      <c r="AS144" s="83" t="s">
        <v>107</v>
      </c>
      <c r="AT144" s="85" t="s">
        <v>108</v>
      </c>
      <c r="AU144" s="86" t="s">
        <v>109</v>
      </c>
      <c r="AV144" s="86" t="s">
        <v>110</v>
      </c>
      <c r="AW144" s="86" t="s">
        <v>111</v>
      </c>
      <c r="AX144" s="92" t="s">
        <v>119</v>
      </c>
      <c r="AY144" s="121" t="s">
        <v>108</v>
      </c>
      <c r="AZ144" s="86" t="s">
        <v>109</v>
      </c>
      <c r="BA144" s="86" t="s">
        <v>110</v>
      </c>
      <c r="BB144" s="86" t="s">
        <v>111</v>
      </c>
      <c r="BC144" s="122" t="s">
        <v>119</v>
      </c>
    </row>
    <row r="145" spans="1:82" ht="16.5" thickBot="1">
      <c r="A145" s="127">
        <f xml:space="preserve"> Calendrier!A21</f>
        <v>18</v>
      </c>
      <c r="B145" s="95" t="str">
        <f>Calendrier!C21</f>
        <v>TGB</v>
      </c>
      <c r="C145" s="99" t="str">
        <f>IF(E145&gt;F145,"V","D")</f>
        <v>D</v>
      </c>
      <c r="D145" s="100" t="s">
        <v>113</v>
      </c>
      <c r="E145" s="101">
        <f>IF(ISERROR(BH153),0,VALUE(BH153))</f>
        <v>0</v>
      </c>
      <c r="F145" s="102">
        <f>IF(ISERROR(BH147),0,VALUE(BH147))</f>
        <v>0</v>
      </c>
      <c r="G145" s="74">
        <f>IF(ISERROR(BM156),0,VALUE(BM156))</f>
        <v>0</v>
      </c>
      <c r="H145" s="63">
        <f>IF(ISERROR(BN156),0,VALUE(BN156))</f>
        <v>0</v>
      </c>
      <c r="I145" s="114">
        <f>IF(ISERROR(G145/H145)=TRUE,0,(G145/H145))</f>
        <v>0</v>
      </c>
      <c r="J145" s="63">
        <f>IF(ISERROR(BP156),0,VALUE(BP156))</f>
        <v>0</v>
      </c>
      <c r="K145" s="63">
        <f>IF(ISERROR(BQ156),0,VALUE(BQ156))</f>
        <v>0</v>
      </c>
      <c r="L145" s="114">
        <f>IF(ISERROR(J145/K145)=TRUE,0,(J145/K145))</f>
        <v>0</v>
      </c>
      <c r="M145" s="63">
        <f>G145+J145</f>
        <v>0</v>
      </c>
      <c r="N145" s="63">
        <f>H145+K145</f>
        <v>0</v>
      </c>
      <c r="O145" s="114">
        <f>IF(ISERROR(M145+0.5*J145/N145)=TRUE,0,(M145/N145))</f>
        <v>0</v>
      </c>
      <c r="P145" s="63">
        <f>IF(ISERROR(BS156),0,VALUE(BS156))</f>
        <v>0</v>
      </c>
      <c r="Q145" s="63">
        <f>IF(ISERROR(BT156),0,VALUE(BT156))</f>
        <v>0</v>
      </c>
      <c r="R145" s="64">
        <f>IF(ISERROR(P145/Q145)=TRUE,0,(P145/Q145)*100)</f>
        <v>0</v>
      </c>
      <c r="S145" s="114" t="e">
        <f>((M145+0.5*J145)/N145)</f>
        <v>#DIV/0!</v>
      </c>
      <c r="T145" s="114" t="e">
        <f>(E145/(2*(N145+(0.44*Q145))))</f>
        <v>#DIV/0!</v>
      </c>
      <c r="U145" s="65">
        <f>IF(ISERROR(BU156),0,VALUE(BU156))</f>
        <v>0</v>
      </c>
      <c r="V145" s="65">
        <f>IF(ISERROR(BV156),0,VALUE(BV156))</f>
        <v>0</v>
      </c>
      <c r="W145" s="66">
        <f>U145+V145</f>
        <v>0</v>
      </c>
      <c r="X145" s="65">
        <f t="shared" ref="X145:AD145" si="40">IF(ISERROR(BX156),0,VALUE(BX156))</f>
        <v>0</v>
      </c>
      <c r="Y145" s="65">
        <f t="shared" si="40"/>
        <v>0</v>
      </c>
      <c r="Z145" s="65">
        <f t="shared" si="40"/>
        <v>0</v>
      </c>
      <c r="AA145" s="65">
        <f t="shared" si="40"/>
        <v>0</v>
      </c>
      <c r="AB145" s="65">
        <f t="shared" si="40"/>
        <v>0</v>
      </c>
      <c r="AC145" s="65">
        <f t="shared" si="40"/>
        <v>0</v>
      </c>
      <c r="AD145" s="65">
        <f t="shared" si="40"/>
        <v>0</v>
      </c>
      <c r="AE145" s="119">
        <f>(E145+Z145+X145+AA145+W145)-((N145-M145)+(Q145-P145)+Y145)</f>
        <v>0</v>
      </c>
      <c r="AF145" s="107">
        <f>(N145+0.44*Q145)+(Y145-U145)</f>
        <v>0</v>
      </c>
      <c r="AG145" s="108" t="e">
        <f>100*(E145/AF145)</f>
        <v>#DIV/0!</v>
      </c>
      <c r="AH145" s="108" t="e">
        <f>AG146</f>
        <v>#DIV/0!</v>
      </c>
      <c r="AI145" s="108" t="e">
        <f>AG145-AH145</f>
        <v>#DIV/0!</v>
      </c>
      <c r="AJ145" s="109" t="e">
        <f>(U145/((N145-M145)+(Q145-P145)))</f>
        <v>#DIV/0!</v>
      </c>
      <c r="AK145" s="109" t="e">
        <f>(Y145/AF145)</f>
        <v>#DIV/0!</v>
      </c>
      <c r="AL145" s="109" t="e">
        <f>(Q145/N145)</f>
        <v>#DIV/0!</v>
      </c>
      <c r="AM145" s="110" t="e">
        <f>((S145*0.4)+(AJ145*0.2)+(AL145*0.15)-(AK145*0.25))*100</f>
        <v>#DIV/0!</v>
      </c>
      <c r="AN145" s="107">
        <f>AF146</f>
        <v>0</v>
      </c>
      <c r="AO145" s="114" t="e">
        <f>S146</f>
        <v>#DIV/0!</v>
      </c>
      <c r="AP145" s="109" t="e">
        <f>AJ146</f>
        <v>#DIV/0!</v>
      </c>
      <c r="AQ145" s="109" t="e">
        <f>AK146</f>
        <v>#DIV/0!</v>
      </c>
      <c r="AR145" s="109" t="e">
        <f>AL146</f>
        <v>#DIV/0!</v>
      </c>
      <c r="AS145" s="115" t="e">
        <f>AM146</f>
        <v>#DIV/0!</v>
      </c>
      <c r="AT145" s="129" t="e">
        <f>L156</f>
        <v>#VALUE!</v>
      </c>
      <c r="AU145" s="130" t="e">
        <f>L157</f>
        <v>#VALUE!</v>
      </c>
      <c r="AV145" s="130" t="e">
        <f>L158</f>
        <v>#VALUE!</v>
      </c>
      <c r="AW145" s="130" t="e">
        <f>L159</f>
        <v>#VALUE!</v>
      </c>
      <c r="AX145" s="131" t="e">
        <f>AV145-AW146</f>
        <v>#VALUE!</v>
      </c>
      <c r="AY145" s="132" t="e">
        <f>M156</f>
        <v>#VALUE!</v>
      </c>
      <c r="AZ145" s="130" t="e">
        <f>M157</f>
        <v>#VALUE!</v>
      </c>
      <c r="BA145" s="130" t="e">
        <f>M158</f>
        <v>#VALUE!</v>
      </c>
      <c r="BB145" s="130" t="e">
        <f>M159</f>
        <v>#VALUE!</v>
      </c>
      <c r="BC145" s="133" t="e">
        <f>BA145-AW145</f>
        <v>#VALUE!</v>
      </c>
      <c r="BH145" s="1" t="s">
        <v>21</v>
      </c>
      <c r="BI145" s="1" t="s">
        <v>22</v>
      </c>
      <c r="BJ145" s="1" t="s">
        <v>31</v>
      </c>
      <c r="BK145" s="1" t="s">
        <v>0</v>
      </c>
      <c r="BL145" s="1" t="s">
        <v>23</v>
      </c>
      <c r="BM145" s="1" t="s">
        <v>32</v>
      </c>
      <c r="BN145" s="1" t="s">
        <v>33</v>
      </c>
      <c r="BO145" s="1" t="s">
        <v>24</v>
      </c>
      <c r="BP145" s="1" t="s">
        <v>34</v>
      </c>
      <c r="BQ145" s="1" t="s">
        <v>35</v>
      </c>
      <c r="BR145" s="1" t="s">
        <v>25</v>
      </c>
      <c r="BS145" s="1" t="s">
        <v>1</v>
      </c>
      <c r="BT145" s="1" t="s">
        <v>26</v>
      </c>
      <c r="BU145" s="1" t="s">
        <v>72</v>
      </c>
      <c r="BV145" s="1" t="s">
        <v>27</v>
      </c>
      <c r="BW145" s="1" t="s">
        <v>28</v>
      </c>
      <c r="BX145" s="1" t="s">
        <v>18</v>
      </c>
      <c r="BY145" s="1" t="s">
        <v>19</v>
      </c>
      <c r="BZ145" s="1" t="s">
        <v>29</v>
      </c>
      <c r="CA145" s="1" t="s">
        <v>95</v>
      </c>
      <c r="CB145" s="1" t="s">
        <v>96</v>
      </c>
      <c r="CC145" s="1" t="s">
        <v>97</v>
      </c>
      <c r="CD145" s="1" t="s">
        <v>98</v>
      </c>
    </row>
    <row r="146" spans="1:82" ht="16.5" thickBot="1">
      <c r="B146" s="96" t="str">
        <f>Calendrier!E21</f>
        <v>BOURGES</v>
      </c>
      <c r="C146" s="103" t="str">
        <f>IF(E146&gt;F146,"V","D")</f>
        <v>D</v>
      </c>
      <c r="D146" s="104" t="s">
        <v>114</v>
      </c>
      <c r="E146" s="105">
        <f>IF(ISERROR(BH147),0,VALUE(BH147))</f>
        <v>0</v>
      </c>
      <c r="F146" s="106">
        <f>IF(ISERROR(BH153),0,VALUE(BH153))</f>
        <v>0</v>
      </c>
      <c r="G146" s="75">
        <f>IF(ISERROR(BM150),0,VALUE(BM150))</f>
        <v>0</v>
      </c>
      <c r="H146" s="67">
        <f>IF(ISERROR(BN150),0,VALUE(BN150))</f>
        <v>0</v>
      </c>
      <c r="I146" s="117">
        <f>IF(ISERROR(G146/H146)=TRUE,0,(G146/H146))</f>
        <v>0</v>
      </c>
      <c r="J146" s="69">
        <f>IF(ISERROR(BP150),0,VALUE(BP150))</f>
        <v>0</v>
      </c>
      <c r="K146" s="69">
        <f>IF(ISERROR(BQ150),0,VALUE(BQ150))</f>
        <v>0</v>
      </c>
      <c r="L146" s="117">
        <f>IF(ISERROR(J146/K146)=TRUE,0,(J146/K146))</f>
        <v>0</v>
      </c>
      <c r="M146" s="69">
        <f>G146+J146</f>
        <v>0</v>
      </c>
      <c r="N146" s="69">
        <f>H146+K146</f>
        <v>0</v>
      </c>
      <c r="O146" s="117">
        <f>IF(ISERROR(M146+0.5*J146/N146)=TRUE,0,(M146/N146))</f>
        <v>0</v>
      </c>
      <c r="P146" s="69">
        <f>IF(ISERROR(BS150),0,VALUE(BS150))</f>
        <v>0</v>
      </c>
      <c r="Q146" s="69">
        <f>IF(ISERROR(BT150),0,VALUE(BT150))</f>
        <v>0</v>
      </c>
      <c r="R146" s="68">
        <f>IF(ISERROR(P146/Q146)=TRUE,0,(P146/Q146)*100)</f>
        <v>0</v>
      </c>
      <c r="S146" s="117" t="e">
        <f>((M146+0.5*J146)/N146)</f>
        <v>#DIV/0!</v>
      </c>
      <c r="T146" s="117" t="e">
        <f>(E146/(2*(N146+(0.44*Q146))))</f>
        <v>#DIV/0!</v>
      </c>
      <c r="U146" s="67">
        <f>IF(ISERROR(BU150),0,VALUE(BU150))</f>
        <v>0</v>
      </c>
      <c r="V146" s="67">
        <f>IF(ISERROR(BV150),0,VALUE(BV150))</f>
        <v>0</v>
      </c>
      <c r="W146" s="70">
        <f>U146+V146</f>
        <v>0</v>
      </c>
      <c r="X146" s="67">
        <f t="shared" ref="X146:AD146" si="41">IF(ISERROR(BX150),0,VALUE(BX150))</f>
        <v>0</v>
      </c>
      <c r="Y146" s="67">
        <f t="shared" si="41"/>
        <v>0</v>
      </c>
      <c r="Z146" s="67">
        <f t="shared" si="41"/>
        <v>0</v>
      </c>
      <c r="AA146" s="67">
        <f t="shared" si="41"/>
        <v>0</v>
      </c>
      <c r="AB146" s="67">
        <f t="shared" si="41"/>
        <v>0</v>
      </c>
      <c r="AC146" s="67">
        <f t="shared" si="41"/>
        <v>0</v>
      </c>
      <c r="AD146" s="67">
        <f t="shared" si="41"/>
        <v>0</v>
      </c>
      <c r="AE146" s="120">
        <f>(E146+Z146+X146+AA146+W146)-((N146-M146)+(Q146-P146)+Y146)</f>
        <v>0</v>
      </c>
      <c r="AF146" s="116">
        <f>(N146+0.44*Q146)+(Y146-U146)</f>
        <v>0</v>
      </c>
      <c r="AG146" s="111" t="e">
        <f>100*(E146/AF146)</f>
        <v>#DIV/0!</v>
      </c>
      <c r="AH146" s="111" t="e">
        <f>AG145</f>
        <v>#DIV/0!</v>
      </c>
      <c r="AI146" s="111" t="e">
        <f>AG146-AH146</f>
        <v>#DIV/0!</v>
      </c>
      <c r="AJ146" s="112" t="e">
        <f>(U146/((N146-M146)+(Q146-P146)))</f>
        <v>#DIV/0!</v>
      </c>
      <c r="AK146" s="112" t="e">
        <f>(Y146/AF146)</f>
        <v>#DIV/0!</v>
      </c>
      <c r="AL146" s="112" t="e">
        <f>(Q146/N146)</f>
        <v>#DIV/0!</v>
      </c>
      <c r="AM146" s="113" t="e">
        <f>((S146*0.4)+(AJ146*0.2)+(AL146*0.15)-(AK146*0.25))*100</f>
        <v>#DIV/0!</v>
      </c>
      <c r="AN146" s="116">
        <f>AF145</f>
        <v>0</v>
      </c>
      <c r="AO146" s="117" t="e">
        <f>S145</f>
        <v>#DIV/0!</v>
      </c>
      <c r="AP146" s="112" t="e">
        <f>AJ145</f>
        <v>#DIV/0!</v>
      </c>
      <c r="AQ146" s="112" t="e">
        <f>AK145</f>
        <v>#DIV/0!</v>
      </c>
      <c r="AR146" s="112" t="e">
        <f>AL145</f>
        <v>#DIV/0!</v>
      </c>
      <c r="AS146" s="118" t="e">
        <f>AM145</f>
        <v>#DIV/0!</v>
      </c>
      <c r="AT146" s="134" t="e">
        <f>M156</f>
        <v>#VALUE!</v>
      </c>
      <c r="AU146" s="70" t="e">
        <f>M157</f>
        <v>#VALUE!</v>
      </c>
      <c r="AV146" s="70" t="e">
        <f>M158</f>
        <v>#VALUE!</v>
      </c>
      <c r="AW146" s="135" t="e">
        <f>M159</f>
        <v>#VALUE!</v>
      </c>
      <c r="AX146" s="136" t="e">
        <f>AV146-AW145</f>
        <v>#VALUE!</v>
      </c>
      <c r="AY146" s="137" t="e">
        <f>L156</f>
        <v>#VALUE!</v>
      </c>
      <c r="AZ146" s="135" t="e">
        <f>L157</f>
        <v>#VALUE!</v>
      </c>
      <c r="BA146" s="135" t="e">
        <f>L158</f>
        <v>#VALUE!</v>
      </c>
      <c r="BB146" s="135" t="e">
        <f>L159</f>
        <v>#VALUE!</v>
      </c>
      <c r="BC146" s="138" t="e">
        <f>BA146-AW146</f>
        <v>#VALUE!</v>
      </c>
      <c r="BH146" t="e">
        <f>FIND("	",$D$151)</f>
        <v>#VALUE!</v>
      </c>
      <c r="BI146" t="e">
        <f t="shared" ref="BI146:CB146" si="42">FIND("	",$D$151,BH146+1)</f>
        <v>#VALUE!</v>
      </c>
      <c r="BJ146" t="e">
        <f t="shared" si="42"/>
        <v>#VALUE!</v>
      </c>
      <c r="BK146" t="e">
        <f t="shared" si="42"/>
        <v>#VALUE!</v>
      </c>
      <c r="BL146" t="e">
        <f t="shared" si="42"/>
        <v>#VALUE!</v>
      </c>
      <c r="BM146" t="e">
        <f t="shared" si="42"/>
        <v>#VALUE!</v>
      </c>
      <c r="BN146" t="e">
        <f t="shared" si="42"/>
        <v>#VALUE!</v>
      </c>
      <c r="BO146" t="e">
        <f t="shared" si="42"/>
        <v>#VALUE!</v>
      </c>
      <c r="BP146" t="e">
        <f t="shared" si="42"/>
        <v>#VALUE!</v>
      </c>
      <c r="BQ146" t="e">
        <f t="shared" si="42"/>
        <v>#VALUE!</v>
      </c>
      <c r="BR146" t="e">
        <f t="shared" si="42"/>
        <v>#VALUE!</v>
      </c>
      <c r="BS146" t="e">
        <f t="shared" si="42"/>
        <v>#VALUE!</v>
      </c>
      <c r="BT146" t="e">
        <f t="shared" si="42"/>
        <v>#VALUE!</v>
      </c>
      <c r="BU146" t="e">
        <f t="shared" si="42"/>
        <v>#VALUE!</v>
      </c>
      <c r="BV146" t="e">
        <f t="shared" si="42"/>
        <v>#VALUE!</v>
      </c>
      <c r="BW146" t="e">
        <f t="shared" si="42"/>
        <v>#VALUE!</v>
      </c>
      <c r="BX146" t="e">
        <f t="shared" si="42"/>
        <v>#VALUE!</v>
      </c>
      <c r="BY146" t="e">
        <f t="shared" si="42"/>
        <v>#VALUE!</v>
      </c>
      <c r="BZ146" t="e">
        <f t="shared" si="42"/>
        <v>#VALUE!</v>
      </c>
      <c r="CA146" t="e">
        <f t="shared" si="42"/>
        <v>#VALUE!</v>
      </c>
      <c r="CB146" t="e">
        <f t="shared" si="42"/>
        <v>#VALUE!</v>
      </c>
    </row>
    <row r="147" spans="1:82">
      <c r="BH147" t="e">
        <f>TRIM(MID($D$151,1,BH146-1))</f>
        <v>#VALUE!</v>
      </c>
      <c r="BJ147" t="e">
        <f>TRIM(MID($D$151,BH146,BI146-BH146))</f>
        <v>#VALUE!</v>
      </c>
      <c r="BM147" t="e">
        <f>TRIM(MID($D$151,BJ146,BK146-BJ146))</f>
        <v>#VALUE!</v>
      </c>
      <c r="BN147" t="e">
        <f>TRIM(MID($D$151,BK146,BL146-BK146))</f>
        <v>#VALUE!</v>
      </c>
      <c r="BP147" t="e">
        <f>TRIM(MID($D$151,BL146,BM146-BL146))</f>
        <v>#VALUE!</v>
      </c>
      <c r="BQ147" t="e">
        <f>TRIM(MID($D$151,BM146,BN146-BM146))</f>
        <v>#VALUE!</v>
      </c>
      <c r="BS147" t="e">
        <f t="shared" ref="BS147:CD147" si="43">TRIM(MID($D$151,BN146,BO146-BN146))</f>
        <v>#VALUE!</v>
      </c>
      <c r="BT147" t="e">
        <f t="shared" si="43"/>
        <v>#VALUE!</v>
      </c>
      <c r="BU147" t="e">
        <f t="shared" si="43"/>
        <v>#VALUE!</v>
      </c>
      <c r="BV147" t="e">
        <f t="shared" si="43"/>
        <v>#VALUE!</v>
      </c>
      <c r="BW147" t="e">
        <f t="shared" si="43"/>
        <v>#VALUE!</v>
      </c>
      <c r="BX147" t="e">
        <f t="shared" si="43"/>
        <v>#VALUE!</v>
      </c>
      <c r="BY147" t="e">
        <f t="shared" si="43"/>
        <v>#VALUE!</v>
      </c>
      <c r="BZ147" t="e">
        <f t="shared" si="43"/>
        <v>#VALUE!</v>
      </c>
      <c r="CA147" t="e">
        <f t="shared" si="43"/>
        <v>#VALUE!</v>
      </c>
      <c r="CB147" t="e">
        <f t="shared" si="43"/>
        <v>#VALUE!</v>
      </c>
      <c r="CC147" t="e">
        <f t="shared" si="43"/>
        <v>#VALUE!</v>
      </c>
      <c r="CD147" t="e">
        <f t="shared" si="43"/>
        <v>#VALUE!</v>
      </c>
    </row>
    <row r="148" spans="1:82" ht="16.5" thickBot="1">
      <c r="I148" s="4"/>
      <c r="K148" s="4"/>
      <c r="BH148" t="e">
        <f>FIND("-",BJ147)</f>
        <v>#VALUE!</v>
      </c>
      <c r="BJ148" t="e">
        <f>FIND("-",BJ147)</f>
        <v>#VALUE!</v>
      </c>
      <c r="BL148" t="e">
        <f>FIND("-",BP147)</f>
        <v>#VALUE!</v>
      </c>
      <c r="BN148" t="e">
        <f>FIND("-",BS147)</f>
        <v>#VALUE!</v>
      </c>
    </row>
    <row r="149" spans="1:82" ht="16.5" thickBot="1">
      <c r="C149" s="186" t="s">
        <v>20</v>
      </c>
      <c r="D149" s="187"/>
      <c r="E149" s="187"/>
      <c r="F149" s="187"/>
      <c r="G149" s="187"/>
      <c r="H149" s="187"/>
      <c r="I149" s="187"/>
      <c r="J149" s="187"/>
      <c r="K149" s="188"/>
      <c r="BJ149" t="e">
        <f>LEFT(BJ147,3)</f>
        <v>#VALUE!</v>
      </c>
      <c r="BK149" t="e">
        <f>RIGHT(BJ147,LEN(BJ147)-BH148)</f>
        <v>#VALUE!</v>
      </c>
      <c r="BM149" t="e">
        <f>LEFT(BM147,BJ148-1)</f>
        <v>#VALUE!</v>
      </c>
      <c r="BN149" t="e">
        <f>RIGHT(BM147,LEN(BM147)-BJ148)</f>
        <v>#VALUE!</v>
      </c>
      <c r="BO149" t="e">
        <f>RIGHT(BN147,LEN(BN147)-BL148)</f>
        <v>#VALUE!</v>
      </c>
      <c r="BP149" t="e">
        <f>LEFT(BP147,BL148-1)</f>
        <v>#VALUE!</v>
      </c>
      <c r="BQ149" t="e">
        <f>RIGHT(BP147,LEN(BP147)-BL148)</f>
        <v>#VALUE!</v>
      </c>
      <c r="BS149" t="e">
        <f>LEFT(BS147,BN148-1)</f>
        <v>#VALUE!</v>
      </c>
      <c r="BT149" t="e">
        <f>RIGHT(BS147,LEN(BS147)-BN148)</f>
        <v>#VALUE!</v>
      </c>
    </row>
    <row r="150" spans="1:82" ht="16.5" thickBot="1">
      <c r="C150" s="97" t="str">
        <f>B145</f>
        <v>TGB</v>
      </c>
      <c r="D150" s="58"/>
      <c r="E150" s="59"/>
      <c r="F150" s="59"/>
      <c r="G150" s="59"/>
      <c r="H150" s="59"/>
      <c r="I150" s="60"/>
      <c r="J150" s="60"/>
      <c r="K150" s="61"/>
      <c r="L150" s="52"/>
      <c r="P150" s="20"/>
      <c r="Q150" s="21"/>
      <c r="R150" s="21"/>
      <c r="S150" s="21"/>
      <c r="T150" s="21"/>
      <c r="U150" s="20"/>
      <c r="BJ150" t="e">
        <f>CLEAN(BJ149)</f>
        <v>#VALUE!</v>
      </c>
      <c r="BK150" t="e">
        <f>CLEAN(BK149)</f>
        <v>#VALUE!</v>
      </c>
      <c r="BM150" t="e">
        <f>CLEAN(BM149)</f>
        <v>#VALUE!</v>
      </c>
      <c r="BN150" t="e">
        <f>CLEAN(BN149)</f>
        <v>#VALUE!</v>
      </c>
      <c r="BO150" t="e">
        <f>CLEAN(BO149)</f>
        <v>#VALUE!</v>
      </c>
      <c r="BP150" t="e">
        <f>CLEAN(BP149)</f>
        <v>#VALUE!</v>
      </c>
      <c r="BQ150" t="e">
        <f>CLEAN(BQ149)</f>
        <v>#VALUE!</v>
      </c>
      <c r="BS150" t="e">
        <f>CLEAN(BS149)</f>
        <v>#VALUE!</v>
      </c>
      <c r="BT150" t="e">
        <f>CLEAN(BT149)</f>
        <v>#VALUE!</v>
      </c>
      <c r="BU150" t="e">
        <f t="shared" ref="BU150:CD150" si="44">CLEAN(BU147)</f>
        <v>#VALUE!</v>
      </c>
      <c r="BV150" t="e">
        <f t="shared" si="44"/>
        <v>#VALUE!</v>
      </c>
      <c r="BW150" t="e">
        <f t="shared" si="44"/>
        <v>#VALUE!</v>
      </c>
      <c r="BX150" t="e">
        <f t="shared" si="44"/>
        <v>#VALUE!</v>
      </c>
      <c r="BY150" t="e">
        <f t="shared" si="44"/>
        <v>#VALUE!</v>
      </c>
      <c r="BZ150" t="e">
        <f t="shared" si="44"/>
        <v>#VALUE!</v>
      </c>
      <c r="CA150" t="e">
        <f t="shared" si="44"/>
        <v>#VALUE!</v>
      </c>
      <c r="CB150" t="e">
        <f t="shared" si="44"/>
        <v>#VALUE!</v>
      </c>
      <c r="CC150" t="e">
        <f t="shared" si="44"/>
        <v>#VALUE!</v>
      </c>
      <c r="CD150" t="e">
        <f t="shared" si="44"/>
        <v>#VALUE!</v>
      </c>
    </row>
    <row r="151" spans="1:82" ht="16.5" thickBot="1">
      <c r="C151" s="98" t="str">
        <f>B146</f>
        <v>BOURGES</v>
      </c>
      <c r="D151" s="54"/>
      <c r="E151" s="49"/>
      <c r="F151" s="49"/>
      <c r="G151" s="49"/>
      <c r="H151" s="49"/>
      <c r="I151" s="50"/>
      <c r="J151" s="50"/>
      <c r="K151" s="51"/>
      <c r="P151" s="20"/>
      <c r="Q151" s="21"/>
      <c r="R151" s="21"/>
      <c r="S151" s="21"/>
      <c r="T151" s="21"/>
      <c r="U151" s="20"/>
      <c r="BH151" s="1" t="s">
        <v>21</v>
      </c>
      <c r="BI151" s="1" t="s">
        <v>22</v>
      </c>
      <c r="BJ151" s="1" t="s">
        <v>31</v>
      </c>
      <c r="BK151" s="1" t="s">
        <v>0</v>
      </c>
      <c r="BL151" s="1" t="s">
        <v>23</v>
      </c>
      <c r="BM151" s="1" t="s">
        <v>32</v>
      </c>
      <c r="BN151" s="1" t="s">
        <v>33</v>
      </c>
      <c r="BO151" s="1" t="s">
        <v>24</v>
      </c>
      <c r="BP151" s="1" t="s">
        <v>34</v>
      </c>
      <c r="BQ151" s="1" t="s">
        <v>35</v>
      </c>
      <c r="BR151" s="1" t="s">
        <v>25</v>
      </c>
      <c r="BS151" s="1" t="s">
        <v>1</v>
      </c>
      <c r="BT151" s="1" t="s">
        <v>26</v>
      </c>
      <c r="BU151" s="1" t="s">
        <v>72</v>
      </c>
      <c r="BV151" s="1" t="s">
        <v>27</v>
      </c>
      <c r="BW151" s="1" t="s">
        <v>28</v>
      </c>
      <c r="BX151" s="1" t="s">
        <v>18</v>
      </c>
      <c r="BY151" s="1" t="s">
        <v>19</v>
      </c>
      <c r="BZ151" s="1" t="s">
        <v>29</v>
      </c>
      <c r="CA151" s="1" t="s">
        <v>95</v>
      </c>
      <c r="CB151" s="1" t="s">
        <v>96</v>
      </c>
    </row>
    <row r="152" spans="1:82">
      <c r="BH152" t="e">
        <f>FIND("	",$D$150)</f>
        <v>#VALUE!</v>
      </c>
      <c r="BI152" t="e">
        <f t="shared" ref="BI152:CB152" si="45">FIND("	",$D$150,BH152+1)</f>
        <v>#VALUE!</v>
      </c>
      <c r="BJ152" t="e">
        <f t="shared" si="45"/>
        <v>#VALUE!</v>
      </c>
      <c r="BK152" t="e">
        <f t="shared" si="45"/>
        <v>#VALUE!</v>
      </c>
      <c r="BL152" t="e">
        <f t="shared" si="45"/>
        <v>#VALUE!</v>
      </c>
      <c r="BM152" t="e">
        <f t="shared" si="45"/>
        <v>#VALUE!</v>
      </c>
      <c r="BN152" t="e">
        <f t="shared" si="45"/>
        <v>#VALUE!</v>
      </c>
      <c r="BO152" t="e">
        <f t="shared" si="45"/>
        <v>#VALUE!</v>
      </c>
      <c r="BP152" t="e">
        <f t="shared" si="45"/>
        <v>#VALUE!</v>
      </c>
      <c r="BQ152" t="e">
        <f t="shared" si="45"/>
        <v>#VALUE!</v>
      </c>
      <c r="BR152" t="e">
        <f t="shared" si="45"/>
        <v>#VALUE!</v>
      </c>
      <c r="BS152" t="e">
        <f t="shared" si="45"/>
        <v>#VALUE!</v>
      </c>
      <c r="BT152" t="e">
        <f t="shared" si="45"/>
        <v>#VALUE!</v>
      </c>
      <c r="BU152" t="e">
        <f t="shared" si="45"/>
        <v>#VALUE!</v>
      </c>
      <c r="BV152" t="e">
        <f t="shared" si="45"/>
        <v>#VALUE!</v>
      </c>
      <c r="BW152" t="e">
        <f t="shared" si="45"/>
        <v>#VALUE!</v>
      </c>
      <c r="BX152" t="e">
        <f t="shared" si="45"/>
        <v>#VALUE!</v>
      </c>
      <c r="BY152" t="e">
        <f t="shared" si="45"/>
        <v>#VALUE!</v>
      </c>
      <c r="BZ152" t="e">
        <f t="shared" si="45"/>
        <v>#VALUE!</v>
      </c>
      <c r="CA152" t="e">
        <f t="shared" si="45"/>
        <v>#VALUE!</v>
      </c>
      <c r="CB152" t="e">
        <f t="shared" si="45"/>
        <v>#VALUE!</v>
      </c>
    </row>
    <row r="153" spans="1:82">
      <c r="N153" s="6"/>
      <c r="BH153" t="e">
        <f>TRIM(MID($D$150,1,BH152-1))</f>
        <v>#VALUE!</v>
      </c>
      <c r="BJ153" t="e">
        <f>TRIM(MID($D$150,BH152,BI152-BH152))</f>
        <v>#VALUE!</v>
      </c>
      <c r="BM153" t="e">
        <f>TRIM(MID($D$150,BJ152,BK152-BJ152))</f>
        <v>#VALUE!</v>
      </c>
      <c r="BN153" t="e">
        <f>TRIM(MID($D$150,BK152,BL152-BK152))</f>
        <v>#VALUE!</v>
      </c>
      <c r="BP153" t="e">
        <f>TRIM(MID($D$150,BL152,BM152-BL152))</f>
        <v>#VALUE!</v>
      </c>
      <c r="BQ153" t="e">
        <f>TRIM(MID($D$150,BM152,BN152-BM152))</f>
        <v>#VALUE!</v>
      </c>
      <c r="BS153" t="e">
        <f t="shared" ref="BS153:CD153" si="46">TRIM(MID($D$150,BN152,BO152-BN152))</f>
        <v>#VALUE!</v>
      </c>
      <c r="BT153" t="e">
        <f t="shared" si="46"/>
        <v>#VALUE!</v>
      </c>
      <c r="BU153" t="e">
        <f t="shared" si="46"/>
        <v>#VALUE!</v>
      </c>
      <c r="BV153" t="e">
        <f t="shared" si="46"/>
        <v>#VALUE!</v>
      </c>
      <c r="BW153" t="e">
        <f t="shared" si="46"/>
        <v>#VALUE!</v>
      </c>
      <c r="BX153" t="e">
        <f t="shared" si="46"/>
        <v>#VALUE!</v>
      </c>
      <c r="BY153" t="e">
        <f t="shared" si="46"/>
        <v>#VALUE!</v>
      </c>
      <c r="BZ153" t="e">
        <f t="shared" si="46"/>
        <v>#VALUE!</v>
      </c>
      <c r="CA153" t="e">
        <f t="shared" si="46"/>
        <v>#VALUE!</v>
      </c>
      <c r="CB153" t="e">
        <f t="shared" si="46"/>
        <v>#VALUE!</v>
      </c>
      <c r="CC153" t="e">
        <f t="shared" si="46"/>
        <v>#VALUE!</v>
      </c>
      <c r="CD153" t="e">
        <f t="shared" si="46"/>
        <v>#VALUE!</v>
      </c>
    </row>
    <row r="154" spans="1:82" ht="16.5" thickBot="1">
      <c r="BH154" t="e">
        <f>FIND("-",BJ153)</f>
        <v>#VALUE!</v>
      </c>
      <c r="BJ154" t="e">
        <f>FIND("-",BJ153)</f>
        <v>#VALUE!</v>
      </c>
      <c r="BL154" t="e">
        <f>FIND("-",BP153)</f>
        <v>#VALUE!</v>
      </c>
      <c r="BN154" t="e">
        <f>FIND("-",BS153)</f>
        <v>#VALUE!</v>
      </c>
    </row>
    <row r="155" spans="1:82" ht="18.75" thickBot="1">
      <c r="B155" s="25" t="s">
        <v>46</v>
      </c>
      <c r="C155" s="24"/>
      <c r="D155" s="24"/>
      <c r="E155" s="25" t="s">
        <v>47</v>
      </c>
      <c r="F155" s="24"/>
      <c r="J155" s="184"/>
      <c r="K155" s="185"/>
      <c r="L155" s="140" t="str">
        <f>B145</f>
        <v>TGB</v>
      </c>
      <c r="M155" s="139" t="str">
        <f>B146</f>
        <v>BOURGES</v>
      </c>
      <c r="BJ155" t="e">
        <f>LEFT(BJ153,3)</f>
        <v>#VALUE!</v>
      </c>
      <c r="BK155" t="e">
        <f>RIGHT(BJ153,LEN(BJ153)-BH154)</f>
        <v>#VALUE!</v>
      </c>
      <c r="BM155" t="e">
        <f>LEFT(BM153,BJ154-1)</f>
        <v>#VALUE!</v>
      </c>
      <c r="BN155" t="e">
        <f>RIGHT(BM153,LEN(BM153)-BJ154)</f>
        <v>#VALUE!</v>
      </c>
      <c r="BP155" t="e">
        <f>LEFT(BP153,BL154-1)</f>
        <v>#VALUE!</v>
      </c>
      <c r="BQ155" t="e">
        <f>RIGHT(BP153,LEN(BP153)-BL154)</f>
        <v>#VALUE!</v>
      </c>
      <c r="BS155" t="e">
        <f>LEFT(BS153,BN154-1)</f>
        <v>#VALUE!</v>
      </c>
      <c r="BT155" t="e">
        <f>RIGHT(BS153,LEN(BS153)-BN154)</f>
        <v>#VALUE!</v>
      </c>
    </row>
    <row r="156" spans="1:82">
      <c r="B156" s="22" t="s">
        <v>193</v>
      </c>
      <c r="E156" s="22" t="s">
        <v>193</v>
      </c>
      <c r="J156" s="182" t="s">
        <v>48</v>
      </c>
      <c r="K156" s="183"/>
      <c r="L156" s="28" t="e">
        <f>MID(B156,FIND(":",B156)+1,LEN(B156))*1</f>
        <v>#VALUE!</v>
      </c>
      <c r="M156" s="33" t="e">
        <f>MID(E156,FIND(":",E156)+1,LEN(E156))*1</f>
        <v>#VALUE!</v>
      </c>
      <c r="BJ156" t="e">
        <f>CLEAN(BJ155)</f>
        <v>#VALUE!</v>
      </c>
      <c r="BK156" t="e">
        <f>CLEAN(BK155)</f>
        <v>#VALUE!</v>
      </c>
      <c r="BM156" t="e">
        <f>CLEAN(BM155)</f>
        <v>#VALUE!</v>
      </c>
      <c r="BN156" t="e">
        <f>CLEAN(BN155)</f>
        <v>#VALUE!</v>
      </c>
      <c r="BP156" t="e">
        <f>CLEAN(BP155)</f>
        <v>#VALUE!</v>
      </c>
      <c r="BQ156" t="e">
        <f>CLEAN(BQ155)</f>
        <v>#VALUE!</v>
      </c>
      <c r="BS156" t="e">
        <f>CLEAN(BS155)</f>
        <v>#VALUE!</v>
      </c>
      <c r="BT156" t="e">
        <f>CLEAN(BT155)</f>
        <v>#VALUE!</v>
      </c>
      <c r="BU156" t="e">
        <f t="shared" ref="BU156:CD156" si="47">CLEAN(BU153)</f>
        <v>#VALUE!</v>
      </c>
      <c r="BV156" t="e">
        <f t="shared" si="47"/>
        <v>#VALUE!</v>
      </c>
      <c r="BW156" t="e">
        <f t="shared" si="47"/>
        <v>#VALUE!</v>
      </c>
      <c r="BX156" t="e">
        <f t="shared" si="47"/>
        <v>#VALUE!</v>
      </c>
      <c r="BY156" t="e">
        <f t="shared" si="47"/>
        <v>#VALUE!</v>
      </c>
      <c r="BZ156" t="e">
        <f t="shared" si="47"/>
        <v>#VALUE!</v>
      </c>
      <c r="CA156" t="e">
        <f t="shared" si="47"/>
        <v>#VALUE!</v>
      </c>
      <c r="CB156" t="e">
        <f t="shared" si="47"/>
        <v>#VALUE!</v>
      </c>
      <c r="CC156" t="e">
        <f t="shared" si="47"/>
        <v>#VALUE!</v>
      </c>
      <c r="CD156" t="e">
        <f t="shared" si="47"/>
        <v>#VALUE!</v>
      </c>
    </row>
    <row r="157" spans="1:82" ht="18">
      <c r="B157" s="23"/>
      <c r="E157" s="23"/>
      <c r="J157" s="182" t="s">
        <v>49</v>
      </c>
      <c r="K157" s="183"/>
      <c r="L157" s="29" t="e">
        <f>MID(B158,FIND(":",B158)+1,LEN(B158))*1</f>
        <v>#VALUE!</v>
      </c>
      <c r="M157" s="34" t="e">
        <f>MID(E158,FIND(":",E158)+1,LEN(E158))*1</f>
        <v>#VALUE!</v>
      </c>
    </row>
    <row r="158" spans="1:82">
      <c r="B158" s="22" t="s">
        <v>194</v>
      </c>
      <c r="E158" s="22" t="s">
        <v>194</v>
      </c>
      <c r="J158" s="182" t="s">
        <v>135</v>
      </c>
      <c r="K158" s="183"/>
      <c r="L158" s="29" t="e">
        <f>MID(B160,FIND(":",B160)+1,LEN(B160))*1</f>
        <v>#VALUE!</v>
      </c>
      <c r="M158" s="34" t="e">
        <f>MID(E160,FIND(":",E160)+1,LEN(E160))*1</f>
        <v>#VALUE!</v>
      </c>
    </row>
    <row r="159" spans="1:82" ht="18">
      <c r="B159" s="23"/>
      <c r="E159" s="23"/>
      <c r="J159" s="182" t="s">
        <v>51</v>
      </c>
      <c r="K159" s="183"/>
      <c r="L159" s="29" t="e">
        <f>MID(B162,FIND(":",B162)+1,LEN(B162))*1</f>
        <v>#VALUE!</v>
      </c>
      <c r="M159" s="34" t="e">
        <f>MID(E162,FIND(":",E162)+1,LEN(E162))*1</f>
        <v>#VALUE!</v>
      </c>
    </row>
    <row r="160" spans="1:82" ht="16.5" thickBot="1">
      <c r="B160" s="22" t="s">
        <v>195</v>
      </c>
      <c r="E160" s="22" t="s">
        <v>195</v>
      </c>
      <c r="J160" s="189" t="s">
        <v>52</v>
      </c>
      <c r="K160" s="190"/>
      <c r="L160" s="31" t="e">
        <f>MID(B164,FIND(":",B164)+1,LEN(B164))*1</f>
        <v>#VALUE!</v>
      </c>
      <c r="M160" s="35" t="e">
        <f>MID(E164,FIND(":",E164)+1,LEN(E164))*1</f>
        <v>#VALUE!</v>
      </c>
    </row>
    <row r="161" spans="2:5" ht="18">
      <c r="B161" s="23"/>
      <c r="E161" s="23"/>
    </row>
    <row r="162" spans="2:5">
      <c r="B162" s="22" t="s">
        <v>196</v>
      </c>
      <c r="E162" s="22" t="s">
        <v>196</v>
      </c>
    </row>
    <row r="163" spans="2:5" ht="18">
      <c r="B163" s="23"/>
      <c r="E163" s="23"/>
    </row>
    <row r="164" spans="2:5">
      <c r="B164" s="22" t="s">
        <v>197</v>
      </c>
      <c r="E164" s="22" t="s">
        <v>197</v>
      </c>
    </row>
    <row r="165" spans="2:5" ht="18">
      <c r="B165" s="23"/>
      <c r="E165" s="23"/>
    </row>
    <row r="166" spans="2:5">
      <c r="B166" s="22" t="s">
        <v>161</v>
      </c>
      <c r="E166" s="22" t="s">
        <v>161</v>
      </c>
    </row>
    <row r="167" spans="2:5" ht="18">
      <c r="B167" s="23"/>
      <c r="E167" s="23"/>
    </row>
    <row r="168" spans="2:5">
      <c r="B168" s="22" t="s">
        <v>198</v>
      </c>
      <c r="E168" s="22" t="s">
        <v>198</v>
      </c>
    </row>
    <row r="302" spans="2:24" ht="16.5" thickBot="1"/>
    <row r="303" spans="2:24">
      <c r="B303" s="45">
        <f xml:space="preserve"> Calendrier!A5</f>
        <v>2</v>
      </c>
      <c r="C303" s="195"/>
      <c r="D303" s="196"/>
      <c r="E303" s="196"/>
      <c r="F303" s="196"/>
      <c r="G303" s="196"/>
      <c r="H303" s="196"/>
      <c r="I303" s="196"/>
      <c r="J303" s="196"/>
      <c r="K303" s="196"/>
      <c r="L303" s="196"/>
      <c r="M303" s="196"/>
      <c r="N303" s="196"/>
      <c r="O303" s="196"/>
      <c r="P303" s="196"/>
      <c r="Q303" s="196"/>
      <c r="R303" s="196"/>
      <c r="S303" s="196"/>
      <c r="T303" s="196"/>
      <c r="U303" s="196"/>
      <c r="V303" s="196"/>
      <c r="W303" s="196"/>
      <c r="X303" s="196"/>
    </row>
    <row r="304" spans="2:24">
      <c r="B304" s="41" t="s">
        <v>2</v>
      </c>
      <c r="C304" s="19" t="s">
        <v>3</v>
      </c>
      <c r="D304" s="19" t="s">
        <v>4</v>
      </c>
      <c r="E304" s="19" t="s">
        <v>5</v>
      </c>
      <c r="F304" s="19" t="s">
        <v>6</v>
      </c>
      <c r="G304" s="19" t="s">
        <v>36</v>
      </c>
      <c r="H304" s="19" t="s">
        <v>7</v>
      </c>
      <c r="I304" s="19" t="s">
        <v>8</v>
      </c>
      <c r="J304" s="19" t="s">
        <v>9</v>
      </c>
      <c r="K304" s="19" t="s">
        <v>10</v>
      </c>
      <c r="L304" s="19" t="s">
        <v>11</v>
      </c>
      <c r="M304" s="19" t="s">
        <v>12</v>
      </c>
      <c r="N304" s="19" t="s">
        <v>13</v>
      </c>
      <c r="O304" s="19" t="s">
        <v>14</v>
      </c>
      <c r="P304" s="19" t="s">
        <v>15</v>
      </c>
      <c r="Q304" s="19" t="s">
        <v>16</v>
      </c>
      <c r="R304" s="19" t="s">
        <v>17</v>
      </c>
      <c r="S304" s="19" t="s">
        <v>39</v>
      </c>
      <c r="T304" s="19" t="s">
        <v>18</v>
      </c>
      <c r="U304" s="19" t="s">
        <v>19</v>
      </c>
      <c r="V304" s="19" t="s">
        <v>29</v>
      </c>
      <c r="W304" s="19" t="s">
        <v>37</v>
      </c>
      <c r="X304" s="11" t="s">
        <v>38</v>
      </c>
    </row>
    <row r="305" spans="2:51">
      <c r="B305" s="42" t="str">
        <f>Calendrier!C5</f>
        <v>RVBC</v>
      </c>
      <c r="C305" s="47">
        <v>300</v>
      </c>
      <c r="D305" s="9">
        <f>H306*2+K306*3+N306</f>
        <v>0</v>
      </c>
      <c r="E305" s="9">
        <f>H305+K305</f>
        <v>0</v>
      </c>
      <c r="F305" s="9">
        <f>I305+L305</f>
        <v>0</v>
      </c>
      <c r="G305" s="14">
        <f>IF(ISERROR(E305+0.5*K305/F305)=TRUE,0,(E305/F305)*100)</f>
        <v>0</v>
      </c>
      <c r="H305" s="37">
        <f>IF(ISERROR(AF316),0,VALUE(AF316))</f>
        <v>0</v>
      </c>
      <c r="I305" s="37">
        <f>IF(ISERROR(AG316),0,VALUE(AG316))</f>
        <v>0</v>
      </c>
      <c r="J305" s="14">
        <f>IF(ISERROR(H305/I305)=TRUE,0,(H305/I305)*100)</f>
        <v>0</v>
      </c>
      <c r="K305" s="8">
        <f>IF(ISERROR(AI316),0,VALUE(AI316))</f>
        <v>0</v>
      </c>
      <c r="L305" s="8">
        <f>IF(ISERROR(AJ316),0,VALUE(AJ316))</f>
        <v>0</v>
      </c>
      <c r="M305" s="14">
        <f>IF(ISERROR(K305/L305)=TRUE,0,(K305/L305)*100)</f>
        <v>0</v>
      </c>
      <c r="N305" s="8">
        <f>IF(ISERROR(AL316),0,VALUE(AL316))</f>
        <v>0</v>
      </c>
      <c r="O305" s="8">
        <f>IF(ISERROR(AM316),0,VALUE(AM316))</f>
        <v>0</v>
      </c>
      <c r="P305" s="14">
        <f>IF(ISERROR(N305/O305)=TRUE,0,(N305/O305)*100)</f>
        <v>0</v>
      </c>
      <c r="Q305" s="8">
        <f>IF(ISERROR(AN316),0,VALUE(AN316))</f>
        <v>0</v>
      </c>
      <c r="R305" s="8">
        <f>IF(ISERROR(AO316),0,VALUE(AO316))</f>
        <v>0</v>
      </c>
      <c r="S305" s="10">
        <f>Q305+R305</f>
        <v>0</v>
      </c>
      <c r="T305" s="8">
        <f>IF(ISERROR(AQ316),0,VALUE(AQ316))</f>
        <v>0</v>
      </c>
      <c r="U305" s="8">
        <f t="shared" ref="U305:V305" si="48">IF(ISERROR(AR316),0,VALUE(AR316))</f>
        <v>0</v>
      </c>
      <c r="V305" s="8">
        <f t="shared" si="48"/>
        <v>0</v>
      </c>
      <c r="W305" s="15">
        <f>F305+(O305*0.44)+U305-Q305</f>
        <v>0</v>
      </c>
      <c r="X305" s="12" t="e">
        <f>IF(#REF!=0,0,#REF!/#REF!)</f>
        <v>#REF!</v>
      </c>
      <c r="AA305" s="1" t="s">
        <v>21</v>
      </c>
      <c r="AB305" s="1" t="s">
        <v>22</v>
      </c>
      <c r="AC305" s="1" t="s">
        <v>31</v>
      </c>
      <c r="AD305" s="1" t="s">
        <v>0</v>
      </c>
      <c r="AE305" s="1" t="s">
        <v>23</v>
      </c>
      <c r="AF305" s="1" t="s">
        <v>32</v>
      </c>
      <c r="AG305" s="1" t="s">
        <v>33</v>
      </c>
      <c r="AH305" s="1" t="s">
        <v>24</v>
      </c>
      <c r="AI305" s="1" t="s">
        <v>34</v>
      </c>
      <c r="AJ305" s="1" t="s">
        <v>35</v>
      </c>
      <c r="AK305" s="1" t="s">
        <v>25</v>
      </c>
      <c r="AL305" s="1" t="s">
        <v>1</v>
      </c>
      <c r="AM305" s="1" t="s">
        <v>26</v>
      </c>
      <c r="AN305" s="1" t="s">
        <v>72</v>
      </c>
      <c r="AO305" s="1" t="s">
        <v>27</v>
      </c>
      <c r="AP305" s="1" t="s">
        <v>28</v>
      </c>
      <c r="AQ305" s="1" t="s">
        <v>18</v>
      </c>
      <c r="AR305" s="1" t="s">
        <v>19</v>
      </c>
      <c r="AS305" s="1" t="s">
        <v>29</v>
      </c>
      <c r="AT305" s="1" t="s">
        <v>30</v>
      </c>
      <c r="AU305" s="1"/>
      <c r="AV305" s="1"/>
      <c r="AW305" s="1"/>
      <c r="AX305" s="1"/>
      <c r="AY305" s="1"/>
    </row>
    <row r="306" spans="2:51" ht="16.5" thickBot="1">
      <c r="B306" s="43" t="str">
        <f>Calendrier!E5</f>
        <v>BOURGES</v>
      </c>
      <c r="C306" s="48">
        <v>400</v>
      </c>
      <c r="D306" s="2">
        <f>H305*2+K305*3+N305</f>
        <v>0</v>
      </c>
      <c r="E306" s="2">
        <f>H306+K306</f>
        <v>0</v>
      </c>
      <c r="F306" s="2">
        <f>I306+L306</f>
        <v>0</v>
      </c>
      <c r="G306" s="14">
        <f>IF(ISERROR(E306+0.5*K306/F306)=TRUE,0,(E306/F306)*100)</f>
        <v>0</v>
      </c>
      <c r="H306" s="3">
        <f>IF(ISERROR(AF310),0,VALUE(AF310))</f>
        <v>0</v>
      </c>
      <c r="I306" s="3">
        <f>IF(ISERROR(AG310),0,VALUE(AG310))</f>
        <v>0</v>
      </c>
      <c r="J306" s="14">
        <f>IF(ISERROR(H306/I306)=TRUE,0,(H306/I306)*100)</f>
        <v>0</v>
      </c>
      <c r="K306" s="3">
        <f>IF(ISERROR(AI310),0,VALUE(AI310))</f>
        <v>0</v>
      </c>
      <c r="L306" s="3">
        <f>IF(ISERROR(AJ310),0,VALUE(AJ310))</f>
        <v>0</v>
      </c>
      <c r="M306" s="14">
        <f>IF(ISERROR(K306/L306)=TRUE,0,(K306/L306)*100)</f>
        <v>0</v>
      </c>
      <c r="N306" s="3">
        <f>IF(ISERROR(AL310),0,VALUE(AL310))</f>
        <v>0</v>
      </c>
      <c r="O306" s="3">
        <f>IF(ISERROR(AM310),0,VALUE(AM310))</f>
        <v>0</v>
      </c>
      <c r="P306" s="14">
        <f>IF(ISERROR(N306/O306)=TRUE,0,(N306/O306)*100)</f>
        <v>0</v>
      </c>
      <c r="Q306" s="3">
        <f>IF(ISERROR(AN310),0,VALUE(AN310))</f>
        <v>0</v>
      </c>
      <c r="R306" s="3">
        <f>IF(ISERROR(AO310),0,VALUE(AO310))</f>
        <v>0</v>
      </c>
      <c r="S306" s="7">
        <f>Q306+R306</f>
        <v>0</v>
      </c>
      <c r="T306" s="3">
        <f>IF(ISERROR(AQ310),0,VALUE(AQ310))</f>
        <v>0</v>
      </c>
      <c r="U306" s="3">
        <f t="shared" ref="U306:V306" si="49">IF(ISERROR(AR310),0,VALUE(AR310))</f>
        <v>0</v>
      </c>
      <c r="V306" s="3">
        <f t="shared" si="49"/>
        <v>0</v>
      </c>
      <c r="W306" s="16">
        <f>F306+(O306*0.44)+U306-Q306</f>
        <v>0</v>
      </c>
      <c r="X306" s="13" t="e">
        <f>IF(#REF!=0,0,#REF!/#REF!)</f>
        <v>#REF!</v>
      </c>
      <c r="AA306" t="e">
        <f>FIND("	",$D$10)</f>
        <v>#VALUE!</v>
      </c>
      <c r="AB306" t="e">
        <f t="shared" ref="AB306:AU306" si="50">FIND("	",$D$10,AA306+1)</f>
        <v>#VALUE!</v>
      </c>
      <c r="AC306" t="e">
        <f t="shared" si="50"/>
        <v>#VALUE!</v>
      </c>
      <c r="AD306" t="e">
        <f t="shared" si="50"/>
        <v>#VALUE!</v>
      </c>
      <c r="AE306" t="e">
        <f t="shared" si="50"/>
        <v>#VALUE!</v>
      </c>
      <c r="AF306" t="e">
        <f t="shared" si="50"/>
        <v>#VALUE!</v>
      </c>
      <c r="AG306" t="e">
        <f t="shared" si="50"/>
        <v>#VALUE!</v>
      </c>
      <c r="AH306" t="e">
        <f t="shared" si="50"/>
        <v>#VALUE!</v>
      </c>
      <c r="AI306" t="e">
        <f t="shared" si="50"/>
        <v>#VALUE!</v>
      </c>
      <c r="AJ306" t="e">
        <f t="shared" si="50"/>
        <v>#VALUE!</v>
      </c>
      <c r="AK306" t="e">
        <f t="shared" si="50"/>
        <v>#VALUE!</v>
      </c>
      <c r="AL306" t="e">
        <f t="shared" si="50"/>
        <v>#VALUE!</v>
      </c>
      <c r="AM306" t="e">
        <f t="shared" si="50"/>
        <v>#VALUE!</v>
      </c>
      <c r="AN306" t="e">
        <f t="shared" si="50"/>
        <v>#VALUE!</v>
      </c>
      <c r="AO306" t="e">
        <f t="shared" si="50"/>
        <v>#VALUE!</v>
      </c>
      <c r="AP306" t="e">
        <f t="shared" si="50"/>
        <v>#VALUE!</v>
      </c>
      <c r="AQ306" t="e">
        <f t="shared" si="50"/>
        <v>#VALUE!</v>
      </c>
      <c r="AR306" t="e">
        <f t="shared" si="50"/>
        <v>#VALUE!</v>
      </c>
      <c r="AS306" t="e">
        <f t="shared" si="50"/>
        <v>#VALUE!</v>
      </c>
      <c r="AT306" t="e">
        <f t="shared" si="50"/>
        <v>#VALUE!</v>
      </c>
      <c r="AU306" t="e">
        <f t="shared" si="50"/>
        <v>#VALUE!</v>
      </c>
    </row>
    <row r="307" spans="2:51">
      <c r="AA307" t="e">
        <f>TRIM(MID($D$10,1,AA306-1))</f>
        <v>#VALUE!</v>
      </c>
      <c r="AC307" t="e">
        <f>TRIM(MID($D$10,AA306,AB306-AA306))</f>
        <v>#VALUE!</v>
      </c>
      <c r="AF307" t="e">
        <f>TRIM(MID($D$10,AC306,AD306-AC306))</f>
        <v>#VALUE!</v>
      </c>
      <c r="AG307" t="e">
        <f>TRIM(MID($D$10,AD306,AE306-AD306))</f>
        <v>#VALUE!</v>
      </c>
      <c r="AI307" t="e">
        <f>TRIM(MID($D$10,AE306,AF306-AE306))</f>
        <v>#VALUE!</v>
      </c>
      <c r="AJ307" t="e">
        <f>TRIM(MID($D$10,AF306,AG306-AF306))</f>
        <v>#VALUE!</v>
      </c>
      <c r="AL307" t="e">
        <f t="shared" ref="AL307:AW307" si="51">TRIM(MID($D$10,AG306,AH306-AG306))</f>
        <v>#VALUE!</v>
      </c>
      <c r="AM307" t="e">
        <f t="shared" si="51"/>
        <v>#VALUE!</v>
      </c>
      <c r="AN307" t="e">
        <f t="shared" si="51"/>
        <v>#VALUE!</v>
      </c>
      <c r="AO307" t="e">
        <f t="shared" si="51"/>
        <v>#VALUE!</v>
      </c>
      <c r="AP307" t="e">
        <f t="shared" si="51"/>
        <v>#VALUE!</v>
      </c>
      <c r="AQ307" t="e">
        <f t="shared" si="51"/>
        <v>#VALUE!</v>
      </c>
      <c r="AR307" t="e">
        <f t="shared" si="51"/>
        <v>#VALUE!</v>
      </c>
      <c r="AS307" t="e">
        <f t="shared" si="51"/>
        <v>#VALUE!</v>
      </c>
      <c r="AT307" t="e">
        <f t="shared" si="51"/>
        <v>#VALUE!</v>
      </c>
      <c r="AU307" t="e">
        <f t="shared" si="51"/>
        <v>#VALUE!</v>
      </c>
      <c r="AV307" t="e">
        <f t="shared" si="51"/>
        <v>#VALUE!</v>
      </c>
      <c r="AW307" t="e">
        <f t="shared" si="51"/>
        <v>#VALUE!</v>
      </c>
    </row>
    <row r="308" spans="2:51" ht="16.5" thickBot="1">
      <c r="I308" s="4"/>
      <c r="K308" s="4"/>
      <c r="AA308" t="e">
        <f>FIND("-",AC307)</f>
        <v>#VALUE!</v>
      </c>
      <c r="AC308" t="e">
        <f>FIND("-",AC307)</f>
        <v>#VALUE!</v>
      </c>
      <c r="AE308" t="e">
        <f>FIND("-",AI307)</f>
        <v>#VALUE!</v>
      </c>
      <c r="AG308" t="e">
        <f>FIND("-",AL307)</f>
        <v>#VALUE!</v>
      </c>
    </row>
    <row r="309" spans="2:51" ht="16.5" thickBot="1">
      <c r="B309" s="197" t="s">
        <v>20</v>
      </c>
      <c r="C309" s="198"/>
      <c r="D309" s="198"/>
      <c r="E309" s="198"/>
      <c r="F309" s="198"/>
      <c r="G309" s="199"/>
      <c r="I309" s="5"/>
      <c r="AC309" t="e">
        <f>LEFT(AC307,3)</f>
        <v>#VALUE!</v>
      </c>
      <c r="AD309" t="e">
        <f>RIGHT(AC307,LEN(AC307)-AA308)</f>
        <v>#VALUE!</v>
      </c>
      <c r="AF309" t="e">
        <f>LEFT(AF307,AC308-1)</f>
        <v>#VALUE!</v>
      </c>
      <c r="AG309" t="e">
        <f>RIGHT(AF307,LEN(AF307)-AC308)</f>
        <v>#VALUE!</v>
      </c>
      <c r="AH309" t="e">
        <f>RIGHT(AG307,LEN(AG307)-AE308)</f>
        <v>#VALUE!</v>
      </c>
      <c r="AI309" t="e">
        <f>LEFT(AI307,AE308-1)</f>
        <v>#VALUE!</v>
      </c>
      <c r="AJ309" t="e">
        <f>RIGHT(AI307,LEN(AI307)-AE308)</f>
        <v>#VALUE!</v>
      </c>
      <c r="AL309" t="e">
        <f>LEFT(AL307,AG308-1)</f>
        <v>#VALUE!</v>
      </c>
      <c r="AM309" t="e">
        <f>RIGHT(AL307,LEN(AL307)-AG308)</f>
        <v>#VALUE!</v>
      </c>
    </row>
    <row r="310" spans="2:51" ht="16.5" thickBot="1">
      <c r="B310" s="40" t="str">
        <f>B305</f>
        <v>RVBC</v>
      </c>
      <c r="C310" s="200" t="s">
        <v>71</v>
      </c>
      <c r="D310" s="200"/>
      <c r="E310" s="200"/>
      <c r="F310" s="200"/>
      <c r="G310" s="200"/>
      <c r="H310" s="20" t="s">
        <v>53</v>
      </c>
      <c r="I310" s="21">
        <v>20</v>
      </c>
      <c r="J310" s="21">
        <v>13</v>
      </c>
      <c r="K310" s="21">
        <v>14</v>
      </c>
      <c r="L310" s="21">
        <v>22</v>
      </c>
      <c r="M310" s="20">
        <v>69</v>
      </c>
      <c r="S310" s="191"/>
      <c r="T310" s="191"/>
      <c r="U310" s="191"/>
      <c r="V310" s="192"/>
      <c r="AC310" t="e">
        <f>CLEAN(AC309)</f>
        <v>#VALUE!</v>
      </c>
      <c r="AD310" t="e">
        <f>CLEAN(AD309)</f>
        <v>#VALUE!</v>
      </c>
      <c r="AF310" t="e">
        <f>CLEAN(AF309)</f>
        <v>#VALUE!</v>
      </c>
      <c r="AG310" t="e">
        <f>CLEAN(AG309)</f>
        <v>#VALUE!</v>
      </c>
      <c r="AH310" t="e">
        <f>CLEAN(AH309)</f>
        <v>#VALUE!</v>
      </c>
      <c r="AI310" t="e">
        <f>CLEAN(AI309)</f>
        <v>#VALUE!</v>
      </c>
      <c r="AJ310" t="e">
        <f>CLEAN(AJ309)</f>
        <v>#VALUE!</v>
      </c>
      <c r="AL310" t="e">
        <f>CLEAN(AL309)</f>
        <v>#VALUE!</v>
      </c>
      <c r="AM310" t="e">
        <f>CLEAN(AM309)</f>
        <v>#VALUE!</v>
      </c>
      <c r="AN310" t="e">
        <f t="shared" ref="AN310:AW310" si="52">CLEAN(AN307)</f>
        <v>#VALUE!</v>
      </c>
      <c r="AO310" t="e">
        <f t="shared" si="52"/>
        <v>#VALUE!</v>
      </c>
      <c r="AP310" t="e">
        <f t="shared" si="52"/>
        <v>#VALUE!</v>
      </c>
      <c r="AQ310" t="e">
        <f t="shared" si="52"/>
        <v>#VALUE!</v>
      </c>
      <c r="AR310" t="e">
        <f t="shared" si="52"/>
        <v>#VALUE!</v>
      </c>
      <c r="AS310" t="e">
        <f t="shared" si="52"/>
        <v>#VALUE!</v>
      </c>
      <c r="AT310" t="e">
        <f t="shared" si="52"/>
        <v>#VALUE!</v>
      </c>
      <c r="AU310" t="e">
        <f t="shared" si="52"/>
        <v>#VALUE!</v>
      </c>
      <c r="AV310" t="e">
        <f t="shared" si="52"/>
        <v>#VALUE!</v>
      </c>
      <c r="AW310" t="e">
        <f t="shared" si="52"/>
        <v>#VALUE!</v>
      </c>
    </row>
    <row r="311" spans="2:51" ht="16.5" thickBot="1">
      <c r="B311" s="40" t="str">
        <f>B306</f>
        <v>BOURGES</v>
      </c>
      <c r="C311" s="193" t="s">
        <v>70</v>
      </c>
      <c r="D311" s="194"/>
      <c r="E311" s="194"/>
      <c r="F311" s="194"/>
      <c r="G311" s="194"/>
      <c r="H311" s="20" t="s">
        <v>59</v>
      </c>
      <c r="I311" s="21">
        <v>14</v>
      </c>
      <c r="J311" s="21">
        <v>15</v>
      </c>
      <c r="K311" s="21">
        <v>13</v>
      </c>
      <c r="L311" s="21">
        <v>14</v>
      </c>
      <c r="M311" s="20">
        <v>56</v>
      </c>
      <c r="AA311" s="1" t="s">
        <v>21</v>
      </c>
      <c r="AB311" s="1" t="s">
        <v>22</v>
      </c>
      <c r="AC311" s="1" t="s">
        <v>31</v>
      </c>
      <c r="AD311" s="1" t="s">
        <v>0</v>
      </c>
      <c r="AE311" s="1" t="s">
        <v>23</v>
      </c>
      <c r="AF311" s="1" t="s">
        <v>32</v>
      </c>
      <c r="AG311" s="1" t="s">
        <v>33</v>
      </c>
      <c r="AH311" s="1" t="s">
        <v>24</v>
      </c>
      <c r="AI311" s="1" t="s">
        <v>34</v>
      </c>
      <c r="AJ311" s="1" t="s">
        <v>35</v>
      </c>
      <c r="AK311" s="1" t="s">
        <v>25</v>
      </c>
      <c r="AL311" s="1" t="s">
        <v>1</v>
      </c>
      <c r="AM311" s="1" t="s">
        <v>26</v>
      </c>
      <c r="AN311" s="1" t="s">
        <v>72</v>
      </c>
      <c r="AO311" s="1" t="s">
        <v>27</v>
      </c>
      <c r="AP311" s="1" t="s">
        <v>28</v>
      </c>
      <c r="AQ311" s="1" t="s">
        <v>18</v>
      </c>
      <c r="AR311" s="1" t="s">
        <v>19</v>
      </c>
      <c r="AS311" s="1" t="s">
        <v>29</v>
      </c>
      <c r="AT311" s="1" t="s">
        <v>30</v>
      </c>
      <c r="AU311" s="1"/>
    </row>
    <row r="312" spans="2:51">
      <c r="AA312" t="e">
        <f>FIND("	",$D$9)</f>
        <v>#VALUE!</v>
      </c>
      <c r="AB312" t="e">
        <f t="shared" ref="AB312:AU312" si="53">FIND("	",$D$9,AA312+1)</f>
        <v>#VALUE!</v>
      </c>
      <c r="AC312" t="e">
        <f t="shared" si="53"/>
        <v>#VALUE!</v>
      </c>
      <c r="AD312" t="e">
        <f t="shared" si="53"/>
        <v>#VALUE!</v>
      </c>
      <c r="AE312" t="e">
        <f t="shared" si="53"/>
        <v>#VALUE!</v>
      </c>
      <c r="AF312" t="e">
        <f t="shared" si="53"/>
        <v>#VALUE!</v>
      </c>
      <c r="AG312" t="e">
        <f t="shared" si="53"/>
        <v>#VALUE!</v>
      </c>
      <c r="AH312" t="e">
        <f t="shared" si="53"/>
        <v>#VALUE!</v>
      </c>
      <c r="AI312" t="e">
        <f t="shared" si="53"/>
        <v>#VALUE!</v>
      </c>
      <c r="AJ312" t="e">
        <f t="shared" si="53"/>
        <v>#VALUE!</v>
      </c>
      <c r="AK312" t="e">
        <f t="shared" si="53"/>
        <v>#VALUE!</v>
      </c>
      <c r="AL312" t="e">
        <f t="shared" si="53"/>
        <v>#VALUE!</v>
      </c>
      <c r="AM312" t="e">
        <f t="shared" si="53"/>
        <v>#VALUE!</v>
      </c>
      <c r="AN312" t="e">
        <f t="shared" si="53"/>
        <v>#VALUE!</v>
      </c>
      <c r="AO312" t="e">
        <f t="shared" si="53"/>
        <v>#VALUE!</v>
      </c>
      <c r="AP312" t="e">
        <f t="shared" si="53"/>
        <v>#VALUE!</v>
      </c>
      <c r="AQ312" t="e">
        <f t="shared" si="53"/>
        <v>#VALUE!</v>
      </c>
      <c r="AR312" t="e">
        <f t="shared" si="53"/>
        <v>#VALUE!</v>
      </c>
      <c r="AS312" t="e">
        <f t="shared" si="53"/>
        <v>#VALUE!</v>
      </c>
      <c r="AT312" t="e">
        <f t="shared" si="53"/>
        <v>#VALUE!</v>
      </c>
      <c r="AU312" t="e">
        <f t="shared" si="53"/>
        <v>#VALUE!</v>
      </c>
    </row>
    <row r="313" spans="2:51">
      <c r="N313" s="6"/>
      <c r="AA313" t="e">
        <f>TRIM(MID($D$9,1,AA312-1))</f>
        <v>#VALUE!</v>
      </c>
      <c r="AC313" t="e">
        <f>TRIM(MID($D$9,AA312,AB312-AA312))</f>
        <v>#VALUE!</v>
      </c>
      <c r="AF313" t="e">
        <f>TRIM(MID($D$9,AC312,AD312-AC312))</f>
        <v>#VALUE!</v>
      </c>
      <c r="AG313" t="e">
        <f>TRIM(MID($D$9,AD312,AE312-AD312))</f>
        <v>#VALUE!</v>
      </c>
      <c r="AI313" t="e">
        <f>TRIM(MID($D$9,AE312,AF312-AE312))</f>
        <v>#VALUE!</v>
      </c>
      <c r="AJ313" t="e">
        <f>TRIM(MID($D$9,AF312,AG312-AF312))</f>
        <v>#VALUE!</v>
      </c>
      <c r="AL313" t="e">
        <f t="shared" ref="AL313:AW313" si="54">TRIM(MID($D$9,AG312,AH312-AG312))</f>
        <v>#VALUE!</v>
      </c>
      <c r="AM313" t="e">
        <f t="shared" si="54"/>
        <v>#VALUE!</v>
      </c>
      <c r="AN313" t="e">
        <f t="shared" si="54"/>
        <v>#VALUE!</v>
      </c>
      <c r="AO313" t="e">
        <f t="shared" si="54"/>
        <v>#VALUE!</v>
      </c>
      <c r="AP313" t="e">
        <f t="shared" si="54"/>
        <v>#VALUE!</v>
      </c>
      <c r="AQ313" t="e">
        <f t="shared" si="54"/>
        <v>#VALUE!</v>
      </c>
      <c r="AR313" t="e">
        <f t="shared" si="54"/>
        <v>#VALUE!</v>
      </c>
      <c r="AS313" t="e">
        <f t="shared" si="54"/>
        <v>#VALUE!</v>
      </c>
      <c r="AT313" t="e">
        <f t="shared" si="54"/>
        <v>#VALUE!</v>
      </c>
      <c r="AU313" t="e">
        <f t="shared" si="54"/>
        <v>#VALUE!</v>
      </c>
      <c r="AV313" t="e">
        <f t="shared" si="54"/>
        <v>#VALUE!</v>
      </c>
      <c r="AW313" t="e">
        <f t="shared" si="54"/>
        <v>#VALUE!</v>
      </c>
    </row>
    <row r="314" spans="2:51" ht="16.5" thickBot="1">
      <c r="AA314" t="e">
        <f>FIND("-",AC313)</f>
        <v>#VALUE!</v>
      </c>
      <c r="AC314" t="e">
        <f>FIND("-",AC313)</f>
        <v>#VALUE!</v>
      </c>
      <c r="AE314" t="e">
        <f>FIND("-",AI313)</f>
        <v>#VALUE!</v>
      </c>
      <c r="AG314" t="e">
        <f>FIND("-",AL313)</f>
        <v>#VALUE!</v>
      </c>
    </row>
    <row r="315" spans="2:51" ht="18.75" thickBot="1">
      <c r="B315" s="25" t="s">
        <v>46</v>
      </c>
      <c r="C315" s="24"/>
      <c r="D315" s="24"/>
      <c r="E315" s="25" t="s">
        <v>47</v>
      </c>
      <c r="F315" s="24"/>
      <c r="G315" s="26"/>
      <c r="H315" s="32" t="s">
        <v>43</v>
      </c>
      <c r="I315" s="36" t="s">
        <v>44</v>
      </c>
      <c r="AC315" t="e">
        <f>LEFT(AC313,3)</f>
        <v>#VALUE!</v>
      </c>
      <c r="AD315" t="e">
        <f>RIGHT(AC313,LEN(AC313)-AA314)</f>
        <v>#VALUE!</v>
      </c>
      <c r="AF315" t="e">
        <f>LEFT(AF313,AC314-1)</f>
        <v>#VALUE!</v>
      </c>
      <c r="AG315" t="e">
        <f>RIGHT(AF313,LEN(AF313)-AC314)</f>
        <v>#VALUE!</v>
      </c>
      <c r="AI315" t="e">
        <f>LEFT(AI313,AE314-1)</f>
        <v>#VALUE!</v>
      </c>
      <c r="AJ315" t="e">
        <f>RIGHT(AI313,LEN(AI313)-AE314)</f>
        <v>#VALUE!</v>
      </c>
      <c r="AL315" t="e">
        <f>LEFT(AL313,AG314-1)</f>
        <v>#VALUE!</v>
      </c>
      <c r="AM315" t="e">
        <f>RIGHT(AL313,LEN(AL313)-AG314)</f>
        <v>#VALUE!</v>
      </c>
    </row>
    <row r="316" spans="2:51">
      <c r="B316" s="22" t="s">
        <v>62</v>
      </c>
      <c r="E316" s="22" t="s">
        <v>56</v>
      </c>
      <c r="G316" s="27" t="s">
        <v>48</v>
      </c>
      <c r="H316" s="28">
        <f>MID(B316,FIND(":",B316)+1,LEN(B316))*1</f>
        <v>29</v>
      </c>
      <c r="I316" s="33">
        <f>MID(E316,FIND(":",E316)+1,LEN(E316))*1</f>
        <v>10</v>
      </c>
      <c r="AC316" t="e">
        <f>CLEAN(AC315)</f>
        <v>#VALUE!</v>
      </c>
      <c r="AD316" t="e">
        <f>CLEAN(AD315)</f>
        <v>#VALUE!</v>
      </c>
      <c r="AF316" t="e">
        <f>CLEAN(AF315)</f>
        <v>#VALUE!</v>
      </c>
      <c r="AG316" t="e">
        <f>CLEAN(AG315)</f>
        <v>#VALUE!</v>
      </c>
      <c r="AI316" t="e">
        <f>CLEAN(AI315)</f>
        <v>#VALUE!</v>
      </c>
      <c r="AJ316" t="e">
        <f>CLEAN(AJ315)</f>
        <v>#VALUE!</v>
      </c>
      <c r="AL316" t="e">
        <f>CLEAN(AL315)</f>
        <v>#VALUE!</v>
      </c>
      <c r="AM316" t="e">
        <f>CLEAN(AM315)</f>
        <v>#VALUE!</v>
      </c>
      <c r="AN316" t="e">
        <f t="shared" ref="AN316:AW316" si="55">CLEAN(AN313)</f>
        <v>#VALUE!</v>
      </c>
      <c r="AO316" t="e">
        <f t="shared" si="55"/>
        <v>#VALUE!</v>
      </c>
      <c r="AP316" t="e">
        <f t="shared" si="55"/>
        <v>#VALUE!</v>
      </c>
      <c r="AQ316" t="e">
        <f t="shared" si="55"/>
        <v>#VALUE!</v>
      </c>
      <c r="AR316" t="e">
        <f t="shared" si="55"/>
        <v>#VALUE!</v>
      </c>
      <c r="AS316" t="e">
        <f t="shared" si="55"/>
        <v>#VALUE!</v>
      </c>
      <c r="AT316" t="e">
        <f t="shared" si="55"/>
        <v>#VALUE!</v>
      </c>
      <c r="AU316" t="e">
        <f t="shared" si="55"/>
        <v>#VALUE!</v>
      </c>
      <c r="AV316" t="e">
        <f t="shared" si="55"/>
        <v>#VALUE!</v>
      </c>
      <c r="AW316" t="e">
        <f t="shared" si="55"/>
        <v>#VALUE!</v>
      </c>
    </row>
    <row r="317" spans="2:51" ht="18">
      <c r="B317" s="23"/>
      <c r="E317" s="23"/>
      <c r="G317" s="27" t="s">
        <v>49</v>
      </c>
      <c r="H317" s="29">
        <f>MID(B318,FIND(":",B318)+1,LEN(B318))*1</f>
        <v>38</v>
      </c>
      <c r="I317" s="34">
        <f>MID(E318,FIND(":",E318)+1,LEN(E318))*1</f>
        <v>32</v>
      </c>
    </row>
    <row r="318" spans="2:51">
      <c r="B318" s="22" t="s">
        <v>58</v>
      </c>
      <c r="E318" s="22" t="s">
        <v>45</v>
      </c>
      <c r="G318" s="27" t="s">
        <v>50</v>
      </c>
      <c r="H318" s="29">
        <f>MID(B320,FIND(":",B320)+1,LEN(B320))*1</f>
        <v>6</v>
      </c>
      <c r="I318" s="34">
        <f>MID(E320,FIND(":",E320)+1,LEN(E320))*1</f>
        <v>11</v>
      </c>
    </row>
    <row r="319" spans="2:51" ht="18">
      <c r="B319" s="23"/>
      <c r="E319" s="23"/>
      <c r="G319" s="27" t="s">
        <v>51</v>
      </c>
      <c r="H319" s="29">
        <f>MID(B322,FIND(":",B322)+1,LEN(B322))*1</f>
        <v>11</v>
      </c>
      <c r="I319" s="34">
        <f>MID(E322,FIND(":",E322)+1,LEN(E322))*1</f>
        <v>6</v>
      </c>
    </row>
    <row r="320" spans="2:51" ht="16.5" thickBot="1">
      <c r="B320" s="22" t="s">
        <v>57</v>
      </c>
      <c r="E320" s="22" t="s">
        <v>54</v>
      </c>
      <c r="G320" s="30" t="s">
        <v>52</v>
      </c>
      <c r="H320" s="31">
        <f>MID(B324,FIND(":",B324)+1,LEN(B324))*1</f>
        <v>17</v>
      </c>
      <c r="I320" s="35">
        <f>MID(E324,FIND(":",E324)+1,LEN(E324))*1</f>
        <v>30</v>
      </c>
    </row>
    <row r="321" spans="2:5" ht="18">
      <c r="B321" s="23"/>
      <c r="E321" s="23"/>
    </row>
    <row r="322" spans="2:5">
      <c r="B322" s="22" t="s">
        <v>61</v>
      </c>
      <c r="E322" s="22" t="s">
        <v>55</v>
      </c>
    </row>
    <row r="323" spans="2:5" ht="18">
      <c r="B323" s="23"/>
      <c r="E323" s="23"/>
    </row>
    <row r="324" spans="2:5">
      <c r="B324" s="22" t="s">
        <v>60</v>
      </c>
      <c r="E324" s="22" t="s">
        <v>65</v>
      </c>
    </row>
    <row r="325" spans="2:5" ht="18">
      <c r="B325" s="23"/>
      <c r="E325" s="23"/>
    </row>
    <row r="326" spans="2:5">
      <c r="B326" s="22" t="s">
        <v>63</v>
      </c>
      <c r="E326" s="22" t="s">
        <v>66</v>
      </c>
    </row>
    <row r="327" spans="2:5" ht="18">
      <c r="B327" s="23"/>
      <c r="E327" s="23"/>
    </row>
    <row r="328" spans="2:5">
      <c r="B328" s="22" t="s">
        <v>64</v>
      </c>
      <c r="E328" s="22" t="s">
        <v>67</v>
      </c>
    </row>
  </sheetData>
  <mergeCells count="77">
    <mergeCell ref="C303:X303"/>
    <mergeCell ref="B309:G309"/>
    <mergeCell ref="C310:G310"/>
    <mergeCell ref="S310:V310"/>
    <mergeCell ref="C311:G311"/>
    <mergeCell ref="J160:K160"/>
    <mergeCell ref="AF142:AS142"/>
    <mergeCell ref="AT142:BC142"/>
    <mergeCell ref="G143:AE143"/>
    <mergeCell ref="AN143:AS143"/>
    <mergeCell ref="AY143:BC143"/>
    <mergeCell ref="C149:K149"/>
    <mergeCell ref="J155:K155"/>
    <mergeCell ref="J156:K156"/>
    <mergeCell ref="J157:K157"/>
    <mergeCell ref="J158:K158"/>
    <mergeCell ref="J159:K159"/>
    <mergeCell ref="J132:K132"/>
    <mergeCell ref="AF114:AS114"/>
    <mergeCell ref="AT114:BC114"/>
    <mergeCell ref="G115:AE115"/>
    <mergeCell ref="AN115:AS115"/>
    <mergeCell ref="AY115:BC115"/>
    <mergeCell ref="C121:K121"/>
    <mergeCell ref="J127:K127"/>
    <mergeCell ref="J128:K128"/>
    <mergeCell ref="J129:K129"/>
    <mergeCell ref="J130:K130"/>
    <mergeCell ref="J131:K131"/>
    <mergeCell ref="J104:K104"/>
    <mergeCell ref="AF86:AS86"/>
    <mergeCell ref="AT86:BC86"/>
    <mergeCell ref="G87:AE87"/>
    <mergeCell ref="AN87:AS87"/>
    <mergeCell ref="AY87:BC87"/>
    <mergeCell ref="C93:K93"/>
    <mergeCell ref="J99:K99"/>
    <mergeCell ref="J100:K100"/>
    <mergeCell ref="J101:K101"/>
    <mergeCell ref="J102:K102"/>
    <mergeCell ref="J103:K103"/>
    <mergeCell ref="J75:K75"/>
    <mergeCell ref="AF57:AS57"/>
    <mergeCell ref="AT57:BC57"/>
    <mergeCell ref="G58:AE58"/>
    <mergeCell ref="AN58:AS58"/>
    <mergeCell ref="AY58:BC58"/>
    <mergeCell ref="C64:K64"/>
    <mergeCell ref="J70:K70"/>
    <mergeCell ref="J71:K71"/>
    <mergeCell ref="J72:K72"/>
    <mergeCell ref="J73:K73"/>
    <mergeCell ref="J74:K74"/>
    <mergeCell ref="J47:K47"/>
    <mergeCell ref="AF29:AS29"/>
    <mergeCell ref="AT29:BC29"/>
    <mergeCell ref="G30:AE30"/>
    <mergeCell ref="AN30:AS30"/>
    <mergeCell ref="AY30:BC30"/>
    <mergeCell ref="C36:K36"/>
    <mergeCell ref="J42:K42"/>
    <mergeCell ref="J43:K43"/>
    <mergeCell ref="J44:K44"/>
    <mergeCell ref="J45:K45"/>
    <mergeCell ref="J46:K46"/>
    <mergeCell ref="J19:K19"/>
    <mergeCell ref="AF1:AS1"/>
    <mergeCell ref="AT1:BC1"/>
    <mergeCell ref="G2:AE2"/>
    <mergeCell ref="AN2:AS2"/>
    <mergeCell ref="AY2:BC2"/>
    <mergeCell ref="C8:K8"/>
    <mergeCell ref="J14:K14"/>
    <mergeCell ref="J15:K15"/>
    <mergeCell ref="J16:K16"/>
    <mergeCell ref="J17:K17"/>
    <mergeCell ref="J18:K18"/>
  </mergeCells>
  <conditionalFormatting sqref="I4">
    <cfRule type="cellIs" dxfId="451" priority="428" stopIfTrue="1" operator="between">
      <formula>76%</formula>
      <formula>100%</formula>
    </cfRule>
    <cfRule type="cellIs" dxfId="450" priority="429" stopIfTrue="1" operator="between">
      <formula>61%</formula>
      <formula>75.99%</formula>
    </cfRule>
    <cfRule type="cellIs" dxfId="449" priority="430" stopIfTrue="1" operator="between">
      <formula>49%</formula>
      <formula>60.99%</formula>
    </cfRule>
    <cfRule type="cellIs" dxfId="448" priority="431" stopIfTrue="1" operator="between">
      <formula>41%</formula>
      <formula>48.99%</formula>
    </cfRule>
    <cfRule type="cellIs" dxfId="447" priority="432" stopIfTrue="1" operator="between">
      <formula>0%</formula>
      <formula>30.99%</formula>
    </cfRule>
  </conditionalFormatting>
  <conditionalFormatting sqref="I4">
    <cfRule type="cellIs" dxfId="446" priority="427" stopIfTrue="1" operator="between">
      <formula>31%</formula>
      <formula>40.99%</formula>
    </cfRule>
  </conditionalFormatting>
  <conditionalFormatting sqref="I5">
    <cfRule type="cellIs" dxfId="445" priority="422" stopIfTrue="1" operator="between">
      <formula>76%</formula>
      <formula>100%</formula>
    </cfRule>
    <cfRule type="cellIs" dxfId="444" priority="423" stopIfTrue="1" operator="between">
      <formula>61%</formula>
      <formula>75.99%</formula>
    </cfRule>
    <cfRule type="cellIs" dxfId="443" priority="424" stopIfTrue="1" operator="between">
      <formula>49%</formula>
      <formula>60.99%</formula>
    </cfRule>
    <cfRule type="cellIs" dxfId="442" priority="425" stopIfTrue="1" operator="between">
      <formula>41%</formula>
      <formula>48.99%</formula>
    </cfRule>
    <cfRule type="cellIs" dxfId="441" priority="426" stopIfTrue="1" operator="between">
      <formula>0%</formula>
      <formula>30.99%</formula>
    </cfRule>
  </conditionalFormatting>
  <conditionalFormatting sqref="I5">
    <cfRule type="cellIs" dxfId="440" priority="421" stopIfTrue="1" operator="between">
      <formula>31%</formula>
      <formula>40.99%</formula>
    </cfRule>
  </conditionalFormatting>
  <conditionalFormatting sqref="L4">
    <cfRule type="cellIs" dxfId="439" priority="416" stopIfTrue="1" operator="between">
      <formula>76%</formula>
      <formula>100%</formula>
    </cfRule>
    <cfRule type="cellIs" dxfId="438" priority="417" stopIfTrue="1" operator="between">
      <formula>61%</formula>
      <formula>75.99%</formula>
    </cfRule>
    <cfRule type="cellIs" dxfId="437" priority="418" stopIfTrue="1" operator="between">
      <formula>49%</formula>
      <formula>60.99%</formula>
    </cfRule>
    <cfRule type="cellIs" dxfId="436" priority="419" stopIfTrue="1" operator="between">
      <formula>41%</formula>
      <formula>48.99%</formula>
    </cfRule>
    <cfRule type="cellIs" dxfId="435" priority="420" stopIfTrue="1" operator="between">
      <formula>0%</formula>
      <formula>30.99%</formula>
    </cfRule>
  </conditionalFormatting>
  <conditionalFormatting sqref="L4">
    <cfRule type="cellIs" dxfId="434" priority="415" stopIfTrue="1" operator="between">
      <formula>31%</formula>
      <formula>40.99%</formula>
    </cfRule>
  </conditionalFormatting>
  <conditionalFormatting sqref="L5">
    <cfRule type="cellIs" dxfId="433" priority="410" stopIfTrue="1" operator="between">
      <formula>76%</formula>
      <formula>100%</formula>
    </cfRule>
    <cfRule type="cellIs" dxfId="432" priority="411" stopIfTrue="1" operator="between">
      <formula>61%</formula>
      <formula>75.99%</formula>
    </cfRule>
    <cfRule type="cellIs" dxfId="431" priority="412" stopIfTrue="1" operator="between">
      <formula>49%</formula>
      <formula>60.99%</formula>
    </cfRule>
    <cfRule type="cellIs" dxfId="430" priority="413" stopIfTrue="1" operator="between">
      <formula>41%</formula>
      <formula>48.99%</formula>
    </cfRule>
    <cfRule type="cellIs" dxfId="429" priority="414" stopIfTrue="1" operator="between">
      <formula>0%</formula>
      <formula>30.99%</formula>
    </cfRule>
  </conditionalFormatting>
  <conditionalFormatting sqref="L5">
    <cfRule type="cellIs" dxfId="428" priority="409" stopIfTrue="1" operator="between">
      <formula>31%</formula>
      <formula>40.99%</formula>
    </cfRule>
  </conditionalFormatting>
  <conditionalFormatting sqref="O4">
    <cfRule type="cellIs" dxfId="427" priority="404" stopIfTrue="1" operator="between">
      <formula>76%</formula>
      <formula>100%</formula>
    </cfRule>
    <cfRule type="cellIs" dxfId="426" priority="405" stopIfTrue="1" operator="between">
      <formula>61%</formula>
      <formula>75.99%</formula>
    </cfRule>
    <cfRule type="cellIs" dxfId="425" priority="406" stopIfTrue="1" operator="between">
      <formula>49%</formula>
      <formula>60.99%</formula>
    </cfRule>
    <cfRule type="cellIs" dxfId="424" priority="407" stopIfTrue="1" operator="between">
      <formula>41%</formula>
      <formula>48.99%</formula>
    </cfRule>
    <cfRule type="cellIs" dxfId="423" priority="408" stopIfTrue="1" operator="between">
      <formula>0%</formula>
      <formula>30.99%</formula>
    </cfRule>
  </conditionalFormatting>
  <conditionalFormatting sqref="O4">
    <cfRule type="cellIs" dxfId="422" priority="403" stopIfTrue="1" operator="between">
      <formula>31%</formula>
      <formula>40.99%</formula>
    </cfRule>
  </conditionalFormatting>
  <conditionalFormatting sqref="O5">
    <cfRule type="cellIs" dxfId="421" priority="398" stopIfTrue="1" operator="between">
      <formula>76%</formula>
      <formula>100%</formula>
    </cfRule>
    <cfRule type="cellIs" dxfId="420" priority="399" stopIfTrue="1" operator="between">
      <formula>61%</formula>
      <formula>75.99%</formula>
    </cfRule>
    <cfRule type="cellIs" dxfId="419" priority="400" stopIfTrue="1" operator="between">
      <formula>49%</formula>
      <formula>60.99%</formula>
    </cfRule>
    <cfRule type="cellIs" dxfId="418" priority="401" stopIfTrue="1" operator="between">
      <formula>41%</formula>
      <formula>48.99%</formula>
    </cfRule>
    <cfRule type="cellIs" dxfId="417" priority="402" stopIfTrue="1" operator="between">
      <formula>0%</formula>
      <formula>30.99%</formula>
    </cfRule>
  </conditionalFormatting>
  <conditionalFormatting sqref="O5">
    <cfRule type="cellIs" dxfId="416" priority="397" stopIfTrue="1" operator="between">
      <formula>31%</formula>
      <formula>40.99%</formula>
    </cfRule>
  </conditionalFormatting>
  <conditionalFormatting sqref="S4">
    <cfRule type="cellIs" dxfId="415" priority="392" stopIfTrue="1" operator="between">
      <formula>76%</formula>
      <formula>100%</formula>
    </cfRule>
    <cfRule type="cellIs" dxfId="414" priority="393" stopIfTrue="1" operator="between">
      <formula>61%</formula>
      <formula>75.99%</formula>
    </cfRule>
    <cfRule type="cellIs" dxfId="413" priority="394" stopIfTrue="1" operator="between">
      <formula>49%</formula>
      <formula>60.99%</formula>
    </cfRule>
    <cfRule type="cellIs" dxfId="412" priority="395" stopIfTrue="1" operator="between">
      <formula>41%</formula>
      <formula>48.99%</formula>
    </cfRule>
    <cfRule type="cellIs" dxfId="411" priority="396" stopIfTrue="1" operator="between">
      <formula>0%</formula>
      <formula>30.99%</formula>
    </cfRule>
  </conditionalFormatting>
  <conditionalFormatting sqref="S4">
    <cfRule type="cellIs" dxfId="410" priority="391" stopIfTrue="1" operator="between">
      <formula>31%</formula>
      <formula>40.99%</formula>
    </cfRule>
  </conditionalFormatting>
  <conditionalFormatting sqref="S5">
    <cfRule type="cellIs" dxfId="409" priority="386" stopIfTrue="1" operator="between">
      <formula>76%</formula>
      <formula>100%</formula>
    </cfRule>
    <cfRule type="cellIs" dxfId="408" priority="387" stopIfTrue="1" operator="between">
      <formula>61%</formula>
      <formula>75.99%</formula>
    </cfRule>
    <cfRule type="cellIs" dxfId="407" priority="388" stopIfTrue="1" operator="between">
      <formula>49%</formula>
      <formula>60.99%</formula>
    </cfRule>
    <cfRule type="cellIs" dxfId="406" priority="389" stopIfTrue="1" operator="between">
      <formula>41%</formula>
      <formula>48.99%</formula>
    </cfRule>
    <cfRule type="cellIs" dxfId="405" priority="390" stopIfTrue="1" operator="between">
      <formula>0%</formula>
      <formula>30.99%</formula>
    </cfRule>
  </conditionalFormatting>
  <conditionalFormatting sqref="S5">
    <cfRule type="cellIs" dxfId="404" priority="385" stopIfTrue="1" operator="between">
      <formula>31%</formula>
      <formula>40.99%</formula>
    </cfRule>
  </conditionalFormatting>
  <conditionalFormatting sqref="T4">
    <cfRule type="cellIs" dxfId="403" priority="380" stopIfTrue="1" operator="between">
      <formula>76%</formula>
      <formula>100%</formula>
    </cfRule>
    <cfRule type="cellIs" dxfId="402" priority="381" stopIfTrue="1" operator="between">
      <formula>61%</formula>
      <formula>75.99%</formula>
    </cfRule>
    <cfRule type="cellIs" dxfId="401" priority="382" stopIfTrue="1" operator="between">
      <formula>49%</formula>
      <formula>60.99%</formula>
    </cfRule>
    <cfRule type="cellIs" dxfId="400" priority="383" stopIfTrue="1" operator="between">
      <formula>41%</formula>
      <formula>48.99%</formula>
    </cfRule>
    <cfRule type="cellIs" dxfId="399" priority="384" stopIfTrue="1" operator="between">
      <formula>0%</formula>
      <formula>30.99%</formula>
    </cfRule>
  </conditionalFormatting>
  <conditionalFormatting sqref="T4">
    <cfRule type="cellIs" dxfId="398" priority="379" stopIfTrue="1" operator="between">
      <formula>31%</formula>
      <formula>40.99%</formula>
    </cfRule>
  </conditionalFormatting>
  <conditionalFormatting sqref="T5">
    <cfRule type="cellIs" dxfId="397" priority="374" stopIfTrue="1" operator="between">
      <formula>76%</formula>
      <formula>100%</formula>
    </cfRule>
    <cfRule type="cellIs" dxfId="396" priority="375" stopIfTrue="1" operator="between">
      <formula>61%</formula>
      <formula>75.99%</formula>
    </cfRule>
    <cfRule type="cellIs" dxfId="395" priority="376" stopIfTrue="1" operator="between">
      <formula>49%</formula>
      <formula>60.99%</formula>
    </cfRule>
    <cfRule type="cellIs" dxfId="394" priority="377" stopIfTrue="1" operator="between">
      <formula>41%</formula>
      <formula>48.99%</formula>
    </cfRule>
    <cfRule type="cellIs" dxfId="393" priority="378" stopIfTrue="1" operator="between">
      <formula>0%</formula>
      <formula>30.99%</formula>
    </cfRule>
  </conditionalFormatting>
  <conditionalFormatting sqref="T5">
    <cfRule type="cellIs" dxfId="392" priority="373" stopIfTrue="1" operator="between">
      <formula>31%</formula>
      <formula>40.99%</formula>
    </cfRule>
  </conditionalFormatting>
  <conditionalFormatting sqref="AO4">
    <cfRule type="cellIs" dxfId="391" priority="368" stopIfTrue="1" operator="between">
      <formula>76%</formula>
      <formula>100%</formula>
    </cfRule>
    <cfRule type="cellIs" dxfId="390" priority="369" stopIfTrue="1" operator="between">
      <formula>61%</formula>
      <formula>75.99%</formula>
    </cfRule>
    <cfRule type="cellIs" dxfId="389" priority="370" stopIfTrue="1" operator="between">
      <formula>49%</formula>
      <formula>60.99%</formula>
    </cfRule>
    <cfRule type="cellIs" dxfId="388" priority="371" stopIfTrue="1" operator="between">
      <formula>41%</formula>
      <formula>48.99%</formula>
    </cfRule>
    <cfRule type="cellIs" dxfId="387" priority="372" stopIfTrue="1" operator="between">
      <formula>0%</formula>
      <formula>30.99%</formula>
    </cfRule>
  </conditionalFormatting>
  <conditionalFormatting sqref="AO4">
    <cfRule type="cellIs" dxfId="386" priority="367" stopIfTrue="1" operator="between">
      <formula>31%</formula>
      <formula>40.99%</formula>
    </cfRule>
  </conditionalFormatting>
  <conditionalFormatting sqref="AO5">
    <cfRule type="cellIs" dxfId="385" priority="362" stopIfTrue="1" operator="between">
      <formula>76%</formula>
      <formula>100%</formula>
    </cfRule>
    <cfRule type="cellIs" dxfId="384" priority="363" stopIfTrue="1" operator="between">
      <formula>61%</formula>
      <formula>75.99%</formula>
    </cfRule>
    <cfRule type="cellIs" dxfId="383" priority="364" stopIfTrue="1" operator="between">
      <formula>49%</formula>
      <formula>60.99%</formula>
    </cfRule>
    <cfRule type="cellIs" dxfId="382" priority="365" stopIfTrue="1" operator="between">
      <formula>41%</formula>
      <formula>48.99%</formula>
    </cfRule>
    <cfRule type="cellIs" dxfId="381" priority="366" stopIfTrue="1" operator="between">
      <formula>0%</formula>
      <formula>30.99%</formula>
    </cfRule>
  </conditionalFormatting>
  <conditionalFormatting sqref="AO5">
    <cfRule type="cellIs" dxfId="380" priority="361" stopIfTrue="1" operator="between">
      <formula>31%</formula>
      <formula>40.99%</formula>
    </cfRule>
  </conditionalFormatting>
  <conditionalFormatting sqref="I32">
    <cfRule type="cellIs" dxfId="379" priority="356" stopIfTrue="1" operator="between">
      <formula>76%</formula>
      <formula>100%</formula>
    </cfRule>
    <cfRule type="cellIs" dxfId="378" priority="357" stopIfTrue="1" operator="between">
      <formula>61%</formula>
      <formula>75.99%</formula>
    </cfRule>
    <cfRule type="cellIs" dxfId="377" priority="358" stopIfTrue="1" operator="between">
      <formula>49%</formula>
      <formula>60.99%</formula>
    </cfRule>
    <cfRule type="cellIs" dxfId="376" priority="359" stopIfTrue="1" operator="between">
      <formula>41%</formula>
      <formula>48.99%</formula>
    </cfRule>
    <cfRule type="cellIs" dxfId="375" priority="360" stopIfTrue="1" operator="between">
      <formula>0%</formula>
      <formula>30.99%</formula>
    </cfRule>
  </conditionalFormatting>
  <conditionalFormatting sqref="I32">
    <cfRule type="cellIs" dxfId="374" priority="355" stopIfTrue="1" operator="between">
      <formula>31%</formula>
      <formula>40.99%</formula>
    </cfRule>
  </conditionalFormatting>
  <conditionalFormatting sqref="I33">
    <cfRule type="cellIs" dxfId="373" priority="350" stopIfTrue="1" operator="between">
      <formula>76%</formula>
      <formula>100%</formula>
    </cfRule>
    <cfRule type="cellIs" dxfId="372" priority="351" stopIfTrue="1" operator="between">
      <formula>61%</formula>
      <formula>75.99%</formula>
    </cfRule>
    <cfRule type="cellIs" dxfId="371" priority="352" stopIfTrue="1" operator="between">
      <formula>49%</formula>
      <formula>60.99%</formula>
    </cfRule>
    <cfRule type="cellIs" dxfId="370" priority="353" stopIfTrue="1" operator="between">
      <formula>41%</formula>
      <formula>48.99%</formula>
    </cfRule>
    <cfRule type="cellIs" dxfId="369" priority="354" stopIfTrue="1" operator="between">
      <formula>0%</formula>
      <formula>30.99%</formula>
    </cfRule>
  </conditionalFormatting>
  <conditionalFormatting sqref="I33">
    <cfRule type="cellIs" dxfId="368" priority="349" stopIfTrue="1" operator="between">
      <formula>31%</formula>
      <formula>40.99%</formula>
    </cfRule>
  </conditionalFormatting>
  <conditionalFormatting sqref="L32">
    <cfRule type="cellIs" dxfId="367" priority="344" stopIfTrue="1" operator="between">
      <formula>76%</formula>
      <formula>100%</formula>
    </cfRule>
    <cfRule type="cellIs" dxfId="366" priority="345" stopIfTrue="1" operator="between">
      <formula>61%</formula>
      <formula>75.99%</formula>
    </cfRule>
    <cfRule type="cellIs" dxfId="365" priority="346" stopIfTrue="1" operator="between">
      <formula>49%</formula>
      <formula>60.99%</formula>
    </cfRule>
    <cfRule type="cellIs" dxfId="364" priority="347" stopIfTrue="1" operator="between">
      <formula>41%</formula>
      <formula>48.99%</formula>
    </cfRule>
    <cfRule type="cellIs" dxfId="363" priority="348" stopIfTrue="1" operator="between">
      <formula>0%</formula>
      <formula>30.99%</formula>
    </cfRule>
  </conditionalFormatting>
  <conditionalFormatting sqref="L32">
    <cfRule type="cellIs" dxfId="362" priority="343" stopIfTrue="1" operator="between">
      <formula>31%</formula>
      <formula>40.99%</formula>
    </cfRule>
  </conditionalFormatting>
  <conditionalFormatting sqref="L33">
    <cfRule type="cellIs" dxfId="361" priority="338" stopIfTrue="1" operator="between">
      <formula>76%</formula>
      <formula>100%</formula>
    </cfRule>
    <cfRule type="cellIs" dxfId="360" priority="339" stopIfTrue="1" operator="between">
      <formula>61%</formula>
      <formula>75.99%</formula>
    </cfRule>
    <cfRule type="cellIs" dxfId="359" priority="340" stopIfTrue="1" operator="between">
      <formula>49%</formula>
      <formula>60.99%</formula>
    </cfRule>
    <cfRule type="cellIs" dxfId="358" priority="341" stopIfTrue="1" operator="between">
      <formula>41%</formula>
      <formula>48.99%</formula>
    </cfRule>
    <cfRule type="cellIs" dxfId="357" priority="342" stopIfTrue="1" operator="between">
      <formula>0%</formula>
      <formula>30.99%</formula>
    </cfRule>
  </conditionalFormatting>
  <conditionalFormatting sqref="L33">
    <cfRule type="cellIs" dxfId="356" priority="337" stopIfTrue="1" operator="between">
      <formula>31%</formula>
      <formula>40.99%</formula>
    </cfRule>
  </conditionalFormatting>
  <conditionalFormatting sqref="O32">
    <cfRule type="cellIs" dxfId="355" priority="332" stopIfTrue="1" operator="between">
      <formula>76%</formula>
      <formula>100%</formula>
    </cfRule>
    <cfRule type="cellIs" dxfId="354" priority="333" stopIfTrue="1" operator="between">
      <formula>61%</formula>
      <formula>75.99%</formula>
    </cfRule>
    <cfRule type="cellIs" dxfId="353" priority="334" stopIfTrue="1" operator="between">
      <formula>49%</formula>
      <formula>60.99%</formula>
    </cfRule>
    <cfRule type="cellIs" dxfId="352" priority="335" stopIfTrue="1" operator="between">
      <formula>41%</formula>
      <formula>48.99%</formula>
    </cfRule>
    <cfRule type="cellIs" dxfId="351" priority="336" stopIfTrue="1" operator="between">
      <formula>0%</formula>
      <formula>30.99%</formula>
    </cfRule>
  </conditionalFormatting>
  <conditionalFormatting sqref="O32">
    <cfRule type="cellIs" dxfId="350" priority="331" stopIfTrue="1" operator="between">
      <formula>31%</formula>
      <formula>40.99%</formula>
    </cfRule>
  </conditionalFormatting>
  <conditionalFormatting sqref="O33">
    <cfRule type="cellIs" dxfId="349" priority="326" stopIfTrue="1" operator="between">
      <formula>76%</formula>
      <formula>100%</formula>
    </cfRule>
    <cfRule type="cellIs" dxfId="348" priority="327" stopIfTrue="1" operator="between">
      <formula>61%</formula>
      <formula>75.99%</formula>
    </cfRule>
    <cfRule type="cellIs" dxfId="347" priority="328" stopIfTrue="1" operator="between">
      <formula>49%</formula>
      <formula>60.99%</formula>
    </cfRule>
    <cfRule type="cellIs" dxfId="346" priority="329" stopIfTrue="1" operator="between">
      <formula>41%</formula>
      <formula>48.99%</formula>
    </cfRule>
    <cfRule type="cellIs" dxfId="345" priority="330" stopIfTrue="1" operator="between">
      <formula>0%</formula>
      <formula>30.99%</formula>
    </cfRule>
  </conditionalFormatting>
  <conditionalFormatting sqref="O33">
    <cfRule type="cellIs" dxfId="344" priority="325" stopIfTrue="1" operator="between">
      <formula>31%</formula>
      <formula>40.99%</formula>
    </cfRule>
  </conditionalFormatting>
  <conditionalFormatting sqref="S32">
    <cfRule type="cellIs" dxfId="343" priority="320" stopIfTrue="1" operator="between">
      <formula>76%</formula>
      <formula>100%</formula>
    </cfRule>
    <cfRule type="cellIs" dxfId="342" priority="321" stopIfTrue="1" operator="between">
      <formula>61%</formula>
      <formula>75.99%</formula>
    </cfRule>
    <cfRule type="cellIs" dxfId="341" priority="322" stopIfTrue="1" operator="between">
      <formula>49%</formula>
      <formula>60.99%</formula>
    </cfRule>
    <cfRule type="cellIs" dxfId="340" priority="323" stopIfTrue="1" operator="between">
      <formula>41%</formula>
      <formula>48.99%</formula>
    </cfRule>
    <cfRule type="cellIs" dxfId="339" priority="324" stopIfTrue="1" operator="between">
      <formula>0%</formula>
      <formula>30.99%</formula>
    </cfRule>
  </conditionalFormatting>
  <conditionalFormatting sqref="S32">
    <cfRule type="cellIs" dxfId="338" priority="319" stopIfTrue="1" operator="between">
      <formula>31%</formula>
      <formula>40.99%</formula>
    </cfRule>
  </conditionalFormatting>
  <conditionalFormatting sqref="S33">
    <cfRule type="cellIs" dxfId="337" priority="314" stopIfTrue="1" operator="between">
      <formula>76%</formula>
      <formula>100%</formula>
    </cfRule>
    <cfRule type="cellIs" dxfId="336" priority="315" stopIfTrue="1" operator="between">
      <formula>61%</formula>
      <formula>75.99%</formula>
    </cfRule>
    <cfRule type="cellIs" dxfId="335" priority="316" stopIfTrue="1" operator="between">
      <formula>49%</formula>
      <formula>60.99%</formula>
    </cfRule>
    <cfRule type="cellIs" dxfId="334" priority="317" stopIfTrue="1" operator="between">
      <formula>41%</formula>
      <formula>48.99%</formula>
    </cfRule>
    <cfRule type="cellIs" dxfId="333" priority="318" stopIfTrue="1" operator="between">
      <formula>0%</formula>
      <formula>30.99%</formula>
    </cfRule>
  </conditionalFormatting>
  <conditionalFormatting sqref="S33">
    <cfRule type="cellIs" dxfId="332" priority="313" stopIfTrue="1" operator="between">
      <formula>31%</formula>
      <formula>40.99%</formula>
    </cfRule>
  </conditionalFormatting>
  <conditionalFormatting sqref="T32">
    <cfRule type="cellIs" dxfId="331" priority="308" stopIfTrue="1" operator="between">
      <formula>76%</formula>
      <formula>100%</formula>
    </cfRule>
    <cfRule type="cellIs" dxfId="330" priority="309" stopIfTrue="1" operator="between">
      <formula>61%</formula>
      <formula>75.99%</formula>
    </cfRule>
    <cfRule type="cellIs" dxfId="329" priority="310" stopIfTrue="1" operator="between">
      <formula>49%</formula>
      <formula>60.99%</formula>
    </cfRule>
    <cfRule type="cellIs" dxfId="328" priority="311" stopIfTrue="1" operator="between">
      <formula>41%</formula>
      <formula>48.99%</formula>
    </cfRule>
    <cfRule type="cellIs" dxfId="327" priority="312" stopIfTrue="1" operator="between">
      <formula>0%</formula>
      <formula>30.99%</formula>
    </cfRule>
  </conditionalFormatting>
  <conditionalFormatting sqref="T32">
    <cfRule type="cellIs" dxfId="326" priority="307" stopIfTrue="1" operator="between">
      <formula>31%</formula>
      <formula>40.99%</formula>
    </cfRule>
  </conditionalFormatting>
  <conditionalFormatting sqref="T33">
    <cfRule type="cellIs" dxfId="325" priority="302" stopIfTrue="1" operator="between">
      <formula>76%</formula>
      <formula>100%</formula>
    </cfRule>
    <cfRule type="cellIs" dxfId="324" priority="303" stopIfTrue="1" operator="between">
      <formula>61%</formula>
      <formula>75.99%</formula>
    </cfRule>
    <cfRule type="cellIs" dxfId="323" priority="304" stopIfTrue="1" operator="between">
      <formula>49%</formula>
      <formula>60.99%</formula>
    </cfRule>
    <cfRule type="cellIs" dxfId="322" priority="305" stopIfTrue="1" operator="between">
      <formula>41%</formula>
      <formula>48.99%</formula>
    </cfRule>
    <cfRule type="cellIs" dxfId="321" priority="306" stopIfTrue="1" operator="between">
      <formula>0%</formula>
      <formula>30.99%</formula>
    </cfRule>
  </conditionalFormatting>
  <conditionalFormatting sqref="T33">
    <cfRule type="cellIs" dxfId="320" priority="301" stopIfTrue="1" operator="between">
      <formula>31%</formula>
      <formula>40.99%</formula>
    </cfRule>
  </conditionalFormatting>
  <conditionalFormatting sqref="AO32">
    <cfRule type="cellIs" dxfId="319" priority="296" stopIfTrue="1" operator="between">
      <formula>76%</formula>
      <formula>100%</formula>
    </cfRule>
    <cfRule type="cellIs" dxfId="318" priority="297" stopIfTrue="1" operator="between">
      <formula>61%</formula>
      <formula>75.99%</formula>
    </cfRule>
    <cfRule type="cellIs" dxfId="317" priority="298" stopIfTrue="1" operator="between">
      <formula>49%</formula>
      <formula>60.99%</formula>
    </cfRule>
    <cfRule type="cellIs" dxfId="316" priority="299" stopIfTrue="1" operator="between">
      <formula>41%</formula>
      <formula>48.99%</formula>
    </cfRule>
    <cfRule type="cellIs" dxfId="315" priority="300" stopIfTrue="1" operator="between">
      <formula>0%</formula>
      <formula>30.99%</formula>
    </cfRule>
  </conditionalFormatting>
  <conditionalFormatting sqref="AO32">
    <cfRule type="cellIs" dxfId="314" priority="295" stopIfTrue="1" operator="between">
      <formula>31%</formula>
      <formula>40.99%</formula>
    </cfRule>
  </conditionalFormatting>
  <conditionalFormatting sqref="AO33">
    <cfRule type="cellIs" dxfId="313" priority="290" stopIfTrue="1" operator="between">
      <formula>76%</formula>
      <formula>100%</formula>
    </cfRule>
    <cfRule type="cellIs" dxfId="312" priority="291" stopIfTrue="1" operator="between">
      <formula>61%</formula>
      <formula>75.99%</formula>
    </cfRule>
    <cfRule type="cellIs" dxfId="311" priority="292" stopIfTrue="1" operator="between">
      <formula>49%</formula>
      <formula>60.99%</formula>
    </cfRule>
    <cfRule type="cellIs" dxfId="310" priority="293" stopIfTrue="1" operator="between">
      <formula>41%</formula>
      <formula>48.99%</formula>
    </cfRule>
    <cfRule type="cellIs" dxfId="309" priority="294" stopIfTrue="1" operator="between">
      <formula>0%</formula>
      <formula>30.99%</formula>
    </cfRule>
  </conditionalFormatting>
  <conditionalFormatting sqref="AO33">
    <cfRule type="cellIs" dxfId="308" priority="289" stopIfTrue="1" operator="between">
      <formula>31%</formula>
      <formula>40.99%</formula>
    </cfRule>
  </conditionalFormatting>
  <conditionalFormatting sqref="I60">
    <cfRule type="cellIs" dxfId="307" priority="284" stopIfTrue="1" operator="between">
      <formula>76%</formula>
      <formula>100%</formula>
    </cfRule>
    <cfRule type="cellIs" dxfId="306" priority="285" stopIfTrue="1" operator="between">
      <formula>61%</formula>
      <formula>75.99%</formula>
    </cfRule>
    <cfRule type="cellIs" dxfId="305" priority="286" stopIfTrue="1" operator="between">
      <formula>49%</formula>
      <formula>60.99%</formula>
    </cfRule>
    <cfRule type="cellIs" dxfId="304" priority="287" stopIfTrue="1" operator="between">
      <formula>41%</formula>
      <formula>48.99%</formula>
    </cfRule>
    <cfRule type="cellIs" dxfId="303" priority="288" stopIfTrue="1" operator="between">
      <formula>0%</formula>
      <formula>30.99%</formula>
    </cfRule>
  </conditionalFormatting>
  <conditionalFormatting sqref="I60">
    <cfRule type="cellIs" dxfId="302" priority="283" stopIfTrue="1" operator="between">
      <formula>31%</formula>
      <formula>40.99%</formula>
    </cfRule>
  </conditionalFormatting>
  <conditionalFormatting sqref="I61">
    <cfRule type="cellIs" dxfId="301" priority="278" stopIfTrue="1" operator="between">
      <formula>76%</formula>
      <formula>100%</formula>
    </cfRule>
    <cfRule type="cellIs" dxfId="300" priority="279" stopIfTrue="1" operator="between">
      <formula>61%</formula>
      <formula>75.99%</formula>
    </cfRule>
    <cfRule type="cellIs" dxfId="299" priority="280" stopIfTrue="1" operator="between">
      <formula>49%</formula>
      <formula>60.99%</formula>
    </cfRule>
    <cfRule type="cellIs" dxfId="298" priority="281" stopIfTrue="1" operator="between">
      <formula>41%</formula>
      <formula>48.99%</formula>
    </cfRule>
    <cfRule type="cellIs" dxfId="297" priority="282" stopIfTrue="1" operator="between">
      <formula>0%</formula>
      <formula>30.99%</formula>
    </cfRule>
  </conditionalFormatting>
  <conditionalFormatting sqref="I61">
    <cfRule type="cellIs" dxfId="296" priority="277" stopIfTrue="1" operator="between">
      <formula>31%</formula>
      <formula>40.99%</formula>
    </cfRule>
  </conditionalFormatting>
  <conditionalFormatting sqref="L60">
    <cfRule type="cellIs" dxfId="295" priority="272" stopIfTrue="1" operator="between">
      <formula>76%</formula>
      <formula>100%</formula>
    </cfRule>
    <cfRule type="cellIs" dxfId="294" priority="273" stopIfTrue="1" operator="between">
      <formula>61%</formula>
      <formula>75.99%</formula>
    </cfRule>
    <cfRule type="cellIs" dxfId="293" priority="274" stopIfTrue="1" operator="between">
      <formula>49%</formula>
      <formula>60.99%</formula>
    </cfRule>
    <cfRule type="cellIs" dxfId="292" priority="275" stopIfTrue="1" operator="between">
      <formula>41%</formula>
      <formula>48.99%</formula>
    </cfRule>
    <cfRule type="cellIs" dxfId="291" priority="276" stopIfTrue="1" operator="between">
      <formula>0%</formula>
      <formula>30.99%</formula>
    </cfRule>
  </conditionalFormatting>
  <conditionalFormatting sqref="L60">
    <cfRule type="cellIs" dxfId="290" priority="271" stopIfTrue="1" operator="between">
      <formula>31%</formula>
      <formula>40.99%</formula>
    </cfRule>
  </conditionalFormatting>
  <conditionalFormatting sqref="L61">
    <cfRule type="cellIs" dxfId="289" priority="266" stopIfTrue="1" operator="between">
      <formula>76%</formula>
      <formula>100%</formula>
    </cfRule>
    <cfRule type="cellIs" dxfId="288" priority="267" stopIfTrue="1" operator="between">
      <formula>61%</formula>
      <formula>75.99%</formula>
    </cfRule>
    <cfRule type="cellIs" dxfId="287" priority="268" stopIfTrue="1" operator="between">
      <formula>49%</formula>
      <formula>60.99%</formula>
    </cfRule>
    <cfRule type="cellIs" dxfId="286" priority="269" stopIfTrue="1" operator="between">
      <formula>41%</formula>
      <formula>48.99%</formula>
    </cfRule>
    <cfRule type="cellIs" dxfId="285" priority="270" stopIfTrue="1" operator="between">
      <formula>0%</formula>
      <formula>30.99%</formula>
    </cfRule>
  </conditionalFormatting>
  <conditionalFormatting sqref="L61">
    <cfRule type="cellIs" dxfId="284" priority="265" stopIfTrue="1" operator="between">
      <formula>31%</formula>
      <formula>40.99%</formula>
    </cfRule>
  </conditionalFormatting>
  <conditionalFormatting sqref="O60">
    <cfRule type="cellIs" dxfId="283" priority="260" stopIfTrue="1" operator="between">
      <formula>76%</formula>
      <formula>100%</formula>
    </cfRule>
    <cfRule type="cellIs" dxfId="282" priority="261" stopIfTrue="1" operator="between">
      <formula>61%</formula>
      <formula>75.99%</formula>
    </cfRule>
    <cfRule type="cellIs" dxfId="281" priority="262" stopIfTrue="1" operator="between">
      <formula>49%</formula>
      <formula>60.99%</formula>
    </cfRule>
    <cfRule type="cellIs" dxfId="280" priority="263" stopIfTrue="1" operator="between">
      <formula>41%</formula>
      <formula>48.99%</formula>
    </cfRule>
    <cfRule type="cellIs" dxfId="279" priority="264" stopIfTrue="1" operator="between">
      <formula>0%</formula>
      <formula>30.99%</formula>
    </cfRule>
  </conditionalFormatting>
  <conditionalFormatting sqref="O60">
    <cfRule type="cellIs" dxfId="278" priority="259" stopIfTrue="1" operator="between">
      <formula>31%</formula>
      <formula>40.99%</formula>
    </cfRule>
  </conditionalFormatting>
  <conditionalFormatting sqref="O61">
    <cfRule type="cellIs" dxfId="277" priority="254" stopIfTrue="1" operator="between">
      <formula>76%</formula>
      <formula>100%</formula>
    </cfRule>
    <cfRule type="cellIs" dxfId="276" priority="255" stopIfTrue="1" operator="between">
      <formula>61%</formula>
      <formula>75.99%</formula>
    </cfRule>
    <cfRule type="cellIs" dxfId="275" priority="256" stopIfTrue="1" operator="between">
      <formula>49%</formula>
      <formula>60.99%</formula>
    </cfRule>
    <cfRule type="cellIs" dxfId="274" priority="257" stopIfTrue="1" operator="between">
      <formula>41%</formula>
      <formula>48.99%</formula>
    </cfRule>
    <cfRule type="cellIs" dxfId="273" priority="258" stopIfTrue="1" operator="between">
      <formula>0%</formula>
      <formula>30.99%</formula>
    </cfRule>
  </conditionalFormatting>
  <conditionalFormatting sqref="O61">
    <cfRule type="cellIs" dxfId="272" priority="253" stopIfTrue="1" operator="between">
      <formula>31%</formula>
      <formula>40.99%</formula>
    </cfRule>
  </conditionalFormatting>
  <conditionalFormatting sqref="S60">
    <cfRule type="cellIs" dxfId="271" priority="248" stopIfTrue="1" operator="between">
      <formula>76%</formula>
      <formula>100%</formula>
    </cfRule>
    <cfRule type="cellIs" dxfId="270" priority="249" stopIfTrue="1" operator="between">
      <formula>61%</formula>
      <formula>75.99%</formula>
    </cfRule>
    <cfRule type="cellIs" dxfId="269" priority="250" stopIfTrue="1" operator="between">
      <formula>49%</formula>
      <formula>60.99%</formula>
    </cfRule>
    <cfRule type="cellIs" dxfId="268" priority="251" stopIfTrue="1" operator="between">
      <formula>41%</formula>
      <formula>48.99%</formula>
    </cfRule>
    <cfRule type="cellIs" dxfId="267" priority="252" stopIfTrue="1" operator="between">
      <formula>0%</formula>
      <formula>30.99%</formula>
    </cfRule>
  </conditionalFormatting>
  <conditionalFormatting sqref="S60">
    <cfRule type="cellIs" dxfId="266" priority="247" stopIfTrue="1" operator="between">
      <formula>31%</formula>
      <formula>40.99%</formula>
    </cfRule>
  </conditionalFormatting>
  <conditionalFormatting sqref="S61">
    <cfRule type="cellIs" dxfId="265" priority="242" stopIfTrue="1" operator="between">
      <formula>76%</formula>
      <formula>100%</formula>
    </cfRule>
    <cfRule type="cellIs" dxfId="264" priority="243" stopIfTrue="1" operator="between">
      <formula>61%</formula>
      <formula>75.99%</formula>
    </cfRule>
    <cfRule type="cellIs" dxfId="263" priority="244" stopIfTrue="1" operator="between">
      <formula>49%</formula>
      <formula>60.99%</formula>
    </cfRule>
    <cfRule type="cellIs" dxfId="262" priority="245" stopIfTrue="1" operator="between">
      <formula>41%</formula>
      <formula>48.99%</formula>
    </cfRule>
    <cfRule type="cellIs" dxfId="261" priority="246" stopIfTrue="1" operator="between">
      <formula>0%</formula>
      <formula>30.99%</formula>
    </cfRule>
  </conditionalFormatting>
  <conditionalFormatting sqref="S61">
    <cfRule type="cellIs" dxfId="260" priority="241" stopIfTrue="1" operator="between">
      <formula>31%</formula>
      <formula>40.99%</formula>
    </cfRule>
  </conditionalFormatting>
  <conditionalFormatting sqref="T60">
    <cfRule type="cellIs" dxfId="259" priority="236" stopIfTrue="1" operator="between">
      <formula>76%</formula>
      <formula>100%</formula>
    </cfRule>
    <cfRule type="cellIs" dxfId="258" priority="237" stopIfTrue="1" operator="between">
      <formula>61%</formula>
      <formula>75.99%</formula>
    </cfRule>
    <cfRule type="cellIs" dxfId="257" priority="238" stopIfTrue="1" operator="between">
      <formula>49%</formula>
      <formula>60.99%</formula>
    </cfRule>
    <cfRule type="cellIs" dxfId="256" priority="239" stopIfTrue="1" operator="between">
      <formula>41%</formula>
      <formula>48.99%</formula>
    </cfRule>
    <cfRule type="cellIs" dxfId="255" priority="240" stopIfTrue="1" operator="between">
      <formula>0%</formula>
      <formula>30.99%</formula>
    </cfRule>
  </conditionalFormatting>
  <conditionalFormatting sqref="T60">
    <cfRule type="cellIs" dxfId="254" priority="235" stopIfTrue="1" operator="between">
      <formula>31%</formula>
      <formula>40.99%</formula>
    </cfRule>
  </conditionalFormatting>
  <conditionalFormatting sqref="T61">
    <cfRule type="cellIs" dxfId="253" priority="230" stopIfTrue="1" operator="between">
      <formula>76%</formula>
      <formula>100%</formula>
    </cfRule>
    <cfRule type="cellIs" dxfId="252" priority="231" stopIfTrue="1" operator="between">
      <formula>61%</formula>
      <formula>75.99%</formula>
    </cfRule>
    <cfRule type="cellIs" dxfId="251" priority="232" stopIfTrue="1" operator="between">
      <formula>49%</formula>
      <formula>60.99%</formula>
    </cfRule>
    <cfRule type="cellIs" dxfId="250" priority="233" stopIfTrue="1" operator="between">
      <formula>41%</formula>
      <formula>48.99%</formula>
    </cfRule>
    <cfRule type="cellIs" dxfId="249" priority="234" stopIfTrue="1" operator="between">
      <formula>0%</formula>
      <formula>30.99%</formula>
    </cfRule>
  </conditionalFormatting>
  <conditionalFormatting sqref="T61">
    <cfRule type="cellIs" dxfId="248" priority="229" stopIfTrue="1" operator="between">
      <formula>31%</formula>
      <formula>40.99%</formula>
    </cfRule>
  </conditionalFormatting>
  <conditionalFormatting sqref="AO60">
    <cfRule type="cellIs" dxfId="247" priority="224" stopIfTrue="1" operator="between">
      <formula>76%</formula>
      <formula>100%</formula>
    </cfRule>
    <cfRule type="cellIs" dxfId="246" priority="225" stopIfTrue="1" operator="between">
      <formula>61%</formula>
      <formula>75.99%</formula>
    </cfRule>
    <cfRule type="cellIs" dxfId="245" priority="226" stopIfTrue="1" operator="between">
      <formula>49%</formula>
      <formula>60.99%</formula>
    </cfRule>
    <cfRule type="cellIs" dxfId="244" priority="227" stopIfTrue="1" operator="between">
      <formula>41%</formula>
      <formula>48.99%</formula>
    </cfRule>
    <cfRule type="cellIs" dxfId="243" priority="228" stopIfTrue="1" operator="between">
      <formula>0%</formula>
      <formula>30.99%</formula>
    </cfRule>
  </conditionalFormatting>
  <conditionalFormatting sqref="AO60">
    <cfRule type="cellIs" dxfId="242" priority="223" stopIfTrue="1" operator="between">
      <formula>31%</formula>
      <formula>40.99%</formula>
    </cfRule>
  </conditionalFormatting>
  <conditionalFormatting sqref="AO61">
    <cfRule type="cellIs" dxfId="241" priority="218" stopIfTrue="1" operator="between">
      <formula>76%</formula>
      <formula>100%</formula>
    </cfRule>
    <cfRule type="cellIs" dxfId="240" priority="219" stopIfTrue="1" operator="between">
      <formula>61%</formula>
      <formula>75.99%</formula>
    </cfRule>
    <cfRule type="cellIs" dxfId="239" priority="220" stopIfTrue="1" operator="between">
      <formula>49%</formula>
      <formula>60.99%</formula>
    </cfRule>
    <cfRule type="cellIs" dxfId="238" priority="221" stopIfTrue="1" operator="between">
      <formula>41%</formula>
      <formula>48.99%</formula>
    </cfRule>
    <cfRule type="cellIs" dxfId="237" priority="222" stopIfTrue="1" operator="between">
      <formula>0%</formula>
      <formula>30.99%</formula>
    </cfRule>
  </conditionalFormatting>
  <conditionalFormatting sqref="AO61">
    <cfRule type="cellIs" dxfId="236" priority="217" stopIfTrue="1" operator="between">
      <formula>31%</formula>
      <formula>40.99%</formula>
    </cfRule>
  </conditionalFormatting>
  <conditionalFormatting sqref="I89">
    <cfRule type="cellIs" dxfId="235" priority="212" stopIfTrue="1" operator="between">
      <formula>76%</formula>
      <formula>100%</formula>
    </cfRule>
    <cfRule type="cellIs" dxfId="234" priority="213" stopIfTrue="1" operator="between">
      <formula>61%</formula>
      <formula>75.99%</formula>
    </cfRule>
    <cfRule type="cellIs" dxfId="233" priority="214" stopIfTrue="1" operator="between">
      <formula>49%</formula>
      <formula>60.99%</formula>
    </cfRule>
    <cfRule type="cellIs" dxfId="232" priority="215" stopIfTrue="1" operator="between">
      <formula>41%</formula>
      <formula>48.99%</formula>
    </cfRule>
    <cfRule type="cellIs" dxfId="231" priority="216" stopIfTrue="1" operator="between">
      <formula>0%</formula>
      <formula>30.99%</formula>
    </cfRule>
  </conditionalFormatting>
  <conditionalFormatting sqref="I89">
    <cfRule type="cellIs" dxfId="230" priority="211" stopIfTrue="1" operator="between">
      <formula>31%</formula>
      <formula>40.99%</formula>
    </cfRule>
  </conditionalFormatting>
  <conditionalFormatting sqref="I90">
    <cfRule type="cellIs" dxfId="229" priority="206" stopIfTrue="1" operator="between">
      <formula>76%</formula>
      <formula>100%</formula>
    </cfRule>
    <cfRule type="cellIs" dxfId="228" priority="207" stopIfTrue="1" operator="between">
      <formula>61%</formula>
      <formula>75.99%</formula>
    </cfRule>
    <cfRule type="cellIs" dxfId="227" priority="208" stopIfTrue="1" operator="between">
      <formula>49%</formula>
      <formula>60.99%</formula>
    </cfRule>
    <cfRule type="cellIs" dxfId="226" priority="209" stopIfTrue="1" operator="between">
      <formula>41%</formula>
      <formula>48.99%</formula>
    </cfRule>
    <cfRule type="cellIs" dxfId="225" priority="210" stopIfTrue="1" operator="between">
      <formula>0%</formula>
      <formula>30.99%</formula>
    </cfRule>
  </conditionalFormatting>
  <conditionalFormatting sqref="I90">
    <cfRule type="cellIs" dxfId="224" priority="205" stopIfTrue="1" operator="between">
      <formula>31%</formula>
      <formula>40.99%</formula>
    </cfRule>
  </conditionalFormatting>
  <conditionalFormatting sqref="L89">
    <cfRule type="cellIs" dxfId="223" priority="200" stopIfTrue="1" operator="between">
      <formula>76%</formula>
      <formula>100%</formula>
    </cfRule>
    <cfRule type="cellIs" dxfId="222" priority="201" stopIfTrue="1" operator="between">
      <formula>61%</formula>
      <formula>75.99%</formula>
    </cfRule>
    <cfRule type="cellIs" dxfId="221" priority="202" stopIfTrue="1" operator="between">
      <formula>49%</formula>
      <formula>60.99%</formula>
    </cfRule>
    <cfRule type="cellIs" dxfId="220" priority="203" stopIfTrue="1" operator="between">
      <formula>41%</formula>
      <formula>48.99%</formula>
    </cfRule>
    <cfRule type="cellIs" dxfId="219" priority="204" stopIfTrue="1" operator="between">
      <formula>0%</formula>
      <formula>30.99%</formula>
    </cfRule>
  </conditionalFormatting>
  <conditionalFormatting sqref="L89">
    <cfRule type="cellIs" dxfId="218" priority="199" stopIfTrue="1" operator="between">
      <formula>31%</formula>
      <formula>40.99%</formula>
    </cfRule>
  </conditionalFormatting>
  <conditionalFormatting sqref="L90">
    <cfRule type="cellIs" dxfId="217" priority="194" stopIfTrue="1" operator="between">
      <formula>76%</formula>
      <formula>100%</formula>
    </cfRule>
    <cfRule type="cellIs" dxfId="216" priority="195" stopIfTrue="1" operator="between">
      <formula>61%</formula>
      <formula>75.99%</formula>
    </cfRule>
    <cfRule type="cellIs" dxfId="215" priority="196" stopIfTrue="1" operator="between">
      <formula>49%</formula>
      <formula>60.99%</formula>
    </cfRule>
    <cfRule type="cellIs" dxfId="214" priority="197" stopIfTrue="1" operator="between">
      <formula>41%</formula>
      <formula>48.99%</formula>
    </cfRule>
    <cfRule type="cellIs" dxfId="213" priority="198" stopIfTrue="1" operator="between">
      <formula>0%</formula>
      <formula>30.99%</formula>
    </cfRule>
  </conditionalFormatting>
  <conditionalFormatting sqref="L90">
    <cfRule type="cellIs" dxfId="212" priority="193" stopIfTrue="1" operator="between">
      <formula>31%</formula>
      <formula>40.99%</formula>
    </cfRule>
  </conditionalFormatting>
  <conditionalFormatting sqref="O89">
    <cfRule type="cellIs" dxfId="211" priority="188" stopIfTrue="1" operator="between">
      <formula>76%</formula>
      <formula>100%</formula>
    </cfRule>
    <cfRule type="cellIs" dxfId="210" priority="189" stopIfTrue="1" operator="between">
      <formula>61%</formula>
      <formula>75.99%</formula>
    </cfRule>
    <cfRule type="cellIs" dxfId="209" priority="190" stopIfTrue="1" operator="between">
      <formula>49%</formula>
      <formula>60.99%</formula>
    </cfRule>
    <cfRule type="cellIs" dxfId="208" priority="191" stopIfTrue="1" operator="between">
      <formula>41%</formula>
      <formula>48.99%</formula>
    </cfRule>
    <cfRule type="cellIs" dxfId="207" priority="192" stopIfTrue="1" operator="between">
      <formula>0%</formula>
      <formula>30.99%</formula>
    </cfRule>
  </conditionalFormatting>
  <conditionalFormatting sqref="O89">
    <cfRule type="cellIs" dxfId="206" priority="187" stopIfTrue="1" operator="between">
      <formula>31%</formula>
      <formula>40.99%</formula>
    </cfRule>
  </conditionalFormatting>
  <conditionalFormatting sqref="O90">
    <cfRule type="cellIs" dxfId="205" priority="182" stopIfTrue="1" operator="between">
      <formula>76%</formula>
      <formula>100%</formula>
    </cfRule>
    <cfRule type="cellIs" dxfId="204" priority="183" stopIfTrue="1" operator="between">
      <formula>61%</formula>
      <formula>75.99%</formula>
    </cfRule>
    <cfRule type="cellIs" dxfId="203" priority="184" stopIfTrue="1" operator="between">
      <formula>49%</formula>
      <formula>60.99%</formula>
    </cfRule>
    <cfRule type="cellIs" dxfId="202" priority="185" stopIfTrue="1" operator="between">
      <formula>41%</formula>
      <formula>48.99%</formula>
    </cfRule>
    <cfRule type="cellIs" dxfId="201" priority="186" stopIfTrue="1" operator="between">
      <formula>0%</formula>
      <formula>30.99%</formula>
    </cfRule>
  </conditionalFormatting>
  <conditionalFormatting sqref="O90">
    <cfRule type="cellIs" dxfId="200" priority="181" stopIfTrue="1" operator="between">
      <formula>31%</formula>
      <formula>40.99%</formula>
    </cfRule>
  </conditionalFormatting>
  <conditionalFormatting sqref="S89">
    <cfRule type="cellIs" dxfId="199" priority="176" stopIfTrue="1" operator="between">
      <formula>76%</formula>
      <formula>100%</formula>
    </cfRule>
    <cfRule type="cellIs" dxfId="198" priority="177" stopIfTrue="1" operator="between">
      <formula>61%</formula>
      <formula>75.99%</formula>
    </cfRule>
    <cfRule type="cellIs" dxfId="197" priority="178" stopIfTrue="1" operator="between">
      <formula>49%</formula>
      <formula>60.99%</formula>
    </cfRule>
    <cfRule type="cellIs" dxfId="196" priority="179" stopIfTrue="1" operator="between">
      <formula>41%</formula>
      <formula>48.99%</formula>
    </cfRule>
    <cfRule type="cellIs" dxfId="195" priority="180" stopIfTrue="1" operator="between">
      <formula>0%</formula>
      <formula>30.99%</formula>
    </cfRule>
  </conditionalFormatting>
  <conditionalFormatting sqref="S89">
    <cfRule type="cellIs" dxfId="194" priority="175" stopIfTrue="1" operator="between">
      <formula>31%</formula>
      <formula>40.99%</formula>
    </cfRule>
  </conditionalFormatting>
  <conditionalFormatting sqref="S90">
    <cfRule type="cellIs" dxfId="193" priority="170" stopIfTrue="1" operator="between">
      <formula>76%</formula>
      <formula>100%</formula>
    </cfRule>
    <cfRule type="cellIs" dxfId="192" priority="171" stopIfTrue="1" operator="between">
      <formula>61%</formula>
      <formula>75.99%</formula>
    </cfRule>
    <cfRule type="cellIs" dxfId="191" priority="172" stopIfTrue="1" operator="between">
      <formula>49%</formula>
      <formula>60.99%</formula>
    </cfRule>
    <cfRule type="cellIs" dxfId="190" priority="173" stopIfTrue="1" operator="between">
      <formula>41%</formula>
      <formula>48.99%</formula>
    </cfRule>
    <cfRule type="cellIs" dxfId="189" priority="174" stopIfTrue="1" operator="between">
      <formula>0%</formula>
      <formula>30.99%</formula>
    </cfRule>
  </conditionalFormatting>
  <conditionalFormatting sqref="S90">
    <cfRule type="cellIs" dxfId="188" priority="169" stopIfTrue="1" operator="between">
      <formula>31%</formula>
      <formula>40.99%</formula>
    </cfRule>
  </conditionalFormatting>
  <conditionalFormatting sqref="T89">
    <cfRule type="cellIs" dxfId="187" priority="164" stopIfTrue="1" operator="between">
      <formula>76%</formula>
      <formula>100%</formula>
    </cfRule>
    <cfRule type="cellIs" dxfId="186" priority="165" stopIfTrue="1" operator="between">
      <formula>61%</formula>
      <formula>75.99%</formula>
    </cfRule>
    <cfRule type="cellIs" dxfId="185" priority="166" stopIfTrue="1" operator="between">
      <formula>49%</formula>
      <formula>60.99%</formula>
    </cfRule>
    <cfRule type="cellIs" dxfId="184" priority="167" stopIfTrue="1" operator="between">
      <formula>41%</formula>
      <formula>48.99%</formula>
    </cfRule>
    <cfRule type="cellIs" dxfId="183" priority="168" stopIfTrue="1" operator="between">
      <formula>0%</formula>
      <formula>30.99%</formula>
    </cfRule>
  </conditionalFormatting>
  <conditionalFormatting sqref="T89">
    <cfRule type="cellIs" dxfId="182" priority="163" stopIfTrue="1" operator="between">
      <formula>31%</formula>
      <formula>40.99%</formula>
    </cfRule>
  </conditionalFormatting>
  <conditionalFormatting sqref="T90">
    <cfRule type="cellIs" dxfId="181" priority="158" stopIfTrue="1" operator="between">
      <formula>76%</formula>
      <formula>100%</formula>
    </cfRule>
    <cfRule type="cellIs" dxfId="180" priority="159" stopIfTrue="1" operator="between">
      <formula>61%</formula>
      <formula>75.99%</formula>
    </cfRule>
    <cfRule type="cellIs" dxfId="179" priority="160" stopIfTrue="1" operator="between">
      <formula>49%</formula>
      <formula>60.99%</formula>
    </cfRule>
    <cfRule type="cellIs" dxfId="178" priority="161" stopIfTrue="1" operator="between">
      <formula>41%</formula>
      <formula>48.99%</formula>
    </cfRule>
    <cfRule type="cellIs" dxfId="177" priority="162" stopIfTrue="1" operator="between">
      <formula>0%</formula>
      <formula>30.99%</formula>
    </cfRule>
  </conditionalFormatting>
  <conditionalFormatting sqref="T90">
    <cfRule type="cellIs" dxfId="176" priority="157" stopIfTrue="1" operator="between">
      <formula>31%</formula>
      <formula>40.99%</formula>
    </cfRule>
  </conditionalFormatting>
  <conditionalFormatting sqref="AO89">
    <cfRule type="cellIs" dxfId="175" priority="152" stopIfTrue="1" operator="between">
      <formula>76%</formula>
      <formula>100%</formula>
    </cfRule>
    <cfRule type="cellIs" dxfId="174" priority="153" stopIfTrue="1" operator="between">
      <formula>61%</formula>
      <formula>75.99%</formula>
    </cfRule>
    <cfRule type="cellIs" dxfId="173" priority="154" stopIfTrue="1" operator="between">
      <formula>49%</formula>
      <formula>60.99%</formula>
    </cfRule>
    <cfRule type="cellIs" dxfId="172" priority="155" stopIfTrue="1" operator="between">
      <formula>41%</formula>
      <formula>48.99%</formula>
    </cfRule>
    <cfRule type="cellIs" dxfId="171" priority="156" stopIfTrue="1" operator="between">
      <formula>0%</formula>
      <formula>30.99%</formula>
    </cfRule>
  </conditionalFormatting>
  <conditionalFormatting sqref="AO89">
    <cfRule type="cellIs" dxfId="170" priority="151" stopIfTrue="1" operator="between">
      <formula>31%</formula>
      <formula>40.99%</formula>
    </cfRule>
  </conditionalFormatting>
  <conditionalFormatting sqref="AO90">
    <cfRule type="cellIs" dxfId="169" priority="146" stopIfTrue="1" operator="between">
      <formula>76%</formula>
      <formula>100%</formula>
    </cfRule>
    <cfRule type="cellIs" dxfId="168" priority="147" stopIfTrue="1" operator="between">
      <formula>61%</formula>
      <formula>75.99%</formula>
    </cfRule>
    <cfRule type="cellIs" dxfId="167" priority="148" stopIfTrue="1" operator="between">
      <formula>49%</formula>
      <formula>60.99%</formula>
    </cfRule>
    <cfRule type="cellIs" dxfId="166" priority="149" stopIfTrue="1" operator="between">
      <formula>41%</formula>
      <formula>48.99%</formula>
    </cfRule>
    <cfRule type="cellIs" dxfId="165" priority="150" stopIfTrue="1" operator="between">
      <formula>0%</formula>
      <formula>30.99%</formula>
    </cfRule>
  </conditionalFormatting>
  <conditionalFormatting sqref="AO90">
    <cfRule type="cellIs" dxfId="164" priority="145" stopIfTrue="1" operator="between">
      <formula>31%</formula>
      <formula>40.99%</formula>
    </cfRule>
  </conditionalFormatting>
  <conditionalFormatting sqref="I117">
    <cfRule type="cellIs" dxfId="163" priority="140" stopIfTrue="1" operator="between">
      <formula>76%</formula>
      <formula>100%</formula>
    </cfRule>
    <cfRule type="cellIs" dxfId="162" priority="141" stopIfTrue="1" operator="between">
      <formula>61%</formula>
      <formula>75.99%</formula>
    </cfRule>
    <cfRule type="cellIs" dxfId="161" priority="142" stopIfTrue="1" operator="between">
      <formula>49%</formula>
      <formula>60.99%</formula>
    </cfRule>
    <cfRule type="cellIs" dxfId="160" priority="143" stopIfTrue="1" operator="between">
      <formula>41%</formula>
      <formula>48.99%</formula>
    </cfRule>
    <cfRule type="cellIs" dxfId="159" priority="144" stopIfTrue="1" operator="between">
      <formula>0%</formula>
      <formula>30.99%</formula>
    </cfRule>
  </conditionalFormatting>
  <conditionalFormatting sqref="I117">
    <cfRule type="cellIs" dxfId="158" priority="139" stopIfTrue="1" operator="between">
      <formula>31%</formula>
      <formula>40.99%</formula>
    </cfRule>
  </conditionalFormatting>
  <conditionalFormatting sqref="I118">
    <cfRule type="cellIs" dxfId="157" priority="134" stopIfTrue="1" operator="between">
      <formula>76%</formula>
      <formula>100%</formula>
    </cfRule>
    <cfRule type="cellIs" dxfId="156" priority="135" stopIfTrue="1" operator="between">
      <formula>61%</formula>
      <formula>75.99%</formula>
    </cfRule>
    <cfRule type="cellIs" dxfId="155" priority="136" stopIfTrue="1" operator="between">
      <formula>49%</formula>
      <formula>60.99%</formula>
    </cfRule>
    <cfRule type="cellIs" dxfId="154" priority="137" stopIfTrue="1" operator="between">
      <formula>41%</formula>
      <formula>48.99%</formula>
    </cfRule>
    <cfRule type="cellIs" dxfId="153" priority="138" stopIfTrue="1" operator="between">
      <formula>0%</formula>
      <formula>30.99%</formula>
    </cfRule>
  </conditionalFormatting>
  <conditionalFormatting sqref="I118">
    <cfRule type="cellIs" dxfId="152" priority="133" stopIfTrue="1" operator="between">
      <formula>31%</formula>
      <formula>40.99%</formula>
    </cfRule>
  </conditionalFormatting>
  <conditionalFormatting sqref="L117">
    <cfRule type="cellIs" dxfId="151" priority="128" stopIfTrue="1" operator="between">
      <formula>76%</formula>
      <formula>100%</formula>
    </cfRule>
    <cfRule type="cellIs" dxfId="150" priority="129" stopIfTrue="1" operator="between">
      <formula>61%</formula>
      <formula>75.99%</formula>
    </cfRule>
    <cfRule type="cellIs" dxfId="149" priority="130" stopIfTrue="1" operator="between">
      <formula>49%</formula>
      <formula>60.99%</formula>
    </cfRule>
    <cfRule type="cellIs" dxfId="148" priority="131" stopIfTrue="1" operator="between">
      <formula>41%</formula>
      <formula>48.99%</formula>
    </cfRule>
    <cfRule type="cellIs" dxfId="147" priority="132" stopIfTrue="1" operator="between">
      <formula>0%</formula>
      <formula>30.99%</formula>
    </cfRule>
  </conditionalFormatting>
  <conditionalFormatting sqref="L117">
    <cfRule type="cellIs" dxfId="146" priority="127" stopIfTrue="1" operator="between">
      <formula>31%</formula>
      <formula>40.99%</formula>
    </cfRule>
  </conditionalFormatting>
  <conditionalFormatting sqref="L118">
    <cfRule type="cellIs" dxfId="145" priority="122" stopIfTrue="1" operator="between">
      <formula>76%</formula>
      <formula>100%</formula>
    </cfRule>
    <cfRule type="cellIs" dxfId="144" priority="123" stopIfTrue="1" operator="between">
      <formula>61%</formula>
      <formula>75.99%</formula>
    </cfRule>
    <cfRule type="cellIs" dxfId="143" priority="124" stopIfTrue="1" operator="between">
      <formula>49%</formula>
      <formula>60.99%</formula>
    </cfRule>
    <cfRule type="cellIs" dxfId="142" priority="125" stopIfTrue="1" operator="between">
      <formula>41%</formula>
      <formula>48.99%</formula>
    </cfRule>
    <cfRule type="cellIs" dxfId="141" priority="126" stopIfTrue="1" operator="between">
      <formula>0%</formula>
      <formula>30.99%</formula>
    </cfRule>
  </conditionalFormatting>
  <conditionalFormatting sqref="L118">
    <cfRule type="cellIs" dxfId="140" priority="121" stopIfTrue="1" operator="between">
      <formula>31%</formula>
      <formula>40.99%</formula>
    </cfRule>
  </conditionalFormatting>
  <conditionalFormatting sqref="O117">
    <cfRule type="cellIs" dxfId="139" priority="116" stopIfTrue="1" operator="between">
      <formula>76%</formula>
      <formula>100%</formula>
    </cfRule>
    <cfRule type="cellIs" dxfId="138" priority="117" stopIfTrue="1" operator="between">
      <formula>61%</formula>
      <formula>75.99%</formula>
    </cfRule>
    <cfRule type="cellIs" dxfId="137" priority="118" stopIfTrue="1" operator="between">
      <formula>49%</formula>
      <formula>60.99%</formula>
    </cfRule>
    <cfRule type="cellIs" dxfId="136" priority="119" stopIfTrue="1" operator="between">
      <formula>41%</formula>
      <formula>48.99%</formula>
    </cfRule>
    <cfRule type="cellIs" dxfId="135" priority="120" stopIfTrue="1" operator="between">
      <formula>0%</formula>
      <formula>30.99%</formula>
    </cfRule>
  </conditionalFormatting>
  <conditionalFormatting sqref="O117">
    <cfRule type="cellIs" dxfId="134" priority="115" stopIfTrue="1" operator="between">
      <formula>31%</formula>
      <formula>40.99%</formula>
    </cfRule>
  </conditionalFormatting>
  <conditionalFormatting sqref="O118">
    <cfRule type="cellIs" dxfId="133" priority="110" stopIfTrue="1" operator="between">
      <formula>76%</formula>
      <formula>100%</formula>
    </cfRule>
    <cfRule type="cellIs" dxfId="132" priority="111" stopIfTrue="1" operator="between">
      <formula>61%</formula>
      <formula>75.99%</formula>
    </cfRule>
    <cfRule type="cellIs" dxfId="131" priority="112" stopIfTrue="1" operator="between">
      <formula>49%</formula>
      <formula>60.99%</formula>
    </cfRule>
    <cfRule type="cellIs" dxfId="130" priority="113" stopIfTrue="1" operator="between">
      <formula>41%</formula>
      <formula>48.99%</formula>
    </cfRule>
    <cfRule type="cellIs" dxfId="129" priority="114" stopIfTrue="1" operator="between">
      <formula>0%</formula>
      <formula>30.99%</formula>
    </cfRule>
  </conditionalFormatting>
  <conditionalFormatting sqref="O118">
    <cfRule type="cellIs" dxfId="128" priority="109" stopIfTrue="1" operator="between">
      <formula>31%</formula>
      <formula>40.99%</formula>
    </cfRule>
  </conditionalFormatting>
  <conditionalFormatting sqref="S117">
    <cfRule type="cellIs" dxfId="127" priority="104" stopIfTrue="1" operator="between">
      <formula>76%</formula>
      <formula>100%</formula>
    </cfRule>
    <cfRule type="cellIs" dxfId="126" priority="105" stopIfTrue="1" operator="between">
      <formula>61%</formula>
      <formula>75.99%</formula>
    </cfRule>
    <cfRule type="cellIs" dxfId="125" priority="106" stopIfTrue="1" operator="between">
      <formula>49%</formula>
      <formula>60.99%</formula>
    </cfRule>
    <cfRule type="cellIs" dxfId="124" priority="107" stopIfTrue="1" operator="between">
      <formula>41%</formula>
      <formula>48.99%</formula>
    </cfRule>
    <cfRule type="cellIs" dxfId="123" priority="108" stopIfTrue="1" operator="between">
      <formula>0%</formula>
      <formula>30.99%</formula>
    </cfRule>
  </conditionalFormatting>
  <conditionalFormatting sqref="S117">
    <cfRule type="cellIs" dxfId="122" priority="103" stopIfTrue="1" operator="between">
      <formula>31%</formula>
      <formula>40.99%</formula>
    </cfRule>
  </conditionalFormatting>
  <conditionalFormatting sqref="S118">
    <cfRule type="cellIs" dxfId="121" priority="98" stopIfTrue="1" operator="between">
      <formula>76%</formula>
      <formula>100%</formula>
    </cfRule>
    <cfRule type="cellIs" dxfId="120" priority="99" stopIfTrue="1" operator="between">
      <formula>61%</formula>
      <formula>75.99%</formula>
    </cfRule>
    <cfRule type="cellIs" dxfId="119" priority="100" stopIfTrue="1" operator="between">
      <formula>49%</formula>
      <formula>60.99%</formula>
    </cfRule>
    <cfRule type="cellIs" dxfId="118" priority="101" stopIfTrue="1" operator="between">
      <formula>41%</formula>
      <formula>48.99%</formula>
    </cfRule>
    <cfRule type="cellIs" dxfId="117" priority="102" stopIfTrue="1" operator="between">
      <formula>0%</formula>
      <formula>30.99%</formula>
    </cfRule>
  </conditionalFormatting>
  <conditionalFormatting sqref="S118">
    <cfRule type="cellIs" dxfId="116" priority="97" stopIfTrue="1" operator="between">
      <formula>31%</formula>
      <formula>40.99%</formula>
    </cfRule>
  </conditionalFormatting>
  <conditionalFormatting sqref="T117">
    <cfRule type="cellIs" dxfId="115" priority="92" stopIfTrue="1" operator="between">
      <formula>76%</formula>
      <formula>100%</formula>
    </cfRule>
    <cfRule type="cellIs" dxfId="114" priority="93" stopIfTrue="1" operator="between">
      <formula>61%</formula>
      <formula>75.99%</formula>
    </cfRule>
    <cfRule type="cellIs" dxfId="113" priority="94" stopIfTrue="1" operator="between">
      <formula>49%</formula>
      <formula>60.99%</formula>
    </cfRule>
    <cfRule type="cellIs" dxfId="112" priority="95" stopIfTrue="1" operator="between">
      <formula>41%</formula>
      <formula>48.99%</formula>
    </cfRule>
    <cfRule type="cellIs" dxfId="111" priority="96" stopIfTrue="1" operator="between">
      <formula>0%</formula>
      <formula>30.99%</formula>
    </cfRule>
  </conditionalFormatting>
  <conditionalFormatting sqref="T117">
    <cfRule type="cellIs" dxfId="110" priority="91" stopIfTrue="1" operator="between">
      <formula>31%</formula>
      <formula>40.99%</formula>
    </cfRule>
  </conditionalFormatting>
  <conditionalFormatting sqref="T118">
    <cfRule type="cellIs" dxfId="109" priority="86" stopIfTrue="1" operator="between">
      <formula>76%</formula>
      <formula>100%</formula>
    </cfRule>
    <cfRule type="cellIs" dxfId="108" priority="87" stopIfTrue="1" operator="between">
      <formula>61%</formula>
      <formula>75.99%</formula>
    </cfRule>
    <cfRule type="cellIs" dxfId="107" priority="88" stopIfTrue="1" operator="between">
      <formula>49%</formula>
      <formula>60.99%</formula>
    </cfRule>
    <cfRule type="cellIs" dxfId="106" priority="89" stopIfTrue="1" operator="between">
      <formula>41%</formula>
      <formula>48.99%</formula>
    </cfRule>
    <cfRule type="cellIs" dxfId="105" priority="90" stopIfTrue="1" operator="between">
      <formula>0%</formula>
      <formula>30.99%</formula>
    </cfRule>
  </conditionalFormatting>
  <conditionalFormatting sqref="T118">
    <cfRule type="cellIs" dxfId="104" priority="85" stopIfTrue="1" operator="between">
      <formula>31%</formula>
      <formula>40.99%</formula>
    </cfRule>
  </conditionalFormatting>
  <conditionalFormatting sqref="AO117">
    <cfRule type="cellIs" dxfId="103" priority="80" stopIfTrue="1" operator="between">
      <formula>76%</formula>
      <formula>100%</formula>
    </cfRule>
    <cfRule type="cellIs" dxfId="102" priority="81" stopIfTrue="1" operator="between">
      <formula>61%</formula>
      <formula>75.99%</formula>
    </cfRule>
    <cfRule type="cellIs" dxfId="101" priority="82" stopIfTrue="1" operator="between">
      <formula>49%</formula>
      <formula>60.99%</formula>
    </cfRule>
    <cfRule type="cellIs" dxfId="100" priority="83" stopIfTrue="1" operator="between">
      <formula>41%</formula>
      <formula>48.99%</formula>
    </cfRule>
    <cfRule type="cellIs" dxfId="99" priority="84" stopIfTrue="1" operator="between">
      <formula>0%</formula>
      <formula>30.99%</formula>
    </cfRule>
  </conditionalFormatting>
  <conditionalFormatting sqref="AO117">
    <cfRule type="cellIs" dxfId="98" priority="79" stopIfTrue="1" operator="between">
      <formula>31%</formula>
      <formula>40.99%</formula>
    </cfRule>
  </conditionalFormatting>
  <conditionalFormatting sqref="AO118">
    <cfRule type="cellIs" dxfId="97" priority="74" stopIfTrue="1" operator="between">
      <formula>76%</formula>
      <formula>100%</formula>
    </cfRule>
    <cfRule type="cellIs" dxfId="96" priority="75" stopIfTrue="1" operator="between">
      <formula>61%</formula>
      <formula>75.99%</formula>
    </cfRule>
    <cfRule type="cellIs" dxfId="95" priority="76" stopIfTrue="1" operator="between">
      <formula>49%</formula>
      <formula>60.99%</formula>
    </cfRule>
    <cfRule type="cellIs" dxfId="94" priority="77" stopIfTrue="1" operator="between">
      <formula>41%</formula>
      <formula>48.99%</formula>
    </cfRule>
    <cfRule type="cellIs" dxfId="93" priority="78" stopIfTrue="1" operator="between">
      <formula>0%</formula>
      <formula>30.99%</formula>
    </cfRule>
  </conditionalFormatting>
  <conditionalFormatting sqref="AO118">
    <cfRule type="cellIs" dxfId="92" priority="73" stopIfTrue="1" operator="between">
      <formula>31%</formula>
      <formula>40.99%</formula>
    </cfRule>
  </conditionalFormatting>
  <conditionalFormatting sqref="I145">
    <cfRule type="cellIs" dxfId="91" priority="68" stopIfTrue="1" operator="between">
      <formula>76%</formula>
      <formula>100%</formula>
    </cfRule>
    <cfRule type="cellIs" dxfId="90" priority="69" stopIfTrue="1" operator="between">
      <formula>61%</formula>
      <formula>75.99%</formula>
    </cfRule>
    <cfRule type="cellIs" dxfId="89" priority="70" stopIfTrue="1" operator="between">
      <formula>49%</formula>
      <formula>60.99%</formula>
    </cfRule>
    <cfRule type="cellIs" dxfId="88" priority="71" stopIfTrue="1" operator="between">
      <formula>41%</formula>
      <formula>48.99%</formula>
    </cfRule>
    <cfRule type="cellIs" dxfId="87" priority="72" stopIfTrue="1" operator="between">
      <formula>0%</formula>
      <formula>30.99%</formula>
    </cfRule>
  </conditionalFormatting>
  <conditionalFormatting sqref="I145">
    <cfRule type="cellIs" dxfId="86" priority="67" stopIfTrue="1" operator="between">
      <formula>31%</formula>
      <formula>40.99%</formula>
    </cfRule>
  </conditionalFormatting>
  <conditionalFormatting sqref="I146">
    <cfRule type="cellIs" dxfId="85" priority="62" stopIfTrue="1" operator="between">
      <formula>76%</formula>
      <formula>100%</formula>
    </cfRule>
    <cfRule type="cellIs" dxfId="84" priority="63" stopIfTrue="1" operator="between">
      <formula>61%</formula>
      <formula>75.99%</formula>
    </cfRule>
    <cfRule type="cellIs" dxfId="83" priority="64" stopIfTrue="1" operator="between">
      <formula>49%</formula>
      <formula>60.99%</formula>
    </cfRule>
    <cfRule type="cellIs" dxfId="82" priority="65" stopIfTrue="1" operator="between">
      <formula>41%</formula>
      <formula>48.99%</formula>
    </cfRule>
    <cfRule type="cellIs" dxfId="81" priority="66" stopIfTrue="1" operator="between">
      <formula>0%</formula>
      <formula>30.99%</formula>
    </cfRule>
  </conditionalFormatting>
  <conditionalFormatting sqref="I146">
    <cfRule type="cellIs" dxfId="80" priority="61" stopIfTrue="1" operator="between">
      <formula>31%</formula>
      <formula>40.99%</formula>
    </cfRule>
  </conditionalFormatting>
  <conditionalFormatting sqref="L145">
    <cfRule type="cellIs" dxfId="79" priority="56" stopIfTrue="1" operator="between">
      <formula>76%</formula>
      <formula>100%</formula>
    </cfRule>
    <cfRule type="cellIs" dxfId="78" priority="57" stopIfTrue="1" operator="between">
      <formula>61%</formula>
      <formula>75.99%</formula>
    </cfRule>
    <cfRule type="cellIs" dxfId="77" priority="58" stopIfTrue="1" operator="between">
      <formula>49%</formula>
      <formula>60.99%</formula>
    </cfRule>
    <cfRule type="cellIs" dxfId="76" priority="59" stopIfTrue="1" operator="between">
      <formula>41%</formula>
      <formula>48.99%</formula>
    </cfRule>
    <cfRule type="cellIs" dxfId="75" priority="60" stopIfTrue="1" operator="between">
      <formula>0%</formula>
      <formula>30.99%</formula>
    </cfRule>
  </conditionalFormatting>
  <conditionalFormatting sqref="L145">
    <cfRule type="cellIs" dxfId="74" priority="55" stopIfTrue="1" operator="between">
      <formula>31%</formula>
      <formula>40.99%</formula>
    </cfRule>
  </conditionalFormatting>
  <conditionalFormatting sqref="L146">
    <cfRule type="cellIs" dxfId="73" priority="50" stopIfTrue="1" operator="between">
      <formula>76%</formula>
      <formula>100%</formula>
    </cfRule>
    <cfRule type="cellIs" dxfId="72" priority="51" stopIfTrue="1" operator="between">
      <formula>61%</formula>
      <formula>75.99%</formula>
    </cfRule>
    <cfRule type="cellIs" dxfId="71" priority="52" stopIfTrue="1" operator="between">
      <formula>49%</formula>
      <formula>60.99%</formula>
    </cfRule>
    <cfRule type="cellIs" dxfId="70" priority="53" stopIfTrue="1" operator="between">
      <formula>41%</formula>
      <formula>48.99%</formula>
    </cfRule>
    <cfRule type="cellIs" dxfId="69" priority="54" stopIfTrue="1" operator="between">
      <formula>0%</formula>
      <formula>30.99%</formula>
    </cfRule>
  </conditionalFormatting>
  <conditionalFormatting sqref="L146">
    <cfRule type="cellIs" dxfId="68" priority="49" stopIfTrue="1" operator="between">
      <formula>31%</formula>
      <formula>40.99%</formula>
    </cfRule>
  </conditionalFormatting>
  <conditionalFormatting sqref="O145">
    <cfRule type="cellIs" dxfId="67" priority="44" stopIfTrue="1" operator="between">
      <formula>76%</formula>
      <formula>100%</formula>
    </cfRule>
    <cfRule type="cellIs" dxfId="66" priority="45" stopIfTrue="1" operator="between">
      <formula>61%</formula>
      <formula>75.99%</formula>
    </cfRule>
    <cfRule type="cellIs" dxfId="65" priority="46" stopIfTrue="1" operator="between">
      <formula>49%</formula>
      <formula>60.99%</formula>
    </cfRule>
    <cfRule type="cellIs" dxfId="64" priority="47" stopIfTrue="1" operator="between">
      <formula>41%</formula>
      <formula>48.99%</formula>
    </cfRule>
    <cfRule type="cellIs" dxfId="63" priority="48" stopIfTrue="1" operator="between">
      <formula>0%</formula>
      <formula>30.99%</formula>
    </cfRule>
  </conditionalFormatting>
  <conditionalFormatting sqref="O145">
    <cfRule type="cellIs" dxfId="62" priority="43" stopIfTrue="1" operator="between">
      <formula>31%</formula>
      <formula>40.99%</formula>
    </cfRule>
  </conditionalFormatting>
  <conditionalFormatting sqref="O146">
    <cfRule type="cellIs" dxfId="61" priority="38" stopIfTrue="1" operator="between">
      <formula>76%</formula>
      <formula>100%</formula>
    </cfRule>
    <cfRule type="cellIs" dxfId="60" priority="39" stopIfTrue="1" operator="between">
      <formula>61%</formula>
      <formula>75.99%</formula>
    </cfRule>
    <cfRule type="cellIs" dxfId="59" priority="40" stopIfTrue="1" operator="between">
      <formula>49%</formula>
      <formula>60.99%</formula>
    </cfRule>
    <cfRule type="cellIs" dxfId="58" priority="41" stopIfTrue="1" operator="between">
      <formula>41%</formula>
      <formula>48.99%</formula>
    </cfRule>
    <cfRule type="cellIs" dxfId="57" priority="42" stopIfTrue="1" operator="between">
      <formula>0%</formula>
      <formula>30.99%</formula>
    </cfRule>
  </conditionalFormatting>
  <conditionalFormatting sqref="O146">
    <cfRule type="cellIs" dxfId="56" priority="37" stopIfTrue="1" operator="between">
      <formula>31%</formula>
      <formula>40.99%</formula>
    </cfRule>
  </conditionalFormatting>
  <conditionalFormatting sqref="S145">
    <cfRule type="cellIs" dxfId="55" priority="32" stopIfTrue="1" operator="between">
      <formula>76%</formula>
      <formula>100%</formula>
    </cfRule>
    <cfRule type="cellIs" dxfId="54" priority="33" stopIfTrue="1" operator="between">
      <formula>61%</formula>
      <formula>75.99%</formula>
    </cfRule>
    <cfRule type="cellIs" dxfId="53" priority="34" stopIfTrue="1" operator="between">
      <formula>49%</formula>
      <formula>60.99%</formula>
    </cfRule>
    <cfRule type="cellIs" dxfId="52" priority="35" stopIfTrue="1" operator="between">
      <formula>41%</formula>
      <formula>48.99%</formula>
    </cfRule>
    <cfRule type="cellIs" dxfId="51" priority="36" stopIfTrue="1" operator="between">
      <formula>0%</formula>
      <formula>30.99%</formula>
    </cfRule>
  </conditionalFormatting>
  <conditionalFormatting sqref="S145">
    <cfRule type="cellIs" dxfId="50" priority="31" stopIfTrue="1" operator="between">
      <formula>31%</formula>
      <formula>40.99%</formula>
    </cfRule>
  </conditionalFormatting>
  <conditionalFormatting sqref="S146">
    <cfRule type="cellIs" dxfId="49" priority="26" stopIfTrue="1" operator="between">
      <formula>76%</formula>
      <formula>100%</formula>
    </cfRule>
    <cfRule type="cellIs" dxfId="48" priority="27" stopIfTrue="1" operator="between">
      <formula>61%</formula>
      <formula>75.99%</formula>
    </cfRule>
    <cfRule type="cellIs" dxfId="47" priority="28" stopIfTrue="1" operator="between">
      <formula>49%</formula>
      <formula>60.99%</formula>
    </cfRule>
    <cfRule type="cellIs" dxfId="46" priority="29" stopIfTrue="1" operator="between">
      <formula>41%</formula>
      <formula>48.99%</formula>
    </cfRule>
    <cfRule type="cellIs" dxfId="45" priority="30" stopIfTrue="1" operator="between">
      <formula>0%</formula>
      <formula>30.99%</formula>
    </cfRule>
  </conditionalFormatting>
  <conditionalFormatting sqref="S146">
    <cfRule type="cellIs" dxfId="44" priority="25" stopIfTrue="1" operator="between">
      <formula>31%</formula>
      <formula>40.99%</formula>
    </cfRule>
  </conditionalFormatting>
  <conditionalFormatting sqref="T145">
    <cfRule type="cellIs" dxfId="43" priority="20" stopIfTrue="1" operator="between">
      <formula>76%</formula>
      <formula>100%</formula>
    </cfRule>
    <cfRule type="cellIs" dxfId="42" priority="21" stopIfTrue="1" operator="between">
      <formula>61%</formula>
      <formula>75.99%</formula>
    </cfRule>
    <cfRule type="cellIs" dxfId="41" priority="22" stopIfTrue="1" operator="between">
      <formula>49%</formula>
      <formula>60.99%</formula>
    </cfRule>
    <cfRule type="cellIs" dxfId="40" priority="23" stopIfTrue="1" operator="between">
      <formula>41%</formula>
      <formula>48.99%</formula>
    </cfRule>
    <cfRule type="cellIs" dxfId="39" priority="24" stopIfTrue="1" operator="between">
      <formula>0%</formula>
      <formula>30.99%</formula>
    </cfRule>
  </conditionalFormatting>
  <conditionalFormatting sqref="T145">
    <cfRule type="cellIs" dxfId="38" priority="19" stopIfTrue="1" operator="between">
      <formula>31%</formula>
      <formula>40.99%</formula>
    </cfRule>
  </conditionalFormatting>
  <conditionalFormatting sqref="T146">
    <cfRule type="cellIs" dxfId="37" priority="14" stopIfTrue="1" operator="between">
      <formula>76%</formula>
      <formula>100%</formula>
    </cfRule>
    <cfRule type="cellIs" dxfId="36" priority="15" stopIfTrue="1" operator="between">
      <formula>61%</formula>
      <formula>75.99%</formula>
    </cfRule>
    <cfRule type="cellIs" dxfId="35" priority="16" stopIfTrue="1" operator="between">
      <formula>49%</formula>
      <formula>60.99%</formula>
    </cfRule>
    <cfRule type="cellIs" dxfId="34" priority="17" stopIfTrue="1" operator="between">
      <formula>41%</formula>
      <formula>48.99%</formula>
    </cfRule>
    <cfRule type="cellIs" dxfId="33" priority="18" stopIfTrue="1" operator="between">
      <formula>0%</formula>
      <formula>30.99%</formula>
    </cfRule>
  </conditionalFormatting>
  <conditionalFormatting sqref="T146">
    <cfRule type="cellIs" dxfId="32" priority="13" stopIfTrue="1" operator="between">
      <formula>31%</formula>
      <formula>40.99%</formula>
    </cfRule>
  </conditionalFormatting>
  <conditionalFormatting sqref="AO145">
    <cfRule type="cellIs" dxfId="31" priority="8" stopIfTrue="1" operator="between">
      <formula>76%</formula>
      <formula>100%</formula>
    </cfRule>
    <cfRule type="cellIs" dxfId="30" priority="9" stopIfTrue="1" operator="between">
      <formula>61%</formula>
      <formula>75.99%</formula>
    </cfRule>
    <cfRule type="cellIs" dxfId="29" priority="10" stopIfTrue="1" operator="between">
      <formula>49%</formula>
      <formula>60.99%</formula>
    </cfRule>
    <cfRule type="cellIs" dxfId="28" priority="11" stopIfTrue="1" operator="between">
      <formula>41%</formula>
      <formula>48.99%</formula>
    </cfRule>
    <cfRule type="cellIs" dxfId="27" priority="12" stopIfTrue="1" operator="between">
      <formula>0%</formula>
      <formula>30.99%</formula>
    </cfRule>
  </conditionalFormatting>
  <conditionalFormatting sqref="AO145">
    <cfRule type="cellIs" dxfId="26" priority="7" stopIfTrue="1" operator="between">
      <formula>31%</formula>
      <formula>40.99%</formula>
    </cfRule>
  </conditionalFormatting>
  <conditionalFormatting sqref="AO146">
    <cfRule type="cellIs" dxfId="25" priority="2" stopIfTrue="1" operator="between">
      <formula>76%</formula>
      <formula>100%</formula>
    </cfRule>
    <cfRule type="cellIs" dxfId="24" priority="3" stopIfTrue="1" operator="between">
      <formula>61%</formula>
      <formula>75.99%</formula>
    </cfRule>
    <cfRule type="cellIs" dxfId="23" priority="4" stopIfTrue="1" operator="between">
      <formula>49%</formula>
      <formula>60.99%</formula>
    </cfRule>
    <cfRule type="cellIs" dxfId="22" priority="5" stopIfTrue="1" operator="between">
      <formula>41%</formula>
      <formula>48.99%</formula>
    </cfRule>
    <cfRule type="cellIs" dxfId="21" priority="6" stopIfTrue="1" operator="between">
      <formula>0%</formula>
      <formula>30.99%</formula>
    </cfRule>
  </conditionalFormatting>
  <conditionalFormatting sqref="AO146">
    <cfRule type="cellIs" dxfId="20" priority="1" stopIfTrue="1" operator="between">
      <formula>31%</formula>
      <formula>40.99%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Calendrier</vt:lpstr>
      <vt:lpstr>colonnes</vt:lpstr>
      <vt:lpstr>BOURGES</vt:lpstr>
      <vt:lpstr>FCB</vt:lpstr>
      <vt:lpstr>J1</vt:lpstr>
      <vt:lpstr>J2</vt:lpstr>
      <vt:lpstr>J3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CARRION Frédéric</dc:creator>
  <cp:lastModifiedBy>Yves</cp:lastModifiedBy>
  <cp:lastPrinted>2021-03-25T10:30:32Z</cp:lastPrinted>
  <dcterms:created xsi:type="dcterms:W3CDTF">2020-04-14T17:50:48Z</dcterms:created>
  <dcterms:modified xsi:type="dcterms:W3CDTF">2022-08-07T06:20:00Z</dcterms:modified>
</cp:coreProperties>
</file>