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D704933-C5A5-4CE7-BA4C-C192495B3DB8}" xr6:coauthVersionLast="47" xr6:coauthVersionMax="47" xr10:uidLastSave="{00000000-0000-0000-0000-000000000000}"/>
  <bookViews>
    <workbookView xWindow="-120" yWindow="-120" windowWidth="29040" windowHeight="15840" activeTab="3" xr2:uid="{973B3770-75B4-4D32-B679-C98563D73C08}"/>
  </bookViews>
  <sheets>
    <sheet name="Prod" sheetId="1" r:id="rId1"/>
    <sheet name="Heures travaillées" sheetId="9" r:id="rId2"/>
    <sheet name="Hors prod" sheetId="8" r:id="rId3"/>
    <sheet name="TEST" sheetId="10" r:id="rId4"/>
    <sheet name="Identification Equipe" sheetId="2" state="hidden" r:id="rId5"/>
    <sheet name="Objectifs" sheetId="5" state="hidden" r:id="rId6"/>
    <sheet name="Dates" sheetId="4" state="hidden" r:id="rId7"/>
    <sheet name="Données formules" sheetId="11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8" l="1"/>
  <c r="A6" i="8"/>
  <c r="A4" i="8"/>
  <c r="A5" i="8"/>
  <c r="A3" i="8"/>
  <c r="A2" i="1"/>
  <c r="B2" i="1"/>
  <c r="D9" i="10"/>
  <c r="E9" i="10"/>
  <c r="A9" i="10" s="1"/>
  <c r="B10" i="10"/>
  <c r="E10" i="10"/>
  <c r="C10" i="10" s="1"/>
  <c r="F10" i="10"/>
  <c r="K10" i="10" l="1"/>
  <c r="S10" i="10"/>
  <c r="M10" i="10"/>
  <c r="U10" i="10"/>
  <c r="O10" i="10"/>
  <c r="W10" i="10"/>
  <c r="Q10" i="10"/>
  <c r="A10" i="10"/>
  <c r="C9" i="10"/>
  <c r="D10" i="10"/>
  <c r="F9" i="10"/>
  <c r="B9" i="10"/>
  <c r="E11" i="10"/>
  <c r="A2" i="8"/>
  <c r="J294" i="10" s="1"/>
  <c r="J10" i="10" l="1"/>
  <c r="I10" i="10" s="1"/>
  <c r="Q9" i="10"/>
  <c r="S9" i="10"/>
  <c r="U9" i="10"/>
  <c r="J9" i="10"/>
  <c r="I9" i="10" s="1"/>
  <c r="W9" i="10"/>
  <c r="M9" i="10"/>
  <c r="K9" i="10"/>
  <c r="O9" i="10"/>
  <c r="A11" i="10"/>
  <c r="B11" i="10"/>
  <c r="F11" i="10"/>
  <c r="C11" i="10"/>
  <c r="D11" i="10"/>
  <c r="E12" i="10"/>
  <c r="S304" i="4"/>
  <c r="J11" i="10" l="1"/>
  <c r="I11" i="10" s="1"/>
  <c r="Q11" i="10"/>
  <c r="K11" i="10"/>
  <c r="S11" i="10"/>
  <c r="M11" i="10"/>
  <c r="U11" i="10"/>
  <c r="W11" i="10"/>
  <c r="O11" i="10"/>
  <c r="C12" i="10"/>
  <c r="D12" i="10"/>
  <c r="A12" i="10"/>
  <c r="E13" i="10"/>
  <c r="B12" i="10"/>
  <c r="F12" i="10"/>
  <c r="A3" i="11"/>
  <c r="F3" i="11" s="1"/>
  <c r="G5" i="10"/>
  <c r="G4" i="10"/>
  <c r="G3" i="10"/>
  <c r="B3" i="11"/>
  <c r="K12" i="10" l="1"/>
  <c r="S12" i="10"/>
  <c r="M12" i="10"/>
  <c r="U12" i="10"/>
  <c r="O12" i="10"/>
  <c r="W12" i="10"/>
  <c r="J12" i="10"/>
  <c r="I12" i="10" s="1"/>
  <c r="Q12" i="10"/>
  <c r="B13" i="10"/>
  <c r="F13" i="10"/>
  <c r="A13" i="10"/>
  <c r="C13" i="10"/>
  <c r="D13" i="10"/>
  <c r="E14" i="10"/>
  <c r="J3" i="11"/>
  <c r="G3" i="11"/>
  <c r="C3" i="11"/>
  <c r="D3" i="11" s="1"/>
  <c r="A2" i="9"/>
  <c r="F22" i="5"/>
  <c r="E22" i="5"/>
  <c r="C22" i="5"/>
  <c r="B22" i="5"/>
  <c r="F21" i="5"/>
  <c r="E21" i="5"/>
  <c r="C21" i="5"/>
  <c r="B21" i="5"/>
  <c r="F20" i="5"/>
  <c r="E20" i="5"/>
  <c r="C20" i="5"/>
  <c r="B20" i="5"/>
  <c r="F19" i="5"/>
  <c r="E19" i="5"/>
  <c r="C19" i="5"/>
  <c r="B19" i="5"/>
  <c r="F15" i="5"/>
  <c r="E15" i="5"/>
  <c r="C15" i="5"/>
  <c r="B15" i="5"/>
  <c r="F14" i="5"/>
  <c r="E14" i="5"/>
  <c r="C14" i="5"/>
  <c r="B14" i="5"/>
  <c r="F13" i="5"/>
  <c r="E13" i="5"/>
  <c r="C13" i="5"/>
  <c r="B13" i="5"/>
  <c r="F12" i="5"/>
  <c r="E12" i="5"/>
  <c r="C12" i="5"/>
  <c r="B12" i="5"/>
  <c r="F11" i="5"/>
  <c r="E11" i="5"/>
  <c r="C11" i="5"/>
  <c r="B11" i="5"/>
  <c r="F10" i="5"/>
  <c r="E10" i="5"/>
  <c r="C10" i="5"/>
  <c r="B10" i="5"/>
  <c r="F9" i="5"/>
  <c r="E9" i="5"/>
  <c r="C9" i="5"/>
  <c r="B9" i="5"/>
  <c r="F8" i="5"/>
  <c r="E8" i="5"/>
  <c r="C8" i="5"/>
  <c r="B8" i="5"/>
  <c r="F7" i="5"/>
  <c r="E7" i="5"/>
  <c r="C7" i="5"/>
  <c r="B7" i="5"/>
  <c r="S3" i="4"/>
  <c r="L3" i="4"/>
  <c r="E3" i="4"/>
  <c r="G10" i="10" l="1"/>
  <c r="H10" i="10" s="1"/>
  <c r="G9" i="10"/>
  <c r="H9" i="10" s="1"/>
  <c r="G11" i="10"/>
  <c r="H11" i="10" s="1"/>
  <c r="G12" i="10"/>
  <c r="H12" i="10" s="1"/>
  <c r="X12" i="10" s="1"/>
  <c r="J13" i="10"/>
  <c r="I13" i="10" s="1"/>
  <c r="Q13" i="10"/>
  <c r="M13" i="10"/>
  <c r="U13" i="10"/>
  <c r="K13" i="10"/>
  <c r="O13" i="10"/>
  <c r="S13" i="10"/>
  <c r="G13" i="10"/>
  <c r="H13" i="10" s="1"/>
  <c r="W13" i="10"/>
  <c r="D14" i="10"/>
  <c r="A14" i="10"/>
  <c r="F14" i="10"/>
  <c r="B14" i="10"/>
  <c r="C14" i="10"/>
  <c r="E15" i="10"/>
  <c r="S4" i="4"/>
  <c r="R3" i="4"/>
  <c r="Q3" i="4"/>
  <c r="P3" i="4"/>
  <c r="O3" i="4"/>
  <c r="L4" i="4"/>
  <c r="K3" i="4"/>
  <c r="J3" i="4"/>
  <c r="I3" i="4"/>
  <c r="H3" i="4"/>
  <c r="B3" i="4"/>
  <c r="A3" i="4"/>
  <c r="E3" i="11"/>
  <c r="E4" i="4"/>
  <c r="C3" i="4"/>
  <c r="D4" i="4"/>
  <c r="D3" i="4"/>
  <c r="V12" i="10" l="1"/>
  <c r="P12" i="10"/>
  <c r="P13" i="10"/>
  <c r="R13" i="10"/>
  <c r="R12" i="10"/>
  <c r="X11" i="10"/>
  <c r="P11" i="10"/>
  <c r="L11" i="10"/>
  <c r="N11" i="10"/>
  <c r="V11" i="10"/>
  <c r="R11" i="10"/>
  <c r="T11" i="10"/>
  <c r="N12" i="10"/>
  <c r="T12" i="10"/>
  <c r="L9" i="10"/>
  <c r="N9" i="10"/>
  <c r="X9" i="10"/>
  <c r="P9" i="10"/>
  <c r="T9" i="10"/>
  <c r="V9" i="10"/>
  <c r="R9" i="10"/>
  <c r="L12" i="10"/>
  <c r="N10" i="10"/>
  <c r="X10" i="10"/>
  <c r="T10" i="10"/>
  <c r="R10" i="10"/>
  <c r="P10" i="10"/>
  <c r="V10" i="10"/>
  <c r="L10" i="10"/>
  <c r="G14" i="10"/>
  <c r="H14" i="10" s="1"/>
  <c r="K14" i="10"/>
  <c r="S14" i="10"/>
  <c r="O14" i="10"/>
  <c r="W14" i="10"/>
  <c r="U14" i="10"/>
  <c r="J14" i="10"/>
  <c r="I14" i="10" s="1"/>
  <c r="M14" i="10"/>
  <c r="Q14" i="10"/>
  <c r="X13" i="10"/>
  <c r="L13" i="10"/>
  <c r="V13" i="10"/>
  <c r="T13" i="10"/>
  <c r="N13" i="10"/>
  <c r="B15" i="10"/>
  <c r="F15" i="10"/>
  <c r="A15" i="10"/>
  <c r="C15" i="10"/>
  <c r="D15" i="10"/>
  <c r="E16" i="10"/>
  <c r="S5" i="4"/>
  <c r="S6" i="4" s="1"/>
  <c r="S7" i="4" s="1"/>
  <c r="S8" i="4" s="1"/>
  <c r="S9" i="4" s="1"/>
  <c r="S10" i="4" s="1"/>
  <c r="S11" i="4" s="1"/>
  <c r="S12" i="4" s="1"/>
  <c r="S13" i="4" s="1"/>
  <c r="S14" i="4" s="1"/>
  <c r="S15" i="4" s="1"/>
  <c r="S16" i="4" s="1"/>
  <c r="S17" i="4" s="1"/>
  <c r="S18" i="4" s="1"/>
  <c r="S19" i="4" s="1"/>
  <c r="S20" i="4" s="1"/>
  <c r="S21" i="4" s="1"/>
  <c r="S22" i="4" s="1"/>
  <c r="S23" i="4" s="1"/>
  <c r="S24" i="4" s="1"/>
  <c r="S25" i="4" s="1"/>
  <c r="S26" i="4" s="1"/>
  <c r="S27" i="4" s="1"/>
  <c r="S28" i="4" s="1"/>
  <c r="S29" i="4" s="1"/>
  <c r="S30" i="4" s="1"/>
  <c r="S31" i="4" s="1"/>
  <c r="S32" i="4" s="1"/>
  <c r="S33" i="4" s="1"/>
  <c r="S34" i="4" s="1"/>
  <c r="S35" i="4" s="1"/>
  <c r="S36" i="4" s="1"/>
  <c r="S37" i="4" s="1"/>
  <c r="S38" i="4" s="1"/>
  <c r="S39" i="4" s="1"/>
  <c r="S40" i="4" s="1"/>
  <c r="S41" i="4" s="1"/>
  <c r="S42" i="4" s="1"/>
  <c r="S43" i="4" s="1"/>
  <c r="S44" i="4" s="1"/>
  <c r="S45" i="4" s="1"/>
  <c r="S46" i="4" s="1"/>
  <c r="S47" i="4" s="1"/>
  <c r="S48" i="4" s="1"/>
  <c r="S49" i="4" s="1"/>
  <c r="S50" i="4" s="1"/>
  <c r="S51" i="4" s="1"/>
  <c r="S52" i="4" s="1"/>
  <c r="S53" i="4" s="1"/>
  <c r="S54" i="4" s="1"/>
  <c r="S55" i="4" s="1"/>
  <c r="S56" i="4" s="1"/>
  <c r="S57" i="4" s="1"/>
  <c r="S58" i="4" s="1"/>
  <c r="S59" i="4" s="1"/>
  <c r="S60" i="4" s="1"/>
  <c r="S61" i="4" s="1"/>
  <c r="S62" i="4" s="1"/>
  <c r="S63" i="4" s="1"/>
  <c r="S64" i="4" s="1"/>
  <c r="S65" i="4" s="1"/>
  <c r="S66" i="4" s="1"/>
  <c r="S67" i="4" s="1"/>
  <c r="S68" i="4" s="1"/>
  <c r="S69" i="4" s="1"/>
  <c r="S70" i="4" s="1"/>
  <c r="S71" i="4" s="1"/>
  <c r="S72" i="4" s="1"/>
  <c r="S73" i="4" s="1"/>
  <c r="S74" i="4" s="1"/>
  <c r="S75" i="4" s="1"/>
  <c r="S76" i="4" s="1"/>
  <c r="S77" i="4" s="1"/>
  <c r="S78" i="4" s="1"/>
  <c r="S79" i="4" s="1"/>
  <c r="S80" i="4" s="1"/>
  <c r="S81" i="4" s="1"/>
  <c r="S82" i="4" s="1"/>
  <c r="S83" i="4" s="1"/>
  <c r="S84" i="4" s="1"/>
  <c r="S85" i="4" s="1"/>
  <c r="S86" i="4" s="1"/>
  <c r="S87" i="4" s="1"/>
  <c r="S88" i="4" s="1"/>
  <c r="S89" i="4" s="1"/>
  <c r="S90" i="4" s="1"/>
  <c r="S91" i="4" s="1"/>
  <c r="S92" i="4" s="1"/>
  <c r="S93" i="4" s="1"/>
  <c r="S94" i="4" s="1"/>
  <c r="S95" i="4" s="1"/>
  <c r="S96" i="4" s="1"/>
  <c r="S97" i="4" s="1"/>
  <c r="S98" i="4" s="1"/>
  <c r="S99" i="4" s="1"/>
  <c r="S100" i="4" s="1"/>
  <c r="S101" i="4" s="1"/>
  <c r="S102" i="4" s="1"/>
  <c r="S103" i="4" s="1"/>
  <c r="S104" i="4" s="1"/>
  <c r="S105" i="4" s="1"/>
  <c r="S106" i="4" s="1"/>
  <c r="S107" i="4" s="1"/>
  <c r="S108" i="4" s="1"/>
  <c r="S109" i="4" s="1"/>
  <c r="S110" i="4" s="1"/>
  <c r="S111" i="4" s="1"/>
  <c r="S112" i="4" s="1"/>
  <c r="S113" i="4" s="1"/>
  <c r="S114" i="4" s="1"/>
  <c r="S115" i="4" s="1"/>
  <c r="S116" i="4" s="1"/>
  <c r="S117" i="4" s="1"/>
  <c r="S118" i="4" s="1"/>
  <c r="S119" i="4" s="1"/>
  <c r="S120" i="4" s="1"/>
  <c r="S121" i="4" s="1"/>
  <c r="S122" i="4" s="1"/>
  <c r="S123" i="4" s="1"/>
  <c r="S124" i="4" s="1"/>
  <c r="S125" i="4" s="1"/>
  <c r="S126" i="4" s="1"/>
  <c r="S127" i="4" s="1"/>
  <c r="S128" i="4" s="1"/>
  <c r="S129" i="4" s="1"/>
  <c r="S130" i="4" s="1"/>
  <c r="S131" i="4" s="1"/>
  <c r="S132" i="4" s="1"/>
  <c r="S133" i="4" s="1"/>
  <c r="S134" i="4" s="1"/>
  <c r="S135" i="4" s="1"/>
  <c r="S136" i="4" s="1"/>
  <c r="S137" i="4" s="1"/>
  <c r="S138" i="4" s="1"/>
  <c r="S139" i="4" s="1"/>
  <c r="S140" i="4" s="1"/>
  <c r="S141" i="4" s="1"/>
  <c r="S142" i="4" s="1"/>
  <c r="S143" i="4" s="1"/>
  <c r="S144" i="4" s="1"/>
  <c r="S145" i="4" s="1"/>
  <c r="S146" i="4" s="1"/>
  <c r="S147" i="4" s="1"/>
  <c r="S148" i="4" s="1"/>
  <c r="S149" i="4" s="1"/>
  <c r="S150" i="4" s="1"/>
  <c r="S151" i="4" s="1"/>
  <c r="S152" i="4" s="1"/>
  <c r="S153" i="4" s="1"/>
  <c r="S154" i="4" s="1"/>
  <c r="S155" i="4" s="1"/>
  <c r="S156" i="4" s="1"/>
  <c r="S157" i="4" s="1"/>
  <c r="S158" i="4" s="1"/>
  <c r="S159" i="4" s="1"/>
  <c r="S160" i="4" s="1"/>
  <c r="S161" i="4" s="1"/>
  <c r="S162" i="4" s="1"/>
  <c r="S163" i="4" s="1"/>
  <c r="S164" i="4" s="1"/>
  <c r="S165" i="4" s="1"/>
  <c r="S166" i="4" s="1"/>
  <c r="S167" i="4" s="1"/>
  <c r="S168" i="4" s="1"/>
  <c r="S169" i="4" s="1"/>
  <c r="S170" i="4" s="1"/>
  <c r="S171" i="4" s="1"/>
  <c r="S172" i="4" s="1"/>
  <c r="S173" i="4" s="1"/>
  <c r="S174" i="4" s="1"/>
  <c r="S175" i="4" s="1"/>
  <c r="S176" i="4" s="1"/>
  <c r="S177" i="4" s="1"/>
  <c r="S178" i="4" s="1"/>
  <c r="S179" i="4" s="1"/>
  <c r="S180" i="4" s="1"/>
  <c r="S181" i="4" s="1"/>
  <c r="S182" i="4" s="1"/>
  <c r="S183" i="4" s="1"/>
  <c r="S184" i="4" s="1"/>
  <c r="S185" i="4" s="1"/>
  <c r="S186" i="4" s="1"/>
  <c r="S187" i="4" s="1"/>
  <c r="S188" i="4" s="1"/>
  <c r="S189" i="4" s="1"/>
  <c r="S190" i="4" s="1"/>
  <c r="S191" i="4" s="1"/>
  <c r="S192" i="4" s="1"/>
  <c r="S193" i="4" s="1"/>
  <c r="S194" i="4" s="1"/>
  <c r="S195" i="4" s="1"/>
  <c r="S196" i="4" s="1"/>
  <c r="S197" i="4" s="1"/>
  <c r="S198" i="4" s="1"/>
  <c r="S199" i="4" s="1"/>
  <c r="S200" i="4" s="1"/>
  <c r="S201" i="4" s="1"/>
  <c r="S202" i="4" s="1"/>
  <c r="S203" i="4" s="1"/>
  <c r="S204" i="4" s="1"/>
  <c r="S205" i="4" s="1"/>
  <c r="S206" i="4" s="1"/>
  <c r="S207" i="4" s="1"/>
  <c r="S208" i="4" s="1"/>
  <c r="S209" i="4" s="1"/>
  <c r="S210" i="4" s="1"/>
  <c r="S211" i="4" s="1"/>
  <c r="S212" i="4" s="1"/>
  <c r="S213" i="4" s="1"/>
  <c r="S214" i="4" s="1"/>
  <c r="S215" i="4" s="1"/>
  <c r="S216" i="4" s="1"/>
  <c r="S217" i="4" s="1"/>
  <c r="S218" i="4" s="1"/>
  <c r="S219" i="4" s="1"/>
  <c r="S220" i="4" s="1"/>
  <c r="S221" i="4" s="1"/>
  <c r="S222" i="4" s="1"/>
  <c r="S223" i="4" s="1"/>
  <c r="S224" i="4" s="1"/>
  <c r="S225" i="4" s="1"/>
  <c r="S226" i="4" s="1"/>
  <c r="S227" i="4" s="1"/>
  <c r="S228" i="4" s="1"/>
  <c r="S229" i="4" s="1"/>
  <c r="S230" i="4" s="1"/>
  <c r="S231" i="4" s="1"/>
  <c r="S232" i="4" s="1"/>
  <c r="S233" i="4" s="1"/>
  <c r="S234" i="4" s="1"/>
  <c r="S235" i="4" s="1"/>
  <c r="S236" i="4" s="1"/>
  <c r="S237" i="4" s="1"/>
  <c r="S238" i="4" s="1"/>
  <c r="S239" i="4" s="1"/>
  <c r="S240" i="4" s="1"/>
  <c r="S241" i="4" s="1"/>
  <c r="S242" i="4" s="1"/>
  <c r="S243" i="4" s="1"/>
  <c r="S244" i="4" s="1"/>
  <c r="S245" i="4" s="1"/>
  <c r="S246" i="4" s="1"/>
  <c r="S247" i="4" s="1"/>
  <c r="S248" i="4" s="1"/>
  <c r="S249" i="4" s="1"/>
  <c r="S250" i="4" s="1"/>
  <c r="S251" i="4" s="1"/>
  <c r="S252" i="4" s="1"/>
  <c r="S253" i="4" s="1"/>
  <c r="S254" i="4" s="1"/>
  <c r="S255" i="4" s="1"/>
  <c r="S256" i="4" s="1"/>
  <c r="S257" i="4" s="1"/>
  <c r="S258" i="4" s="1"/>
  <c r="S259" i="4" s="1"/>
  <c r="S260" i="4" s="1"/>
  <c r="S261" i="4" s="1"/>
  <c r="S262" i="4" s="1"/>
  <c r="S263" i="4" s="1"/>
  <c r="S264" i="4" s="1"/>
  <c r="S265" i="4" s="1"/>
  <c r="S266" i="4" s="1"/>
  <c r="S267" i="4" s="1"/>
  <c r="S268" i="4" s="1"/>
  <c r="S269" i="4" s="1"/>
  <c r="S270" i="4" s="1"/>
  <c r="S271" i="4" s="1"/>
  <c r="S272" i="4" s="1"/>
  <c r="S273" i="4" s="1"/>
  <c r="S274" i="4" s="1"/>
  <c r="S275" i="4" s="1"/>
  <c r="S276" i="4" s="1"/>
  <c r="S277" i="4" s="1"/>
  <c r="S278" i="4" s="1"/>
  <c r="S279" i="4" s="1"/>
  <c r="S280" i="4" s="1"/>
  <c r="S281" i="4" s="1"/>
  <c r="S282" i="4" s="1"/>
  <c r="S283" i="4" s="1"/>
  <c r="S284" i="4" s="1"/>
  <c r="S285" i="4" s="1"/>
  <c r="S286" i="4" s="1"/>
  <c r="S287" i="4" s="1"/>
  <c r="S288" i="4" s="1"/>
  <c r="S289" i="4" s="1"/>
  <c r="S290" i="4" s="1"/>
  <c r="S291" i="4" s="1"/>
  <c r="S292" i="4" s="1"/>
  <c r="S293" i="4" s="1"/>
  <c r="S294" i="4" s="1"/>
  <c r="S295" i="4" s="1"/>
  <c r="S296" i="4" s="1"/>
  <c r="S297" i="4" s="1"/>
  <c r="S298" i="4" s="1"/>
  <c r="S299" i="4" s="1"/>
  <c r="S300" i="4" s="1"/>
  <c r="S301" i="4" s="1"/>
  <c r="S302" i="4" s="1"/>
  <c r="S303" i="4" s="1"/>
  <c r="R4" i="4"/>
  <c r="Q4" i="4"/>
  <c r="P4" i="4"/>
  <c r="O4" i="4"/>
  <c r="P5" i="4"/>
  <c r="O5" i="4"/>
  <c r="L5" i="4"/>
  <c r="L6" i="4" s="1"/>
  <c r="L7" i="4" s="1"/>
  <c r="L8" i="4" s="1"/>
  <c r="L9" i="4" s="1"/>
  <c r="L10" i="4" s="1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L43" i="4" s="1"/>
  <c r="L44" i="4" s="1"/>
  <c r="L45" i="4" s="1"/>
  <c r="L46" i="4" s="1"/>
  <c r="L47" i="4" s="1"/>
  <c r="L48" i="4" s="1"/>
  <c r="L49" i="4" s="1"/>
  <c r="L50" i="4" s="1"/>
  <c r="L51" i="4" s="1"/>
  <c r="L52" i="4" s="1"/>
  <c r="L53" i="4" s="1"/>
  <c r="L54" i="4" s="1"/>
  <c r="L55" i="4" s="1"/>
  <c r="L56" i="4" s="1"/>
  <c r="L57" i="4" s="1"/>
  <c r="L58" i="4" s="1"/>
  <c r="L59" i="4" s="1"/>
  <c r="L60" i="4" s="1"/>
  <c r="L61" i="4" s="1"/>
  <c r="L62" i="4" s="1"/>
  <c r="L63" i="4" s="1"/>
  <c r="L64" i="4" s="1"/>
  <c r="L65" i="4" s="1"/>
  <c r="L66" i="4" s="1"/>
  <c r="L67" i="4" s="1"/>
  <c r="L68" i="4" s="1"/>
  <c r="L69" i="4" s="1"/>
  <c r="L70" i="4" s="1"/>
  <c r="L71" i="4" s="1"/>
  <c r="L72" i="4" s="1"/>
  <c r="L73" i="4" s="1"/>
  <c r="L74" i="4" s="1"/>
  <c r="L75" i="4" s="1"/>
  <c r="L76" i="4" s="1"/>
  <c r="L77" i="4" s="1"/>
  <c r="L78" i="4" s="1"/>
  <c r="L79" i="4" s="1"/>
  <c r="L80" i="4" s="1"/>
  <c r="L81" i="4" s="1"/>
  <c r="L82" i="4" s="1"/>
  <c r="L83" i="4" s="1"/>
  <c r="L84" i="4" s="1"/>
  <c r="L85" i="4" s="1"/>
  <c r="L86" i="4" s="1"/>
  <c r="L87" i="4" s="1"/>
  <c r="L88" i="4" s="1"/>
  <c r="L89" i="4" s="1"/>
  <c r="L90" i="4" s="1"/>
  <c r="L91" i="4" s="1"/>
  <c r="L92" i="4" s="1"/>
  <c r="L93" i="4" s="1"/>
  <c r="L94" i="4" s="1"/>
  <c r="L95" i="4" s="1"/>
  <c r="L96" i="4" s="1"/>
  <c r="L97" i="4" s="1"/>
  <c r="L98" i="4" s="1"/>
  <c r="L99" i="4" s="1"/>
  <c r="L100" i="4" s="1"/>
  <c r="L101" i="4" s="1"/>
  <c r="L102" i="4" s="1"/>
  <c r="L103" i="4" s="1"/>
  <c r="L104" i="4" s="1"/>
  <c r="L105" i="4" s="1"/>
  <c r="L106" i="4" s="1"/>
  <c r="L107" i="4" s="1"/>
  <c r="L108" i="4" s="1"/>
  <c r="L109" i="4" s="1"/>
  <c r="L110" i="4" s="1"/>
  <c r="L111" i="4" s="1"/>
  <c r="L112" i="4" s="1"/>
  <c r="L113" i="4" s="1"/>
  <c r="L114" i="4" s="1"/>
  <c r="L115" i="4" s="1"/>
  <c r="L116" i="4" s="1"/>
  <c r="L117" i="4" s="1"/>
  <c r="L118" i="4" s="1"/>
  <c r="L119" i="4" s="1"/>
  <c r="L120" i="4" s="1"/>
  <c r="L121" i="4" s="1"/>
  <c r="L122" i="4" s="1"/>
  <c r="L123" i="4" s="1"/>
  <c r="L124" i="4" s="1"/>
  <c r="L125" i="4" s="1"/>
  <c r="L126" i="4" s="1"/>
  <c r="L127" i="4" s="1"/>
  <c r="L128" i="4" s="1"/>
  <c r="L129" i="4" s="1"/>
  <c r="L130" i="4" s="1"/>
  <c r="L131" i="4" s="1"/>
  <c r="L132" i="4" s="1"/>
  <c r="L133" i="4" s="1"/>
  <c r="L134" i="4" s="1"/>
  <c r="L135" i="4" s="1"/>
  <c r="L136" i="4" s="1"/>
  <c r="L137" i="4" s="1"/>
  <c r="L138" i="4" s="1"/>
  <c r="L139" i="4" s="1"/>
  <c r="L140" i="4" s="1"/>
  <c r="L141" i="4" s="1"/>
  <c r="L142" i="4" s="1"/>
  <c r="L143" i="4" s="1"/>
  <c r="L144" i="4" s="1"/>
  <c r="L145" i="4" s="1"/>
  <c r="L146" i="4" s="1"/>
  <c r="L147" i="4" s="1"/>
  <c r="L148" i="4" s="1"/>
  <c r="L149" i="4" s="1"/>
  <c r="L150" i="4" s="1"/>
  <c r="L151" i="4" s="1"/>
  <c r="L152" i="4" s="1"/>
  <c r="L153" i="4" s="1"/>
  <c r="L154" i="4" s="1"/>
  <c r="L155" i="4" s="1"/>
  <c r="L156" i="4" s="1"/>
  <c r="L157" i="4" s="1"/>
  <c r="L158" i="4" s="1"/>
  <c r="L159" i="4" s="1"/>
  <c r="L160" i="4" s="1"/>
  <c r="L161" i="4" s="1"/>
  <c r="L162" i="4" s="1"/>
  <c r="L163" i="4" s="1"/>
  <c r="L164" i="4" s="1"/>
  <c r="L165" i="4" s="1"/>
  <c r="L166" i="4" s="1"/>
  <c r="L167" i="4" s="1"/>
  <c r="L168" i="4" s="1"/>
  <c r="L169" i="4" s="1"/>
  <c r="L170" i="4" s="1"/>
  <c r="L171" i="4" s="1"/>
  <c r="L172" i="4" s="1"/>
  <c r="L173" i="4" s="1"/>
  <c r="L174" i="4" s="1"/>
  <c r="L175" i="4" s="1"/>
  <c r="L176" i="4" s="1"/>
  <c r="L177" i="4" s="1"/>
  <c r="L178" i="4" s="1"/>
  <c r="L179" i="4" s="1"/>
  <c r="L180" i="4" s="1"/>
  <c r="L181" i="4" s="1"/>
  <c r="L182" i="4" s="1"/>
  <c r="L183" i="4" s="1"/>
  <c r="L184" i="4" s="1"/>
  <c r="L185" i="4" s="1"/>
  <c r="L186" i="4" s="1"/>
  <c r="L187" i="4" s="1"/>
  <c r="L188" i="4" s="1"/>
  <c r="L189" i="4" s="1"/>
  <c r="L190" i="4" s="1"/>
  <c r="L191" i="4" s="1"/>
  <c r="L192" i="4" s="1"/>
  <c r="L193" i="4" s="1"/>
  <c r="L194" i="4" s="1"/>
  <c r="L195" i="4" s="1"/>
  <c r="L196" i="4" s="1"/>
  <c r="L197" i="4" s="1"/>
  <c r="L198" i="4" s="1"/>
  <c r="L199" i="4" s="1"/>
  <c r="L200" i="4" s="1"/>
  <c r="L201" i="4" s="1"/>
  <c r="L202" i="4" s="1"/>
  <c r="L203" i="4" s="1"/>
  <c r="L204" i="4" s="1"/>
  <c r="L205" i="4" s="1"/>
  <c r="L206" i="4" s="1"/>
  <c r="L207" i="4" s="1"/>
  <c r="L208" i="4" s="1"/>
  <c r="L209" i="4" s="1"/>
  <c r="L210" i="4" s="1"/>
  <c r="L211" i="4" s="1"/>
  <c r="L212" i="4" s="1"/>
  <c r="L213" i="4" s="1"/>
  <c r="L214" i="4" s="1"/>
  <c r="L215" i="4" s="1"/>
  <c r="L216" i="4" s="1"/>
  <c r="L217" i="4" s="1"/>
  <c r="L218" i="4" s="1"/>
  <c r="L219" i="4" s="1"/>
  <c r="L220" i="4" s="1"/>
  <c r="L221" i="4" s="1"/>
  <c r="L222" i="4" s="1"/>
  <c r="L223" i="4" s="1"/>
  <c r="L224" i="4" s="1"/>
  <c r="L225" i="4" s="1"/>
  <c r="L226" i="4" s="1"/>
  <c r="L227" i="4" s="1"/>
  <c r="L228" i="4" s="1"/>
  <c r="L229" i="4" s="1"/>
  <c r="L230" i="4" s="1"/>
  <c r="L231" i="4" s="1"/>
  <c r="L232" i="4" s="1"/>
  <c r="L233" i="4" s="1"/>
  <c r="L234" i="4" s="1"/>
  <c r="L235" i="4" s="1"/>
  <c r="L236" i="4" s="1"/>
  <c r="L237" i="4" s="1"/>
  <c r="L238" i="4" s="1"/>
  <c r="L239" i="4" s="1"/>
  <c r="L240" i="4" s="1"/>
  <c r="L241" i="4" s="1"/>
  <c r="L242" i="4" s="1"/>
  <c r="L243" i="4" s="1"/>
  <c r="L244" i="4" s="1"/>
  <c r="L245" i="4" s="1"/>
  <c r="L246" i="4" s="1"/>
  <c r="L247" i="4" s="1"/>
  <c r="L248" i="4" s="1"/>
  <c r="L249" i="4" s="1"/>
  <c r="L250" i="4" s="1"/>
  <c r="L251" i="4" s="1"/>
  <c r="L252" i="4" s="1"/>
  <c r="L253" i="4" s="1"/>
  <c r="L254" i="4" s="1"/>
  <c r="L255" i="4" s="1"/>
  <c r="L256" i="4" s="1"/>
  <c r="L257" i="4" s="1"/>
  <c r="L258" i="4" s="1"/>
  <c r="L259" i="4" s="1"/>
  <c r="L260" i="4" s="1"/>
  <c r="L261" i="4" s="1"/>
  <c r="L262" i="4" s="1"/>
  <c r="L263" i="4" s="1"/>
  <c r="L264" i="4" s="1"/>
  <c r="L265" i="4" s="1"/>
  <c r="L266" i="4" s="1"/>
  <c r="L267" i="4" s="1"/>
  <c r="L268" i="4" s="1"/>
  <c r="L269" i="4" s="1"/>
  <c r="L270" i="4" s="1"/>
  <c r="L271" i="4" s="1"/>
  <c r="L272" i="4" s="1"/>
  <c r="L273" i="4" s="1"/>
  <c r="L274" i="4" s="1"/>
  <c r="L275" i="4" s="1"/>
  <c r="L276" i="4" s="1"/>
  <c r="L277" i="4" s="1"/>
  <c r="L278" i="4" s="1"/>
  <c r="L279" i="4" s="1"/>
  <c r="L280" i="4" s="1"/>
  <c r="L281" i="4" s="1"/>
  <c r="L282" i="4" s="1"/>
  <c r="L283" i="4" s="1"/>
  <c r="L284" i="4" s="1"/>
  <c r="L285" i="4" s="1"/>
  <c r="L286" i="4" s="1"/>
  <c r="L287" i="4" s="1"/>
  <c r="L288" i="4" s="1"/>
  <c r="L289" i="4" s="1"/>
  <c r="L290" i="4" s="1"/>
  <c r="L291" i="4" s="1"/>
  <c r="L292" i="4" s="1"/>
  <c r="L293" i="4" s="1"/>
  <c r="L294" i="4" s="1"/>
  <c r="L295" i="4" s="1"/>
  <c r="L296" i="4" s="1"/>
  <c r="L297" i="4" s="1"/>
  <c r="L298" i="4" s="1"/>
  <c r="L299" i="4" s="1"/>
  <c r="L300" i="4" s="1"/>
  <c r="L301" i="4" s="1"/>
  <c r="L302" i="4" s="1"/>
  <c r="L303" i="4" s="1"/>
  <c r="K4" i="4"/>
  <c r="J4" i="4"/>
  <c r="I4" i="4"/>
  <c r="H4" i="4"/>
  <c r="B4" i="4"/>
  <c r="A4" i="4"/>
  <c r="E5" i="4"/>
  <c r="D5" i="4" s="1"/>
  <c r="C4" i="4"/>
  <c r="Y12" i="10" l="1"/>
  <c r="Z12" i="10" s="1"/>
  <c r="N14" i="10"/>
  <c r="P14" i="10"/>
  <c r="Y10" i="10"/>
  <c r="Z10" i="10" s="1"/>
  <c r="Y11" i="10"/>
  <c r="Z11" i="10" s="1"/>
  <c r="R14" i="10"/>
  <c r="X14" i="10"/>
  <c r="Y9" i="10"/>
  <c r="Z9" i="10" s="1"/>
  <c r="Y13" i="10"/>
  <c r="Z13" i="10" s="1"/>
  <c r="T14" i="10"/>
  <c r="J15" i="10"/>
  <c r="I15" i="10" s="1"/>
  <c r="Q15" i="10"/>
  <c r="M15" i="10"/>
  <c r="U15" i="10"/>
  <c r="S15" i="10"/>
  <c r="G15" i="10"/>
  <c r="H15" i="10" s="1"/>
  <c r="W15" i="10"/>
  <c r="K15" i="10"/>
  <c r="O15" i="10"/>
  <c r="V14" i="10"/>
  <c r="L14" i="10"/>
  <c r="D16" i="10"/>
  <c r="B16" i="10"/>
  <c r="C16" i="10"/>
  <c r="E17" i="10"/>
  <c r="A16" i="10"/>
  <c r="F16" i="10"/>
  <c r="Q5" i="4"/>
  <c r="H5" i="4"/>
  <c r="R5" i="4"/>
  <c r="J5" i="4"/>
  <c r="R6" i="4"/>
  <c r="Q6" i="4"/>
  <c r="P6" i="4"/>
  <c r="O6" i="4"/>
  <c r="I5" i="4"/>
  <c r="K5" i="4"/>
  <c r="L304" i="4"/>
  <c r="H303" i="4"/>
  <c r="I303" i="4"/>
  <c r="J303" i="4"/>
  <c r="K303" i="4"/>
  <c r="K6" i="4"/>
  <c r="J6" i="4"/>
  <c r="I6" i="4"/>
  <c r="H6" i="4"/>
  <c r="B5" i="4"/>
  <c r="A5" i="4"/>
  <c r="E6" i="4"/>
  <c r="C5" i="4"/>
  <c r="L15" i="10" l="1"/>
  <c r="X15" i="10"/>
  <c r="N15" i="10"/>
  <c r="R15" i="10"/>
  <c r="G16" i="10"/>
  <c r="H16" i="10" s="1"/>
  <c r="K16" i="10"/>
  <c r="S16" i="10"/>
  <c r="O16" i="10"/>
  <c r="W16" i="10"/>
  <c r="M16" i="10"/>
  <c r="Q16" i="10"/>
  <c r="U16" i="10"/>
  <c r="J16" i="10"/>
  <c r="I16" i="10" s="1"/>
  <c r="P15" i="10"/>
  <c r="T15" i="10"/>
  <c r="V15" i="10"/>
  <c r="B17" i="10"/>
  <c r="F17" i="10"/>
  <c r="C17" i="10"/>
  <c r="D17" i="10"/>
  <c r="E18" i="10"/>
  <c r="A17" i="10"/>
  <c r="Y14" i="10"/>
  <c r="Z14" i="10" s="1"/>
  <c r="R7" i="4"/>
  <c r="Q7" i="4"/>
  <c r="P7" i="4"/>
  <c r="O7" i="4"/>
  <c r="L305" i="4"/>
  <c r="H304" i="4"/>
  <c r="I304" i="4"/>
  <c r="J304" i="4"/>
  <c r="K304" i="4"/>
  <c r="K7" i="4"/>
  <c r="J7" i="4"/>
  <c r="I7" i="4"/>
  <c r="H7" i="4"/>
  <c r="B6" i="4"/>
  <c r="A6" i="4"/>
  <c r="D6" i="4"/>
  <c r="E7" i="4"/>
  <c r="D7" i="4" s="1"/>
  <c r="C6" i="4"/>
  <c r="V16" i="10" l="1"/>
  <c r="P16" i="10"/>
  <c r="R16" i="10"/>
  <c r="T16" i="10"/>
  <c r="J17" i="10"/>
  <c r="I17" i="10" s="1"/>
  <c r="Q17" i="10"/>
  <c r="M17" i="10"/>
  <c r="U17" i="10"/>
  <c r="K17" i="10"/>
  <c r="O17" i="10"/>
  <c r="S17" i="10"/>
  <c r="G17" i="10"/>
  <c r="H17" i="10" s="1"/>
  <c r="W17" i="10"/>
  <c r="N16" i="10"/>
  <c r="L16" i="10"/>
  <c r="X16" i="10"/>
  <c r="Y15" i="10"/>
  <c r="Z15" i="10" s="1"/>
  <c r="D18" i="10"/>
  <c r="C18" i="10"/>
  <c r="E19" i="10"/>
  <c r="A18" i="10"/>
  <c r="F18" i="10"/>
  <c r="B18" i="10"/>
  <c r="R8" i="4"/>
  <c r="Q8" i="4"/>
  <c r="P8" i="4"/>
  <c r="O8" i="4"/>
  <c r="L306" i="4"/>
  <c r="H305" i="4"/>
  <c r="I305" i="4"/>
  <c r="J305" i="4"/>
  <c r="K305" i="4"/>
  <c r="K8" i="4"/>
  <c r="J8" i="4"/>
  <c r="I8" i="4"/>
  <c r="H8" i="4"/>
  <c r="B7" i="4"/>
  <c r="A7" i="4"/>
  <c r="E8" i="4"/>
  <c r="D8" i="4" s="1"/>
  <c r="C7" i="4"/>
  <c r="Y16" i="10" l="1"/>
  <c r="Z16" i="10" s="1"/>
  <c r="T17" i="10"/>
  <c r="N17" i="10"/>
  <c r="V17" i="10"/>
  <c r="G18" i="10"/>
  <c r="H18" i="10" s="1"/>
  <c r="K18" i="10"/>
  <c r="S18" i="10"/>
  <c r="O18" i="10"/>
  <c r="W18" i="10"/>
  <c r="U18" i="10"/>
  <c r="J18" i="10"/>
  <c r="I18" i="10" s="1"/>
  <c r="M18" i="10"/>
  <c r="Q18" i="10"/>
  <c r="P17" i="10"/>
  <c r="R17" i="10"/>
  <c r="X17" i="10"/>
  <c r="L17" i="10"/>
  <c r="B19" i="10"/>
  <c r="F19" i="10"/>
  <c r="D19" i="10"/>
  <c r="E20" i="10"/>
  <c r="A19" i="10"/>
  <c r="C19" i="10"/>
  <c r="R9" i="4"/>
  <c r="Q9" i="4"/>
  <c r="P9" i="4"/>
  <c r="O9" i="4"/>
  <c r="L307" i="4"/>
  <c r="H306" i="4"/>
  <c r="I306" i="4"/>
  <c r="J306" i="4"/>
  <c r="K306" i="4"/>
  <c r="K9" i="4"/>
  <c r="J9" i="4"/>
  <c r="I9" i="4"/>
  <c r="H9" i="4"/>
  <c r="B8" i="4"/>
  <c r="A8" i="4"/>
  <c r="E9" i="4"/>
  <c r="D9" i="4" s="1"/>
  <c r="C8" i="4"/>
  <c r="R18" i="10" l="1"/>
  <c r="N18" i="10"/>
  <c r="P18" i="10"/>
  <c r="X18" i="10"/>
  <c r="T18" i="10"/>
  <c r="J19" i="10"/>
  <c r="I19" i="10" s="1"/>
  <c r="Q19" i="10"/>
  <c r="M19" i="10"/>
  <c r="U19" i="10"/>
  <c r="S19" i="10"/>
  <c r="G19" i="10"/>
  <c r="H19" i="10" s="1"/>
  <c r="W19" i="10"/>
  <c r="K19" i="10"/>
  <c r="O19" i="10"/>
  <c r="V18" i="10"/>
  <c r="L18" i="10"/>
  <c r="Y17" i="10"/>
  <c r="Z17" i="10" s="1"/>
  <c r="D20" i="10"/>
  <c r="E21" i="10"/>
  <c r="A20" i="10"/>
  <c r="F20" i="10"/>
  <c r="B20" i="10"/>
  <c r="C20" i="10"/>
  <c r="R10" i="4"/>
  <c r="Q10" i="4"/>
  <c r="P10" i="4"/>
  <c r="O10" i="4"/>
  <c r="H307" i="4"/>
  <c r="I307" i="4"/>
  <c r="J307" i="4"/>
  <c r="K307" i="4"/>
  <c r="K10" i="4"/>
  <c r="J10" i="4"/>
  <c r="I10" i="4"/>
  <c r="H10" i="4"/>
  <c r="B9" i="4"/>
  <c r="A9" i="4"/>
  <c r="E10" i="4"/>
  <c r="D10" i="4" s="1"/>
  <c r="C9" i="4"/>
  <c r="X19" i="10" l="1"/>
  <c r="N19" i="10"/>
  <c r="L19" i="10"/>
  <c r="V19" i="10"/>
  <c r="R19" i="10"/>
  <c r="G20" i="10"/>
  <c r="H20" i="10" s="1"/>
  <c r="K20" i="10"/>
  <c r="S20" i="10"/>
  <c r="O20" i="10"/>
  <c r="W20" i="10"/>
  <c r="M20" i="10"/>
  <c r="Q20" i="10"/>
  <c r="U20" i="10"/>
  <c r="J20" i="10"/>
  <c r="I20" i="10" s="1"/>
  <c r="P19" i="10"/>
  <c r="T19" i="10"/>
  <c r="B21" i="10"/>
  <c r="F21" i="10"/>
  <c r="E22" i="10"/>
  <c r="A21" i="10"/>
  <c r="C21" i="10"/>
  <c r="D21" i="10"/>
  <c r="Y18" i="10"/>
  <c r="Z18" i="10" s="1"/>
  <c r="R11" i="4"/>
  <c r="Q11" i="4"/>
  <c r="P11" i="4"/>
  <c r="O11" i="4"/>
  <c r="K11" i="4"/>
  <c r="J11" i="4"/>
  <c r="I11" i="4"/>
  <c r="H11" i="4"/>
  <c r="B10" i="4"/>
  <c r="A10" i="4"/>
  <c r="E11" i="4"/>
  <c r="D11" i="4" s="1"/>
  <c r="C10" i="4"/>
  <c r="R20" i="10" l="1"/>
  <c r="T20" i="10"/>
  <c r="V20" i="10"/>
  <c r="P20" i="10"/>
  <c r="N20" i="10"/>
  <c r="L20" i="10"/>
  <c r="J21" i="10"/>
  <c r="I21" i="10" s="1"/>
  <c r="Q21" i="10"/>
  <c r="M21" i="10"/>
  <c r="U21" i="10"/>
  <c r="K21" i="10"/>
  <c r="O21" i="10"/>
  <c r="S21" i="10"/>
  <c r="G21" i="10"/>
  <c r="H21" i="10" s="1"/>
  <c r="W21" i="10"/>
  <c r="X20" i="10"/>
  <c r="Y19" i="10"/>
  <c r="Z19" i="10" s="1"/>
  <c r="A22" i="10"/>
  <c r="B22" i="10"/>
  <c r="F22" i="10"/>
  <c r="C22" i="10"/>
  <c r="E23" i="10"/>
  <c r="D22" i="10"/>
  <c r="R12" i="4"/>
  <c r="Q12" i="4"/>
  <c r="P12" i="4"/>
  <c r="O12" i="4"/>
  <c r="K12" i="4"/>
  <c r="J12" i="4"/>
  <c r="I12" i="4"/>
  <c r="H12" i="4"/>
  <c r="B11" i="4"/>
  <c r="A11" i="4"/>
  <c r="E12" i="4"/>
  <c r="C11" i="4"/>
  <c r="D12" i="4"/>
  <c r="P21" i="10" l="1"/>
  <c r="R21" i="10"/>
  <c r="X21" i="10"/>
  <c r="L21" i="10"/>
  <c r="G22" i="10"/>
  <c r="H22" i="10" s="1"/>
  <c r="K22" i="10"/>
  <c r="S22" i="10"/>
  <c r="O22" i="10"/>
  <c r="W22" i="10"/>
  <c r="U22" i="10"/>
  <c r="J22" i="10"/>
  <c r="I22" i="10" s="1"/>
  <c r="M22" i="10"/>
  <c r="Q22" i="10"/>
  <c r="V21" i="10"/>
  <c r="T21" i="10"/>
  <c r="N21" i="10"/>
  <c r="C23" i="10"/>
  <c r="E24" i="10"/>
  <c r="D23" i="10"/>
  <c r="A23" i="10"/>
  <c r="B23" i="10"/>
  <c r="F23" i="10"/>
  <c r="Y20" i="10"/>
  <c r="Z20" i="10" s="1"/>
  <c r="R13" i="4"/>
  <c r="Q13" i="4"/>
  <c r="P13" i="4"/>
  <c r="O13" i="4"/>
  <c r="K13" i="4"/>
  <c r="J13" i="4"/>
  <c r="I13" i="4"/>
  <c r="H13" i="4"/>
  <c r="B12" i="4"/>
  <c r="A12" i="4"/>
  <c r="E13" i="4"/>
  <c r="D13" i="4" s="1"/>
  <c r="C12" i="4"/>
  <c r="R22" i="10" l="1"/>
  <c r="N22" i="10"/>
  <c r="P22" i="10"/>
  <c r="T22" i="10"/>
  <c r="X22" i="10"/>
  <c r="J23" i="10"/>
  <c r="I23" i="10" s="1"/>
  <c r="Q23" i="10"/>
  <c r="M23" i="10"/>
  <c r="U23" i="10"/>
  <c r="S23" i="10"/>
  <c r="G23" i="10"/>
  <c r="H23" i="10" s="1"/>
  <c r="W23" i="10"/>
  <c r="K23" i="10"/>
  <c r="O23" i="10"/>
  <c r="V22" i="10"/>
  <c r="L22" i="10"/>
  <c r="Y21" i="10"/>
  <c r="Z21" i="10" s="1"/>
  <c r="A24" i="10"/>
  <c r="B24" i="10"/>
  <c r="F24" i="10"/>
  <c r="C24" i="10"/>
  <c r="E25" i="10"/>
  <c r="D24" i="10"/>
  <c r="R14" i="4"/>
  <c r="Q14" i="4"/>
  <c r="P14" i="4"/>
  <c r="O14" i="4"/>
  <c r="K14" i="4"/>
  <c r="J14" i="4"/>
  <c r="I14" i="4"/>
  <c r="H14" i="4"/>
  <c r="B13" i="4"/>
  <c r="A13" i="4"/>
  <c r="E14" i="4"/>
  <c r="D14" i="4" s="1"/>
  <c r="C13" i="4"/>
  <c r="P23" i="10" l="1"/>
  <c r="L23" i="10"/>
  <c r="V23" i="10"/>
  <c r="G24" i="10"/>
  <c r="H24" i="10" s="1"/>
  <c r="K24" i="10"/>
  <c r="S24" i="10"/>
  <c r="O24" i="10"/>
  <c r="W24" i="10"/>
  <c r="M24" i="10"/>
  <c r="Q24" i="10"/>
  <c r="U24" i="10"/>
  <c r="J24" i="10"/>
  <c r="I24" i="10" s="1"/>
  <c r="X23" i="10"/>
  <c r="N23" i="10"/>
  <c r="R23" i="10"/>
  <c r="T23" i="10"/>
  <c r="C25" i="10"/>
  <c r="E26" i="10"/>
  <c r="D25" i="10"/>
  <c r="A25" i="10"/>
  <c r="B25" i="10"/>
  <c r="F25" i="10"/>
  <c r="Y22" i="10"/>
  <c r="Z22" i="10" s="1"/>
  <c r="R15" i="4"/>
  <c r="Q15" i="4"/>
  <c r="P15" i="4"/>
  <c r="O15" i="4"/>
  <c r="K15" i="4"/>
  <c r="J15" i="4"/>
  <c r="I15" i="4"/>
  <c r="H15" i="4"/>
  <c r="A14" i="4"/>
  <c r="B14" i="4"/>
  <c r="E15" i="4"/>
  <c r="D15" i="4" s="1"/>
  <c r="C14" i="4"/>
  <c r="J25" i="10" l="1"/>
  <c r="I25" i="10" s="1"/>
  <c r="Q25" i="10"/>
  <c r="M25" i="10"/>
  <c r="U25" i="10"/>
  <c r="K25" i="10"/>
  <c r="O25" i="10"/>
  <c r="S25" i="10"/>
  <c r="G25" i="10"/>
  <c r="H25" i="10" s="1"/>
  <c r="W25" i="10"/>
  <c r="R24" i="10"/>
  <c r="T24" i="10"/>
  <c r="V24" i="10"/>
  <c r="P24" i="10"/>
  <c r="N24" i="10"/>
  <c r="L24" i="10"/>
  <c r="X24" i="10"/>
  <c r="Y23" i="10"/>
  <c r="Z23" i="10" s="1"/>
  <c r="A26" i="10"/>
  <c r="B26" i="10"/>
  <c r="F26" i="10"/>
  <c r="C26" i="10"/>
  <c r="D26" i="10"/>
  <c r="E27" i="10"/>
  <c r="R16" i="4"/>
  <c r="Q16" i="4"/>
  <c r="P16" i="4"/>
  <c r="O16" i="4"/>
  <c r="K16" i="4"/>
  <c r="J16" i="4"/>
  <c r="I16" i="4"/>
  <c r="H16" i="4"/>
  <c r="B15" i="4"/>
  <c r="A15" i="4"/>
  <c r="E16" i="4"/>
  <c r="D16" i="4" s="1"/>
  <c r="C15" i="4"/>
  <c r="G26" i="10" l="1"/>
  <c r="H26" i="10" s="1"/>
  <c r="K26" i="10"/>
  <c r="S26" i="10"/>
  <c r="O26" i="10"/>
  <c r="W26" i="10"/>
  <c r="U26" i="10"/>
  <c r="J26" i="10"/>
  <c r="I26" i="10" s="1"/>
  <c r="M26" i="10"/>
  <c r="Q26" i="10"/>
  <c r="V25" i="10"/>
  <c r="P25" i="10"/>
  <c r="R25" i="10"/>
  <c r="T25" i="10"/>
  <c r="N25" i="10"/>
  <c r="X25" i="10"/>
  <c r="L25" i="10"/>
  <c r="B27" i="10"/>
  <c r="F27" i="10"/>
  <c r="C27" i="10"/>
  <c r="E28" i="10"/>
  <c r="D27" i="10"/>
  <c r="A27" i="10"/>
  <c r="Y24" i="10"/>
  <c r="Z24" i="10" s="1"/>
  <c r="R17" i="4"/>
  <c r="Q17" i="4"/>
  <c r="P17" i="4"/>
  <c r="O17" i="4"/>
  <c r="K17" i="4"/>
  <c r="J17" i="4"/>
  <c r="I17" i="4"/>
  <c r="H17" i="4"/>
  <c r="B16" i="4"/>
  <c r="A16" i="4"/>
  <c r="E17" i="4"/>
  <c r="D17" i="4" s="1"/>
  <c r="C16" i="4"/>
  <c r="R26" i="10" l="1"/>
  <c r="P26" i="10"/>
  <c r="T26" i="10"/>
  <c r="X26" i="10"/>
  <c r="N26" i="10"/>
  <c r="J27" i="10"/>
  <c r="I27" i="10" s="1"/>
  <c r="Q27" i="10"/>
  <c r="M27" i="10"/>
  <c r="U27" i="10"/>
  <c r="S27" i="10"/>
  <c r="G27" i="10"/>
  <c r="H27" i="10" s="1"/>
  <c r="W27" i="10"/>
  <c r="K27" i="10"/>
  <c r="O27" i="10"/>
  <c r="V26" i="10"/>
  <c r="L26" i="10"/>
  <c r="A28" i="10"/>
  <c r="B28" i="10"/>
  <c r="F28" i="10"/>
  <c r="C28" i="10"/>
  <c r="E29" i="10"/>
  <c r="D28" i="10"/>
  <c r="Y25" i="10"/>
  <c r="Z25" i="10" s="1"/>
  <c r="R18" i="4"/>
  <c r="Q18" i="4"/>
  <c r="P18" i="4"/>
  <c r="O18" i="4"/>
  <c r="K18" i="4"/>
  <c r="J18" i="4"/>
  <c r="I18" i="4"/>
  <c r="H18" i="4"/>
  <c r="B17" i="4"/>
  <c r="A17" i="4"/>
  <c r="E18" i="4"/>
  <c r="D18" i="4" s="1"/>
  <c r="C17" i="4"/>
  <c r="P27" i="10" l="1"/>
  <c r="T27" i="10"/>
  <c r="L27" i="10"/>
  <c r="V27" i="10"/>
  <c r="Y26" i="10"/>
  <c r="Z26" i="10" s="1"/>
  <c r="X27" i="10"/>
  <c r="N27" i="10"/>
  <c r="G28" i="10"/>
  <c r="H28" i="10" s="1"/>
  <c r="K28" i="10"/>
  <c r="S28" i="10"/>
  <c r="O28" i="10"/>
  <c r="W28" i="10"/>
  <c r="M28" i="10"/>
  <c r="Q28" i="10"/>
  <c r="U28" i="10"/>
  <c r="J28" i="10"/>
  <c r="I28" i="10" s="1"/>
  <c r="R27" i="10"/>
  <c r="C29" i="10"/>
  <c r="E30" i="10"/>
  <c r="D29" i="10"/>
  <c r="A29" i="10"/>
  <c r="F29" i="10"/>
  <c r="B29" i="10"/>
  <c r="R19" i="4"/>
  <c r="Q19" i="4"/>
  <c r="P19" i="4"/>
  <c r="O19" i="4"/>
  <c r="K19" i="4"/>
  <c r="J19" i="4"/>
  <c r="I19" i="4"/>
  <c r="H19" i="4"/>
  <c r="B18" i="4"/>
  <c r="A18" i="4"/>
  <c r="E19" i="4"/>
  <c r="D19" i="4" s="1"/>
  <c r="C18" i="4"/>
  <c r="Y27" i="10" l="1"/>
  <c r="Z27" i="10" s="1"/>
  <c r="N28" i="10"/>
  <c r="L28" i="10"/>
  <c r="J29" i="10"/>
  <c r="I29" i="10" s="1"/>
  <c r="Q29" i="10"/>
  <c r="M29" i="10"/>
  <c r="U29" i="10"/>
  <c r="K29" i="10"/>
  <c r="O29" i="10"/>
  <c r="S29" i="10"/>
  <c r="G29" i="10"/>
  <c r="H29" i="10" s="1"/>
  <c r="W29" i="10"/>
  <c r="V28" i="10"/>
  <c r="P28" i="10"/>
  <c r="X28" i="10"/>
  <c r="R28" i="10"/>
  <c r="T28" i="10"/>
  <c r="A30" i="10"/>
  <c r="B30" i="10"/>
  <c r="F30" i="10"/>
  <c r="C30" i="10"/>
  <c r="E31" i="10"/>
  <c r="D30" i="10"/>
  <c r="R20" i="4"/>
  <c r="Q20" i="4"/>
  <c r="P20" i="4"/>
  <c r="O20" i="4"/>
  <c r="K20" i="4"/>
  <c r="J20" i="4"/>
  <c r="I20" i="4"/>
  <c r="H20" i="4"/>
  <c r="B19" i="4"/>
  <c r="A19" i="4"/>
  <c r="E20" i="4"/>
  <c r="C19" i="4"/>
  <c r="N29" i="10" l="1"/>
  <c r="P29" i="10"/>
  <c r="R29" i="10"/>
  <c r="V29" i="10"/>
  <c r="T29" i="10"/>
  <c r="G30" i="10"/>
  <c r="H30" i="10" s="1"/>
  <c r="K30" i="10"/>
  <c r="S30" i="10"/>
  <c r="O30" i="10"/>
  <c r="W30" i="10"/>
  <c r="U30" i="10"/>
  <c r="J30" i="10"/>
  <c r="I30" i="10" s="1"/>
  <c r="M30" i="10"/>
  <c r="Q30" i="10"/>
  <c r="X29" i="10"/>
  <c r="L29" i="10"/>
  <c r="Y28" i="10"/>
  <c r="Z28" i="10" s="1"/>
  <c r="C31" i="10"/>
  <c r="E32" i="10"/>
  <c r="D31" i="10"/>
  <c r="A31" i="10"/>
  <c r="B31" i="10"/>
  <c r="F31" i="10"/>
  <c r="R21" i="4"/>
  <c r="Q21" i="4"/>
  <c r="P21" i="4"/>
  <c r="O21" i="4"/>
  <c r="K21" i="4"/>
  <c r="J21" i="4"/>
  <c r="I21" i="4"/>
  <c r="H21" i="4"/>
  <c r="B20" i="4"/>
  <c r="A20" i="4"/>
  <c r="D20" i="4"/>
  <c r="E21" i="4"/>
  <c r="C20" i="4"/>
  <c r="D21" i="4"/>
  <c r="J31" i="10" l="1"/>
  <c r="I31" i="10" s="1"/>
  <c r="Q31" i="10"/>
  <c r="M31" i="10"/>
  <c r="U31" i="10"/>
  <c r="S31" i="10"/>
  <c r="G31" i="10"/>
  <c r="H31" i="10" s="1"/>
  <c r="W31" i="10"/>
  <c r="K31" i="10"/>
  <c r="O31" i="10"/>
  <c r="V30" i="10"/>
  <c r="L30" i="10"/>
  <c r="R30" i="10"/>
  <c r="X30" i="10"/>
  <c r="T30" i="10"/>
  <c r="N30" i="10"/>
  <c r="P30" i="10"/>
  <c r="A32" i="10"/>
  <c r="B32" i="10"/>
  <c r="F32" i="10"/>
  <c r="C32" i="10"/>
  <c r="E33" i="10"/>
  <c r="D32" i="10"/>
  <c r="Y29" i="10"/>
  <c r="Z29" i="10" s="1"/>
  <c r="R22" i="4"/>
  <c r="Q22" i="4"/>
  <c r="P22" i="4"/>
  <c r="O22" i="4"/>
  <c r="K22" i="4"/>
  <c r="J22" i="4"/>
  <c r="I22" i="4"/>
  <c r="H22" i="4"/>
  <c r="B21" i="4"/>
  <c r="A21" i="4"/>
  <c r="E22" i="4"/>
  <c r="D22" i="4" s="1"/>
  <c r="C21" i="4"/>
  <c r="Y30" i="10" l="1"/>
  <c r="Z30" i="10" s="1"/>
  <c r="L31" i="10"/>
  <c r="V31" i="10"/>
  <c r="X31" i="10"/>
  <c r="N31" i="10"/>
  <c r="G32" i="10"/>
  <c r="H32" i="10" s="1"/>
  <c r="K32" i="10"/>
  <c r="S32" i="10"/>
  <c r="O32" i="10"/>
  <c r="W32" i="10"/>
  <c r="M32" i="10"/>
  <c r="Q32" i="10"/>
  <c r="U32" i="10"/>
  <c r="J32" i="10"/>
  <c r="I32" i="10" s="1"/>
  <c r="R31" i="10"/>
  <c r="P31" i="10"/>
  <c r="T31" i="10"/>
  <c r="C33" i="10"/>
  <c r="E34" i="10"/>
  <c r="D33" i="10"/>
  <c r="A33" i="10"/>
  <c r="B33" i="10"/>
  <c r="F33" i="10"/>
  <c r="R23" i="4"/>
  <c r="Q23" i="4"/>
  <c r="P23" i="4"/>
  <c r="O23" i="4"/>
  <c r="K23" i="4"/>
  <c r="J23" i="4"/>
  <c r="I23" i="4"/>
  <c r="H23" i="4"/>
  <c r="B22" i="4"/>
  <c r="A22" i="4"/>
  <c r="E23" i="4"/>
  <c r="D23" i="4" s="1"/>
  <c r="C22" i="4"/>
  <c r="V32" i="10" l="1"/>
  <c r="P32" i="10"/>
  <c r="R32" i="10"/>
  <c r="T32" i="10"/>
  <c r="Y31" i="10"/>
  <c r="Z31" i="10" s="1"/>
  <c r="N32" i="10"/>
  <c r="L32" i="10"/>
  <c r="J33" i="10"/>
  <c r="I33" i="10" s="1"/>
  <c r="Q33" i="10"/>
  <c r="M33" i="10"/>
  <c r="U33" i="10"/>
  <c r="K33" i="10"/>
  <c r="O33" i="10"/>
  <c r="S33" i="10"/>
  <c r="G33" i="10"/>
  <c r="H33" i="10" s="1"/>
  <c r="W33" i="10"/>
  <c r="X32" i="10"/>
  <c r="A34" i="10"/>
  <c r="B34" i="10"/>
  <c r="F34" i="10"/>
  <c r="C34" i="10"/>
  <c r="D34" i="10"/>
  <c r="E35" i="10"/>
  <c r="R24" i="4"/>
  <c r="Q24" i="4"/>
  <c r="P24" i="4"/>
  <c r="O24" i="4"/>
  <c r="K24" i="4"/>
  <c r="J24" i="4"/>
  <c r="I24" i="4"/>
  <c r="H24" i="4"/>
  <c r="B23" i="4"/>
  <c r="A23" i="4"/>
  <c r="E24" i="4"/>
  <c r="D24" i="4" s="1"/>
  <c r="C23" i="4"/>
  <c r="X33" i="10" l="1"/>
  <c r="L33" i="10"/>
  <c r="Y32" i="10"/>
  <c r="Z32" i="10" s="1"/>
  <c r="P33" i="10"/>
  <c r="R33" i="10"/>
  <c r="V33" i="10"/>
  <c r="G34" i="10"/>
  <c r="H34" i="10" s="1"/>
  <c r="K34" i="10"/>
  <c r="S34" i="10"/>
  <c r="O34" i="10"/>
  <c r="W34" i="10"/>
  <c r="U34" i="10"/>
  <c r="J34" i="10"/>
  <c r="I34" i="10" s="1"/>
  <c r="M34" i="10"/>
  <c r="Q34" i="10"/>
  <c r="T33" i="10"/>
  <c r="N33" i="10"/>
  <c r="D35" i="10"/>
  <c r="C35" i="10"/>
  <c r="E36" i="10"/>
  <c r="A35" i="10"/>
  <c r="F35" i="10"/>
  <c r="B35" i="10"/>
  <c r="R25" i="4"/>
  <c r="Q25" i="4"/>
  <c r="P25" i="4"/>
  <c r="O25" i="4"/>
  <c r="K25" i="4"/>
  <c r="J25" i="4"/>
  <c r="I25" i="4"/>
  <c r="H25" i="4"/>
  <c r="B24" i="4"/>
  <c r="A24" i="4"/>
  <c r="E25" i="4"/>
  <c r="D25" i="4" s="1"/>
  <c r="C24" i="4"/>
  <c r="Y33" i="10" l="1"/>
  <c r="Z33" i="10" s="1"/>
  <c r="T34" i="10"/>
  <c r="L34" i="10"/>
  <c r="R34" i="10"/>
  <c r="X34" i="10"/>
  <c r="V34" i="10"/>
  <c r="J35" i="10"/>
  <c r="I35" i="10" s="1"/>
  <c r="Q35" i="10"/>
  <c r="M35" i="10"/>
  <c r="U35" i="10"/>
  <c r="S35" i="10"/>
  <c r="G35" i="10"/>
  <c r="H35" i="10" s="1"/>
  <c r="W35" i="10"/>
  <c r="K35" i="10"/>
  <c r="O35" i="10"/>
  <c r="N34" i="10"/>
  <c r="P34" i="10"/>
  <c r="B36" i="10"/>
  <c r="F36" i="10"/>
  <c r="D36" i="10"/>
  <c r="E37" i="10"/>
  <c r="A36" i="10"/>
  <c r="C36" i="10"/>
  <c r="R26" i="4"/>
  <c r="Q26" i="4"/>
  <c r="P26" i="4"/>
  <c r="O26" i="4"/>
  <c r="K26" i="4"/>
  <c r="J26" i="4"/>
  <c r="I26" i="4"/>
  <c r="H26" i="4"/>
  <c r="B25" i="4"/>
  <c r="A25" i="4"/>
  <c r="E26" i="4"/>
  <c r="D26" i="4" s="1"/>
  <c r="C25" i="4"/>
  <c r="L35" i="10" l="1"/>
  <c r="V35" i="10"/>
  <c r="X35" i="10"/>
  <c r="N35" i="10"/>
  <c r="Y34" i="10"/>
  <c r="Z34" i="10" s="1"/>
  <c r="R35" i="10"/>
  <c r="G36" i="10"/>
  <c r="H36" i="10" s="1"/>
  <c r="K36" i="10"/>
  <c r="S36" i="10"/>
  <c r="O36" i="10"/>
  <c r="W36" i="10"/>
  <c r="M36" i="10"/>
  <c r="Q36" i="10"/>
  <c r="U36" i="10"/>
  <c r="J36" i="10"/>
  <c r="I36" i="10" s="1"/>
  <c r="P35" i="10"/>
  <c r="T35" i="10"/>
  <c r="D37" i="10"/>
  <c r="E38" i="10"/>
  <c r="A37" i="10"/>
  <c r="F37" i="10"/>
  <c r="B37" i="10"/>
  <c r="C37" i="10"/>
  <c r="R27" i="4"/>
  <c r="Q27" i="4"/>
  <c r="P27" i="4"/>
  <c r="O27" i="4"/>
  <c r="K27" i="4"/>
  <c r="J27" i="4"/>
  <c r="I27" i="4"/>
  <c r="H27" i="4"/>
  <c r="B26" i="4"/>
  <c r="A26" i="4"/>
  <c r="E27" i="4"/>
  <c r="D27" i="4" s="1"/>
  <c r="C26" i="4"/>
  <c r="L36" i="10" l="1"/>
  <c r="N36" i="10"/>
  <c r="R36" i="10"/>
  <c r="T36" i="10"/>
  <c r="J37" i="10"/>
  <c r="I37" i="10" s="1"/>
  <c r="Q37" i="10"/>
  <c r="M37" i="10"/>
  <c r="U37" i="10"/>
  <c r="K37" i="10"/>
  <c r="O37" i="10"/>
  <c r="S37" i="10"/>
  <c r="G37" i="10"/>
  <c r="H37" i="10" s="1"/>
  <c r="W37" i="10"/>
  <c r="X36" i="10"/>
  <c r="V36" i="10"/>
  <c r="P36" i="10"/>
  <c r="Y35" i="10"/>
  <c r="Z35" i="10" s="1"/>
  <c r="B38" i="10"/>
  <c r="F38" i="10"/>
  <c r="A38" i="10"/>
  <c r="C38" i="10"/>
  <c r="D38" i="10"/>
  <c r="E39" i="10"/>
  <c r="R28" i="4"/>
  <c r="Q28" i="4"/>
  <c r="P28" i="4"/>
  <c r="O28" i="4"/>
  <c r="K28" i="4"/>
  <c r="J28" i="4"/>
  <c r="I28" i="4"/>
  <c r="H28" i="4"/>
  <c r="B27" i="4"/>
  <c r="A27" i="4"/>
  <c r="E28" i="4"/>
  <c r="D28" i="4" s="1"/>
  <c r="C27" i="4"/>
  <c r="Y36" i="10" l="1"/>
  <c r="Z36" i="10" s="1"/>
  <c r="V37" i="10"/>
  <c r="T37" i="10"/>
  <c r="P37" i="10"/>
  <c r="R37" i="10"/>
  <c r="G38" i="10"/>
  <c r="H38" i="10" s="1"/>
  <c r="K38" i="10"/>
  <c r="S38" i="10"/>
  <c r="O38" i="10"/>
  <c r="W38" i="10"/>
  <c r="U38" i="10"/>
  <c r="J38" i="10"/>
  <c r="I38" i="10" s="1"/>
  <c r="M38" i="10"/>
  <c r="Q38" i="10"/>
  <c r="N37" i="10"/>
  <c r="X37" i="10"/>
  <c r="L37" i="10"/>
  <c r="D39" i="10"/>
  <c r="A39" i="10"/>
  <c r="F39" i="10"/>
  <c r="B39" i="10"/>
  <c r="C39" i="10"/>
  <c r="E40" i="10"/>
  <c r="R29" i="4"/>
  <c r="Q29" i="4"/>
  <c r="P29" i="4"/>
  <c r="O29" i="4"/>
  <c r="K29" i="4"/>
  <c r="J29" i="4"/>
  <c r="I29" i="4"/>
  <c r="H29" i="4"/>
  <c r="B28" i="4"/>
  <c r="A28" i="4"/>
  <c r="E29" i="4"/>
  <c r="D29" i="4" s="1"/>
  <c r="C28" i="4"/>
  <c r="N38" i="10" l="1"/>
  <c r="P38" i="10"/>
  <c r="T38" i="10"/>
  <c r="V38" i="10"/>
  <c r="L38" i="10"/>
  <c r="J39" i="10"/>
  <c r="I39" i="10" s="1"/>
  <c r="Q39" i="10"/>
  <c r="M39" i="10"/>
  <c r="U39" i="10"/>
  <c r="S39" i="10"/>
  <c r="G39" i="10"/>
  <c r="H39" i="10" s="1"/>
  <c r="W39" i="10"/>
  <c r="K39" i="10"/>
  <c r="O39" i="10"/>
  <c r="R38" i="10"/>
  <c r="X38" i="10"/>
  <c r="Y37" i="10"/>
  <c r="Z37" i="10" s="1"/>
  <c r="B40" i="10"/>
  <c r="F40" i="10"/>
  <c r="C40" i="10"/>
  <c r="E41" i="10"/>
  <c r="D40" i="10"/>
  <c r="A40" i="10"/>
  <c r="R30" i="4"/>
  <c r="Q30" i="4"/>
  <c r="P30" i="4"/>
  <c r="O30" i="4"/>
  <c r="K30" i="4"/>
  <c r="J30" i="4"/>
  <c r="I30" i="4"/>
  <c r="H30" i="4"/>
  <c r="B29" i="4"/>
  <c r="A29" i="4"/>
  <c r="E30" i="4"/>
  <c r="D30" i="4" s="1"/>
  <c r="C29" i="4"/>
  <c r="P39" i="10" l="1"/>
  <c r="T39" i="10"/>
  <c r="V39" i="10"/>
  <c r="X39" i="10"/>
  <c r="N39" i="10"/>
  <c r="L39" i="10"/>
  <c r="G40" i="10"/>
  <c r="H40" i="10" s="1"/>
  <c r="K40" i="10"/>
  <c r="S40" i="10"/>
  <c r="O40" i="10"/>
  <c r="W40" i="10"/>
  <c r="M40" i="10"/>
  <c r="Q40" i="10"/>
  <c r="U40" i="10"/>
  <c r="J40" i="10"/>
  <c r="I40" i="10" s="1"/>
  <c r="R39" i="10"/>
  <c r="Y38" i="10"/>
  <c r="Z38" i="10" s="1"/>
  <c r="D41" i="10"/>
  <c r="A41" i="10"/>
  <c r="B41" i="10"/>
  <c r="F41" i="10"/>
  <c r="C41" i="10"/>
  <c r="E42" i="10"/>
  <c r="R31" i="4"/>
  <c r="Q31" i="4"/>
  <c r="P31" i="4"/>
  <c r="O31" i="4"/>
  <c r="K31" i="4"/>
  <c r="J31" i="4"/>
  <c r="I31" i="4"/>
  <c r="H31" i="4"/>
  <c r="B30" i="4"/>
  <c r="A30" i="4"/>
  <c r="E31" i="4"/>
  <c r="C30" i="4"/>
  <c r="V40" i="10" l="1"/>
  <c r="P40" i="10"/>
  <c r="R40" i="10"/>
  <c r="T40" i="10"/>
  <c r="Y39" i="10"/>
  <c r="Z39" i="10" s="1"/>
  <c r="N40" i="10"/>
  <c r="L40" i="10"/>
  <c r="J41" i="10"/>
  <c r="I41" i="10" s="1"/>
  <c r="Q41" i="10"/>
  <c r="M41" i="10"/>
  <c r="U41" i="10"/>
  <c r="K41" i="10"/>
  <c r="O41" i="10"/>
  <c r="S41" i="10"/>
  <c r="G41" i="10"/>
  <c r="H41" i="10" s="1"/>
  <c r="W41" i="10"/>
  <c r="X40" i="10"/>
  <c r="B42" i="10"/>
  <c r="F42" i="10"/>
  <c r="C42" i="10"/>
  <c r="E43" i="10"/>
  <c r="D42" i="10"/>
  <c r="A42" i="10"/>
  <c r="R32" i="4"/>
  <c r="Q32" i="4"/>
  <c r="P32" i="4"/>
  <c r="O32" i="4"/>
  <c r="K32" i="4"/>
  <c r="J32" i="4"/>
  <c r="I32" i="4"/>
  <c r="H32" i="4"/>
  <c r="B31" i="4"/>
  <c r="A31" i="4"/>
  <c r="D31" i="4"/>
  <c r="E32" i="4"/>
  <c r="D32" i="4" s="1"/>
  <c r="C31" i="4"/>
  <c r="X41" i="10" l="1"/>
  <c r="L41" i="10"/>
  <c r="Y40" i="10"/>
  <c r="Z40" i="10" s="1"/>
  <c r="P41" i="10"/>
  <c r="R41" i="10"/>
  <c r="V41" i="10"/>
  <c r="G42" i="10"/>
  <c r="H42" i="10" s="1"/>
  <c r="M42" i="10"/>
  <c r="U42" i="10"/>
  <c r="J42" i="10"/>
  <c r="I42" i="10" s="1"/>
  <c r="Q42" i="10"/>
  <c r="W42" i="10"/>
  <c r="K42" i="10"/>
  <c r="O42" i="10"/>
  <c r="S42" i="10"/>
  <c r="T41" i="10"/>
  <c r="N41" i="10"/>
  <c r="D43" i="10"/>
  <c r="A43" i="10"/>
  <c r="B43" i="10"/>
  <c r="F43" i="10"/>
  <c r="C43" i="10"/>
  <c r="E44" i="10"/>
  <c r="R33" i="4"/>
  <c r="Q33" i="4"/>
  <c r="P33" i="4"/>
  <c r="O33" i="4"/>
  <c r="K33" i="4"/>
  <c r="J33" i="4"/>
  <c r="I33" i="4"/>
  <c r="H33" i="4"/>
  <c r="B32" i="4"/>
  <c r="A32" i="4"/>
  <c r="E33" i="4"/>
  <c r="D33" i="4" s="1"/>
  <c r="C32" i="4"/>
  <c r="P42" i="10" l="1"/>
  <c r="L42" i="10"/>
  <c r="V42" i="10"/>
  <c r="X42" i="10"/>
  <c r="N42" i="10"/>
  <c r="T42" i="10"/>
  <c r="R42" i="10"/>
  <c r="J43" i="10"/>
  <c r="I43" i="10" s="1"/>
  <c r="G43" i="10"/>
  <c r="H43" i="10" s="1"/>
  <c r="O43" i="10"/>
  <c r="W43" i="10"/>
  <c r="Q43" i="10"/>
  <c r="K43" i="10"/>
  <c r="S43" i="10"/>
  <c r="M43" i="10"/>
  <c r="U43" i="10"/>
  <c r="B44" i="10"/>
  <c r="F44" i="10"/>
  <c r="C44" i="10"/>
  <c r="E45" i="10"/>
  <c r="D44" i="10"/>
  <c r="A44" i="10"/>
  <c r="Y41" i="10"/>
  <c r="Z41" i="10" s="1"/>
  <c r="R34" i="4"/>
  <c r="Q34" i="4"/>
  <c r="P34" i="4"/>
  <c r="O34" i="4"/>
  <c r="K34" i="4"/>
  <c r="J34" i="4"/>
  <c r="I34" i="4"/>
  <c r="H34" i="4"/>
  <c r="B33" i="4"/>
  <c r="A33" i="4"/>
  <c r="E34" i="4"/>
  <c r="C33" i="4"/>
  <c r="L43" i="10" l="1"/>
  <c r="N43" i="10"/>
  <c r="X43" i="10"/>
  <c r="T43" i="10"/>
  <c r="P43" i="10"/>
  <c r="K44" i="10"/>
  <c r="S44" i="10"/>
  <c r="G44" i="10"/>
  <c r="H44" i="10" s="1"/>
  <c r="M44" i="10"/>
  <c r="U44" i="10"/>
  <c r="O44" i="10"/>
  <c r="W44" i="10"/>
  <c r="J44" i="10"/>
  <c r="I44" i="10" s="1"/>
  <c r="Q44" i="10"/>
  <c r="V43" i="10"/>
  <c r="R43" i="10"/>
  <c r="D45" i="10"/>
  <c r="A45" i="10"/>
  <c r="B45" i="10"/>
  <c r="F45" i="10"/>
  <c r="C45" i="10"/>
  <c r="E46" i="10"/>
  <c r="Y42" i="10"/>
  <c r="Z42" i="10" s="1"/>
  <c r="R35" i="4"/>
  <c r="Q35" i="4"/>
  <c r="P35" i="4"/>
  <c r="O35" i="4"/>
  <c r="K35" i="4"/>
  <c r="J35" i="4"/>
  <c r="I35" i="4"/>
  <c r="H35" i="4"/>
  <c r="A34" i="4"/>
  <c r="B34" i="4"/>
  <c r="D34" i="4"/>
  <c r="E35" i="4"/>
  <c r="D35" i="4" s="1"/>
  <c r="C34" i="4"/>
  <c r="N44" i="10" l="1"/>
  <c r="O45" i="10"/>
  <c r="W45" i="10"/>
  <c r="J45" i="10"/>
  <c r="I45" i="10" s="1"/>
  <c r="Q45" i="10"/>
  <c r="K45" i="10"/>
  <c r="S45" i="10"/>
  <c r="G45" i="10"/>
  <c r="H45" i="10" s="1"/>
  <c r="M45" i="10"/>
  <c r="U45" i="10"/>
  <c r="X44" i="10"/>
  <c r="P44" i="10"/>
  <c r="T44" i="10"/>
  <c r="R44" i="10"/>
  <c r="V44" i="10"/>
  <c r="L44" i="10"/>
  <c r="B46" i="10"/>
  <c r="F46" i="10"/>
  <c r="D46" i="10"/>
  <c r="E47" i="10"/>
  <c r="A46" i="10"/>
  <c r="C46" i="10"/>
  <c r="Y43" i="10"/>
  <c r="Z43" i="10" s="1"/>
  <c r="R36" i="4"/>
  <c r="Q36" i="4"/>
  <c r="P36" i="4"/>
  <c r="O36" i="4"/>
  <c r="K36" i="4"/>
  <c r="J36" i="4"/>
  <c r="I36" i="4"/>
  <c r="H36" i="4"/>
  <c r="B35" i="4"/>
  <c r="A35" i="4"/>
  <c r="E36" i="4"/>
  <c r="D36" i="4" s="1"/>
  <c r="C35" i="4"/>
  <c r="Y44" i="10" l="1"/>
  <c r="Z44" i="10" s="1"/>
  <c r="T45" i="10"/>
  <c r="L45" i="10"/>
  <c r="P45" i="10"/>
  <c r="X45" i="10"/>
  <c r="K46" i="10"/>
  <c r="S46" i="10"/>
  <c r="G46" i="10"/>
  <c r="H46" i="10" s="1"/>
  <c r="M46" i="10"/>
  <c r="U46" i="10"/>
  <c r="O46" i="10"/>
  <c r="W46" i="10"/>
  <c r="J46" i="10"/>
  <c r="I46" i="10" s="1"/>
  <c r="Q46" i="10"/>
  <c r="V45" i="10"/>
  <c r="N45" i="10"/>
  <c r="R45" i="10"/>
  <c r="D47" i="10"/>
  <c r="B47" i="10"/>
  <c r="F47" i="10"/>
  <c r="A47" i="10"/>
  <c r="E48" i="10"/>
  <c r="C47" i="10"/>
  <c r="R37" i="4"/>
  <c r="Q37" i="4"/>
  <c r="P37" i="4"/>
  <c r="O37" i="4"/>
  <c r="K37" i="4"/>
  <c r="J37" i="4"/>
  <c r="I37" i="4"/>
  <c r="H37" i="4"/>
  <c r="B36" i="4"/>
  <c r="A36" i="4"/>
  <c r="E37" i="4"/>
  <c r="D37" i="4" s="1"/>
  <c r="C36" i="4"/>
  <c r="N46" i="10" l="1"/>
  <c r="O47" i="10"/>
  <c r="W47" i="10"/>
  <c r="J47" i="10"/>
  <c r="I47" i="10" s="1"/>
  <c r="Q47" i="10"/>
  <c r="K47" i="10"/>
  <c r="S47" i="10"/>
  <c r="G47" i="10"/>
  <c r="H47" i="10" s="1"/>
  <c r="M47" i="10"/>
  <c r="U47" i="10"/>
  <c r="X46" i="10"/>
  <c r="P46" i="10"/>
  <c r="T46" i="10"/>
  <c r="R46" i="10"/>
  <c r="V46" i="10"/>
  <c r="L46" i="10"/>
  <c r="C48" i="10"/>
  <c r="E49" i="10"/>
  <c r="D48" i="10"/>
  <c r="A48" i="10"/>
  <c r="B48" i="10"/>
  <c r="F48" i="10"/>
  <c r="Y45" i="10"/>
  <c r="Z45" i="10" s="1"/>
  <c r="R38" i="4"/>
  <c r="Q38" i="4"/>
  <c r="P38" i="4"/>
  <c r="O38" i="4"/>
  <c r="K38" i="4"/>
  <c r="J38" i="4"/>
  <c r="I38" i="4"/>
  <c r="H38" i="4"/>
  <c r="B37" i="4"/>
  <c r="A37" i="4"/>
  <c r="E38" i="4"/>
  <c r="C37" i="4"/>
  <c r="Y46" i="10" l="1"/>
  <c r="Z46" i="10" s="1"/>
  <c r="X47" i="10"/>
  <c r="V47" i="10"/>
  <c r="L47" i="10"/>
  <c r="P47" i="10"/>
  <c r="T47" i="10"/>
  <c r="K48" i="10"/>
  <c r="S48" i="10"/>
  <c r="G48" i="10"/>
  <c r="H48" i="10" s="1"/>
  <c r="M48" i="10"/>
  <c r="U48" i="10"/>
  <c r="O48" i="10"/>
  <c r="W48" i="10"/>
  <c r="J48" i="10"/>
  <c r="I48" i="10" s="1"/>
  <c r="Q48" i="10"/>
  <c r="N47" i="10"/>
  <c r="R47" i="10"/>
  <c r="A49" i="10"/>
  <c r="B49" i="10"/>
  <c r="F49" i="10"/>
  <c r="C49" i="10"/>
  <c r="E50" i="10"/>
  <c r="D49" i="10"/>
  <c r="R39" i="4"/>
  <c r="Q39" i="4"/>
  <c r="P39" i="4"/>
  <c r="O39" i="4"/>
  <c r="K39" i="4"/>
  <c r="J39" i="4"/>
  <c r="I39" i="4"/>
  <c r="H39" i="4"/>
  <c r="B38" i="4"/>
  <c r="A38" i="4"/>
  <c r="D38" i="4"/>
  <c r="E39" i="4"/>
  <c r="D39" i="4" s="1"/>
  <c r="C38" i="4"/>
  <c r="X48" i="10" l="1"/>
  <c r="O49" i="10"/>
  <c r="W49" i="10"/>
  <c r="J49" i="10"/>
  <c r="I49" i="10" s="1"/>
  <c r="Q49" i="10"/>
  <c r="K49" i="10"/>
  <c r="S49" i="10"/>
  <c r="G49" i="10"/>
  <c r="H49" i="10" s="1"/>
  <c r="M49" i="10"/>
  <c r="U49" i="10"/>
  <c r="P48" i="10"/>
  <c r="T48" i="10"/>
  <c r="R48" i="10"/>
  <c r="V48" i="10"/>
  <c r="L48" i="10"/>
  <c r="N48" i="10"/>
  <c r="Y47" i="10"/>
  <c r="Z47" i="10" s="1"/>
  <c r="C50" i="10"/>
  <c r="E51" i="10"/>
  <c r="D50" i="10"/>
  <c r="A50" i="10"/>
  <c r="B50" i="10"/>
  <c r="F50" i="10"/>
  <c r="R40" i="4"/>
  <c r="Q40" i="4"/>
  <c r="P40" i="4"/>
  <c r="O40" i="4"/>
  <c r="K40" i="4"/>
  <c r="J40" i="4"/>
  <c r="I40" i="4"/>
  <c r="H40" i="4"/>
  <c r="B39" i="4"/>
  <c r="A39" i="4"/>
  <c r="E40" i="4"/>
  <c r="D40" i="4" s="1"/>
  <c r="C39" i="4"/>
  <c r="N49" i="10" l="1"/>
  <c r="R49" i="10"/>
  <c r="X49" i="10"/>
  <c r="K50" i="10"/>
  <c r="S50" i="10"/>
  <c r="G50" i="10"/>
  <c r="H50" i="10" s="1"/>
  <c r="M50" i="10"/>
  <c r="U50" i="10"/>
  <c r="O50" i="10"/>
  <c r="W50" i="10"/>
  <c r="J50" i="10"/>
  <c r="I50" i="10" s="1"/>
  <c r="Q50" i="10"/>
  <c r="T49" i="10"/>
  <c r="V49" i="10"/>
  <c r="L49" i="10"/>
  <c r="P49" i="10"/>
  <c r="Y48" i="10"/>
  <c r="Z48" i="10" s="1"/>
  <c r="A51" i="10"/>
  <c r="B51" i="10"/>
  <c r="F51" i="10"/>
  <c r="C51" i="10"/>
  <c r="E52" i="10"/>
  <c r="D51" i="10"/>
  <c r="R41" i="4"/>
  <c r="Q41" i="4"/>
  <c r="P41" i="4"/>
  <c r="O41" i="4"/>
  <c r="K41" i="4"/>
  <c r="J41" i="4"/>
  <c r="I41" i="4"/>
  <c r="H41" i="4"/>
  <c r="B40" i="4"/>
  <c r="A40" i="4"/>
  <c r="E41" i="4"/>
  <c r="D41" i="4" s="1"/>
  <c r="C40" i="4"/>
  <c r="X50" i="10" l="1"/>
  <c r="T50" i="10"/>
  <c r="O51" i="10"/>
  <c r="W51" i="10"/>
  <c r="J51" i="10"/>
  <c r="I51" i="10" s="1"/>
  <c r="Q51" i="10"/>
  <c r="K51" i="10"/>
  <c r="S51" i="10"/>
  <c r="G51" i="10"/>
  <c r="H51" i="10" s="1"/>
  <c r="M51" i="10"/>
  <c r="U51" i="10"/>
  <c r="V50" i="10"/>
  <c r="P50" i="10"/>
  <c r="R50" i="10"/>
  <c r="L50" i="10"/>
  <c r="N50" i="10"/>
  <c r="C52" i="10"/>
  <c r="E53" i="10"/>
  <c r="D52" i="10"/>
  <c r="A52" i="10"/>
  <c r="B52" i="10"/>
  <c r="F52" i="10"/>
  <c r="Y49" i="10"/>
  <c r="Z49" i="10" s="1"/>
  <c r="R42" i="4"/>
  <c r="Q42" i="4"/>
  <c r="P42" i="4"/>
  <c r="O42" i="4"/>
  <c r="K42" i="4"/>
  <c r="J42" i="4"/>
  <c r="I42" i="4"/>
  <c r="H42" i="4"/>
  <c r="B41" i="4"/>
  <c r="A41" i="4"/>
  <c r="E42" i="4"/>
  <c r="C41" i="4"/>
  <c r="V51" i="10" l="1"/>
  <c r="L51" i="10"/>
  <c r="P51" i="10"/>
  <c r="T51" i="10"/>
  <c r="X51" i="10"/>
  <c r="N51" i="10"/>
  <c r="R51" i="10"/>
  <c r="K52" i="10"/>
  <c r="S52" i="10"/>
  <c r="G52" i="10"/>
  <c r="H52" i="10" s="1"/>
  <c r="M52" i="10"/>
  <c r="U52" i="10"/>
  <c r="O52" i="10"/>
  <c r="W52" i="10"/>
  <c r="J52" i="10"/>
  <c r="I52" i="10" s="1"/>
  <c r="Q52" i="10"/>
  <c r="A53" i="10"/>
  <c r="B53" i="10"/>
  <c r="F53" i="10"/>
  <c r="C53" i="10"/>
  <c r="E54" i="10"/>
  <c r="D53" i="10"/>
  <c r="Y50" i="10"/>
  <c r="Z50" i="10" s="1"/>
  <c r="R43" i="4"/>
  <c r="Q43" i="4"/>
  <c r="P43" i="4"/>
  <c r="O43" i="4"/>
  <c r="K43" i="4"/>
  <c r="J43" i="4"/>
  <c r="I43" i="4"/>
  <c r="H43" i="4"/>
  <c r="B42" i="4"/>
  <c r="A42" i="4"/>
  <c r="D42" i="4"/>
  <c r="E43" i="4"/>
  <c r="D43" i="4" s="1"/>
  <c r="C42" i="4"/>
  <c r="P52" i="10" l="1"/>
  <c r="T52" i="10"/>
  <c r="O53" i="10"/>
  <c r="W53" i="10"/>
  <c r="J53" i="10"/>
  <c r="I53" i="10" s="1"/>
  <c r="Q53" i="10"/>
  <c r="K53" i="10"/>
  <c r="S53" i="10"/>
  <c r="G53" i="10"/>
  <c r="H53" i="10" s="1"/>
  <c r="M53" i="10"/>
  <c r="U53" i="10"/>
  <c r="N52" i="10"/>
  <c r="X52" i="10"/>
  <c r="R52" i="10"/>
  <c r="V52" i="10"/>
  <c r="L52" i="10"/>
  <c r="Y51" i="10"/>
  <c r="Z51" i="10" s="1"/>
  <c r="C54" i="10"/>
  <c r="E55" i="10"/>
  <c r="D54" i="10"/>
  <c r="A54" i="10"/>
  <c r="B54" i="10"/>
  <c r="F54" i="10"/>
  <c r="R44" i="4"/>
  <c r="Q44" i="4"/>
  <c r="P44" i="4"/>
  <c r="O44" i="4"/>
  <c r="K44" i="4"/>
  <c r="J44" i="4"/>
  <c r="I44" i="4"/>
  <c r="H44" i="4"/>
  <c r="B43" i="4"/>
  <c r="A43" i="4"/>
  <c r="E44" i="4"/>
  <c r="C43" i="4"/>
  <c r="D44" i="4"/>
  <c r="T53" i="10" l="1"/>
  <c r="X53" i="10"/>
  <c r="K54" i="10"/>
  <c r="S54" i="10"/>
  <c r="G54" i="10"/>
  <c r="H54" i="10" s="1"/>
  <c r="M54" i="10"/>
  <c r="U54" i="10"/>
  <c r="O54" i="10"/>
  <c r="W54" i="10"/>
  <c r="J54" i="10"/>
  <c r="I54" i="10" s="1"/>
  <c r="Q54" i="10"/>
  <c r="V53" i="10"/>
  <c r="L53" i="10"/>
  <c r="P53" i="10"/>
  <c r="N53" i="10"/>
  <c r="R53" i="10"/>
  <c r="Y52" i="10"/>
  <c r="Z52" i="10" s="1"/>
  <c r="A55" i="10"/>
  <c r="B55" i="10"/>
  <c r="F55" i="10"/>
  <c r="C55" i="10"/>
  <c r="E56" i="10"/>
  <c r="D55" i="10"/>
  <c r="R45" i="4"/>
  <c r="Q45" i="4"/>
  <c r="P45" i="4"/>
  <c r="O45" i="4"/>
  <c r="K45" i="4"/>
  <c r="J45" i="4"/>
  <c r="I45" i="4"/>
  <c r="H45" i="4"/>
  <c r="A44" i="4"/>
  <c r="B44" i="4"/>
  <c r="E45" i="4"/>
  <c r="C44" i="4"/>
  <c r="D45" i="4"/>
  <c r="P54" i="10" l="1"/>
  <c r="T54" i="10"/>
  <c r="R54" i="10"/>
  <c r="V54" i="10"/>
  <c r="L54" i="10"/>
  <c r="X54" i="10"/>
  <c r="Y53" i="10"/>
  <c r="Z53" i="10" s="1"/>
  <c r="N54" i="10"/>
  <c r="O55" i="10"/>
  <c r="W55" i="10"/>
  <c r="J55" i="10"/>
  <c r="I55" i="10" s="1"/>
  <c r="Q55" i="10"/>
  <c r="K55" i="10"/>
  <c r="S55" i="10"/>
  <c r="G55" i="10"/>
  <c r="H55" i="10" s="1"/>
  <c r="M55" i="10"/>
  <c r="U55" i="10"/>
  <c r="C56" i="10"/>
  <c r="E57" i="10"/>
  <c r="D56" i="10"/>
  <c r="A56" i="10"/>
  <c r="B56" i="10"/>
  <c r="F56" i="10"/>
  <c r="R46" i="4"/>
  <c r="Q46" i="4"/>
  <c r="P46" i="4"/>
  <c r="O46" i="4"/>
  <c r="K46" i="4"/>
  <c r="J46" i="4"/>
  <c r="I46" i="4"/>
  <c r="H46" i="4"/>
  <c r="A45" i="4"/>
  <c r="B45" i="4"/>
  <c r="E46" i="4"/>
  <c r="C45" i="4"/>
  <c r="T55" i="10" l="1"/>
  <c r="X55" i="10"/>
  <c r="K56" i="10"/>
  <c r="S56" i="10"/>
  <c r="G56" i="10"/>
  <c r="H56" i="10" s="1"/>
  <c r="M56" i="10"/>
  <c r="U56" i="10"/>
  <c r="O56" i="10"/>
  <c r="W56" i="10"/>
  <c r="J56" i="10"/>
  <c r="I56" i="10" s="1"/>
  <c r="Q56" i="10"/>
  <c r="V55" i="10"/>
  <c r="L55" i="10"/>
  <c r="P55" i="10"/>
  <c r="N55" i="10"/>
  <c r="R55" i="10"/>
  <c r="Y54" i="10"/>
  <c r="Z54" i="10" s="1"/>
  <c r="A57" i="10"/>
  <c r="B57" i="10"/>
  <c r="F57" i="10"/>
  <c r="C57" i="10"/>
  <c r="E58" i="10"/>
  <c r="D57" i="10"/>
  <c r="R47" i="4"/>
  <c r="Q47" i="4"/>
  <c r="P47" i="4"/>
  <c r="O47" i="4"/>
  <c r="K47" i="4"/>
  <c r="J47" i="4"/>
  <c r="I47" i="4"/>
  <c r="H47" i="4"/>
  <c r="B46" i="4"/>
  <c r="A46" i="4"/>
  <c r="D46" i="4"/>
  <c r="E47" i="4"/>
  <c r="D47" i="4" s="1"/>
  <c r="C46" i="4"/>
  <c r="X56" i="10" l="1"/>
  <c r="Y55" i="10"/>
  <c r="Z55" i="10" s="1"/>
  <c r="T56" i="10"/>
  <c r="R56" i="10"/>
  <c r="V56" i="10"/>
  <c r="L56" i="10"/>
  <c r="O57" i="10"/>
  <c r="W57" i="10"/>
  <c r="J57" i="10"/>
  <c r="I57" i="10" s="1"/>
  <c r="Q57" i="10"/>
  <c r="K57" i="10"/>
  <c r="S57" i="10"/>
  <c r="G57" i="10"/>
  <c r="H57" i="10" s="1"/>
  <c r="M57" i="10"/>
  <c r="U57" i="10"/>
  <c r="P56" i="10"/>
  <c r="N56" i="10"/>
  <c r="C58" i="10"/>
  <c r="E59" i="10"/>
  <c r="D58" i="10"/>
  <c r="A58" i="10"/>
  <c r="B58" i="10"/>
  <c r="F58" i="10"/>
  <c r="R48" i="4"/>
  <c r="Q48" i="4"/>
  <c r="P48" i="4"/>
  <c r="O48" i="4"/>
  <c r="K48" i="4"/>
  <c r="J48" i="4"/>
  <c r="I48" i="4"/>
  <c r="H48" i="4"/>
  <c r="B47" i="4"/>
  <c r="A47" i="4"/>
  <c r="E48" i="4"/>
  <c r="C47" i="4"/>
  <c r="N57" i="10" l="1"/>
  <c r="R57" i="10"/>
  <c r="T57" i="10"/>
  <c r="X57" i="10"/>
  <c r="K58" i="10"/>
  <c r="S58" i="10"/>
  <c r="G58" i="10"/>
  <c r="H58" i="10" s="1"/>
  <c r="M58" i="10"/>
  <c r="U58" i="10"/>
  <c r="O58" i="10"/>
  <c r="W58" i="10"/>
  <c r="J58" i="10"/>
  <c r="I58" i="10" s="1"/>
  <c r="Q58" i="10"/>
  <c r="V57" i="10"/>
  <c r="L57" i="10"/>
  <c r="P57" i="10"/>
  <c r="Y56" i="10"/>
  <c r="Z56" i="10" s="1"/>
  <c r="A59" i="10"/>
  <c r="B59" i="10"/>
  <c r="F59" i="10"/>
  <c r="C59" i="10"/>
  <c r="E60" i="10"/>
  <c r="D59" i="10"/>
  <c r="R49" i="4"/>
  <c r="Q49" i="4"/>
  <c r="P49" i="4"/>
  <c r="O49" i="4"/>
  <c r="K49" i="4"/>
  <c r="J49" i="4"/>
  <c r="I49" i="4"/>
  <c r="H49" i="4"/>
  <c r="B48" i="4"/>
  <c r="A48" i="4"/>
  <c r="D48" i="4"/>
  <c r="E49" i="4"/>
  <c r="D49" i="4" s="1"/>
  <c r="C48" i="4"/>
  <c r="P58" i="10" l="1"/>
  <c r="T58" i="10"/>
  <c r="X58" i="10"/>
  <c r="R58" i="10"/>
  <c r="V58" i="10"/>
  <c r="L58" i="10"/>
  <c r="O59" i="10"/>
  <c r="W59" i="10"/>
  <c r="J59" i="10"/>
  <c r="I59" i="10" s="1"/>
  <c r="Q59" i="10"/>
  <c r="K59" i="10"/>
  <c r="S59" i="10"/>
  <c r="G59" i="10"/>
  <c r="H59" i="10" s="1"/>
  <c r="M59" i="10"/>
  <c r="U59" i="10"/>
  <c r="N58" i="10"/>
  <c r="C60" i="10"/>
  <c r="E61" i="10"/>
  <c r="D60" i="10"/>
  <c r="A60" i="10"/>
  <c r="B60" i="10"/>
  <c r="F60" i="10"/>
  <c r="Y57" i="10"/>
  <c r="Z57" i="10" s="1"/>
  <c r="R50" i="4"/>
  <c r="Q50" i="4"/>
  <c r="P50" i="4"/>
  <c r="O50" i="4"/>
  <c r="K50" i="4"/>
  <c r="J50" i="4"/>
  <c r="I50" i="4"/>
  <c r="H50" i="4"/>
  <c r="A49" i="4"/>
  <c r="B49" i="4"/>
  <c r="E50" i="4"/>
  <c r="C49" i="4"/>
  <c r="N59" i="10" l="1"/>
  <c r="R59" i="10"/>
  <c r="V59" i="10"/>
  <c r="L59" i="10"/>
  <c r="P59" i="10"/>
  <c r="K60" i="10"/>
  <c r="S60" i="10"/>
  <c r="G60" i="10"/>
  <c r="H60" i="10" s="1"/>
  <c r="M60" i="10"/>
  <c r="U60" i="10"/>
  <c r="O60" i="10"/>
  <c r="W60" i="10"/>
  <c r="J60" i="10"/>
  <c r="I60" i="10" s="1"/>
  <c r="Q60" i="10"/>
  <c r="T59" i="10"/>
  <c r="X59" i="10"/>
  <c r="A61" i="10"/>
  <c r="B61" i="10"/>
  <c r="F61" i="10"/>
  <c r="C61" i="10"/>
  <c r="E62" i="10"/>
  <c r="D61" i="10"/>
  <c r="Y58" i="10"/>
  <c r="Z58" i="10" s="1"/>
  <c r="R51" i="4"/>
  <c r="O51" i="4"/>
  <c r="Q51" i="4"/>
  <c r="P51" i="4"/>
  <c r="K51" i="4"/>
  <c r="J51" i="4"/>
  <c r="I51" i="4"/>
  <c r="H51" i="4"/>
  <c r="B50" i="4"/>
  <c r="A50" i="4"/>
  <c r="D50" i="4"/>
  <c r="E51" i="4"/>
  <c r="C50" i="4"/>
  <c r="Y59" i="10" l="1"/>
  <c r="Z59" i="10" s="1"/>
  <c r="N60" i="10"/>
  <c r="P60" i="10"/>
  <c r="T60" i="10"/>
  <c r="X60" i="10"/>
  <c r="J61" i="10"/>
  <c r="I61" i="10" s="1"/>
  <c r="K61" i="10"/>
  <c r="G61" i="10"/>
  <c r="H61" i="10" s="1"/>
  <c r="Q61" i="10"/>
  <c r="S61" i="10"/>
  <c r="M61" i="10"/>
  <c r="U61" i="10"/>
  <c r="O61" i="10"/>
  <c r="W61" i="10"/>
  <c r="R60" i="10"/>
  <c r="V60" i="10"/>
  <c r="L60" i="10"/>
  <c r="C62" i="10"/>
  <c r="E63" i="10"/>
  <c r="D62" i="10"/>
  <c r="A62" i="10"/>
  <c r="B62" i="10"/>
  <c r="F62" i="10"/>
  <c r="R52" i="4"/>
  <c r="Q52" i="4"/>
  <c r="O52" i="4"/>
  <c r="P52" i="4"/>
  <c r="K52" i="4"/>
  <c r="J52" i="4"/>
  <c r="I52" i="4"/>
  <c r="H52" i="4"/>
  <c r="A51" i="4"/>
  <c r="B51" i="4"/>
  <c r="D51" i="4"/>
  <c r="E52" i="4"/>
  <c r="D52" i="4" s="1"/>
  <c r="C51" i="4"/>
  <c r="V61" i="10" l="1"/>
  <c r="Y60" i="10"/>
  <c r="Z60" i="10" s="1"/>
  <c r="P61" i="10"/>
  <c r="R61" i="10"/>
  <c r="G62" i="10"/>
  <c r="H62" i="10" s="1"/>
  <c r="M62" i="10"/>
  <c r="U62" i="10"/>
  <c r="O62" i="10"/>
  <c r="W62" i="10"/>
  <c r="J62" i="10"/>
  <c r="I62" i="10" s="1"/>
  <c r="Q62" i="10"/>
  <c r="K62" i="10"/>
  <c r="S62" i="10"/>
  <c r="N61" i="10"/>
  <c r="L61" i="10"/>
  <c r="X61" i="10"/>
  <c r="T61" i="10"/>
  <c r="A63" i="10"/>
  <c r="B63" i="10"/>
  <c r="F63" i="10"/>
  <c r="C63" i="10"/>
  <c r="E64" i="10"/>
  <c r="D63" i="10"/>
  <c r="R53" i="4"/>
  <c r="Q53" i="4"/>
  <c r="P53" i="4"/>
  <c r="O53" i="4"/>
  <c r="K53" i="4"/>
  <c r="J53" i="4"/>
  <c r="I53" i="4"/>
  <c r="H53" i="4"/>
  <c r="B52" i="4"/>
  <c r="A52" i="4"/>
  <c r="E53" i="4"/>
  <c r="D53" i="4" s="1"/>
  <c r="C52" i="4"/>
  <c r="T62" i="10" l="1"/>
  <c r="X62" i="10"/>
  <c r="L62" i="10"/>
  <c r="P62" i="10"/>
  <c r="K63" i="10"/>
  <c r="S63" i="10"/>
  <c r="M63" i="10"/>
  <c r="U63" i="10"/>
  <c r="G63" i="10"/>
  <c r="H63" i="10" s="1"/>
  <c r="O63" i="10"/>
  <c r="W63" i="10"/>
  <c r="J63" i="10"/>
  <c r="I63" i="10" s="1"/>
  <c r="Q63" i="10"/>
  <c r="R62" i="10"/>
  <c r="V62" i="10"/>
  <c r="N62" i="10"/>
  <c r="C64" i="10"/>
  <c r="E65" i="10"/>
  <c r="D64" i="10"/>
  <c r="A64" i="10"/>
  <c r="B64" i="10"/>
  <c r="F64" i="10"/>
  <c r="Y61" i="10"/>
  <c r="Z61" i="10" s="1"/>
  <c r="R54" i="4"/>
  <c r="Q54" i="4"/>
  <c r="P54" i="4"/>
  <c r="O54" i="4"/>
  <c r="K54" i="4"/>
  <c r="J54" i="4"/>
  <c r="I54" i="4"/>
  <c r="H54" i="4"/>
  <c r="A53" i="4"/>
  <c r="B53" i="4"/>
  <c r="E54" i="4"/>
  <c r="C53" i="4"/>
  <c r="V63" i="10" l="1"/>
  <c r="X63" i="10"/>
  <c r="N63" i="10"/>
  <c r="O64" i="10"/>
  <c r="W64" i="10"/>
  <c r="J64" i="10"/>
  <c r="I64" i="10" s="1"/>
  <c r="Q64" i="10"/>
  <c r="K64" i="10"/>
  <c r="S64" i="10"/>
  <c r="G64" i="10"/>
  <c r="H64" i="10" s="1"/>
  <c r="M64" i="10"/>
  <c r="U64" i="10"/>
  <c r="P63" i="10"/>
  <c r="T63" i="10"/>
  <c r="R63" i="10"/>
  <c r="L63" i="10"/>
  <c r="Y62" i="10"/>
  <c r="Z62" i="10" s="1"/>
  <c r="A65" i="10"/>
  <c r="B65" i="10"/>
  <c r="F65" i="10"/>
  <c r="C65" i="10"/>
  <c r="E66" i="10"/>
  <c r="D65" i="10"/>
  <c r="R55" i="4"/>
  <c r="Q55" i="4"/>
  <c r="O55" i="4"/>
  <c r="P55" i="4"/>
  <c r="K55" i="4"/>
  <c r="J55" i="4"/>
  <c r="I55" i="4"/>
  <c r="H55" i="4"/>
  <c r="B54" i="4"/>
  <c r="A54" i="4"/>
  <c r="D54" i="4"/>
  <c r="E55" i="4"/>
  <c r="C54" i="4"/>
  <c r="Y63" i="10" l="1"/>
  <c r="Z63" i="10" s="1"/>
  <c r="V64" i="10"/>
  <c r="L64" i="10"/>
  <c r="P64" i="10"/>
  <c r="N64" i="10"/>
  <c r="R64" i="10"/>
  <c r="M65" i="10"/>
  <c r="U65" i="10"/>
  <c r="G65" i="10"/>
  <c r="H65" i="10" s="1"/>
  <c r="O65" i="10"/>
  <c r="W65" i="10"/>
  <c r="J65" i="10"/>
  <c r="I65" i="10" s="1"/>
  <c r="Q65" i="10"/>
  <c r="K65" i="10"/>
  <c r="S65" i="10"/>
  <c r="T64" i="10"/>
  <c r="X64" i="10"/>
  <c r="D66" i="10"/>
  <c r="A66" i="10"/>
  <c r="B66" i="10"/>
  <c r="F66" i="10"/>
  <c r="C66" i="10"/>
  <c r="E67" i="10"/>
  <c r="R56" i="4"/>
  <c r="O56" i="4"/>
  <c r="Q56" i="4"/>
  <c r="P56" i="4"/>
  <c r="K56" i="4"/>
  <c r="J56" i="4"/>
  <c r="I56" i="4"/>
  <c r="H56" i="4"/>
  <c r="A55" i="4"/>
  <c r="B55" i="4"/>
  <c r="D55" i="4"/>
  <c r="E56" i="4"/>
  <c r="D56" i="4" s="1"/>
  <c r="C55" i="4"/>
  <c r="L65" i="10" l="1"/>
  <c r="P65" i="10"/>
  <c r="R65" i="10"/>
  <c r="V65" i="10"/>
  <c r="O66" i="10"/>
  <c r="W66" i="10"/>
  <c r="J66" i="10"/>
  <c r="I66" i="10" s="1"/>
  <c r="Q66" i="10"/>
  <c r="G66" i="10"/>
  <c r="H66" i="10" s="1"/>
  <c r="K66" i="10"/>
  <c r="S66" i="10"/>
  <c r="M66" i="10"/>
  <c r="U66" i="10"/>
  <c r="T65" i="10"/>
  <c r="X65" i="10"/>
  <c r="N65" i="10"/>
  <c r="B67" i="10"/>
  <c r="F67" i="10"/>
  <c r="D67" i="10"/>
  <c r="E68" i="10"/>
  <c r="A67" i="10"/>
  <c r="C67" i="10"/>
  <c r="Y64" i="10"/>
  <c r="Z64" i="10" s="1"/>
  <c r="R57" i="4"/>
  <c r="Q57" i="4"/>
  <c r="P57" i="4"/>
  <c r="O57" i="4"/>
  <c r="K57" i="4"/>
  <c r="J57" i="4"/>
  <c r="I57" i="4"/>
  <c r="H57" i="4"/>
  <c r="A56" i="4"/>
  <c r="B56" i="4"/>
  <c r="E57" i="4"/>
  <c r="C56" i="4"/>
  <c r="Y65" i="10" l="1"/>
  <c r="Z65" i="10" s="1"/>
  <c r="M67" i="10"/>
  <c r="U67" i="10"/>
  <c r="G67" i="10"/>
  <c r="H67" i="10" s="1"/>
  <c r="O67" i="10"/>
  <c r="W67" i="10"/>
  <c r="J67" i="10"/>
  <c r="I67" i="10" s="1"/>
  <c r="Q67" i="10"/>
  <c r="K67" i="10"/>
  <c r="S67" i="10"/>
  <c r="L66" i="10"/>
  <c r="X66" i="10"/>
  <c r="T66" i="10"/>
  <c r="V66" i="10"/>
  <c r="P66" i="10"/>
  <c r="N66" i="10"/>
  <c r="R66" i="10"/>
  <c r="D68" i="10"/>
  <c r="B68" i="10"/>
  <c r="F68" i="10"/>
  <c r="E69" i="10"/>
  <c r="A68" i="10"/>
  <c r="C68" i="10"/>
  <c r="R58" i="4"/>
  <c r="Q58" i="4"/>
  <c r="O58" i="4"/>
  <c r="P58" i="4"/>
  <c r="K58" i="4"/>
  <c r="J58" i="4"/>
  <c r="I58" i="4"/>
  <c r="H58" i="4"/>
  <c r="A57" i="4"/>
  <c r="B57" i="4"/>
  <c r="D57" i="4"/>
  <c r="E58" i="4"/>
  <c r="D58" i="4" s="1"/>
  <c r="C57" i="4"/>
  <c r="R67" i="10" l="1"/>
  <c r="L67" i="10"/>
  <c r="P67" i="10"/>
  <c r="O68" i="10"/>
  <c r="W68" i="10"/>
  <c r="J68" i="10"/>
  <c r="I68" i="10" s="1"/>
  <c r="Q68" i="10"/>
  <c r="G68" i="10"/>
  <c r="H68" i="10" s="1"/>
  <c r="K68" i="10"/>
  <c r="S68" i="10"/>
  <c r="M68" i="10"/>
  <c r="U68" i="10"/>
  <c r="V67" i="10"/>
  <c r="T67" i="10"/>
  <c r="X67" i="10"/>
  <c r="N67" i="10"/>
  <c r="Y66" i="10"/>
  <c r="Z66" i="10" s="1"/>
  <c r="B69" i="10"/>
  <c r="F69" i="10"/>
  <c r="D69" i="10"/>
  <c r="C69" i="10"/>
  <c r="E70" i="10"/>
  <c r="A69" i="10"/>
  <c r="R59" i="4"/>
  <c r="O59" i="4"/>
  <c r="Q59" i="4"/>
  <c r="P59" i="4"/>
  <c r="K59" i="4"/>
  <c r="J59" i="4"/>
  <c r="I59" i="4"/>
  <c r="H59" i="4"/>
  <c r="B58" i="4"/>
  <c r="A58" i="4"/>
  <c r="E59" i="4"/>
  <c r="D59" i="4" s="1"/>
  <c r="C58" i="4"/>
  <c r="V68" i="10" l="1"/>
  <c r="Y67" i="10"/>
  <c r="Z67" i="10" s="1"/>
  <c r="N68" i="10"/>
  <c r="R68" i="10"/>
  <c r="T68" i="10"/>
  <c r="M69" i="10"/>
  <c r="U69" i="10"/>
  <c r="G69" i="10"/>
  <c r="H69" i="10" s="1"/>
  <c r="O69" i="10"/>
  <c r="W69" i="10"/>
  <c r="J69" i="10"/>
  <c r="I69" i="10" s="1"/>
  <c r="Q69" i="10"/>
  <c r="K69" i="10"/>
  <c r="S69" i="10"/>
  <c r="L68" i="10"/>
  <c r="X68" i="10"/>
  <c r="P68" i="10"/>
  <c r="D70" i="10"/>
  <c r="B70" i="10"/>
  <c r="F70" i="10"/>
  <c r="A70" i="10"/>
  <c r="C70" i="10"/>
  <c r="E71" i="10"/>
  <c r="R60" i="4"/>
  <c r="Q60" i="4"/>
  <c r="O60" i="4"/>
  <c r="P60" i="4"/>
  <c r="K60" i="4"/>
  <c r="J60" i="4"/>
  <c r="I60" i="4"/>
  <c r="H60" i="4"/>
  <c r="B59" i="4"/>
  <c r="A59" i="4"/>
  <c r="E60" i="4"/>
  <c r="D60" i="4" s="1"/>
  <c r="C59" i="4"/>
  <c r="Y68" i="10" l="1"/>
  <c r="Z68" i="10" s="1"/>
  <c r="V69" i="10"/>
  <c r="O70" i="10"/>
  <c r="W70" i="10"/>
  <c r="J70" i="10"/>
  <c r="I70" i="10" s="1"/>
  <c r="Q70" i="10"/>
  <c r="G70" i="10"/>
  <c r="H70" i="10" s="1"/>
  <c r="K70" i="10"/>
  <c r="S70" i="10"/>
  <c r="M70" i="10"/>
  <c r="U70" i="10"/>
  <c r="R69" i="10"/>
  <c r="T69" i="10"/>
  <c r="X69" i="10"/>
  <c r="N69" i="10"/>
  <c r="L69" i="10"/>
  <c r="P69" i="10"/>
  <c r="B71" i="10"/>
  <c r="F71" i="10"/>
  <c r="D71" i="10"/>
  <c r="A71" i="10"/>
  <c r="E72" i="10"/>
  <c r="C71" i="10"/>
  <c r="R61" i="4"/>
  <c r="Q61" i="4"/>
  <c r="P61" i="4"/>
  <c r="O61" i="4"/>
  <c r="K61" i="4"/>
  <c r="J61" i="4"/>
  <c r="I61" i="4"/>
  <c r="H61" i="4"/>
  <c r="A60" i="4"/>
  <c r="B60" i="4"/>
  <c r="E61" i="4"/>
  <c r="D61" i="4" s="1"/>
  <c r="C60" i="4"/>
  <c r="T70" i="10" l="1"/>
  <c r="L70" i="10"/>
  <c r="X70" i="10"/>
  <c r="P70" i="10"/>
  <c r="K71" i="10"/>
  <c r="S71" i="10"/>
  <c r="G71" i="10"/>
  <c r="H71" i="10" s="1"/>
  <c r="M71" i="10"/>
  <c r="U71" i="10"/>
  <c r="O71" i="10"/>
  <c r="W71" i="10"/>
  <c r="J71" i="10"/>
  <c r="I71" i="10" s="1"/>
  <c r="Q71" i="10"/>
  <c r="V70" i="10"/>
  <c r="N70" i="10"/>
  <c r="R70" i="10"/>
  <c r="D72" i="10"/>
  <c r="C72" i="10"/>
  <c r="E73" i="10"/>
  <c r="A72" i="10"/>
  <c r="F72" i="10"/>
  <c r="B72" i="10"/>
  <c r="Y69" i="10"/>
  <c r="Z69" i="10" s="1"/>
  <c r="R62" i="4"/>
  <c r="O62" i="4"/>
  <c r="Q62" i="4"/>
  <c r="P62" i="4"/>
  <c r="K62" i="4"/>
  <c r="J62" i="4"/>
  <c r="I62" i="4"/>
  <c r="H62" i="4"/>
  <c r="A61" i="4"/>
  <c r="B61" i="4"/>
  <c r="E62" i="4"/>
  <c r="C61" i="4"/>
  <c r="D62" i="4"/>
  <c r="X71" i="10" l="1"/>
  <c r="P71" i="10"/>
  <c r="R71" i="10"/>
  <c r="V71" i="10"/>
  <c r="L71" i="10"/>
  <c r="N71" i="10"/>
  <c r="O72" i="10"/>
  <c r="W72" i="10"/>
  <c r="J72" i="10"/>
  <c r="I72" i="10" s="1"/>
  <c r="Q72" i="10"/>
  <c r="K72" i="10"/>
  <c r="S72" i="10"/>
  <c r="G72" i="10"/>
  <c r="H72" i="10" s="1"/>
  <c r="M72" i="10"/>
  <c r="U72" i="10"/>
  <c r="T71" i="10"/>
  <c r="D73" i="10"/>
  <c r="A73" i="10"/>
  <c r="B73" i="10"/>
  <c r="F73" i="10"/>
  <c r="C73" i="10"/>
  <c r="E74" i="10"/>
  <c r="Y70" i="10"/>
  <c r="Z70" i="10" s="1"/>
  <c r="R63" i="4"/>
  <c r="Q63" i="4"/>
  <c r="O63" i="4"/>
  <c r="P63" i="4"/>
  <c r="K63" i="4"/>
  <c r="J63" i="4"/>
  <c r="I63" i="4"/>
  <c r="H63" i="4"/>
  <c r="B62" i="4"/>
  <c r="A62" i="4"/>
  <c r="E63" i="4"/>
  <c r="D63" i="4" s="1"/>
  <c r="C62" i="4"/>
  <c r="Y71" i="10" l="1"/>
  <c r="Z71" i="10" s="1"/>
  <c r="K73" i="10"/>
  <c r="S73" i="10"/>
  <c r="G73" i="10"/>
  <c r="H73" i="10" s="1"/>
  <c r="M73" i="10"/>
  <c r="U73" i="10"/>
  <c r="O73" i="10"/>
  <c r="W73" i="10"/>
  <c r="J73" i="10"/>
  <c r="I73" i="10" s="1"/>
  <c r="Q73" i="10"/>
  <c r="T72" i="10"/>
  <c r="X72" i="10"/>
  <c r="V72" i="10"/>
  <c r="L72" i="10"/>
  <c r="P72" i="10"/>
  <c r="N72" i="10"/>
  <c r="R72" i="10"/>
  <c r="B74" i="10"/>
  <c r="F74" i="10"/>
  <c r="C74" i="10"/>
  <c r="E75" i="10"/>
  <c r="D74" i="10"/>
  <c r="A74" i="10"/>
  <c r="R64" i="4"/>
  <c r="Q64" i="4"/>
  <c r="P64" i="4"/>
  <c r="O64" i="4"/>
  <c r="K64" i="4"/>
  <c r="J64" i="4"/>
  <c r="I64" i="4"/>
  <c r="H64" i="4"/>
  <c r="B63" i="4"/>
  <c r="A63" i="4"/>
  <c r="E64" i="4"/>
  <c r="D64" i="4" s="1"/>
  <c r="C63" i="4"/>
  <c r="N73" i="10" l="1"/>
  <c r="X73" i="10"/>
  <c r="P73" i="10"/>
  <c r="T73" i="10"/>
  <c r="O74" i="10"/>
  <c r="W74" i="10"/>
  <c r="J74" i="10"/>
  <c r="I74" i="10" s="1"/>
  <c r="Q74" i="10"/>
  <c r="K74" i="10"/>
  <c r="S74" i="10"/>
  <c r="G74" i="10"/>
  <c r="H74" i="10" s="1"/>
  <c r="M74" i="10"/>
  <c r="U74" i="10"/>
  <c r="R73" i="10"/>
  <c r="V73" i="10"/>
  <c r="L73" i="10"/>
  <c r="D75" i="10"/>
  <c r="A75" i="10"/>
  <c r="B75" i="10"/>
  <c r="F75" i="10"/>
  <c r="C75" i="10"/>
  <c r="E76" i="10"/>
  <c r="Y72" i="10"/>
  <c r="Z72" i="10" s="1"/>
  <c r="R65" i="4"/>
  <c r="Q65" i="4"/>
  <c r="P65" i="4"/>
  <c r="O65" i="4"/>
  <c r="K65" i="4"/>
  <c r="J65" i="4"/>
  <c r="I65" i="4"/>
  <c r="H65" i="4"/>
  <c r="B64" i="4"/>
  <c r="A64" i="4"/>
  <c r="E65" i="4"/>
  <c r="D65" i="4" s="1"/>
  <c r="C64" i="4"/>
  <c r="T74" i="10" l="1"/>
  <c r="V74" i="10"/>
  <c r="L74" i="10"/>
  <c r="P74" i="10"/>
  <c r="K75" i="10"/>
  <c r="S75" i="10"/>
  <c r="G75" i="10"/>
  <c r="H75" i="10" s="1"/>
  <c r="M75" i="10"/>
  <c r="U75" i="10"/>
  <c r="O75" i="10"/>
  <c r="W75" i="10"/>
  <c r="J75" i="10"/>
  <c r="I75" i="10" s="1"/>
  <c r="Q75" i="10"/>
  <c r="N74" i="10"/>
  <c r="R74" i="10"/>
  <c r="X74" i="10"/>
  <c r="B76" i="10"/>
  <c r="F76" i="10"/>
  <c r="C76" i="10"/>
  <c r="E77" i="10"/>
  <c r="D76" i="10"/>
  <c r="A76" i="10"/>
  <c r="Y73" i="10"/>
  <c r="Z73" i="10" s="1"/>
  <c r="R66" i="4"/>
  <c r="Q66" i="4"/>
  <c r="O66" i="4"/>
  <c r="P66" i="4"/>
  <c r="K66" i="4"/>
  <c r="J66" i="4"/>
  <c r="I66" i="4"/>
  <c r="H66" i="4"/>
  <c r="A65" i="4"/>
  <c r="B65" i="4"/>
  <c r="E66" i="4"/>
  <c r="D66" i="4" s="1"/>
  <c r="C65" i="4"/>
  <c r="Y74" i="10" l="1"/>
  <c r="Z74" i="10" s="1"/>
  <c r="N75" i="10"/>
  <c r="P75" i="10"/>
  <c r="T75" i="10"/>
  <c r="O76" i="10"/>
  <c r="W76" i="10"/>
  <c r="J76" i="10"/>
  <c r="I76" i="10" s="1"/>
  <c r="Q76" i="10"/>
  <c r="K76" i="10"/>
  <c r="S76" i="10"/>
  <c r="G76" i="10"/>
  <c r="H76" i="10" s="1"/>
  <c r="M76" i="10"/>
  <c r="U76" i="10"/>
  <c r="X75" i="10"/>
  <c r="R75" i="10"/>
  <c r="V75" i="10"/>
  <c r="L75" i="10"/>
  <c r="D77" i="10"/>
  <c r="A77" i="10"/>
  <c r="B77" i="10"/>
  <c r="F77" i="10"/>
  <c r="C77" i="10"/>
  <c r="E78" i="10"/>
  <c r="R67" i="4"/>
  <c r="O67" i="4"/>
  <c r="Q67" i="4"/>
  <c r="P67" i="4"/>
  <c r="K67" i="4"/>
  <c r="J67" i="4"/>
  <c r="I67" i="4"/>
  <c r="H67" i="4"/>
  <c r="B66" i="4"/>
  <c r="A66" i="4"/>
  <c r="E67" i="4"/>
  <c r="D67" i="4" s="1"/>
  <c r="C66" i="4"/>
  <c r="L76" i="10" l="1"/>
  <c r="P76" i="10"/>
  <c r="N76" i="10"/>
  <c r="R76" i="10"/>
  <c r="K77" i="10"/>
  <c r="S77" i="10"/>
  <c r="G77" i="10"/>
  <c r="H77" i="10" s="1"/>
  <c r="M77" i="10"/>
  <c r="U77" i="10"/>
  <c r="O77" i="10"/>
  <c r="W77" i="10"/>
  <c r="J77" i="10"/>
  <c r="I77" i="10" s="1"/>
  <c r="Q77" i="10"/>
  <c r="V76" i="10"/>
  <c r="T76" i="10"/>
  <c r="X76" i="10"/>
  <c r="B78" i="10"/>
  <c r="F78" i="10"/>
  <c r="C78" i="10"/>
  <c r="E79" i="10"/>
  <c r="D78" i="10"/>
  <c r="A78" i="10"/>
  <c r="Y75" i="10"/>
  <c r="Z75" i="10" s="1"/>
  <c r="R68" i="4"/>
  <c r="Q68" i="4"/>
  <c r="P68" i="4"/>
  <c r="O68" i="4"/>
  <c r="K68" i="4"/>
  <c r="J68" i="4"/>
  <c r="I68" i="4"/>
  <c r="H68" i="4"/>
  <c r="A67" i="4"/>
  <c r="B67" i="4"/>
  <c r="E68" i="4"/>
  <c r="C67" i="4"/>
  <c r="D68" i="4"/>
  <c r="Y76" i="10" l="1"/>
  <c r="Z76" i="10" s="1"/>
  <c r="N77" i="10"/>
  <c r="X77" i="10"/>
  <c r="P77" i="10"/>
  <c r="T77" i="10"/>
  <c r="O78" i="10"/>
  <c r="W78" i="10"/>
  <c r="J78" i="10"/>
  <c r="I78" i="10" s="1"/>
  <c r="Q78" i="10"/>
  <c r="K78" i="10"/>
  <c r="S78" i="10"/>
  <c r="G78" i="10"/>
  <c r="H78" i="10" s="1"/>
  <c r="M78" i="10"/>
  <c r="U78" i="10"/>
  <c r="R77" i="10"/>
  <c r="V77" i="10"/>
  <c r="L77" i="10"/>
  <c r="D79" i="10"/>
  <c r="A79" i="10"/>
  <c r="B79" i="10"/>
  <c r="F79" i="10"/>
  <c r="C79" i="10"/>
  <c r="E80" i="10"/>
  <c r="R69" i="4"/>
  <c r="Q69" i="4"/>
  <c r="O69" i="4"/>
  <c r="P69" i="4"/>
  <c r="K69" i="4"/>
  <c r="J69" i="4"/>
  <c r="I69" i="4"/>
  <c r="H69" i="4"/>
  <c r="B68" i="4"/>
  <c r="A68" i="4"/>
  <c r="E69" i="4"/>
  <c r="C68" i="4"/>
  <c r="V78" i="10" l="1"/>
  <c r="Y77" i="10"/>
  <c r="Z77" i="10" s="1"/>
  <c r="N78" i="10"/>
  <c r="R78" i="10"/>
  <c r="T78" i="10"/>
  <c r="X78" i="10"/>
  <c r="K79" i="10"/>
  <c r="S79" i="10"/>
  <c r="G79" i="10"/>
  <c r="H79" i="10" s="1"/>
  <c r="M79" i="10"/>
  <c r="U79" i="10"/>
  <c r="O79" i="10"/>
  <c r="W79" i="10"/>
  <c r="J79" i="10"/>
  <c r="I79" i="10" s="1"/>
  <c r="Q79" i="10"/>
  <c r="L78" i="10"/>
  <c r="P78" i="10"/>
  <c r="B80" i="10"/>
  <c r="F80" i="10"/>
  <c r="C80" i="10"/>
  <c r="E81" i="10"/>
  <c r="D80" i="10"/>
  <c r="A80" i="10"/>
  <c r="R70" i="4"/>
  <c r="Q70" i="4"/>
  <c r="P70" i="4"/>
  <c r="O70" i="4"/>
  <c r="K70" i="4"/>
  <c r="J70" i="4"/>
  <c r="I70" i="4"/>
  <c r="H70" i="4"/>
  <c r="A69" i="4"/>
  <c r="B69" i="4"/>
  <c r="D69" i="4"/>
  <c r="E70" i="4"/>
  <c r="C69" i="4"/>
  <c r="D70" i="4"/>
  <c r="P79" i="10" l="1"/>
  <c r="T79" i="10"/>
  <c r="R79" i="10"/>
  <c r="X79" i="10"/>
  <c r="V79" i="10"/>
  <c r="L79" i="10"/>
  <c r="O80" i="10"/>
  <c r="W80" i="10"/>
  <c r="J80" i="10"/>
  <c r="I80" i="10" s="1"/>
  <c r="Q80" i="10"/>
  <c r="K80" i="10"/>
  <c r="S80" i="10"/>
  <c r="G80" i="10"/>
  <c r="H80" i="10" s="1"/>
  <c r="M80" i="10"/>
  <c r="U80" i="10"/>
  <c r="N79" i="10"/>
  <c r="D81" i="10"/>
  <c r="A81" i="10"/>
  <c r="B81" i="10"/>
  <c r="F81" i="10"/>
  <c r="C81" i="10"/>
  <c r="E82" i="10"/>
  <c r="Y78" i="10"/>
  <c r="Z78" i="10" s="1"/>
  <c r="R71" i="4"/>
  <c r="Q71" i="4"/>
  <c r="O71" i="4"/>
  <c r="P71" i="4"/>
  <c r="K71" i="4"/>
  <c r="J71" i="4"/>
  <c r="I71" i="4"/>
  <c r="H71" i="4"/>
  <c r="B70" i="4"/>
  <c r="A70" i="4"/>
  <c r="E71" i="4"/>
  <c r="D71" i="4" s="1"/>
  <c r="C70" i="4"/>
  <c r="K81" i="10" l="1"/>
  <c r="S81" i="10"/>
  <c r="G81" i="10"/>
  <c r="H81" i="10" s="1"/>
  <c r="M81" i="10"/>
  <c r="U81" i="10"/>
  <c r="O81" i="10"/>
  <c r="W81" i="10"/>
  <c r="J81" i="10"/>
  <c r="I81" i="10" s="1"/>
  <c r="Q81" i="10"/>
  <c r="T80" i="10"/>
  <c r="X80" i="10"/>
  <c r="V80" i="10"/>
  <c r="L80" i="10"/>
  <c r="P80" i="10"/>
  <c r="N80" i="10"/>
  <c r="R80" i="10"/>
  <c r="Y79" i="10"/>
  <c r="Z79" i="10" s="1"/>
  <c r="B82" i="10"/>
  <c r="F82" i="10"/>
  <c r="C82" i="10"/>
  <c r="E83" i="10"/>
  <c r="D82" i="10"/>
  <c r="A82" i="10"/>
  <c r="R72" i="4"/>
  <c r="O72" i="4"/>
  <c r="Q72" i="4"/>
  <c r="P72" i="4"/>
  <c r="K72" i="4"/>
  <c r="J72" i="4"/>
  <c r="I72" i="4"/>
  <c r="H72" i="4"/>
  <c r="A71" i="4"/>
  <c r="B71" i="4"/>
  <c r="E72" i="4"/>
  <c r="C71" i="4"/>
  <c r="D72" i="4"/>
  <c r="Y80" i="10" l="1"/>
  <c r="Z80" i="10" s="1"/>
  <c r="O82" i="10"/>
  <c r="W82" i="10"/>
  <c r="J82" i="10"/>
  <c r="I82" i="10" s="1"/>
  <c r="Q82" i="10"/>
  <c r="K82" i="10"/>
  <c r="S82" i="10"/>
  <c r="G82" i="10"/>
  <c r="H82" i="10" s="1"/>
  <c r="M82" i="10"/>
  <c r="U82" i="10"/>
  <c r="N81" i="10"/>
  <c r="P81" i="10"/>
  <c r="T81" i="10"/>
  <c r="X81" i="10"/>
  <c r="R81" i="10"/>
  <c r="V81" i="10"/>
  <c r="L81" i="10"/>
  <c r="D83" i="10"/>
  <c r="A83" i="10"/>
  <c r="B83" i="10"/>
  <c r="F83" i="10"/>
  <c r="C83" i="10"/>
  <c r="E84" i="10"/>
  <c r="R73" i="4"/>
  <c r="Q73" i="4"/>
  <c r="O73" i="4"/>
  <c r="P73" i="4"/>
  <c r="K73" i="4"/>
  <c r="J73" i="4"/>
  <c r="I73" i="4"/>
  <c r="H73" i="4"/>
  <c r="A72" i="4"/>
  <c r="B72" i="4"/>
  <c r="E73" i="4"/>
  <c r="C72" i="4"/>
  <c r="Y81" i="10" l="1"/>
  <c r="Z81" i="10" s="1"/>
  <c r="N82" i="10"/>
  <c r="R82" i="10"/>
  <c r="T82" i="10"/>
  <c r="X82" i="10"/>
  <c r="K83" i="10"/>
  <c r="S83" i="10"/>
  <c r="G83" i="10"/>
  <c r="H83" i="10" s="1"/>
  <c r="M83" i="10"/>
  <c r="U83" i="10"/>
  <c r="O83" i="10"/>
  <c r="W83" i="10"/>
  <c r="J83" i="10"/>
  <c r="I83" i="10" s="1"/>
  <c r="Q83" i="10"/>
  <c r="V82" i="10"/>
  <c r="L82" i="10"/>
  <c r="P82" i="10"/>
  <c r="B84" i="10"/>
  <c r="F84" i="10"/>
  <c r="C84" i="10"/>
  <c r="E85" i="10"/>
  <c r="D84" i="10"/>
  <c r="A84" i="10"/>
  <c r="R74" i="4"/>
  <c r="Q74" i="4"/>
  <c r="P74" i="4"/>
  <c r="O74" i="4"/>
  <c r="K74" i="4"/>
  <c r="J74" i="4"/>
  <c r="I74" i="4"/>
  <c r="H74" i="4"/>
  <c r="A73" i="4"/>
  <c r="B73" i="4"/>
  <c r="D73" i="4"/>
  <c r="E74" i="4"/>
  <c r="D74" i="4" s="1"/>
  <c r="C73" i="4"/>
  <c r="P83" i="10" l="1"/>
  <c r="T83" i="10"/>
  <c r="O84" i="10"/>
  <c r="W84" i="10"/>
  <c r="J84" i="10"/>
  <c r="I84" i="10" s="1"/>
  <c r="Q84" i="10"/>
  <c r="K84" i="10"/>
  <c r="S84" i="10"/>
  <c r="G84" i="10"/>
  <c r="H84" i="10" s="1"/>
  <c r="M84" i="10"/>
  <c r="U84" i="10"/>
  <c r="R83" i="10"/>
  <c r="V83" i="10"/>
  <c r="L83" i="10"/>
  <c r="N83" i="10"/>
  <c r="X83" i="10"/>
  <c r="D85" i="10"/>
  <c r="A85" i="10"/>
  <c r="B85" i="10"/>
  <c r="F85" i="10"/>
  <c r="C85" i="10"/>
  <c r="E86" i="10"/>
  <c r="Y82" i="10"/>
  <c r="Z82" i="10" s="1"/>
  <c r="R75" i="4"/>
  <c r="O75" i="4"/>
  <c r="Q75" i="4"/>
  <c r="P75" i="4"/>
  <c r="K75" i="4"/>
  <c r="J75" i="4"/>
  <c r="I75" i="4"/>
  <c r="H75" i="4"/>
  <c r="B74" i="4"/>
  <c r="A74" i="4"/>
  <c r="E75" i="4"/>
  <c r="D75" i="4" s="1"/>
  <c r="C74" i="4"/>
  <c r="Y83" i="10" l="1"/>
  <c r="Z83" i="10" s="1"/>
  <c r="N84" i="10"/>
  <c r="R84" i="10"/>
  <c r="K85" i="10"/>
  <c r="S85" i="10"/>
  <c r="G85" i="10"/>
  <c r="H85" i="10" s="1"/>
  <c r="M85" i="10"/>
  <c r="U85" i="10"/>
  <c r="O85" i="10"/>
  <c r="W85" i="10"/>
  <c r="J85" i="10"/>
  <c r="I85" i="10" s="1"/>
  <c r="Q85" i="10"/>
  <c r="T84" i="10"/>
  <c r="X84" i="10"/>
  <c r="V84" i="10"/>
  <c r="L84" i="10"/>
  <c r="P84" i="10"/>
  <c r="B86" i="10"/>
  <c r="F86" i="10"/>
  <c r="C86" i="10"/>
  <c r="E87" i="10"/>
  <c r="D86" i="10"/>
  <c r="A86" i="10"/>
  <c r="R76" i="4"/>
  <c r="Q76" i="4"/>
  <c r="O76" i="4"/>
  <c r="P76" i="4"/>
  <c r="H76" i="4"/>
  <c r="K76" i="4"/>
  <c r="J76" i="4"/>
  <c r="I76" i="4"/>
  <c r="B75" i="4"/>
  <c r="A75" i="4"/>
  <c r="E76" i="4"/>
  <c r="D76" i="4" s="1"/>
  <c r="C75" i="4"/>
  <c r="Y84" i="10" l="1"/>
  <c r="Z84" i="10" s="1"/>
  <c r="X85" i="10"/>
  <c r="P85" i="10"/>
  <c r="T85" i="10"/>
  <c r="O86" i="10"/>
  <c r="W86" i="10"/>
  <c r="J86" i="10"/>
  <c r="I86" i="10" s="1"/>
  <c r="Q86" i="10"/>
  <c r="K86" i="10"/>
  <c r="S86" i="10"/>
  <c r="G86" i="10"/>
  <c r="H86" i="10" s="1"/>
  <c r="M86" i="10"/>
  <c r="U86" i="10"/>
  <c r="N85" i="10"/>
  <c r="R85" i="10"/>
  <c r="V85" i="10"/>
  <c r="L85" i="10"/>
  <c r="D87" i="10"/>
  <c r="A87" i="10"/>
  <c r="B87" i="10"/>
  <c r="F87" i="10"/>
  <c r="C87" i="10"/>
  <c r="E88" i="10"/>
  <c r="R77" i="4"/>
  <c r="Q77" i="4"/>
  <c r="P77" i="4"/>
  <c r="O77" i="4"/>
  <c r="H77" i="4"/>
  <c r="K77" i="4"/>
  <c r="J77" i="4"/>
  <c r="I77" i="4"/>
  <c r="A76" i="4"/>
  <c r="B76" i="4"/>
  <c r="E77" i="4"/>
  <c r="D77" i="4" s="1"/>
  <c r="C76" i="4"/>
  <c r="V86" i="10" l="1"/>
  <c r="L86" i="10"/>
  <c r="P86" i="10"/>
  <c r="K87" i="10"/>
  <c r="S87" i="10"/>
  <c r="G87" i="10"/>
  <c r="H87" i="10" s="1"/>
  <c r="M87" i="10"/>
  <c r="U87" i="10"/>
  <c r="O87" i="10"/>
  <c r="W87" i="10"/>
  <c r="J87" i="10"/>
  <c r="I87" i="10" s="1"/>
  <c r="Q87" i="10"/>
  <c r="N86" i="10"/>
  <c r="R86" i="10"/>
  <c r="T86" i="10"/>
  <c r="X86" i="10"/>
  <c r="B88" i="10"/>
  <c r="F88" i="10"/>
  <c r="C88" i="10"/>
  <c r="E89" i="10"/>
  <c r="D88" i="10"/>
  <c r="A88" i="10"/>
  <c r="Y85" i="10"/>
  <c r="Z85" i="10" s="1"/>
  <c r="R78" i="4"/>
  <c r="Q78" i="4"/>
  <c r="O78" i="4"/>
  <c r="P78" i="4"/>
  <c r="H78" i="4"/>
  <c r="K78" i="4"/>
  <c r="J78" i="4"/>
  <c r="I78" i="4"/>
  <c r="A77" i="4"/>
  <c r="B77" i="4"/>
  <c r="E78" i="4"/>
  <c r="D78" i="4" s="1"/>
  <c r="C77" i="4"/>
  <c r="Y86" i="10" l="1"/>
  <c r="Z86" i="10" s="1"/>
  <c r="O88" i="10"/>
  <c r="W88" i="10"/>
  <c r="J88" i="10"/>
  <c r="I88" i="10" s="1"/>
  <c r="Q88" i="10"/>
  <c r="K88" i="10"/>
  <c r="S88" i="10"/>
  <c r="G88" i="10"/>
  <c r="H88" i="10" s="1"/>
  <c r="M88" i="10"/>
  <c r="U88" i="10"/>
  <c r="X87" i="10"/>
  <c r="N87" i="10"/>
  <c r="P87" i="10"/>
  <c r="T87" i="10"/>
  <c r="R87" i="10"/>
  <c r="V87" i="10"/>
  <c r="L87" i="10"/>
  <c r="D89" i="10"/>
  <c r="A89" i="10"/>
  <c r="B89" i="10"/>
  <c r="F89" i="10"/>
  <c r="C89" i="10"/>
  <c r="E90" i="10"/>
  <c r="R79" i="4"/>
  <c r="O79" i="4"/>
  <c r="Q79" i="4"/>
  <c r="P79" i="4"/>
  <c r="H79" i="4"/>
  <c r="K79" i="4"/>
  <c r="J79" i="4"/>
  <c r="I79" i="4"/>
  <c r="B78" i="4"/>
  <c r="A78" i="4"/>
  <c r="E79" i="4"/>
  <c r="D79" i="4" s="1"/>
  <c r="C78" i="4"/>
  <c r="N88" i="10" l="1"/>
  <c r="R88" i="10"/>
  <c r="K89" i="10"/>
  <c r="S89" i="10"/>
  <c r="G89" i="10"/>
  <c r="H89" i="10" s="1"/>
  <c r="M89" i="10"/>
  <c r="U89" i="10"/>
  <c r="O89" i="10"/>
  <c r="W89" i="10"/>
  <c r="J89" i="10"/>
  <c r="I89" i="10" s="1"/>
  <c r="Q89" i="10"/>
  <c r="T88" i="10"/>
  <c r="X88" i="10"/>
  <c r="V88" i="10"/>
  <c r="L88" i="10"/>
  <c r="P88" i="10"/>
  <c r="Y87" i="10"/>
  <c r="Z87" i="10" s="1"/>
  <c r="B90" i="10"/>
  <c r="F90" i="10"/>
  <c r="D90" i="10"/>
  <c r="A90" i="10"/>
  <c r="C90" i="10"/>
  <c r="E91" i="10"/>
  <c r="R80" i="4"/>
  <c r="Q80" i="4"/>
  <c r="P80" i="4"/>
  <c r="O80" i="4"/>
  <c r="H80" i="4"/>
  <c r="K80" i="4"/>
  <c r="J80" i="4"/>
  <c r="I80" i="4"/>
  <c r="B79" i="4"/>
  <c r="A79" i="4"/>
  <c r="E80" i="4"/>
  <c r="C79" i="4"/>
  <c r="D80" i="4"/>
  <c r="N89" i="10" l="1"/>
  <c r="X89" i="10"/>
  <c r="P89" i="10"/>
  <c r="T89" i="10"/>
  <c r="O90" i="10"/>
  <c r="W90" i="10"/>
  <c r="J90" i="10"/>
  <c r="I90" i="10" s="1"/>
  <c r="Q90" i="10"/>
  <c r="K90" i="10"/>
  <c r="S90" i="10"/>
  <c r="G90" i="10"/>
  <c r="H90" i="10" s="1"/>
  <c r="M90" i="10"/>
  <c r="U90" i="10"/>
  <c r="R89" i="10"/>
  <c r="V89" i="10"/>
  <c r="L89" i="10"/>
  <c r="D91" i="10"/>
  <c r="B91" i="10"/>
  <c r="F91" i="10"/>
  <c r="E92" i="10"/>
  <c r="A91" i="10"/>
  <c r="C91" i="10"/>
  <c r="Y88" i="10"/>
  <c r="Z88" i="10" s="1"/>
  <c r="R81" i="4"/>
  <c r="Q81" i="4"/>
  <c r="O81" i="4"/>
  <c r="P81" i="4"/>
  <c r="H81" i="4"/>
  <c r="K81" i="4"/>
  <c r="J81" i="4"/>
  <c r="I81" i="4"/>
  <c r="B80" i="4"/>
  <c r="A80" i="4"/>
  <c r="E81" i="4"/>
  <c r="D81" i="4" s="1"/>
  <c r="C80" i="4"/>
  <c r="N90" i="10" l="1"/>
  <c r="R90" i="10"/>
  <c r="V90" i="10"/>
  <c r="K91" i="10"/>
  <c r="S91" i="10"/>
  <c r="G91" i="10"/>
  <c r="H91" i="10" s="1"/>
  <c r="M91" i="10"/>
  <c r="U91" i="10"/>
  <c r="O91" i="10"/>
  <c r="W91" i="10"/>
  <c r="J91" i="10"/>
  <c r="I91" i="10" s="1"/>
  <c r="Q91" i="10"/>
  <c r="T90" i="10"/>
  <c r="X90" i="10"/>
  <c r="L90" i="10"/>
  <c r="P90" i="10"/>
  <c r="Y89" i="10"/>
  <c r="Z89" i="10" s="1"/>
  <c r="B92" i="10"/>
  <c r="F92" i="10"/>
  <c r="D92" i="10"/>
  <c r="E93" i="10"/>
  <c r="A92" i="10"/>
  <c r="C92" i="10"/>
  <c r="R82" i="4"/>
  <c r="Q82" i="4"/>
  <c r="P82" i="4"/>
  <c r="O82" i="4"/>
  <c r="H82" i="4"/>
  <c r="K82" i="4"/>
  <c r="J82" i="4"/>
  <c r="I82" i="4"/>
  <c r="A81" i="4"/>
  <c r="B81" i="4"/>
  <c r="E82" i="4"/>
  <c r="D82" i="4" s="1"/>
  <c r="C81" i="4"/>
  <c r="X91" i="10" l="1"/>
  <c r="N91" i="10"/>
  <c r="P91" i="10"/>
  <c r="T91" i="10"/>
  <c r="O92" i="10"/>
  <c r="W92" i="10"/>
  <c r="J92" i="10"/>
  <c r="I92" i="10" s="1"/>
  <c r="Q92" i="10"/>
  <c r="K92" i="10"/>
  <c r="S92" i="10"/>
  <c r="G92" i="10"/>
  <c r="H92" i="10" s="1"/>
  <c r="M92" i="10"/>
  <c r="U92" i="10"/>
  <c r="R91" i="10"/>
  <c r="V91" i="10"/>
  <c r="L91" i="10"/>
  <c r="Y90" i="10"/>
  <c r="Z90" i="10" s="1"/>
  <c r="D93" i="10"/>
  <c r="B93" i="10"/>
  <c r="F93" i="10"/>
  <c r="C93" i="10"/>
  <c r="E94" i="10"/>
  <c r="A93" i="10"/>
  <c r="R83" i="4"/>
  <c r="Q83" i="4"/>
  <c r="O83" i="4"/>
  <c r="P83" i="4"/>
  <c r="H83" i="4"/>
  <c r="K83" i="4"/>
  <c r="J83" i="4"/>
  <c r="I83" i="4"/>
  <c r="B82" i="4"/>
  <c r="A82" i="4"/>
  <c r="E83" i="4"/>
  <c r="C82" i="4"/>
  <c r="Y91" i="10" l="1"/>
  <c r="Z91" i="10" s="1"/>
  <c r="N92" i="10"/>
  <c r="K93" i="10"/>
  <c r="S93" i="10"/>
  <c r="G93" i="10"/>
  <c r="H93" i="10" s="1"/>
  <c r="M93" i="10"/>
  <c r="U93" i="10"/>
  <c r="O93" i="10"/>
  <c r="W93" i="10"/>
  <c r="J93" i="10"/>
  <c r="I93" i="10" s="1"/>
  <c r="Q93" i="10"/>
  <c r="T92" i="10"/>
  <c r="X92" i="10"/>
  <c r="R92" i="10"/>
  <c r="V92" i="10"/>
  <c r="L92" i="10"/>
  <c r="P92" i="10"/>
  <c r="B94" i="10"/>
  <c r="F94" i="10"/>
  <c r="D94" i="10"/>
  <c r="A94" i="10"/>
  <c r="C94" i="10"/>
  <c r="E95" i="10"/>
  <c r="R84" i="4"/>
  <c r="O84" i="4"/>
  <c r="Q84" i="4"/>
  <c r="P84" i="4"/>
  <c r="H84" i="4"/>
  <c r="K84" i="4"/>
  <c r="J84" i="4"/>
  <c r="I84" i="4"/>
  <c r="A83" i="4"/>
  <c r="B83" i="4"/>
  <c r="D83" i="4"/>
  <c r="E84" i="4"/>
  <c r="D84" i="4" s="1"/>
  <c r="C83" i="4"/>
  <c r="Y92" i="10" l="1"/>
  <c r="Z92" i="10" s="1"/>
  <c r="X93" i="10"/>
  <c r="P93" i="10"/>
  <c r="T93" i="10"/>
  <c r="N93" i="10"/>
  <c r="O94" i="10"/>
  <c r="W94" i="10"/>
  <c r="J94" i="10"/>
  <c r="I94" i="10" s="1"/>
  <c r="Q94" i="10"/>
  <c r="K94" i="10"/>
  <c r="S94" i="10"/>
  <c r="G94" i="10"/>
  <c r="H94" i="10" s="1"/>
  <c r="M94" i="10"/>
  <c r="U94" i="10"/>
  <c r="R93" i="10"/>
  <c r="V93" i="10"/>
  <c r="L93" i="10"/>
  <c r="D95" i="10"/>
  <c r="B95" i="10"/>
  <c r="F95" i="10"/>
  <c r="A95" i="10"/>
  <c r="C95" i="10"/>
  <c r="E96" i="10"/>
  <c r="R85" i="4"/>
  <c r="Q85" i="4"/>
  <c r="O85" i="4"/>
  <c r="P85" i="4"/>
  <c r="H85" i="4"/>
  <c r="K85" i="4"/>
  <c r="J85" i="4"/>
  <c r="I85" i="4"/>
  <c r="B84" i="4"/>
  <c r="A84" i="4"/>
  <c r="E85" i="4"/>
  <c r="C84" i="4"/>
  <c r="D85" i="4"/>
  <c r="N94" i="10" l="1"/>
  <c r="R94" i="10"/>
  <c r="V94" i="10"/>
  <c r="L94" i="10"/>
  <c r="K95" i="10"/>
  <c r="S95" i="10"/>
  <c r="G95" i="10"/>
  <c r="H95" i="10" s="1"/>
  <c r="M95" i="10"/>
  <c r="O95" i="10"/>
  <c r="J95" i="10"/>
  <c r="I95" i="10" s="1"/>
  <c r="W95" i="10"/>
  <c r="Q95" i="10"/>
  <c r="U95" i="10"/>
  <c r="T94" i="10"/>
  <c r="X94" i="10"/>
  <c r="P94" i="10"/>
  <c r="B96" i="10"/>
  <c r="F96" i="10"/>
  <c r="C96" i="10"/>
  <c r="E97" i="10"/>
  <c r="D96" i="10"/>
  <c r="A96" i="10"/>
  <c r="Y93" i="10"/>
  <c r="Z93" i="10" s="1"/>
  <c r="R86" i="4"/>
  <c r="Q86" i="4"/>
  <c r="P86" i="4"/>
  <c r="O86" i="4"/>
  <c r="H86" i="4"/>
  <c r="K86" i="4"/>
  <c r="J86" i="4"/>
  <c r="I86" i="4"/>
  <c r="A85" i="4"/>
  <c r="B85" i="4"/>
  <c r="E86" i="4"/>
  <c r="D86" i="4" s="1"/>
  <c r="C85" i="4"/>
  <c r="X95" i="10" l="1"/>
  <c r="Y94" i="10"/>
  <c r="Z94" i="10" s="1"/>
  <c r="R95" i="10"/>
  <c r="N95" i="10"/>
  <c r="T95" i="10"/>
  <c r="K96" i="10"/>
  <c r="S96" i="10"/>
  <c r="G96" i="10"/>
  <c r="H96" i="10" s="1"/>
  <c r="M96" i="10"/>
  <c r="U96" i="10"/>
  <c r="O96" i="10"/>
  <c r="W96" i="10"/>
  <c r="J96" i="10"/>
  <c r="I96" i="10" s="1"/>
  <c r="Q96" i="10"/>
  <c r="V95" i="10"/>
  <c r="P95" i="10"/>
  <c r="L95" i="10"/>
  <c r="D97" i="10"/>
  <c r="A97" i="10"/>
  <c r="B97" i="10"/>
  <c r="F97" i="10"/>
  <c r="C97" i="10"/>
  <c r="E98" i="10"/>
  <c r="R87" i="4"/>
  <c r="Q87" i="4"/>
  <c r="O87" i="4"/>
  <c r="P87" i="4"/>
  <c r="H87" i="4"/>
  <c r="K87" i="4"/>
  <c r="J87" i="4"/>
  <c r="I87" i="4"/>
  <c r="B86" i="4"/>
  <c r="A86" i="4"/>
  <c r="E87" i="4"/>
  <c r="D87" i="4" s="1"/>
  <c r="C86" i="4"/>
  <c r="O97" i="10" l="1"/>
  <c r="W97" i="10"/>
  <c r="J97" i="10"/>
  <c r="I97" i="10" s="1"/>
  <c r="Q97" i="10"/>
  <c r="K97" i="10"/>
  <c r="S97" i="10"/>
  <c r="G97" i="10"/>
  <c r="H97" i="10" s="1"/>
  <c r="M97" i="10"/>
  <c r="U97" i="10"/>
  <c r="X96" i="10"/>
  <c r="P96" i="10"/>
  <c r="T96" i="10"/>
  <c r="R96" i="10"/>
  <c r="V96" i="10"/>
  <c r="L96" i="10"/>
  <c r="N96" i="10"/>
  <c r="B98" i="10"/>
  <c r="F98" i="10"/>
  <c r="C98" i="10"/>
  <c r="E99" i="10"/>
  <c r="D98" i="10"/>
  <c r="A98" i="10"/>
  <c r="Y95" i="10"/>
  <c r="Z95" i="10" s="1"/>
  <c r="R88" i="4"/>
  <c r="Q88" i="4"/>
  <c r="P88" i="4"/>
  <c r="O88" i="4"/>
  <c r="H88" i="4"/>
  <c r="K88" i="4"/>
  <c r="J88" i="4"/>
  <c r="I88" i="4"/>
  <c r="A87" i="4"/>
  <c r="B87" i="4"/>
  <c r="E88" i="4"/>
  <c r="D88" i="4" s="1"/>
  <c r="C87" i="4"/>
  <c r="N97" i="10" l="1"/>
  <c r="Y96" i="10"/>
  <c r="Z96" i="10" s="1"/>
  <c r="R97" i="10"/>
  <c r="K98" i="10"/>
  <c r="S98" i="10"/>
  <c r="G98" i="10"/>
  <c r="H98" i="10" s="1"/>
  <c r="M98" i="10"/>
  <c r="U98" i="10"/>
  <c r="O98" i="10"/>
  <c r="W98" i="10"/>
  <c r="J98" i="10"/>
  <c r="I98" i="10" s="1"/>
  <c r="Q98" i="10"/>
  <c r="T97" i="10"/>
  <c r="X97" i="10"/>
  <c r="V97" i="10"/>
  <c r="L97" i="10"/>
  <c r="P97" i="10"/>
  <c r="D99" i="10"/>
  <c r="A99" i="10"/>
  <c r="B99" i="10"/>
  <c r="F99" i="10"/>
  <c r="C99" i="10"/>
  <c r="E100" i="10"/>
  <c r="R89" i="4"/>
  <c r="O89" i="4"/>
  <c r="Q89" i="4"/>
  <c r="P89" i="4"/>
  <c r="H89" i="4"/>
  <c r="K89" i="4"/>
  <c r="J89" i="4"/>
  <c r="I89" i="4"/>
  <c r="A88" i="4"/>
  <c r="B88" i="4"/>
  <c r="E89" i="4"/>
  <c r="D89" i="4" s="1"/>
  <c r="C88" i="4"/>
  <c r="X98" i="10" l="1"/>
  <c r="O99" i="10"/>
  <c r="W99" i="10"/>
  <c r="J99" i="10"/>
  <c r="I99" i="10" s="1"/>
  <c r="Q99" i="10"/>
  <c r="K99" i="10"/>
  <c r="S99" i="10"/>
  <c r="G99" i="10"/>
  <c r="H99" i="10" s="1"/>
  <c r="M99" i="10"/>
  <c r="U99" i="10"/>
  <c r="P98" i="10"/>
  <c r="T98" i="10"/>
  <c r="N98" i="10"/>
  <c r="R98" i="10"/>
  <c r="V98" i="10"/>
  <c r="L98" i="10"/>
  <c r="B100" i="10"/>
  <c r="F100" i="10"/>
  <c r="C100" i="10"/>
  <c r="E101" i="10"/>
  <c r="D100" i="10"/>
  <c r="A100" i="10"/>
  <c r="Y97" i="10"/>
  <c r="Z97" i="10" s="1"/>
  <c r="R90" i="4"/>
  <c r="Q90" i="4"/>
  <c r="O90" i="4"/>
  <c r="P90" i="4"/>
  <c r="H90" i="4"/>
  <c r="K90" i="4"/>
  <c r="J90" i="4"/>
  <c r="I90" i="4"/>
  <c r="A89" i="4"/>
  <c r="B89" i="4"/>
  <c r="E90" i="4"/>
  <c r="C89" i="4"/>
  <c r="D90" i="4"/>
  <c r="Y98" i="10" l="1"/>
  <c r="Z98" i="10" s="1"/>
  <c r="T99" i="10"/>
  <c r="X99" i="10"/>
  <c r="K100" i="10"/>
  <c r="S100" i="10"/>
  <c r="G100" i="10"/>
  <c r="H100" i="10" s="1"/>
  <c r="M100" i="10"/>
  <c r="U100" i="10"/>
  <c r="O100" i="10"/>
  <c r="W100" i="10"/>
  <c r="J100" i="10"/>
  <c r="I100" i="10" s="1"/>
  <c r="Q100" i="10"/>
  <c r="V99" i="10"/>
  <c r="L99" i="10"/>
  <c r="P99" i="10"/>
  <c r="N99" i="10"/>
  <c r="R99" i="10"/>
  <c r="D101" i="10"/>
  <c r="A101" i="10"/>
  <c r="B101" i="10"/>
  <c r="F101" i="10"/>
  <c r="C101" i="10"/>
  <c r="E102" i="10"/>
  <c r="R91" i="4"/>
  <c r="Q91" i="4"/>
  <c r="P91" i="4"/>
  <c r="O91" i="4"/>
  <c r="H91" i="4"/>
  <c r="K91" i="4"/>
  <c r="J91" i="4"/>
  <c r="I91" i="4"/>
  <c r="B90" i="4"/>
  <c r="A90" i="4"/>
  <c r="E91" i="4"/>
  <c r="C90" i="4"/>
  <c r="R100" i="10" l="1"/>
  <c r="V100" i="10"/>
  <c r="X100" i="10"/>
  <c r="P100" i="10"/>
  <c r="T100" i="10"/>
  <c r="Y99" i="10"/>
  <c r="Z99" i="10" s="1"/>
  <c r="L100" i="10"/>
  <c r="N100" i="10"/>
  <c r="O101" i="10"/>
  <c r="W101" i="10"/>
  <c r="J101" i="10"/>
  <c r="I101" i="10" s="1"/>
  <c r="Q101" i="10"/>
  <c r="K101" i="10"/>
  <c r="S101" i="10"/>
  <c r="G101" i="10"/>
  <c r="H101" i="10" s="1"/>
  <c r="M101" i="10"/>
  <c r="U101" i="10"/>
  <c r="B102" i="10"/>
  <c r="F102" i="10"/>
  <c r="C102" i="10"/>
  <c r="E103" i="10"/>
  <c r="D102" i="10"/>
  <c r="A102" i="10"/>
  <c r="R92" i="4"/>
  <c r="Q92" i="4"/>
  <c r="O92" i="4"/>
  <c r="P92" i="4"/>
  <c r="H92" i="4"/>
  <c r="K92" i="4"/>
  <c r="J92" i="4"/>
  <c r="I92" i="4"/>
  <c r="B91" i="4"/>
  <c r="A91" i="4"/>
  <c r="D91" i="4"/>
  <c r="E92" i="4"/>
  <c r="D92" i="4" s="1"/>
  <c r="C91" i="4"/>
  <c r="Y100" i="10" l="1"/>
  <c r="Z100" i="10" s="1"/>
  <c r="T101" i="10"/>
  <c r="X101" i="10"/>
  <c r="V101" i="10"/>
  <c r="L101" i="10"/>
  <c r="P101" i="10"/>
  <c r="K102" i="10"/>
  <c r="S102" i="10"/>
  <c r="G102" i="10"/>
  <c r="H102" i="10" s="1"/>
  <c r="M102" i="10"/>
  <c r="U102" i="10"/>
  <c r="O102" i="10"/>
  <c r="W102" i="10"/>
  <c r="J102" i="10"/>
  <c r="I102" i="10" s="1"/>
  <c r="Q102" i="10"/>
  <c r="N101" i="10"/>
  <c r="R101" i="10"/>
  <c r="D103" i="10"/>
  <c r="A103" i="10"/>
  <c r="B103" i="10"/>
  <c r="F103" i="10"/>
  <c r="C103" i="10"/>
  <c r="E104" i="10"/>
  <c r="R93" i="4"/>
  <c r="Q93" i="4"/>
  <c r="P93" i="4"/>
  <c r="O93" i="4"/>
  <c r="H93" i="4"/>
  <c r="K93" i="4"/>
  <c r="J93" i="4"/>
  <c r="I93" i="4"/>
  <c r="A92" i="4"/>
  <c r="B92" i="4"/>
  <c r="E93" i="4"/>
  <c r="C92" i="4"/>
  <c r="Y101" i="10" l="1"/>
  <c r="Z101" i="10" s="1"/>
  <c r="X102" i="10"/>
  <c r="P102" i="10"/>
  <c r="T102" i="10"/>
  <c r="R102" i="10"/>
  <c r="V102" i="10"/>
  <c r="L102" i="10"/>
  <c r="O103" i="10"/>
  <c r="W103" i="10"/>
  <c r="J103" i="10"/>
  <c r="I103" i="10" s="1"/>
  <c r="Q103" i="10"/>
  <c r="K103" i="10"/>
  <c r="S103" i="10"/>
  <c r="G103" i="10"/>
  <c r="H103" i="10" s="1"/>
  <c r="M103" i="10"/>
  <c r="U103" i="10"/>
  <c r="N102" i="10"/>
  <c r="B104" i="10"/>
  <c r="F104" i="10"/>
  <c r="C104" i="10"/>
  <c r="E105" i="10"/>
  <c r="D104" i="10"/>
  <c r="A104" i="10"/>
  <c r="R94" i="4"/>
  <c r="Q94" i="4"/>
  <c r="O94" i="4"/>
  <c r="P94" i="4"/>
  <c r="H94" i="4"/>
  <c r="K94" i="4"/>
  <c r="J94" i="4"/>
  <c r="I94" i="4"/>
  <c r="A93" i="4"/>
  <c r="B93" i="4"/>
  <c r="D93" i="4"/>
  <c r="E94" i="4"/>
  <c r="D94" i="4" s="1"/>
  <c r="C93" i="4"/>
  <c r="V103" i="10" l="1"/>
  <c r="Y102" i="10"/>
  <c r="Z102" i="10" s="1"/>
  <c r="T103" i="10"/>
  <c r="X103" i="10"/>
  <c r="P103" i="10"/>
  <c r="K104" i="10"/>
  <c r="S104" i="10"/>
  <c r="G104" i="10"/>
  <c r="H104" i="10" s="1"/>
  <c r="M104" i="10"/>
  <c r="U104" i="10"/>
  <c r="O104" i="10"/>
  <c r="W104" i="10"/>
  <c r="J104" i="10"/>
  <c r="I104" i="10" s="1"/>
  <c r="Q104" i="10"/>
  <c r="L103" i="10"/>
  <c r="N103" i="10"/>
  <c r="R103" i="10"/>
  <c r="D105" i="10"/>
  <c r="A105" i="10"/>
  <c r="B105" i="10"/>
  <c r="F105" i="10"/>
  <c r="C105" i="10"/>
  <c r="E106" i="10"/>
  <c r="R95" i="4"/>
  <c r="Q95" i="4"/>
  <c r="P95" i="4"/>
  <c r="O95" i="4"/>
  <c r="H95" i="4"/>
  <c r="K95" i="4"/>
  <c r="J95" i="4"/>
  <c r="I95" i="4"/>
  <c r="B94" i="4"/>
  <c r="A94" i="4"/>
  <c r="E95" i="4"/>
  <c r="D95" i="4" s="1"/>
  <c r="C94" i="4"/>
  <c r="X104" i="10" l="1"/>
  <c r="T104" i="10"/>
  <c r="P104" i="10"/>
  <c r="R104" i="10"/>
  <c r="V104" i="10"/>
  <c r="L104" i="10"/>
  <c r="O105" i="10"/>
  <c r="W105" i="10"/>
  <c r="J105" i="10"/>
  <c r="I105" i="10" s="1"/>
  <c r="Q105" i="10"/>
  <c r="K105" i="10"/>
  <c r="S105" i="10"/>
  <c r="G105" i="10"/>
  <c r="H105" i="10" s="1"/>
  <c r="M105" i="10"/>
  <c r="U105" i="10"/>
  <c r="N104" i="10"/>
  <c r="B106" i="10"/>
  <c r="F106" i="10"/>
  <c r="C106" i="10"/>
  <c r="E107" i="10"/>
  <c r="D106" i="10"/>
  <c r="A106" i="10"/>
  <c r="Y103" i="10"/>
  <c r="Z103" i="10" s="1"/>
  <c r="R96" i="4"/>
  <c r="Q96" i="4"/>
  <c r="O96" i="4"/>
  <c r="P96" i="4"/>
  <c r="H96" i="4"/>
  <c r="K96" i="4"/>
  <c r="J96" i="4"/>
  <c r="I96" i="4"/>
  <c r="B95" i="4"/>
  <c r="A95" i="4"/>
  <c r="E96" i="4"/>
  <c r="D96" i="4" s="1"/>
  <c r="C95" i="4"/>
  <c r="Y104" i="10" l="1"/>
  <c r="Z104" i="10" s="1"/>
  <c r="T105" i="10"/>
  <c r="X105" i="10"/>
  <c r="V105" i="10"/>
  <c r="L105" i="10"/>
  <c r="P105" i="10"/>
  <c r="K106" i="10"/>
  <c r="S106" i="10"/>
  <c r="G106" i="10"/>
  <c r="H106" i="10" s="1"/>
  <c r="M106" i="10"/>
  <c r="U106" i="10"/>
  <c r="O106" i="10"/>
  <c r="W106" i="10"/>
  <c r="J106" i="10"/>
  <c r="I106" i="10" s="1"/>
  <c r="Q106" i="10"/>
  <c r="N105" i="10"/>
  <c r="R105" i="10"/>
  <c r="D107" i="10"/>
  <c r="A107" i="10"/>
  <c r="B107" i="10"/>
  <c r="F107" i="10"/>
  <c r="C107" i="10"/>
  <c r="E108" i="10"/>
  <c r="R97" i="4"/>
  <c r="Q97" i="4"/>
  <c r="P97" i="4"/>
  <c r="O97" i="4"/>
  <c r="H97" i="4"/>
  <c r="K97" i="4"/>
  <c r="J97" i="4"/>
  <c r="I97" i="4"/>
  <c r="B96" i="4"/>
  <c r="A96" i="4"/>
  <c r="E97" i="4"/>
  <c r="D97" i="4" s="1"/>
  <c r="C96" i="4"/>
  <c r="Y105" i="10" l="1"/>
  <c r="Z105" i="10" s="1"/>
  <c r="P106" i="10"/>
  <c r="T106" i="10"/>
  <c r="O107" i="10"/>
  <c r="W107" i="10"/>
  <c r="J107" i="10"/>
  <c r="I107" i="10" s="1"/>
  <c r="Q107" i="10"/>
  <c r="K107" i="10"/>
  <c r="S107" i="10"/>
  <c r="G107" i="10"/>
  <c r="H107" i="10" s="1"/>
  <c r="M107" i="10"/>
  <c r="U107" i="10"/>
  <c r="X106" i="10"/>
  <c r="R106" i="10"/>
  <c r="V106" i="10"/>
  <c r="L106" i="10"/>
  <c r="N106" i="10"/>
  <c r="B108" i="10"/>
  <c r="F108" i="10"/>
  <c r="C108" i="10"/>
  <c r="E109" i="10"/>
  <c r="D108" i="10"/>
  <c r="A108" i="10"/>
  <c r="R98" i="4"/>
  <c r="Q98" i="4"/>
  <c r="O98" i="4"/>
  <c r="P98" i="4"/>
  <c r="H98" i="4"/>
  <c r="K98" i="4"/>
  <c r="J98" i="4"/>
  <c r="I98" i="4"/>
  <c r="A97" i="4"/>
  <c r="B97" i="4"/>
  <c r="E98" i="4"/>
  <c r="C97" i="4"/>
  <c r="X107" i="10" l="1"/>
  <c r="V107" i="10"/>
  <c r="L107" i="10"/>
  <c r="P107" i="10"/>
  <c r="T107" i="10"/>
  <c r="K108" i="10"/>
  <c r="S108" i="10"/>
  <c r="G108" i="10"/>
  <c r="H108" i="10" s="1"/>
  <c r="M108" i="10"/>
  <c r="U108" i="10"/>
  <c r="O108" i="10"/>
  <c r="W108" i="10"/>
  <c r="J108" i="10"/>
  <c r="I108" i="10" s="1"/>
  <c r="Q108" i="10"/>
  <c r="N107" i="10"/>
  <c r="R107" i="10"/>
  <c r="D109" i="10"/>
  <c r="A109" i="10"/>
  <c r="B109" i="10"/>
  <c r="F109" i="10"/>
  <c r="C109" i="10"/>
  <c r="E110" i="10"/>
  <c r="Y106" i="10"/>
  <c r="Z106" i="10" s="1"/>
  <c r="R99" i="4"/>
  <c r="O99" i="4"/>
  <c r="Q99" i="4"/>
  <c r="P99" i="4"/>
  <c r="H99" i="4"/>
  <c r="K99" i="4"/>
  <c r="J99" i="4"/>
  <c r="I99" i="4"/>
  <c r="B98" i="4"/>
  <c r="A98" i="4"/>
  <c r="D98" i="4"/>
  <c r="E99" i="4"/>
  <c r="C98" i="4"/>
  <c r="D99" i="4"/>
  <c r="O109" i="10" l="1"/>
  <c r="W109" i="10"/>
  <c r="J109" i="10"/>
  <c r="I109" i="10" s="1"/>
  <c r="Q109" i="10"/>
  <c r="K109" i="10"/>
  <c r="S109" i="10"/>
  <c r="G109" i="10"/>
  <c r="H109" i="10" s="1"/>
  <c r="M109" i="10"/>
  <c r="U109" i="10"/>
  <c r="X108" i="10"/>
  <c r="P108" i="10"/>
  <c r="T108" i="10"/>
  <c r="R108" i="10"/>
  <c r="V108" i="10"/>
  <c r="L108" i="10"/>
  <c r="N108" i="10"/>
  <c r="Y107" i="10"/>
  <c r="Z107" i="10" s="1"/>
  <c r="B110" i="10"/>
  <c r="F110" i="10"/>
  <c r="C110" i="10"/>
  <c r="E111" i="10"/>
  <c r="D110" i="10"/>
  <c r="A110" i="10"/>
  <c r="R100" i="4"/>
  <c r="Q100" i="4"/>
  <c r="P100" i="4"/>
  <c r="O100" i="4"/>
  <c r="H100" i="4"/>
  <c r="K100" i="4"/>
  <c r="J100" i="4"/>
  <c r="I100" i="4"/>
  <c r="A99" i="4"/>
  <c r="B99" i="4"/>
  <c r="E100" i="4"/>
  <c r="D100" i="4" s="1"/>
  <c r="C99" i="4"/>
  <c r="Y108" i="10" l="1"/>
  <c r="Z108" i="10" s="1"/>
  <c r="N109" i="10"/>
  <c r="K110" i="10"/>
  <c r="S110" i="10"/>
  <c r="G110" i="10"/>
  <c r="H110" i="10" s="1"/>
  <c r="M110" i="10"/>
  <c r="U110" i="10"/>
  <c r="O110" i="10"/>
  <c r="W110" i="10"/>
  <c r="J110" i="10"/>
  <c r="I110" i="10" s="1"/>
  <c r="Q110" i="10"/>
  <c r="T109" i="10"/>
  <c r="X109" i="10"/>
  <c r="R109" i="10"/>
  <c r="V109" i="10"/>
  <c r="L109" i="10"/>
  <c r="P109" i="10"/>
  <c r="D111" i="10"/>
  <c r="A111" i="10"/>
  <c r="B111" i="10"/>
  <c r="F111" i="10"/>
  <c r="C111" i="10"/>
  <c r="E112" i="10"/>
  <c r="R101" i="4"/>
  <c r="Q101" i="4"/>
  <c r="O101" i="4"/>
  <c r="P101" i="4"/>
  <c r="H101" i="4"/>
  <c r="K101" i="4"/>
  <c r="J101" i="4"/>
  <c r="I101" i="4"/>
  <c r="B100" i="4"/>
  <c r="A100" i="4"/>
  <c r="E101" i="4"/>
  <c r="D101" i="4" s="1"/>
  <c r="C100" i="4"/>
  <c r="P110" i="10" l="1"/>
  <c r="T110" i="10"/>
  <c r="X110" i="10"/>
  <c r="R110" i="10"/>
  <c r="V110" i="10"/>
  <c r="L110" i="10"/>
  <c r="O111" i="10"/>
  <c r="W111" i="10"/>
  <c r="J111" i="10"/>
  <c r="I111" i="10" s="1"/>
  <c r="Q111" i="10"/>
  <c r="K111" i="10"/>
  <c r="S111" i="10"/>
  <c r="G111" i="10"/>
  <c r="H111" i="10" s="1"/>
  <c r="M111" i="10"/>
  <c r="U111" i="10"/>
  <c r="N110" i="10"/>
  <c r="B112" i="10"/>
  <c r="F112" i="10"/>
  <c r="D112" i="10"/>
  <c r="C112" i="10"/>
  <c r="E113" i="10"/>
  <c r="A112" i="10"/>
  <c r="Y109" i="10"/>
  <c r="Z109" i="10" s="1"/>
  <c r="R102" i="4"/>
  <c r="Q102" i="4"/>
  <c r="P102" i="4"/>
  <c r="O102" i="4"/>
  <c r="H102" i="4"/>
  <c r="K102" i="4"/>
  <c r="J102" i="4"/>
  <c r="I102" i="4"/>
  <c r="A101" i="4"/>
  <c r="B101" i="4"/>
  <c r="E102" i="4"/>
  <c r="D102" i="4" s="1"/>
  <c r="C101" i="4"/>
  <c r="T111" i="10" l="1"/>
  <c r="V111" i="10"/>
  <c r="L111" i="10"/>
  <c r="X111" i="10"/>
  <c r="P111" i="10"/>
  <c r="K112" i="10"/>
  <c r="S112" i="10"/>
  <c r="G112" i="10"/>
  <c r="H112" i="10" s="1"/>
  <c r="M112" i="10"/>
  <c r="U112" i="10"/>
  <c r="O112" i="10"/>
  <c r="W112" i="10"/>
  <c r="J112" i="10"/>
  <c r="I112" i="10" s="1"/>
  <c r="Q112" i="10"/>
  <c r="N111" i="10"/>
  <c r="R111" i="10"/>
  <c r="Y110" i="10"/>
  <c r="Z110" i="10" s="1"/>
  <c r="D113" i="10"/>
  <c r="B113" i="10"/>
  <c r="F113" i="10"/>
  <c r="A113" i="10"/>
  <c r="C113" i="10"/>
  <c r="E114" i="10"/>
  <c r="R103" i="4"/>
  <c r="Q103" i="4"/>
  <c r="O103" i="4"/>
  <c r="P103" i="4"/>
  <c r="H103" i="4"/>
  <c r="K103" i="4"/>
  <c r="J103" i="4"/>
  <c r="I103" i="4"/>
  <c r="B102" i="4"/>
  <c r="A102" i="4"/>
  <c r="E103" i="4"/>
  <c r="C102" i="4"/>
  <c r="D103" i="4"/>
  <c r="X112" i="10" l="1"/>
  <c r="R112" i="10"/>
  <c r="P112" i="10"/>
  <c r="T112" i="10"/>
  <c r="V112" i="10"/>
  <c r="L112" i="10"/>
  <c r="O113" i="10"/>
  <c r="W113" i="10"/>
  <c r="J113" i="10"/>
  <c r="I113" i="10" s="1"/>
  <c r="Q113" i="10"/>
  <c r="K113" i="10"/>
  <c r="S113" i="10"/>
  <c r="G113" i="10"/>
  <c r="H113" i="10" s="1"/>
  <c r="M113" i="10"/>
  <c r="U113" i="10"/>
  <c r="N112" i="10"/>
  <c r="Y111" i="10"/>
  <c r="Z111" i="10" s="1"/>
  <c r="B114" i="10"/>
  <c r="F114" i="10"/>
  <c r="D114" i="10"/>
  <c r="E115" i="10"/>
  <c r="A114" i="10"/>
  <c r="C114" i="10"/>
  <c r="R104" i="4"/>
  <c r="Q104" i="4"/>
  <c r="P104" i="4"/>
  <c r="O104" i="4"/>
  <c r="H104" i="4"/>
  <c r="K104" i="4"/>
  <c r="J104" i="4"/>
  <c r="I104" i="4"/>
  <c r="A103" i="4"/>
  <c r="B103" i="4"/>
  <c r="E104" i="4"/>
  <c r="D104" i="4" s="1"/>
  <c r="C103" i="4"/>
  <c r="R113" i="10" l="1"/>
  <c r="N113" i="10"/>
  <c r="T113" i="10"/>
  <c r="X113" i="10"/>
  <c r="K114" i="10"/>
  <c r="S114" i="10"/>
  <c r="G114" i="10"/>
  <c r="H114" i="10" s="1"/>
  <c r="M114" i="10"/>
  <c r="U114" i="10"/>
  <c r="O114" i="10"/>
  <c r="W114" i="10"/>
  <c r="J114" i="10"/>
  <c r="I114" i="10" s="1"/>
  <c r="Q114" i="10"/>
  <c r="V113" i="10"/>
  <c r="L113" i="10"/>
  <c r="P113" i="10"/>
  <c r="Y112" i="10"/>
  <c r="Z112" i="10" s="1"/>
  <c r="D115" i="10"/>
  <c r="B115" i="10"/>
  <c r="F115" i="10"/>
  <c r="E116" i="10"/>
  <c r="A115" i="10"/>
  <c r="C115" i="10"/>
  <c r="R105" i="4"/>
  <c r="Q105" i="4"/>
  <c r="O105" i="4"/>
  <c r="P105" i="4"/>
  <c r="H105" i="4"/>
  <c r="K105" i="4"/>
  <c r="J105" i="4"/>
  <c r="I105" i="4"/>
  <c r="A104" i="4"/>
  <c r="B104" i="4"/>
  <c r="E105" i="4"/>
  <c r="D105" i="4" s="1"/>
  <c r="C104" i="4"/>
  <c r="X114" i="10" l="1"/>
  <c r="P114" i="10"/>
  <c r="T114" i="10"/>
  <c r="R114" i="10"/>
  <c r="V114" i="10"/>
  <c r="L114" i="10"/>
  <c r="M115" i="10"/>
  <c r="U115" i="10"/>
  <c r="O115" i="10"/>
  <c r="W115" i="10"/>
  <c r="J115" i="10"/>
  <c r="I115" i="10" s="1"/>
  <c r="Q115" i="10"/>
  <c r="G115" i="10"/>
  <c r="H115" i="10" s="1"/>
  <c r="K115" i="10"/>
  <c r="S115" i="10"/>
  <c r="N114" i="10"/>
  <c r="B116" i="10"/>
  <c r="F116" i="10"/>
  <c r="D116" i="10"/>
  <c r="C116" i="10"/>
  <c r="E117" i="10"/>
  <c r="A116" i="10"/>
  <c r="Y113" i="10"/>
  <c r="Z113" i="10" s="1"/>
  <c r="R106" i="4"/>
  <c r="Q106" i="4"/>
  <c r="P106" i="4"/>
  <c r="O106" i="4"/>
  <c r="H106" i="4"/>
  <c r="K106" i="4"/>
  <c r="J106" i="4"/>
  <c r="I106" i="4"/>
  <c r="A105" i="4"/>
  <c r="B105" i="4"/>
  <c r="E106" i="4"/>
  <c r="C105" i="4"/>
  <c r="Y114" i="10" l="1"/>
  <c r="Z114" i="10" s="1"/>
  <c r="T115" i="10"/>
  <c r="N115" i="10"/>
  <c r="K116" i="10"/>
  <c r="S116" i="10"/>
  <c r="M116" i="10"/>
  <c r="U116" i="10"/>
  <c r="G116" i="10"/>
  <c r="H116" i="10" s="1"/>
  <c r="O116" i="10"/>
  <c r="W116" i="10"/>
  <c r="J116" i="10"/>
  <c r="I116" i="10" s="1"/>
  <c r="Q116" i="10"/>
  <c r="L115" i="10"/>
  <c r="X115" i="10"/>
  <c r="P115" i="10"/>
  <c r="R115" i="10"/>
  <c r="V115" i="10"/>
  <c r="D117" i="10"/>
  <c r="B117" i="10"/>
  <c r="F117" i="10"/>
  <c r="A117" i="10"/>
  <c r="C117" i="10"/>
  <c r="E118" i="10"/>
  <c r="R107" i="4"/>
  <c r="Q107" i="4"/>
  <c r="O107" i="4"/>
  <c r="P107" i="4"/>
  <c r="H107" i="4"/>
  <c r="K107" i="4"/>
  <c r="J107" i="4"/>
  <c r="I107" i="4"/>
  <c r="B106" i="4"/>
  <c r="A106" i="4"/>
  <c r="D106" i="4"/>
  <c r="E107" i="4"/>
  <c r="D107" i="4" s="1"/>
  <c r="C106" i="4"/>
  <c r="R116" i="10" l="1"/>
  <c r="Y115" i="10"/>
  <c r="Z115" i="10" s="1"/>
  <c r="X116" i="10"/>
  <c r="N116" i="10"/>
  <c r="P116" i="10"/>
  <c r="M117" i="10"/>
  <c r="U117" i="10"/>
  <c r="O117" i="10"/>
  <c r="W117" i="10"/>
  <c r="J117" i="10"/>
  <c r="I117" i="10" s="1"/>
  <c r="Q117" i="10"/>
  <c r="G117" i="10"/>
  <c r="H117" i="10" s="1"/>
  <c r="K117" i="10"/>
  <c r="S117" i="10"/>
  <c r="T116" i="10"/>
  <c r="L116" i="10"/>
  <c r="V116" i="10"/>
  <c r="B118" i="10"/>
  <c r="F118" i="10"/>
  <c r="D118" i="10"/>
  <c r="A118" i="10"/>
  <c r="C118" i="10"/>
  <c r="E119" i="10"/>
  <c r="R108" i="4"/>
  <c r="Q108" i="4"/>
  <c r="P108" i="4"/>
  <c r="O108" i="4"/>
  <c r="H108" i="4"/>
  <c r="K108" i="4"/>
  <c r="J108" i="4"/>
  <c r="I108" i="4"/>
  <c r="B107" i="4"/>
  <c r="A107" i="4"/>
  <c r="E108" i="4"/>
  <c r="D108" i="4" s="1"/>
  <c r="C107" i="4"/>
  <c r="L117" i="10" l="1"/>
  <c r="X117" i="10"/>
  <c r="Y116" i="10"/>
  <c r="Z116" i="10" s="1"/>
  <c r="P117" i="10"/>
  <c r="R117" i="10"/>
  <c r="V117" i="10"/>
  <c r="K118" i="10"/>
  <c r="S118" i="10"/>
  <c r="M118" i="10"/>
  <c r="U118" i="10"/>
  <c r="G118" i="10"/>
  <c r="H118" i="10" s="1"/>
  <c r="O118" i="10"/>
  <c r="W118" i="10"/>
  <c r="J118" i="10"/>
  <c r="I118" i="10" s="1"/>
  <c r="Q118" i="10"/>
  <c r="T117" i="10"/>
  <c r="N117" i="10"/>
  <c r="B119" i="10"/>
  <c r="F119" i="10"/>
  <c r="C119" i="10"/>
  <c r="E120" i="10"/>
  <c r="D119" i="10"/>
  <c r="A119" i="10"/>
  <c r="R109" i="4"/>
  <c r="Q109" i="4"/>
  <c r="O109" i="4"/>
  <c r="P109" i="4"/>
  <c r="H109" i="4"/>
  <c r="K109" i="4"/>
  <c r="J109" i="4"/>
  <c r="I109" i="4"/>
  <c r="A108" i="4"/>
  <c r="B108" i="4"/>
  <c r="E109" i="4"/>
  <c r="D109" i="4" s="1"/>
  <c r="C108" i="4"/>
  <c r="M119" i="10" l="1"/>
  <c r="U119" i="10"/>
  <c r="O119" i="10"/>
  <c r="W119" i="10"/>
  <c r="J119" i="10"/>
  <c r="I119" i="10" s="1"/>
  <c r="Q119" i="10"/>
  <c r="G119" i="10"/>
  <c r="H119" i="10" s="1"/>
  <c r="K119" i="10"/>
  <c r="S119" i="10"/>
  <c r="R118" i="10"/>
  <c r="L118" i="10"/>
  <c r="V118" i="10"/>
  <c r="X118" i="10"/>
  <c r="N118" i="10"/>
  <c r="P118" i="10"/>
  <c r="T118" i="10"/>
  <c r="D120" i="10"/>
  <c r="A120" i="10"/>
  <c r="B120" i="10"/>
  <c r="F120" i="10"/>
  <c r="C120" i="10"/>
  <c r="E121" i="10"/>
  <c r="Y117" i="10"/>
  <c r="Z117" i="10" s="1"/>
  <c r="R110" i="4"/>
  <c r="Q110" i="4"/>
  <c r="P110" i="4"/>
  <c r="O110" i="4"/>
  <c r="H110" i="4"/>
  <c r="K110" i="4"/>
  <c r="J110" i="4"/>
  <c r="I110" i="4"/>
  <c r="A109" i="4"/>
  <c r="B109" i="4"/>
  <c r="E110" i="4"/>
  <c r="C109" i="4"/>
  <c r="D110" i="4"/>
  <c r="Y118" i="10" l="1"/>
  <c r="Z118" i="10" s="1"/>
  <c r="L119" i="10"/>
  <c r="X119" i="10"/>
  <c r="T119" i="10"/>
  <c r="P119" i="10"/>
  <c r="R119" i="10"/>
  <c r="V119" i="10"/>
  <c r="K120" i="10"/>
  <c r="S120" i="10"/>
  <c r="M120" i="10"/>
  <c r="U120" i="10"/>
  <c r="G120" i="10"/>
  <c r="H120" i="10" s="1"/>
  <c r="O120" i="10"/>
  <c r="W120" i="10"/>
  <c r="J120" i="10"/>
  <c r="I120" i="10" s="1"/>
  <c r="Q120" i="10"/>
  <c r="N119" i="10"/>
  <c r="B121" i="10"/>
  <c r="F121" i="10"/>
  <c r="C121" i="10"/>
  <c r="E122" i="10"/>
  <c r="D121" i="10"/>
  <c r="A121" i="10"/>
  <c r="R111" i="4"/>
  <c r="Q111" i="4"/>
  <c r="O111" i="4"/>
  <c r="P111" i="4"/>
  <c r="H111" i="4"/>
  <c r="K111" i="4"/>
  <c r="J111" i="4"/>
  <c r="I111" i="4"/>
  <c r="B110" i="4"/>
  <c r="A110" i="4"/>
  <c r="E111" i="4"/>
  <c r="D111" i="4" s="1"/>
  <c r="C110" i="4"/>
  <c r="Y119" i="10" l="1"/>
  <c r="Z119" i="10" s="1"/>
  <c r="R120" i="10"/>
  <c r="V120" i="10"/>
  <c r="M121" i="10"/>
  <c r="U121" i="10"/>
  <c r="O121" i="10"/>
  <c r="W121" i="10"/>
  <c r="J121" i="10"/>
  <c r="I121" i="10" s="1"/>
  <c r="Q121" i="10"/>
  <c r="G121" i="10"/>
  <c r="H121" i="10" s="1"/>
  <c r="K121" i="10"/>
  <c r="S121" i="10"/>
  <c r="X120" i="10"/>
  <c r="N120" i="10"/>
  <c r="L120" i="10"/>
  <c r="P120" i="10"/>
  <c r="T120" i="10"/>
  <c r="D122" i="10"/>
  <c r="A122" i="10"/>
  <c r="B122" i="10"/>
  <c r="F122" i="10"/>
  <c r="C122" i="10"/>
  <c r="E123" i="10"/>
  <c r="R112" i="4"/>
  <c r="Q112" i="4"/>
  <c r="P112" i="4"/>
  <c r="O112" i="4"/>
  <c r="H112" i="4"/>
  <c r="K112" i="4"/>
  <c r="J112" i="4"/>
  <c r="I112" i="4"/>
  <c r="B111" i="4"/>
  <c r="A111" i="4"/>
  <c r="E112" i="4"/>
  <c r="C111" i="4"/>
  <c r="D112" i="4"/>
  <c r="R121" i="10" l="1"/>
  <c r="V121" i="10"/>
  <c r="T121" i="10"/>
  <c r="L121" i="10"/>
  <c r="Y120" i="10"/>
  <c r="Z120" i="10" s="1"/>
  <c r="N121" i="10"/>
  <c r="X121" i="10"/>
  <c r="K122" i="10"/>
  <c r="S122" i="10"/>
  <c r="M122" i="10"/>
  <c r="U122" i="10"/>
  <c r="G122" i="10"/>
  <c r="H122" i="10" s="1"/>
  <c r="O122" i="10"/>
  <c r="W122" i="10"/>
  <c r="J122" i="10"/>
  <c r="I122" i="10" s="1"/>
  <c r="Q122" i="10"/>
  <c r="P121" i="10"/>
  <c r="B123" i="10"/>
  <c r="F123" i="10"/>
  <c r="C123" i="10"/>
  <c r="E124" i="10"/>
  <c r="D123" i="10"/>
  <c r="A123" i="10"/>
  <c r="R113" i="4"/>
  <c r="Q113" i="4"/>
  <c r="O113" i="4"/>
  <c r="P113" i="4"/>
  <c r="H113" i="4"/>
  <c r="K113" i="4"/>
  <c r="J113" i="4"/>
  <c r="I113" i="4"/>
  <c r="B112" i="4"/>
  <c r="A112" i="4"/>
  <c r="E113" i="4"/>
  <c r="C112" i="4"/>
  <c r="Y121" i="10" l="1"/>
  <c r="Z121" i="10" s="1"/>
  <c r="P122" i="10"/>
  <c r="T122" i="10"/>
  <c r="L122" i="10"/>
  <c r="R122" i="10"/>
  <c r="V122" i="10"/>
  <c r="M123" i="10"/>
  <c r="U123" i="10"/>
  <c r="O123" i="10"/>
  <c r="W123" i="10"/>
  <c r="J123" i="10"/>
  <c r="I123" i="10" s="1"/>
  <c r="Q123" i="10"/>
  <c r="G123" i="10"/>
  <c r="H123" i="10" s="1"/>
  <c r="K123" i="10"/>
  <c r="S123" i="10"/>
  <c r="X122" i="10"/>
  <c r="N122" i="10"/>
  <c r="D124" i="10"/>
  <c r="A124" i="10"/>
  <c r="B124" i="10"/>
  <c r="F124" i="10"/>
  <c r="C124" i="10"/>
  <c r="E125" i="10"/>
  <c r="R114" i="4"/>
  <c r="Q114" i="4"/>
  <c r="P114" i="4"/>
  <c r="O114" i="4"/>
  <c r="H114" i="4"/>
  <c r="K114" i="4"/>
  <c r="J114" i="4"/>
  <c r="I114" i="4"/>
  <c r="A113" i="4"/>
  <c r="B113" i="4"/>
  <c r="D113" i="4"/>
  <c r="E114" i="4"/>
  <c r="C113" i="4"/>
  <c r="T123" i="10" l="1"/>
  <c r="N123" i="10"/>
  <c r="L123" i="10"/>
  <c r="X123" i="10"/>
  <c r="P123" i="10"/>
  <c r="K124" i="10"/>
  <c r="S124" i="10"/>
  <c r="M124" i="10"/>
  <c r="U124" i="10"/>
  <c r="G124" i="10"/>
  <c r="H124" i="10" s="1"/>
  <c r="O124" i="10"/>
  <c r="W124" i="10"/>
  <c r="J124" i="10"/>
  <c r="I124" i="10" s="1"/>
  <c r="Q124" i="10"/>
  <c r="R123" i="10"/>
  <c r="V123" i="10"/>
  <c r="B125" i="10"/>
  <c r="F125" i="10"/>
  <c r="C125" i="10"/>
  <c r="E126" i="10"/>
  <c r="D125" i="10"/>
  <c r="A125" i="10"/>
  <c r="Y122" i="10"/>
  <c r="Z122" i="10" s="1"/>
  <c r="P115" i="4"/>
  <c r="O115" i="4"/>
  <c r="Q115" i="4"/>
  <c r="R115" i="4"/>
  <c r="H115" i="4"/>
  <c r="K115" i="4"/>
  <c r="J115" i="4"/>
  <c r="I115" i="4"/>
  <c r="B114" i="4"/>
  <c r="A114" i="4"/>
  <c r="D114" i="4"/>
  <c r="E115" i="4"/>
  <c r="D115" i="4" s="1"/>
  <c r="C114" i="4"/>
  <c r="V124" i="10" l="1"/>
  <c r="X124" i="10"/>
  <c r="N124" i="10"/>
  <c r="P124" i="10"/>
  <c r="T124" i="10"/>
  <c r="M125" i="10"/>
  <c r="U125" i="10"/>
  <c r="O125" i="10"/>
  <c r="W125" i="10"/>
  <c r="J125" i="10"/>
  <c r="I125" i="10" s="1"/>
  <c r="Q125" i="10"/>
  <c r="G125" i="10"/>
  <c r="H125" i="10" s="1"/>
  <c r="K125" i="10"/>
  <c r="S125" i="10"/>
  <c r="R124" i="10"/>
  <c r="L124" i="10"/>
  <c r="Y123" i="10"/>
  <c r="Z123" i="10" s="1"/>
  <c r="D126" i="10"/>
  <c r="A126" i="10"/>
  <c r="B126" i="10"/>
  <c r="F126" i="10"/>
  <c r="C126" i="10"/>
  <c r="E127" i="10"/>
  <c r="Q116" i="4"/>
  <c r="P116" i="4"/>
  <c r="O116" i="4"/>
  <c r="R116" i="4"/>
  <c r="H116" i="4"/>
  <c r="K116" i="4"/>
  <c r="J116" i="4"/>
  <c r="I116" i="4"/>
  <c r="A115" i="4"/>
  <c r="B115" i="4"/>
  <c r="E116" i="4"/>
  <c r="D116" i="4" s="1"/>
  <c r="C115" i="4"/>
  <c r="L125" i="10" l="1"/>
  <c r="Y124" i="10"/>
  <c r="Z124" i="10" s="1"/>
  <c r="R125" i="10"/>
  <c r="V125" i="10"/>
  <c r="O126" i="10"/>
  <c r="W126" i="10"/>
  <c r="J126" i="10"/>
  <c r="I126" i="10" s="1"/>
  <c r="Q126" i="10"/>
  <c r="G126" i="10"/>
  <c r="H126" i="10" s="1"/>
  <c r="K126" i="10"/>
  <c r="S126" i="10"/>
  <c r="M126" i="10"/>
  <c r="U126" i="10"/>
  <c r="P125" i="10"/>
  <c r="T125" i="10"/>
  <c r="N125" i="10"/>
  <c r="X125" i="10"/>
  <c r="B127" i="10"/>
  <c r="F127" i="10"/>
  <c r="C127" i="10"/>
  <c r="E128" i="10"/>
  <c r="D127" i="10"/>
  <c r="A127" i="10"/>
  <c r="Q117" i="4"/>
  <c r="P117" i="4"/>
  <c r="O117" i="4"/>
  <c r="R117" i="4"/>
  <c r="H117" i="4"/>
  <c r="K117" i="4"/>
  <c r="J117" i="4"/>
  <c r="I117" i="4"/>
  <c r="B116" i="4"/>
  <c r="A116" i="4"/>
  <c r="E117" i="4"/>
  <c r="C116" i="4"/>
  <c r="T126" i="10" l="1"/>
  <c r="V126" i="10"/>
  <c r="L126" i="10"/>
  <c r="X126" i="10"/>
  <c r="Y125" i="10"/>
  <c r="Z125" i="10" s="1"/>
  <c r="P126" i="10"/>
  <c r="M127" i="10"/>
  <c r="U127" i="10"/>
  <c r="G127" i="10"/>
  <c r="H127" i="10" s="1"/>
  <c r="O127" i="10"/>
  <c r="W127" i="10"/>
  <c r="J127" i="10"/>
  <c r="I127" i="10" s="1"/>
  <c r="Q127" i="10"/>
  <c r="K127" i="10"/>
  <c r="S127" i="10"/>
  <c r="N126" i="10"/>
  <c r="R126" i="10"/>
  <c r="D128" i="10"/>
  <c r="A128" i="10"/>
  <c r="B128" i="10"/>
  <c r="F128" i="10"/>
  <c r="C128" i="10"/>
  <c r="E129" i="10"/>
  <c r="Q118" i="4"/>
  <c r="P118" i="4"/>
  <c r="O118" i="4"/>
  <c r="R118" i="4"/>
  <c r="H118" i="4"/>
  <c r="K118" i="4"/>
  <c r="J118" i="4"/>
  <c r="I118" i="4"/>
  <c r="A117" i="4"/>
  <c r="B117" i="4"/>
  <c r="D117" i="4"/>
  <c r="E118" i="4"/>
  <c r="C117" i="4"/>
  <c r="V127" i="10" l="1"/>
  <c r="O128" i="10"/>
  <c r="W128" i="10"/>
  <c r="J128" i="10"/>
  <c r="I128" i="10" s="1"/>
  <c r="Q128" i="10"/>
  <c r="G128" i="10"/>
  <c r="H128" i="10" s="1"/>
  <c r="K128" i="10"/>
  <c r="S128" i="10"/>
  <c r="M128" i="10"/>
  <c r="U128" i="10"/>
  <c r="R127" i="10"/>
  <c r="T127" i="10"/>
  <c r="X127" i="10"/>
  <c r="N127" i="10"/>
  <c r="L127" i="10"/>
  <c r="P127" i="10"/>
  <c r="B129" i="10"/>
  <c r="F129" i="10"/>
  <c r="C129" i="10"/>
  <c r="E130" i="10"/>
  <c r="D129" i="10"/>
  <c r="A129" i="10"/>
  <c r="Y126" i="10"/>
  <c r="Z126" i="10" s="1"/>
  <c r="Q119" i="4"/>
  <c r="P119" i="4"/>
  <c r="O119" i="4"/>
  <c r="R119" i="4"/>
  <c r="H119" i="4"/>
  <c r="K119" i="4"/>
  <c r="J119" i="4"/>
  <c r="I119" i="4"/>
  <c r="B118" i="4"/>
  <c r="A118" i="4"/>
  <c r="D118" i="4"/>
  <c r="E119" i="4"/>
  <c r="D119" i="4" s="1"/>
  <c r="C118" i="4"/>
  <c r="Y127" i="10" l="1"/>
  <c r="Z127" i="10" s="1"/>
  <c r="T128" i="10"/>
  <c r="L128" i="10"/>
  <c r="X128" i="10"/>
  <c r="M129" i="10"/>
  <c r="U129" i="10"/>
  <c r="G129" i="10"/>
  <c r="H129" i="10" s="1"/>
  <c r="O129" i="10"/>
  <c r="J129" i="10"/>
  <c r="I129" i="10" s="1"/>
  <c r="Q129" i="10"/>
  <c r="K129" i="10"/>
  <c r="S129" i="10"/>
  <c r="W129" i="10"/>
  <c r="V128" i="10"/>
  <c r="P128" i="10"/>
  <c r="N128" i="10"/>
  <c r="R128" i="10"/>
  <c r="D130" i="10"/>
  <c r="A130" i="10"/>
  <c r="B130" i="10"/>
  <c r="F130" i="10"/>
  <c r="C130" i="10"/>
  <c r="E131" i="10"/>
  <c r="Q120" i="4"/>
  <c r="P120" i="4"/>
  <c r="O120" i="4"/>
  <c r="R120" i="4"/>
  <c r="H120" i="4"/>
  <c r="K120" i="4"/>
  <c r="J120" i="4"/>
  <c r="I120" i="4"/>
  <c r="A119" i="4"/>
  <c r="B119" i="4"/>
  <c r="E120" i="4"/>
  <c r="C119" i="4"/>
  <c r="D120" i="4"/>
  <c r="N129" i="10" l="1"/>
  <c r="T129" i="10"/>
  <c r="P129" i="10"/>
  <c r="L129" i="10"/>
  <c r="G130" i="10"/>
  <c r="H130" i="10" s="1"/>
  <c r="K130" i="10"/>
  <c r="J130" i="10"/>
  <c r="I130" i="10" s="1"/>
  <c r="S130" i="10"/>
  <c r="M130" i="10"/>
  <c r="U130" i="10"/>
  <c r="O130" i="10"/>
  <c r="W130" i="10"/>
  <c r="Q130" i="10"/>
  <c r="X129" i="10"/>
  <c r="R129" i="10"/>
  <c r="V129" i="10"/>
  <c r="Y128" i="10"/>
  <c r="Z128" i="10" s="1"/>
  <c r="B131" i="10"/>
  <c r="F131" i="10"/>
  <c r="C131" i="10"/>
  <c r="E132" i="10"/>
  <c r="D131" i="10"/>
  <c r="A131" i="10"/>
  <c r="Q121" i="4"/>
  <c r="P121" i="4"/>
  <c r="O121" i="4"/>
  <c r="R121" i="4"/>
  <c r="H121" i="4"/>
  <c r="K121" i="4"/>
  <c r="J121" i="4"/>
  <c r="I121" i="4"/>
  <c r="A120" i="4"/>
  <c r="B120" i="4"/>
  <c r="E121" i="4"/>
  <c r="C120" i="4"/>
  <c r="R130" i="10" l="1"/>
  <c r="X130" i="10"/>
  <c r="T130" i="10"/>
  <c r="P130" i="10"/>
  <c r="Y129" i="10"/>
  <c r="Z129" i="10" s="1"/>
  <c r="J131" i="10"/>
  <c r="I131" i="10" s="1"/>
  <c r="Q131" i="10"/>
  <c r="K131" i="10"/>
  <c r="S131" i="10"/>
  <c r="M131" i="10"/>
  <c r="U131" i="10"/>
  <c r="G131" i="10"/>
  <c r="H131" i="10" s="1"/>
  <c r="O131" i="10"/>
  <c r="W131" i="10"/>
  <c r="V130" i="10"/>
  <c r="L130" i="10"/>
  <c r="N130" i="10"/>
  <c r="D132" i="10"/>
  <c r="A132" i="10"/>
  <c r="B132" i="10"/>
  <c r="F132" i="10"/>
  <c r="C132" i="10"/>
  <c r="E133" i="10"/>
  <c r="Q122" i="4"/>
  <c r="P122" i="4"/>
  <c r="O122" i="4"/>
  <c r="R122" i="4"/>
  <c r="H122" i="4"/>
  <c r="K122" i="4"/>
  <c r="J122" i="4"/>
  <c r="I122" i="4"/>
  <c r="A121" i="4"/>
  <c r="B121" i="4"/>
  <c r="D121" i="4"/>
  <c r="E122" i="4"/>
  <c r="D122" i="4" s="1"/>
  <c r="C121" i="4"/>
  <c r="X131" i="10" l="1"/>
  <c r="P131" i="10"/>
  <c r="T131" i="10"/>
  <c r="G132" i="10"/>
  <c r="H132" i="10" s="1"/>
  <c r="K132" i="10"/>
  <c r="S132" i="10"/>
  <c r="M132" i="10"/>
  <c r="U132" i="10"/>
  <c r="O132" i="10"/>
  <c r="W132" i="10"/>
  <c r="J132" i="10"/>
  <c r="I132" i="10" s="1"/>
  <c r="Q132" i="10"/>
  <c r="L131" i="10"/>
  <c r="V131" i="10"/>
  <c r="R131" i="10"/>
  <c r="N131" i="10"/>
  <c r="B133" i="10"/>
  <c r="F133" i="10"/>
  <c r="C133" i="10"/>
  <c r="E134" i="10"/>
  <c r="D133" i="10"/>
  <c r="A133" i="10"/>
  <c r="Y130" i="10"/>
  <c r="Z130" i="10" s="1"/>
  <c r="Q123" i="4"/>
  <c r="P123" i="4"/>
  <c r="O123" i="4"/>
  <c r="R123" i="4"/>
  <c r="H123" i="4"/>
  <c r="K123" i="4"/>
  <c r="J123" i="4"/>
  <c r="I123" i="4"/>
  <c r="B122" i="4"/>
  <c r="A122" i="4"/>
  <c r="E123" i="4"/>
  <c r="D123" i="4" s="1"/>
  <c r="C122" i="4"/>
  <c r="J133" i="10" l="1"/>
  <c r="I133" i="10" s="1"/>
  <c r="Q133" i="10"/>
  <c r="K133" i="10"/>
  <c r="S133" i="10"/>
  <c r="M133" i="10"/>
  <c r="U133" i="10"/>
  <c r="G133" i="10"/>
  <c r="H133" i="10" s="1"/>
  <c r="O133" i="10"/>
  <c r="W133" i="10"/>
  <c r="X132" i="10"/>
  <c r="T132" i="10"/>
  <c r="N132" i="10"/>
  <c r="P132" i="10"/>
  <c r="L132" i="10"/>
  <c r="R132" i="10"/>
  <c r="V132" i="10"/>
  <c r="D134" i="10"/>
  <c r="A134" i="10"/>
  <c r="B134" i="10"/>
  <c r="F134" i="10"/>
  <c r="C134" i="10"/>
  <c r="E135" i="10"/>
  <c r="Y131" i="10"/>
  <c r="Z131" i="10" s="1"/>
  <c r="Q124" i="4"/>
  <c r="P124" i="4"/>
  <c r="O124" i="4"/>
  <c r="R124" i="4"/>
  <c r="H124" i="4"/>
  <c r="K124" i="4"/>
  <c r="J124" i="4"/>
  <c r="I124" i="4"/>
  <c r="B123" i="4"/>
  <c r="A123" i="4"/>
  <c r="E124" i="4"/>
  <c r="D124" i="4" s="1"/>
  <c r="C123" i="4"/>
  <c r="L133" i="10" l="1"/>
  <c r="G134" i="10"/>
  <c r="H134" i="10" s="1"/>
  <c r="K134" i="10"/>
  <c r="S134" i="10"/>
  <c r="M134" i="10"/>
  <c r="U134" i="10"/>
  <c r="O134" i="10"/>
  <c r="W134" i="10"/>
  <c r="J134" i="10"/>
  <c r="I134" i="10" s="1"/>
  <c r="Q134" i="10"/>
  <c r="V133" i="10"/>
  <c r="R133" i="10"/>
  <c r="P133" i="10"/>
  <c r="T133" i="10"/>
  <c r="X133" i="10"/>
  <c r="N133" i="10"/>
  <c r="B135" i="10"/>
  <c r="F135" i="10"/>
  <c r="C135" i="10"/>
  <c r="E136" i="10"/>
  <c r="D135" i="10"/>
  <c r="A135" i="10"/>
  <c r="Y132" i="10"/>
  <c r="Z132" i="10" s="1"/>
  <c r="Q125" i="4"/>
  <c r="P125" i="4"/>
  <c r="O125" i="4"/>
  <c r="R125" i="4"/>
  <c r="H125" i="4"/>
  <c r="K125" i="4"/>
  <c r="J125" i="4"/>
  <c r="I125" i="4"/>
  <c r="A124" i="4"/>
  <c r="B124" i="4"/>
  <c r="E125" i="4"/>
  <c r="D125" i="4" s="1"/>
  <c r="C124" i="4"/>
  <c r="X134" i="10" l="1"/>
  <c r="T134" i="10"/>
  <c r="P134" i="10"/>
  <c r="L134" i="10"/>
  <c r="J135" i="10"/>
  <c r="I135" i="10" s="1"/>
  <c r="Q135" i="10"/>
  <c r="K135" i="10"/>
  <c r="S135" i="10"/>
  <c r="M135" i="10"/>
  <c r="U135" i="10"/>
  <c r="G135" i="10"/>
  <c r="H135" i="10" s="1"/>
  <c r="O135" i="10"/>
  <c r="W135" i="10"/>
  <c r="R134" i="10"/>
  <c r="V134" i="10"/>
  <c r="N134" i="10"/>
  <c r="D136" i="10"/>
  <c r="A136" i="10"/>
  <c r="B136" i="10"/>
  <c r="F136" i="10"/>
  <c r="C136" i="10"/>
  <c r="E137" i="10"/>
  <c r="Y133" i="10"/>
  <c r="Z133" i="10" s="1"/>
  <c r="Q126" i="4"/>
  <c r="P126" i="4"/>
  <c r="O126" i="4"/>
  <c r="R126" i="4"/>
  <c r="H126" i="4"/>
  <c r="K126" i="4"/>
  <c r="J126" i="4"/>
  <c r="I126" i="4"/>
  <c r="A125" i="4"/>
  <c r="B125" i="4"/>
  <c r="E126" i="4"/>
  <c r="C125" i="4"/>
  <c r="D126" i="4"/>
  <c r="Y134" i="10" l="1"/>
  <c r="Z134" i="10" s="1"/>
  <c r="V135" i="10"/>
  <c r="R135" i="10"/>
  <c r="X135" i="10"/>
  <c r="N135" i="10"/>
  <c r="G136" i="10"/>
  <c r="H136" i="10" s="1"/>
  <c r="K136" i="10"/>
  <c r="S136" i="10"/>
  <c r="M136" i="10"/>
  <c r="U136" i="10"/>
  <c r="O136" i="10"/>
  <c r="W136" i="10"/>
  <c r="J136" i="10"/>
  <c r="I136" i="10" s="1"/>
  <c r="Q136" i="10"/>
  <c r="P135" i="10"/>
  <c r="T135" i="10"/>
  <c r="L135" i="10"/>
  <c r="B137" i="10"/>
  <c r="F137" i="10"/>
  <c r="C137" i="10"/>
  <c r="E138" i="10"/>
  <c r="D137" i="10"/>
  <c r="A137" i="10"/>
  <c r="Q127" i="4"/>
  <c r="P127" i="4"/>
  <c r="O127" i="4"/>
  <c r="R127" i="4"/>
  <c r="H127" i="4"/>
  <c r="K127" i="4"/>
  <c r="J127" i="4"/>
  <c r="I127" i="4"/>
  <c r="B126" i="4"/>
  <c r="A126" i="4"/>
  <c r="E127" i="4"/>
  <c r="D127" i="4" s="1"/>
  <c r="C126" i="4"/>
  <c r="R136" i="10" l="1"/>
  <c r="Y135" i="10"/>
  <c r="Z135" i="10" s="1"/>
  <c r="N136" i="10"/>
  <c r="V136" i="10"/>
  <c r="X136" i="10"/>
  <c r="T136" i="10"/>
  <c r="J137" i="10"/>
  <c r="I137" i="10" s="1"/>
  <c r="Q137" i="10"/>
  <c r="K137" i="10"/>
  <c r="S137" i="10"/>
  <c r="M137" i="10"/>
  <c r="U137" i="10"/>
  <c r="G137" i="10"/>
  <c r="H137" i="10" s="1"/>
  <c r="O137" i="10"/>
  <c r="W137" i="10"/>
  <c r="P136" i="10"/>
  <c r="L136" i="10"/>
  <c r="D138" i="10"/>
  <c r="A138" i="10"/>
  <c r="B138" i="10"/>
  <c r="F138" i="10"/>
  <c r="C138" i="10"/>
  <c r="E139" i="10"/>
  <c r="Q128" i="4"/>
  <c r="P128" i="4"/>
  <c r="O128" i="4"/>
  <c r="R128" i="4"/>
  <c r="H128" i="4"/>
  <c r="K128" i="4"/>
  <c r="J128" i="4"/>
  <c r="I128" i="4"/>
  <c r="B127" i="4"/>
  <c r="A127" i="4"/>
  <c r="E128" i="4"/>
  <c r="C127" i="4"/>
  <c r="X137" i="10" l="1"/>
  <c r="P137" i="10"/>
  <c r="T137" i="10"/>
  <c r="G138" i="10"/>
  <c r="H138" i="10" s="1"/>
  <c r="K138" i="10"/>
  <c r="S138" i="10"/>
  <c r="M138" i="10"/>
  <c r="U138" i="10"/>
  <c r="O138" i="10"/>
  <c r="W138" i="10"/>
  <c r="J138" i="10"/>
  <c r="I138" i="10" s="1"/>
  <c r="Q138" i="10"/>
  <c r="L137" i="10"/>
  <c r="V137" i="10"/>
  <c r="R137" i="10"/>
  <c r="N137" i="10"/>
  <c r="B139" i="10"/>
  <c r="F139" i="10"/>
  <c r="C139" i="10"/>
  <c r="E140" i="10"/>
  <c r="D139" i="10"/>
  <c r="A139" i="10"/>
  <c r="Y136" i="10"/>
  <c r="Z136" i="10" s="1"/>
  <c r="Q129" i="4"/>
  <c r="P129" i="4"/>
  <c r="O129" i="4"/>
  <c r="R129" i="4"/>
  <c r="H129" i="4"/>
  <c r="K129" i="4"/>
  <c r="J129" i="4"/>
  <c r="I129" i="4"/>
  <c r="B128" i="4"/>
  <c r="A128" i="4"/>
  <c r="D128" i="4"/>
  <c r="E129" i="4"/>
  <c r="C128" i="4"/>
  <c r="Y137" i="10" l="1"/>
  <c r="Z137" i="10" s="1"/>
  <c r="N138" i="10"/>
  <c r="X138" i="10"/>
  <c r="T138" i="10"/>
  <c r="J139" i="10"/>
  <c r="I139" i="10" s="1"/>
  <c r="Q139" i="10"/>
  <c r="K139" i="10"/>
  <c r="S139" i="10"/>
  <c r="M139" i="10"/>
  <c r="U139" i="10"/>
  <c r="G139" i="10"/>
  <c r="H139" i="10" s="1"/>
  <c r="O139" i="10"/>
  <c r="W139" i="10"/>
  <c r="P138" i="10"/>
  <c r="L138" i="10"/>
  <c r="R138" i="10"/>
  <c r="V138" i="10"/>
  <c r="D140" i="10"/>
  <c r="A140" i="10"/>
  <c r="B140" i="10"/>
  <c r="F140" i="10"/>
  <c r="C140" i="10"/>
  <c r="E141" i="10"/>
  <c r="Q130" i="4"/>
  <c r="P130" i="4"/>
  <c r="O130" i="4"/>
  <c r="R130" i="4"/>
  <c r="H130" i="4"/>
  <c r="K130" i="4"/>
  <c r="J130" i="4"/>
  <c r="I130" i="4"/>
  <c r="A129" i="4"/>
  <c r="B129" i="4"/>
  <c r="D129" i="4"/>
  <c r="E130" i="4"/>
  <c r="C129" i="4"/>
  <c r="X139" i="10" l="1"/>
  <c r="N139" i="10"/>
  <c r="Y138" i="10"/>
  <c r="Z138" i="10" s="1"/>
  <c r="T139" i="10"/>
  <c r="P139" i="10"/>
  <c r="L139" i="10"/>
  <c r="G140" i="10"/>
  <c r="H140" i="10" s="1"/>
  <c r="K140" i="10"/>
  <c r="S140" i="10"/>
  <c r="M140" i="10"/>
  <c r="U140" i="10"/>
  <c r="O140" i="10"/>
  <c r="W140" i="10"/>
  <c r="J140" i="10"/>
  <c r="I140" i="10" s="1"/>
  <c r="Q140" i="10"/>
  <c r="V139" i="10"/>
  <c r="R139" i="10"/>
  <c r="B141" i="10"/>
  <c r="F141" i="10"/>
  <c r="C141" i="10"/>
  <c r="D141" i="10"/>
  <c r="A141" i="10"/>
  <c r="E142" i="10"/>
  <c r="Q131" i="4"/>
  <c r="P131" i="4"/>
  <c r="O131" i="4"/>
  <c r="R131" i="4"/>
  <c r="H131" i="4"/>
  <c r="K131" i="4"/>
  <c r="J131" i="4"/>
  <c r="I131" i="4"/>
  <c r="B130" i="4"/>
  <c r="A130" i="4"/>
  <c r="D130" i="4"/>
  <c r="E131" i="4"/>
  <c r="D131" i="4" s="1"/>
  <c r="C130" i="4"/>
  <c r="N140" i="10" l="1"/>
  <c r="R140" i="10"/>
  <c r="V140" i="10"/>
  <c r="X140" i="10"/>
  <c r="T140" i="10"/>
  <c r="J141" i="10"/>
  <c r="I141" i="10" s="1"/>
  <c r="Q141" i="10"/>
  <c r="K141" i="10"/>
  <c r="S141" i="10"/>
  <c r="M141" i="10"/>
  <c r="U141" i="10"/>
  <c r="G141" i="10"/>
  <c r="H141" i="10" s="1"/>
  <c r="O141" i="10"/>
  <c r="W141" i="10"/>
  <c r="P140" i="10"/>
  <c r="L140" i="10"/>
  <c r="Y139" i="10"/>
  <c r="Z139" i="10" s="1"/>
  <c r="D142" i="10"/>
  <c r="B142" i="10"/>
  <c r="F142" i="10"/>
  <c r="A142" i="10"/>
  <c r="C142" i="10"/>
  <c r="E143" i="10"/>
  <c r="Q132" i="4"/>
  <c r="P132" i="4"/>
  <c r="O132" i="4"/>
  <c r="R132" i="4"/>
  <c r="H132" i="4"/>
  <c r="K132" i="4"/>
  <c r="J132" i="4"/>
  <c r="I132" i="4"/>
  <c r="A131" i="4"/>
  <c r="B131" i="4"/>
  <c r="E132" i="4"/>
  <c r="C131" i="4"/>
  <c r="G142" i="10" l="1"/>
  <c r="H142" i="10" s="1"/>
  <c r="K142" i="10"/>
  <c r="S142" i="10"/>
  <c r="M142" i="10"/>
  <c r="U142" i="10"/>
  <c r="O142" i="10"/>
  <c r="W142" i="10"/>
  <c r="J142" i="10"/>
  <c r="I142" i="10" s="1"/>
  <c r="Q142" i="10"/>
  <c r="R141" i="10"/>
  <c r="L141" i="10"/>
  <c r="V141" i="10"/>
  <c r="X141" i="10"/>
  <c r="N141" i="10"/>
  <c r="P141" i="10"/>
  <c r="T141" i="10"/>
  <c r="B143" i="10"/>
  <c r="F143" i="10"/>
  <c r="D143" i="10"/>
  <c r="E144" i="10"/>
  <c r="A143" i="10"/>
  <c r="C143" i="10"/>
  <c r="Y140" i="10"/>
  <c r="Z140" i="10" s="1"/>
  <c r="Q133" i="4"/>
  <c r="P133" i="4"/>
  <c r="O133" i="4"/>
  <c r="R133" i="4"/>
  <c r="H133" i="4"/>
  <c r="K133" i="4"/>
  <c r="J133" i="4"/>
  <c r="I133" i="4"/>
  <c r="B132" i="4"/>
  <c r="A132" i="4"/>
  <c r="D132" i="4"/>
  <c r="E133" i="4"/>
  <c r="D133" i="4" s="1"/>
  <c r="C132" i="4"/>
  <c r="X142" i="10" l="1"/>
  <c r="T142" i="10"/>
  <c r="J143" i="10"/>
  <c r="I143" i="10" s="1"/>
  <c r="Q143" i="10"/>
  <c r="K143" i="10"/>
  <c r="S143" i="10"/>
  <c r="M143" i="10"/>
  <c r="U143" i="10"/>
  <c r="G143" i="10"/>
  <c r="H143" i="10" s="1"/>
  <c r="O143" i="10"/>
  <c r="W143" i="10"/>
  <c r="P142" i="10"/>
  <c r="L142" i="10"/>
  <c r="N142" i="10"/>
  <c r="R142" i="10"/>
  <c r="V142" i="10"/>
  <c r="D144" i="10"/>
  <c r="B144" i="10"/>
  <c r="F144" i="10"/>
  <c r="E145" i="10"/>
  <c r="A144" i="10"/>
  <c r="C144" i="10"/>
  <c r="Y141" i="10"/>
  <c r="Z141" i="10" s="1"/>
  <c r="Q134" i="4"/>
  <c r="P134" i="4"/>
  <c r="O134" i="4"/>
  <c r="R134" i="4"/>
  <c r="H134" i="4"/>
  <c r="K134" i="4"/>
  <c r="J134" i="4"/>
  <c r="I134" i="4"/>
  <c r="A133" i="4"/>
  <c r="B133" i="4"/>
  <c r="E134" i="4"/>
  <c r="C133" i="4"/>
  <c r="D134" i="4"/>
  <c r="R143" i="10" l="1"/>
  <c r="V143" i="10"/>
  <c r="X143" i="10"/>
  <c r="Y142" i="10"/>
  <c r="Z142" i="10" s="1"/>
  <c r="N143" i="10"/>
  <c r="P143" i="10"/>
  <c r="T143" i="10"/>
  <c r="G144" i="10"/>
  <c r="H144" i="10" s="1"/>
  <c r="K144" i="10"/>
  <c r="S144" i="10"/>
  <c r="M144" i="10"/>
  <c r="U144" i="10"/>
  <c r="O144" i="10"/>
  <c r="W144" i="10"/>
  <c r="J144" i="10"/>
  <c r="I144" i="10" s="1"/>
  <c r="Q144" i="10"/>
  <c r="L143" i="10"/>
  <c r="B145" i="10"/>
  <c r="F145" i="10"/>
  <c r="D145" i="10"/>
  <c r="C145" i="10"/>
  <c r="E146" i="10"/>
  <c r="A145" i="10"/>
  <c r="Q135" i="4"/>
  <c r="P135" i="4"/>
  <c r="O135" i="4"/>
  <c r="R135" i="4"/>
  <c r="H135" i="4"/>
  <c r="K135" i="4"/>
  <c r="J135" i="4"/>
  <c r="I135" i="4"/>
  <c r="B134" i="4"/>
  <c r="A134" i="4"/>
  <c r="E135" i="4"/>
  <c r="C134" i="4"/>
  <c r="Y143" i="10" l="1"/>
  <c r="Z143" i="10" s="1"/>
  <c r="R144" i="10"/>
  <c r="N144" i="10"/>
  <c r="X144" i="10"/>
  <c r="T144" i="10"/>
  <c r="V144" i="10"/>
  <c r="J145" i="10"/>
  <c r="I145" i="10" s="1"/>
  <c r="Q145" i="10"/>
  <c r="K145" i="10"/>
  <c r="S145" i="10"/>
  <c r="M145" i="10"/>
  <c r="U145" i="10"/>
  <c r="G145" i="10"/>
  <c r="H145" i="10" s="1"/>
  <c r="O145" i="10"/>
  <c r="W145" i="10"/>
  <c r="P144" i="10"/>
  <c r="L144" i="10"/>
  <c r="A146" i="10"/>
  <c r="B146" i="10"/>
  <c r="F146" i="10"/>
  <c r="C146" i="10"/>
  <c r="E147" i="10"/>
  <c r="D146" i="10"/>
  <c r="Q136" i="4"/>
  <c r="P136" i="4"/>
  <c r="O136" i="4"/>
  <c r="R136" i="4"/>
  <c r="H136" i="4"/>
  <c r="K136" i="4"/>
  <c r="J136" i="4"/>
  <c r="I136" i="4"/>
  <c r="A135" i="4"/>
  <c r="B135" i="4"/>
  <c r="D135" i="4"/>
  <c r="E136" i="4"/>
  <c r="D136" i="4" s="1"/>
  <c r="C135" i="4"/>
  <c r="Y144" i="10" l="1"/>
  <c r="Z144" i="10" s="1"/>
  <c r="V145" i="10"/>
  <c r="R145" i="10"/>
  <c r="L145" i="10"/>
  <c r="X145" i="10"/>
  <c r="N145" i="10"/>
  <c r="G146" i="10"/>
  <c r="H146" i="10" s="1"/>
  <c r="K146" i="10"/>
  <c r="S146" i="10"/>
  <c r="M146" i="10"/>
  <c r="U146" i="10"/>
  <c r="O146" i="10"/>
  <c r="W146" i="10"/>
  <c r="J146" i="10"/>
  <c r="I146" i="10" s="1"/>
  <c r="Q146" i="10"/>
  <c r="P145" i="10"/>
  <c r="T145" i="10"/>
  <c r="C147" i="10"/>
  <c r="E148" i="10"/>
  <c r="D147" i="10"/>
  <c r="A147" i="10"/>
  <c r="B147" i="10"/>
  <c r="F147" i="10"/>
  <c r="Q137" i="4"/>
  <c r="P137" i="4"/>
  <c r="O137" i="4"/>
  <c r="R137" i="4"/>
  <c r="H137" i="4"/>
  <c r="K137" i="4"/>
  <c r="J137" i="4"/>
  <c r="I137" i="4"/>
  <c r="A136" i="4"/>
  <c r="B136" i="4"/>
  <c r="E137" i="4"/>
  <c r="C136" i="4"/>
  <c r="R146" i="10" l="1"/>
  <c r="V146" i="10"/>
  <c r="X146" i="10"/>
  <c r="T146" i="10"/>
  <c r="Y145" i="10"/>
  <c r="Z145" i="10" s="1"/>
  <c r="P146" i="10"/>
  <c r="L146" i="10"/>
  <c r="J147" i="10"/>
  <c r="I147" i="10" s="1"/>
  <c r="Q147" i="10"/>
  <c r="K147" i="10"/>
  <c r="S147" i="10"/>
  <c r="M147" i="10"/>
  <c r="U147" i="10"/>
  <c r="G147" i="10"/>
  <c r="H147" i="10" s="1"/>
  <c r="O147" i="10"/>
  <c r="W147" i="10"/>
  <c r="N146" i="10"/>
  <c r="A148" i="10"/>
  <c r="B148" i="10"/>
  <c r="F148" i="10"/>
  <c r="C148" i="10"/>
  <c r="E149" i="10"/>
  <c r="D148" i="10"/>
  <c r="Q138" i="4"/>
  <c r="P138" i="4"/>
  <c r="O138" i="4"/>
  <c r="R138" i="4"/>
  <c r="H138" i="4"/>
  <c r="K138" i="4"/>
  <c r="J138" i="4"/>
  <c r="I138" i="4"/>
  <c r="A137" i="4"/>
  <c r="B137" i="4"/>
  <c r="D137" i="4"/>
  <c r="E138" i="4"/>
  <c r="C137" i="4"/>
  <c r="V147" i="10" l="1"/>
  <c r="R147" i="10"/>
  <c r="N147" i="10"/>
  <c r="G148" i="10"/>
  <c r="H148" i="10" s="1"/>
  <c r="K148" i="10"/>
  <c r="S148" i="10"/>
  <c r="M148" i="10"/>
  <c r="U148" i="10"/>
  <c r="O148" i="10"/>
  <c r="W148" i="10"/>
  <c r="J148" i="10"/>
  <c r="I148" i="10" s="1"/>
  <c r="Q148" i="10"/>
  <c r="X147" i="10"/>
  <c r="P147" i="10"/>
  <c r="T147" i="10"/>
  <c r="L147" i="10"/>
  <c r="C149" i="10"/>
  <c r="E150" i="10"/>
  <c r="D149" i="10"/>
  <c r="A149" i="10"/>
  <c r="B149" i="10"/>
  <c r="F149" i="10"/>
  <c r="Y146" i="10"/>
  <c r="Z146" i="10" s="1"/>
  <c r="Q139" i="4"/>
  <c r="P139" i="4"/>
  <c r="O139" i="4"/>
  <c r="R139" i="4"/>
  <c r="K139" i="4"/>
  <c r="H139" i="4"/>
  <c r="J139" i="4"/>
  <c r="I139" i="4"/>
  <c r="B138" i="4"/>
  <c r="A138" i="4"/>
  <c r="D138" i="4"/>
  <c r="E139" i="4"/>
  <c r="D139" i="4" s="1"/>
  <c r="C138" i="4"/>
  <c r="X148" i="10" l="1"/>
  <c r="T148" i="10"/>
  <c r="P148" i="10"/>
  <c r="L148" i="10"/>
  <c r="J149" i="10"/>
  <c r="I149" i="10" s="1"/>
  <c r="Q149" i="10"/>
  <c r="K149" i="10"/>
  <c r="S149" i="10"/>
  <c r="M149" i="10"/>
  <c r="U149" i="10"/>
  <c r="G149" i="10"/>
  <c r="H149" i="10" s="1"/>
  <c r="O149" i="10"/>
  <c r="W149" i="10"/>
  <c r="R148" i="10"/>
  <c r="V148" i="10"/>
  <c r="N148" i="10"/>
  <c r="A150" i="10"/>
  <c r="B150" i="10"/>
  <c r="F150" i="10"/>
  <c r="C150" i="10"/>
  <c r="E151" i="10"/>
  <c r="D150" i="10"/>
  <c r="Y147" i="10"/>
  <c r="Z147" i="10" s="1"/>
  <c r="Q140" i="4"/>
  <c r="P140" i="4"/>
  <c r="O140" i="4"/>
  <c r="R140" i="4"/>
  <c r="H140" i="4"/>
  <c r="K140" i="4"/>
  <c r="J140" i="4"/>
  <c r="I140" i="4"/>
  <c r="B139" i="4"/>
  <c r="A139" i="4"/>
  <c r="E140" i="4"/>
  <c r="D140" i="4" s="1"/>
  <c r="C139" i="4"/>
  <c r="Y148" i="10" l="1"/>
  <c r="Z148" i="10" s="1"/>
  <c r="P149" i="10"/>
  <c r="T149" i="10"/>
  <c r="N149" i="10"/>
  <c r="G150" i="10"/>
  <c r="H150" i="10" s="1"/>
  <c r="K150" i="10"/>
  <c r="S150" i="10"/>
  <c r="M150" i="10"/>
  <c r="U150" i="10"/>
  <c r="O150" i="10"/>
  <c r="W150" i="10"/>
  <c r="J150" i="10"/>
  <c r="I150" i="10" s="1"/>
  <c r="Q150" i="10"/>
  <c r="L149" i="10"/>
  <c r="X149" i="10"/>
  <c r="V149" i="10"/>
  <c r="R149" i="10"/>
  <c r="C151" i="10"/>
  <c r="E152" i="10"/>
  <c r="D151" i="10"/>
  <c r="A151" i="10"/>
  <c r="B151" i="10"/>
  <c r="F151" i="10"/>
  <c r="Q141" i="4"/>
  <c r="P141" i="4"/>
  <c r="O141" i="4"/>
  <c r="R141" i="4"/>
  <c r="H141" i="4"/>
  <c r="K141" i="4"/>
  <c r="J141" i="4"/>
  <c r="I141" i="4"/>
  <c r="A140" i="4"/>
  <c r="B140" i="4"/>
  <c r="E141" i="4"/>
  <c r="D141" i="4" s="1"/>
  <c r="C140" i="4"/>
  <c r="P150" i="10" l="1"/>
  <c r="L150" i="10"/>
  <c r="Y149" i="10"/>
  <c r="Z149" i="10" s="1"/>
  <c r="N150" i="10"/>
  <c r="R150" i="10"/>
  <c r="V150" i="10"/>
  <c r="J151" i="10"/>
  <c r="I151" i="10" s="1"/>
  <c r="Q151" i="10"/>
  <c r="K151" i="10"/>
  <c r="S151" i="10"/>
  <c r="M151" i="10"/>
  <c r="U151" i="10"/>
  <c r="G151" i="10"/>
  <c r="H151" i="10" s="1"/>
  <c r="O151" i="10"/>
  <c r="W151" i="10"/>
  <c r="X150" i="10"/>
  <c r="T150" i="10"/>
  <c r="A152" i="10"/>
  <c r="B152" i="10"/>
  <c r="F152" i="10"/>
  <c r="C152" i="10"/>
  <c r="E153" i="10"/>
  <c r="D152" i="10"/>
  <c r="Q142" i="4"/>
  <c r="P142" i="4"/>
  <c r="O142" i="4"/>
  <c r="R142" i="4"/>
  <c r="H142" i="4"/>
  <c r="K142" i="4"/>
  <c r="J142" i="4"/>
  <c r="I142" i="4"/>
  <c r="A141" i="4"/>
  <c r="B141" i="4"/>
  <c r="E142" i="4"/>
  <c r="D142" i="4" s="1"/>
  <c r="C141" i="4"/>
  <c r="X151" i="10" l="1"/>
  <c r="P151" i="10"/>
  <c r="T151" i="10"/>
  <c r="N151" i="10"/>
  <c r="L151" i="10"/>
  <c r="G152" i="10"/>
  <c r="H152" i="10" s="1"/>
  <c r="K152" i="10"/>
  <c r="S152" i="10"/>
  <c r="M152" i="10"/>
  <c r="U152" i="10"/>
  <c r="O152" i="10"/>
  <c r="W152" i="10"/>
  <c r="J152" i="10"/>
  <c r="I152" i="10" s="1"/>
  <c r="Q152" i="10"/>
  <c r="V151" i="10"/>
  <c r="R151" i="10"/>
  <c r="Y150" i="10"/>
  <c r="Z150" i="10" s="1"/>
  <c r="C153" i="10"/>
  <c r="E154" i="10"/>
  <c r="D153" i="10"/>
  <c r="A153" i="10"/>
  <c r="B153" i="10"/>
  <c r="F153" i="10"/>
  <c r="Q143" i="4"/>
  <c r="P143" i="4"/>
  <c r="O143" i="4"/>
  <c r="R143" i="4"/>
  <c r="H143" i="4"/>
  <c r="K143" i="4"/>
  <c r="J143" i="4"/>
  <c r="I143" i="4"/>
  <c r="B142" i="4"/>
  <c r="A142" i="4"/>
  <c r="E143" i="4"/>
  <c r="D143" i="4" s="1"/>
  <c r="C142" i="4"/>
  <c r="R152" i="10" l="1"/>
  <c r="X152" i="10"/>
  <c r="T152" i="10"/>
  <c r="N152" i="10"/>
  <c r="J153" i="10"/>
  <c r="I153" i="10" s="1"/>
  <c r="Q153" i="10"/>
  <c r="K153" i="10"/>
  <c r="S153" i="10"/>
  <c r="M153" i="10"/>
  <c r="U153" i="10"/>
  <c r="G153" i="10"/>
  <c r="H153" i="10" s="1"/>
  <c r="O153" i="10"/>
  <c r="W153" i="10"/>
  <c r="P152" i="10"/>
  <c r="L152" i="10"/>
  <c r="V152" i="10"/>
  <c r="Y151" i="10"/>
  <c r="Z151" i="10" s="1"/>
  <c r="A154" i="10"/>
  <c r="B154" i="10"/>
  <c r="F154" i="10"/>
  <c r="C154" i="10"/>
  <c r="E155" i="10"/>
  <c r="D154" i="10"/>
  <c r="Q144" i="4"/>
  <c r="P144" i="4"/>
  <c r="O144" i="4"/>
  <c r="R144" i="4"/>
  <c r="H144" i="4"/>
  <c r="K144" i="4"/>
  <c r="J144" i="4"/>
  <c r="I144" i="4"/>
  <c r="B143" i="4"/>
  <c r="A143" i="4"/>
  <c r="E144" i="4"/>
  <c r="C143" i="4"/>
  <c r="X153" i="10" l="1"/>
  <c r="N153" i="10"/>
  <c r="G154" i="10"/>
  <c r="H154" i="10" s="1"/>
  <c r="K154" i="10"/>
  <c r="S154" i="10"/>
  <c r="M154" i="10"/>
  <c r="U154" i="10"/>
  <c r="O154" i="10"/>
  <c r="W154" i="10"/>
  <c r="J154" i="10"/>
  <c r="I154" i="10" s="1"/>
  <c r="Q154" i="10"/>
  <c r="P153" i="10"/>
  <c r="T153" i="10"/>
  <c r="L153" i="10"/>
  <c r="V153" i="10"/>
  <c r="R153" i="10"/>
  <c r="C155" i="10"/>
  <c r="E156" i="10"/>
  <c r="D155" i="10"/>
  <c r="A155" i="10"/>
  <c r="B155" i="10"/>
  <c r="F155" i="10"/>
  <c r="Y152" i="10"/>
  <c r="Z152" i="10" s="1"/>
  <c r="Q145" i="4"/>
  <c r="P145" i="4"/>
  <c r="O145" i="4"/>
  <c r="R145" i="4"/>
  <c r="H145" i="4"/>
  <c r="K145" i="4"/>
  <c r="J145" i="4"/>
  <c r="I145" i="4"/>
  <c r="B144" i="4"/>
  <c r="A144" i="4"/>
  <c r="D144" i="4"/>
  <c r="E145" i="4"/>
  <c r="D145" i="4" s="1"/>
  <c r="C144" i="4"/>
  <c r="J155" i="10" l="1"/>
  <c r="I155" i="10" s="1"/>
  <c r="Q155" i="10"/>
  <c r="K155" i="10"/>
  <c r="S155" i="10"/>
  <c r="M155" i="10"/>
  <c r="U155" i="10"/>
  <c r="G155" i="10"/>
  <c r="H155" i="10" s="1"/>
  <c r="O155" i="10"/>
  <c r="W155" i="10"/>
  <c r="N154" i="10"/>
  <c r="X154" i="10"/>
  <c r="T154" i="10"/>
  <c r="P154" i="10"/>
  <c r="L154" i="10"/>
  <c r="R154" i="10"/>
  <c r="V154" i="10"/>
  <c r="A156" i="10"/>
  <c r="B156" i="10"/>
  <c r="F156" i="10"/>
  <c r="C156" i="10"/>
  <c r="E157" i="10"/>
  <c r="D156" i="10"/>
  <c r="Y153" i="10"/>
  <c r="Z153" i="10" s="1"/>
  <c r="Q146" i="4"/>
  <c r="P146" i="4"/>
  <c r="O146" i="4"/>
  <c r="R146" i="4"/>
  <c r="H146" i="4"/>
  <c r="K146" i="4"/>
  <c r="J146" i="4"/>
  <c r="I146" i="4"/>
  <c r="A145" i="4"/>
  <c r="B145" i="4"/>
  <c r="E146" i="4"/>
  <c r="D146" i="4" s="1"/>
  <c r="C145" i="4"/>
  <c r="P155" i="10" l="1"/>
  <c r="T155" i="10"/>
  <c r="V155" i="10"/>
  <c r="R155" i="10"/>
  <c r="G156" i="10"/>
  <c r="H156" i="10" s="1"/>
  <c r="K156" i="10"/>
  <c r="S156" i="10"/>
  <c r="M156" i="10"/>
  <c r="U156" i="10"/>
  <c r="O156" i="10"/>
  <c r="W156" i="10"/>
  <c r="J156" i="10"/>
  <c r="I156" i="10" s="1"/>
  <c r="Q156" i="10"/>
  <c r="L155" i="10"/>
  <c r="X155" i="10"/>
  <c r="N155" i="10"/>
  <c r="Y154" i="10"/>
  <c r="Z154" i="10" s="1"/>
  <c r="C157" i="10"/>
  <c r="E158" i="10"/>
  <c r="D157" i="10"/>
  <c r="A157" i="10"/>
  <c r="B157" i="10"/>
  <c r="F157" i="10"/>
  <c r="Q147" i="4"/>
  <c r="P147" i="4"/>
  <c r="O147" i="4"/>
  <c r="R147" i="4"/>
  <c r="H147" i="4"/>
  <c r="K147" i="4"/>
  <c r="J147" i="4"/>
  <c r="I147" i="4"/>
  <c r="B146" i="4"/>
  <c r="A146" i="4"/>
  <c r="E147" i="4"/>
  <c r="C146" i="4"/>
  <c r="N156" i="10" l="1"/>
  <c r="X156" i="10"/>
  <c r="T156" i="10"/>
  <c r="O157" i="10"/>
  <c r="W157" i="10"/>
  <c r="J157" i="10"/>
  <c r="I157" i="10" s="1"/>
  <c r="Q157" i="10"/>
  <c r="K157" i="10"/>
  <c r="S157" i="10"/>
  <c r="G157" i="10"/>
  <c r="H157" i="10" s="1"/>
  <c r="M157" i="10"/>
  <c r="U157" i="10"/>
  <c r="P156" i="10"/>
  <c r="L156" i="10"/>
  <c r="R156" i="10"/>
  <c r="V156" i="10"/>
  <c r="Y155" i="10"/>
  <c r="Z155" i="10" s="1"/>
  <c r="A158" i="10"/>
  <c r="B158" i="10"/>
  <c r="F158" i="10"/>
  <c r="C158" i="10"/>
  <c r="E159" i="10"/>
  <c r="D158" i="10"/>
  <c r="Q148" i="4"/>
  <c r="P148" i="4"/>
  <c r="O148" i="4"/>
  <c r="R148" i="4"/>
  <c r="H148" i="4"/>
  <c r="K148" i="4"/>
  <c r="J148" i="4"/>
  <c r="I148" i="4"/>
  <c r="A147" i="4"/>
  <c r="B147" i="4"/>
  <c r="D147" i="4"/>
  <c r="E148" i="4"/>
  <c r="D148" i="4" s="1"/>
  <c r="C147" i="4"/>
  <c r="Y156" i="10" l="1"/>
  <c r="Z156" i="10" s="1"/>
  <c r="T157" i="10"/>
  <c r="X157" i="10"/>
  <c r="V157" i="10"/>
  <c r="L157" i="10"/>
  <c r="P157" i="10"/>
  <c r="N157" i="10"/>
  <c r="R157" i="10"/>
  <c r="K158" i="10"/>
  <c r="S158" i="10"/>
  <c r="G158" i="10"/>
  <c r="H158" i="10" s="1"/>
  <c r="M158" i="10"/>
  <c r="U158" i="10"/>
  <c r="O158" i="10"/>
  <c r="W158" i="10"/>
  <c r="J158" i="10"/>
  <c r="I158" i="10" s="1"/>
  <c r="Q158" i="10"/>
  <c r="C159" i="10"/>
  <c r="E160" i="10"/>
  <c r="D159" i="10"/>
  <c r="A159" i="10"/>
  <c r="B159" i="10"/>
  <c r="F159" i="10"/>
  <c r="Q149" i="4"/>
  <c r="P149" i="4"/>
  <c r="O149" i="4"/>
  <c r="R149" i="4"/>
  <c r="H149" i="4"/>
  <c r="K149" i="4"/>
  <c r="J149" i="4"/>
  <c r="I149" i="4"/>
  <c r="B148" i="4"/>
  <c r="A148" i="4"/>
  <c r="E149" i="4"/>
  <c r="C148" i="4"/>
  <c r="D149" i="4"/>
  <c r="O159" i="10" l="1"/>
  <c r="W159" i="10"/>
  <c r="J159" i="10"/>
  <c r="I159" i="10" s="1"/>
  <c r="Q159" i="10"/>
  <c r="K159" i="10"/>
  <c r="S159" i="10"/>
  <c r="G159" i="10"/>
  <c r="H159" i="10" s="1"/>
  <c r="M159" i="10"/>
  <c r="U159" i="10"/>
  <c r="T158" i="10"/>
  <c r="P158" i="10"/>
  <c r="R158" i="10"/>
  <c r="V158" i="10"/>
  <c r="L158" i="10"/>
  <c r="X158" i="10"/>
  <c r="N158" i="10"/>
  <c r="Y157" i="10"/>
  <c r="Z157" i="10" s="1"/>
  <c r="A160" i="10"/>
  <c r="B160" i="10"/>
  <c r="F160" i="10"/>
  <c r="C160" i="10"/>
  <c r="E161" i="10"/>
  <c r="D160" i="10"/>
  <c r="Q150" i="4"/>
  <c r="P150" i="4"/>
  <c r="O150" i="4"/>
  <c r="R150" i="4"/>
  <c r="H150" i="4"/>
  <c r="K150" i="4"/>
  <c r="J150" i="4"/>
  <c r="I150" i="4"/>
  <c r="A149" i="4"/>
  <c r="B149" i="4"/>
  <c r="E150" i="4"/>
  <c r="D150" i="4" s="1"/>
  <c r="C149" i="4"/>
  <c r="Y158" i="10" l="1"/>
  <c r="Z158" i="10" s="1"/>
  <c r="R159" i="10"/>
  <c r="N159" i="10"/>
  <c r="T159" i="10"/>
  <c r="X159" i="10"/>
  <c r="K160" i="10"/>
  <c r="S160" i="10"/>
  <c r="G160" i="10"/>
  <c r="H160" i="10" s="1"/>
  <c r="M160" i="10"/>
  <c r="U160" i="10"/>
  <c r="O160" i="10"/>
  <c r="W160" i="10"/>
  <c r="J160" i="10"/>
  <c r="I160" i="10" s="1"/>
  <c r="Q160" i="10"/>
  <c r="V159" i="10"/>
  <c r="L159" i="10"/>
  <c r="P159" i="10"/>
  <c r="C161" i="10"/>
  <c r="E162" i="10"/>
  <c r="D161" i="10"/>
  <c r="A161" i="10"/>
  <c r="B161" i="10"/>
  <c r="F161" i="10"/>
  <c r="Q151" i="4"/>
  <c r="P151" i="4"/>
  <c r="O151" i="4"/>
  <c r="R151" i="4"/>
  <c r="H151" i="4"/>
  <c r="K151" i="4"/>
  <c r="J151" i="4"/>
  <c r="I151" i="4"/>
  <c r="B150" i="4"/>
  <c r="A150" i="4"/>
  <c r="E151" i="4"/>
  <c r="C150" i="4"/>
  <c r="D151" i="4"/>
  <c r="X160" i="10" l="1"/>
  <c r="P160" i="10"/>
  <c r="T160" i="10"/>
  <c r="R160" i="10"/>
  <c r="V160" i="10"/>
  <c r="L160" i="10"/>
  <c r="N160" i="10"/>
  <c r="O161" i="10"/>
  <c r="W161" i="10"/>
  <c r="J161" i="10"/>
  <c r="I161" i="10" s="1"/>
  <c r="Q161" i="10"/>
  <c r="K161" i="10"/>
  <c r="S161" i="10"/>
  <c r="G161" i="10"/>
  <c r="H161" i="10" s="1"/>
  <c r="M161" i="10"/>
  <c r="U161" i="10"/>
  <c r="A162" i="10"/>
  <c r="B162" i="10"/>
  <c r="F162" i="10"/>
  <c r="C162" i="10"/>
  <c r="E163" i="10"/>
  <c r="D162" i="10"/>
  <c r="Y159" i="10"/>
  <c r="Z159" i="10" s="1"/>
  <c r="Q152" i="4"/>
  <c r="P152" i="4"/>
  <c r="O152" i="4"/>
  <c r="R152" i="4"/>
  <c r="H152" i="4"/>
  <c r="K152" i="4"/>
  <c r="J152" i="4"/>
  <c r="I152" i="4"/>
  <c r="A151" i="4"/>
  <c r="B151" i="4"/>
  <c r="E152" i="4"/>
  <c r="C151" i="4"/>
  <c r="D152" i="4"/>
  <c r="Y160" i="10" l="1"/>
  <c r="Z160" i="10" s="1"/>
  <c r="V161" i="10"/>
  <c r="T161" i="10"/>
  <c r="X161" i="10"/>
  <c r="L161" i="10"/>
  <c r="P161" i="10"/>
  <c r="K162" i="10"/>
  <c r="S162" i="10"/>
  <c r="G162" i="10"/>
  <c r="H162" i="10" s="1"/>
  <c r="M162" i="10"/>
  <c r="U162" i="10"/>
  <c r="O162" i="10"/>
  <c r="W162" i="10"/>
  <c r="J162" i="10"/>
  <c r="I162" i="10" s="1"/>
  <c r="Q162" i="10"/>
  <c r="N161" i="10"/>
  <c r="R161" i="10"/>
  <c r="C163" i="10"/>
  <c r="E164" i="10"/>
  <c r="D163" i="10"/>
  <c r="A163" i="10"/>
  <c r="B163" i="10"/>
  <c r="F163" i="10"/>
  <c r="Q153" i="4"/>
  <c r="P153" i="4"/>
  <c r="O153" i="4"/>
  <c r="R153" i="4"/>
  <c r="H153" i="4"/>
  <c r="K153" i="4"/>
  <c r="J153" i="4"/>
  <c r="I153" i="4"/>
  <c r="A152" i="4"/>
  <c r="B152" i="4"/>
  <c r="E153" i="4"/>
  <c r="D153" i="4" s="1"/>
  <c r="C152" i="4"/>
  <c r="T162" i="10" l="1"/>
  <c r="O163" i="10"/>
  <c r="W163" i="10"/>
  <c r="J163" i="10"/>
  <c r="I163" i="10" s="1"/>
  <c r="Q163" i="10"/>
  <c r="K163" i="10"/>
  <c r="S163" i="10"/>
  <c r="G163" i="10"/>
  <c r="H163" i="10" s="1"/>
  <c r="M163" i="10"/>
  <c r="U163" i="10"/>
  <c r="R162" i="10"/>
  <c r="V162" i="10"/>
  <c r="L162" i="10"/>
  <c r="X162" i="10"/>
  <c r="P162" i="10"/>
  <c r="N162" i="10"/>
  <c r="A164" i="10"/>
  <c r="B164" i="10"/>
  <c r="F164" i="10"/>
  <c r="C164" i="10"/>
  <c r="E165" i="10"/>
  <c r="D164" i="10"/>
  <c r="Y161" i="10"/>
  <c r="Z161" i="10" s="1"/>
  <c r="Q154" i="4"/>
  <c r="P154" i="4"/>
  <c r="O154" i="4"/>
  <c r="R154" i="4"/>
  <c r="H154" i="4"/>
  <c r="K154" i="4"/>
  <c r="J154" i="4"/>
  <c r="I154" i="4"/>
  <c r="A153" i="4"/>
  <c r="B153" i="4"/>
  <c r="E154" i="4"/>
  <c r="D154" i="4" s="1"/>
  <c r="C153" i="4"/>
  <c r="T163" i="10" l="1"/>
  <c r="V163" i="10"/>
  <c r="L163" i="10"/>
  <c r="P163" i="10"/>
  <c r="K164" i="10"/>
  <c r="S164" i="10"/>
  <c r="G164" i="10"/>
  <c r="H164" i="10" s="1"/>
  <c r="M164" i="10"/>
  <c r="U164" i="10"/>
  <c r="O164" i="10"/>
  <c r="W164" i="10"/>
  <c r="J164" i="10"/>
  <c r="I164" i="10" s="1"/>
  <c r="Q164" i="10"/>
  <c r="X163" i="10"/>
  <c r="N163" i="10"/>
  <c r="R163" i="10"/>
  <c r="C165" i="10"/>
  <c r="E166" i="10"/>
  <c r="D165" i="10"/>
  <c r="A165" i="10"/>
  <c r="B165" i="10"/>
  <c r="F165" i="10"/>
  <c r="Y162" i="10"/>
  <c r="Z162" i="10" s="1"/>
  <c r="Q155" i="4"/>
  <c r="P155" i="4"/>
  <c r="O155" i="4"/>
  <c r="R155" i="4"/>
  <c r="H155" i="4"/>
  <c r="K155" i="4"/>
  <c r="J155" i="4"/>
  <c r="I155" i="4"/>
  <c r="B154" i="4"/>
  <c r="A154" i="4"/>
  <c r="E155" i="4"/>
  <c r="D155" i="4" s="1"/>
  <c r="C154" i="4"/>
  <c r="N164" i="10" l="1"/>
  <c r="X164" i="10"/>
  <c r="P164" i="10"/>
  <c r="T164" i="10"/>
  <c r="O165" i="10"/>
  <c r="W165" i="10"/>
  <c r="J165" i="10"/>
  <c r="I165" i="10" s="1"/>
  <c r="Q165" i="10"/>
  <c r="K165" i="10"/>
  <c r="S165" i="10"/>
  <c r="G165" i="10"/>
  <c r="H165" i="10" s="1"/>
  <c r="M165" i="10"/>
  <c r="U165" i="10"/>
  <c r="R164" i="10"/>
  <c r="V164" i="10"/>
  <c r="L164" i="10"/>
  <c r="A166" i="10"/>
  <c r="B166" i="10"/>
  <c r="F166" i="10"/>
  <c r="C166" i="10"/>
  <c r="E167" i="10"/>
  <c r="D166" i="10"/>
  <c r="Y163" i="10"/>
  <c r="Z163" i="10" s="1"/>
  <c r="Q156" i="4"/>
  <c r="P156" i="4"/>
  <c r="O156" i="4"/>
  <c r="R156" i="4"/>
  <c r="H156" i="4"/>
  <c r="K156" i="4"/>
  <c r="J156" i="4"/>
  <c r="I156" i="4"/>
  <c r="B155" i="4"/>
  <c r="A155" i="4"/>
  <c r="E156" i="4"/>
  <c r="C155" i="4"/>
  <c r="D156" i="4"/>
  <c r="N165" i="10" l="1"/>
  <c r="R165" i="10"/>
  <c r="Y164" i="10"/>
  <c r="Z164" i="10" s="1"/>
  <c r="T165" i="10"/>
  <c r="X165" i="10"/>
  <c r="K166" i="10"/>
  <c r="S166" i="10"/>
  <c r="G166" i="10"/>
  <c r="H166" i="10" s="1"/>
  <c r="M166" i="10"/>
  <c r="U166" i="10"/>
  <c r="O166" i="10"/>
  <c r="W166" i="10"/>
  <c r="J166" i="10"/>
  <c r="I166" i="10" s="1"/>
  <c r="Q166" i="10"/>
  <c r="V165" i="10"/>
  <c r="L165" i="10"/>
  <c r="P165" i="10"/>
  <c r="C167" i="10"/>
  <c r="E168" i="10"/>
  <c r="D167" i="10"/>
  <c r="A167" i="10"/>
  <c r="B167" i="10"/>
  <c r="F167" i="10"/>
  <c r="Q157" i="4"/>
  <c r="P157" i="4"/>
  <c r="O157" i="4"/>
  <c r="R157" i="4"/>
  <c r="H157" i="4"/>
  <c r="K157" i="4"/>
  <c r="J157" i="4"/>
  <c r="I157" i="4"/>
  <c r="A156" i="4"/>
  <c r="B156" i="4"/>
  <c r="E157" i="4"/>
  <c r="D157" i="4" s="1"/>
  <c r="C156" i="4"/>
  <c r="X166" i="10" l="1"/>
  <c r="Y165" i="10"/>
  <c r="Z165" i="10" s="1"/>
  <c r="P166" i="10"/>
  <c r="T166" i="10"/>
  <c r="R166" i="10"/>
  <c r="V166" i="10"/>
  <c r="L166" i="10"/>
  <c r="N166" i="10"/>
  <c r="O167" i="10"/>
  <c r="W167" i="10"/>
  <c r="J167" i="10"/>
  <c r="I167" i="10" s="1"/>
  <c r="Q167" i="10"/>
  <c r="K167" i="10"/>
  <c r="S167" i="10"/>
  <c r="G167" i="10"/>
  <c r="H167" i="10" s="1"/>
  <c r="M167" i="10"/>
  <c r="U167" i="10"/>
  <c r="A168" i="10"/>
  <c r="B168" i="10"/>
  <c r="F168" i="10"/>
  <c r="C168" i="10"/>
  <c r="E169" i="10"/>
  <c r="D168" i="10"/>
  <c r="Q158" i="4"/>
  <c r="P158" i="4"/>
  <c r="O158" i="4"/>
  <c r="R158" i="4"/>
  <c r="H158" i="4"/>
  <c r="K158" i="4"/>
  <c r="J158" i="4"/>
  <c r="I158" i="4"/>
  <c r="A157" i="4"/>
  <c r="B157" i="4"/>
  <c r="E158" i="4"/>
  <c r="C157" i="4"/>
  <c r="V167" i="10" l="1"/>
  <c r="L167" i="10"/>
  <c r="P167" i="10"/>
  <c r="T167" i="10"/>
  <c r="X167" i="10"/>
  <c r="K168" i="10"/>
  <c r="S168" i="10"/>
  <c r="G168" i="10"/>
  <c r="H168" i="10" s="1"/>
  <c r="M168" i="10"/>
  <c r="U168" i="10"/>
  <c r="O168" i="10"/>
  <c r="W168" i="10"/>
  <c r="J168" i="10"/>
  <c r="I168" i="10" s="1"/>
  <c r="Q168" i="10"/>
  <c r="N167" i="10"/>
  <c r="R167" i="10"/>
  <c r="Y166" i="10"/>
  <c r="Z166" i="10" s="1"/>
  <c r="C169" i="10"/>
  <c r="E170" i="10"/>
  <c r="D169" i="10"/>
  <c r="A169" i="10"/>
  <c r="B169" i="10"/>
  <c r="F169" i="10"/>
  <c r="Q159" i="4"/>
  <c r="P159" i="4"/>
  <c r="O159" i="4"/>
  <c r="R159" i="4"/>
  <c r="H159" i="4"/>
  <c r="K159" i="4"/>
  <c r="J159" i="4"/>
  <c r="I159" i="4"/>
  <c r="B158" i="4"/>
  <c r="A158" i="4"/>
  <c r="D158" i="4"/>
  <c r="E159" i="4"/>
  <c r="C158" i="4"/>
  <c r="D159" i="4"/>
  <c r="O169" i="10" l="1"/>
  <c r="W169" i="10"/>
  <c r="J169" i="10"/>
  <c r="I169" i="10" s="1"/>
  <c r="Q169" i="10"/>
  <c r="K169" i="10"/>
  <c r="S169" i="10"/>
  <c r="G169" i="10"/>
  <c r="H169" i="10" s="1"/>
  <c r="M169" i="10"/>
  <c r="U169" i="10"/>
  <c r="P168" i="10"/>
  <c r="T168" i="10"/>
  <c r="R168" i="10"/>
  <c r="V168" i="10"/>
  <c r="L168" i="10"/>
  <c r="X168" i="10"/>
  <c r="N168" i="10"/>
  <c r="Y167" i="10"/>
  <c r="Z167" i="10" s="1"/>
  <c r="A170" i="10"/>
  <c r="B170" i="10"/>
  <c r="F170" i="10"/>
  <c r="C170" i="10"/>
  <c r="E171" i="10"/>
  <c r="D170" i="10"/>
  <c r="Q160" i="4"/>
  <c r="P160" i="4"/>
  <c r="O160" i="4"/>
  <c r="R160" i="4"/>
  <c r="H160" i="4"/>
  <c r="K160" i="4"/>
  <c r="J160" i="4"/>
  <c r="I160" i="4"/>
  <c r="B159" i="4"/>
  <c r="A159" i="4"/>
  <c r="E160" i="4"/>
  <c r="C159" i="4"/>
  <c r="V169" i="10" l="1"/>
  <c r="L169" i="10"/>
  <c r="P169" i="10"/>
  <c r="N169" i="10"/>
  <c r="R169" i="10"/>
  <c r="K170" i="10"/>
  <c r="S170" i="10"/>
  <c r="G170" i="10"/>
  <c r="H170" i="10" s="1"/>
  <c r="M170" i="10"/>
  <c r="U170" i="10"/>
  <c r="O170" i="10"/>
  <c r="W170" i="10"/>
  <c r="J170" i="10"/>
  <c r="I170" i="10" s="1"/>
  <c r="Q170" i="10"/>
  <c r="T169" i="10"/>
  <c r="X169" i="10"/>
  <c r="C171" i="10"/>
  <c r="E172" i="10"/>
  <c r="D171" i="10"/>
  <c r="A171" i="10"/>
  <c r="B171" i="10"/>
  <c r="F171" i="10"/>
  <c r="Y168" i="10"/>
  <c r="Z168" i="10" s="1"/>
  <c r="Q161" i="4"/>
  <c r="P161" i="4"/>
  <c r="O161" i="4"/>
  <c r="R161" i="4"/>
  <c r="H161" i="4"/>
  <c r="K161" i="4"/>
  <c r="J161" i="4"/>
  <c r="I161" i="4"/>
  <c r="B160" i="4"/>
  <c r="A160" i="4"/>
  <c r="D160" i="4"/>
  <c r="E161" i="4"/>
  <c r="D161" i="4" s="1"/>
  <c r="C160" i="4"/>
  <c r="X170" i="10" l="1"/>
  <c r="R170" i="10"/>
  <c r="Y169" i="10"/>
  <c r="Z169" i="10" s="1"/>
  <c r="P170" i="10"/>
  <c r="T170" i="10"/>
  <c r="V170" i="10"/>
  <c r="L170" i="10"/>
  <c r="O171" i="10"/>
  <c r="W171" i="10"/>
  <c r="J171" i="10"/>
  <c r="I171" i="10" s="1"/>
  <c r="Q171" i="10"/>
  <c r="K171" i="10"/>
  <c r="S171" i="10"/>
  <c r="G171" i="10"/>
  <c r="H171" i="10" s="1"/>
  <c r="M171" i="10"/>
  <c r="U171" i="10"/>
  <c r="N170" i="10"/>
  <c r="A172" i="10"/>
  <c r="B172" i="10"/>
  <c r="F172" i="10"/>
  <c r="C172" i="10"/>
  <c r="E173" i="10"/>
  <c r="D172" i="10"/>
  <c r="Q162" i="4"/>
  <c r="P162" i="4"/>
  <c r="O162" i="4"/>
  <c r="R162" i="4"/>
  <c r="H162" i="4"/>
  <c r="K162" i="4"/>
  <c r="J162" i="4"/>
  <c r="I162" i="4"/>
  <c r="A161" i="4"/>
  <c r="B161" i="4"/>
  <c r="E162" i="4"/>
  <c r="C161" i="4"/>
  <c r="N171" i="10" l="1"/>
  <c r="R171" i="10"/>
  <c r="T171" i="10"/>
  <c r="X171" i="10"/>
  <c r="K172" i="10"/>
  <c r="S172" i="10"/>
  <c r="G172" i="10"/>
  <c r="H172" i="10" s="1"/>
  <c r="M172" i="10"/>
  <c r="U172" i="10"/>
  <c r="O172" i="10"/>
  <c r="W172" i="10"/>
  <c r="J172" i="10"/>
  <c r="I172" i="10" s="1"/>
  <c r="Q172" i="10"/>
  <c r="V171" i="10"/>
  <c r="L171" i="10"/>
  <c r="P171" i="10"/>
  <c r="Y170" i="10"/>
  <c r="Z170" i="10" s="1"/>
  <c r="C173" i="10"/>
  <c r="E174" i="10"/>
  <c r="D173" i="10"/>
  <c r="A173" i="10"/>
  <c r="B173" i="10"/>
  <c r="F173" i="10"/>
  <c r="Q163" i="4"/>
  <c r="P163" i="4"/>
  <c r="O163" i="4"/>
  <c r="R163" i="4"/>
  <c r="H163" i="4"/>
  <c r="K163" i="4"/>
  <c r="J163" i="4"/>
  <c r="I163" i="4"/>
  <c r="B162" i="4"/>
  <c r="A162" i="4"/>
  <c r="D162" i="4"/>
  <c r="E163" i="4"/>
  <c r="D163" i="4" s="1"/>
  <c r="C162" i="4"/>
  <c r="N172" i="10" l="1"/>
  <c r="X172" i="10"/>
  <c r="O173" i="10"/>
  <c r="W173" i="10"/>
  <c r="J173" i="10"/>
  <c r="I173" i="10" s="1"/>
  <c r="Q173" i="10"/>
  <c r="K173" i="10"/>
  <c r="S173" i="10"/>
  <c r="G173" i="10"/>
  <c r="H173" i="10" s="1"/>
  <c r="M173" i="10"/>
  <c r="U173" i="10"/>
  <c r="P172" i="10"/>
  <c r="T172" i="10"/>
  <c r="R172" i="10"/>
  <c r="V172" i="10"/>
  <c r="L172" i="10"/>
  <c r="Y171" i="10"/>
  <c r="Z171" i="10" s="1"/>
  <c r="A174" i="10"/>
  <c r="B174" i="10"/>
  <c r="F174" i="10"/>
  <c r="C174" i="10"/>
  <c r="E175" i="10"/>
  <c r="D174" i="10"/>
  <c r="Q164" i="4"/>
  <c r="P164" i="4"/>
  <c r="O164" i="4"/>
  <c r="R164" i="4"/>
  <c r="H164" i="4"/>
  <c r="K164" i="4"/>
  <c r="J164" i="4"/>
  <c r="I164" i="4"/>
  <c r="A163" i="4"/>
  <c r="B163" i="4"/>
  <c r="E164" i="4"/>
  <c r="D164" i="4" s="1"/>
  <c r="C163" i="4"/>
  <c r="Y172" i="10" l="1"/>
  <c r="Z172" i="10" s="1"/>
  <c r="T173" i="10"/>
  <c r="X173" i="10"/>
  <c r="K174" i="10"/>
  <c r="S174" i="10"/>
  <c r="G174" i="10"/>
  <c r="H174" i="10" s="1"/>
  <c r="M174" i="10"/>
  <c r="U174" i="10"/>
  <c r="O174" i="10"/>
  <c r="W174" i="10"/>
  <c r="J174" i="10"/>
  <c r="I174" i="10" s="1"/>
  <c r="Q174" i="10"/>
  <c r="V173" i="10"/>
  <c r="L173" i="10"/>
  <c r="P173" i="10"/>
  <c r="N173" i="10"/>
  <c r="R173" i="10"/>
  <c r="C175" i="10"/>
  <c r="E176" i="10"/>
  <c r="D175" i="10"/>
  <c r="A175" i="10"/>
  <c r="B175" i="10"/>
  <c r="F175" i="10"/>
  <c r="Q165" i="4"/>
  <c r="P165" i="4"/>
  <c r="O165" i="4"/>
  <c r="R165" i="4"/>
  <c r="H165" i="4"/>
  <c r="K165" i="4"/>
  <c r="J165" i="4"/>
  <c r="I165" i="4"/>
  <c r="B164" i="4"/>
  <c r="A164" i="4"/>
  <c r="E165" i="4"/>
  <c r="D165" i="4" s="1"/>
  <c r="C164" i="4"/>
  <c r="X174" i="10" l="1"/>
  <c r="Y173" i="10"/>
  <c r="Z173" i="10" s="1"/>
  <c r="P174" i="10"/>
  <c r="T174" i="10"/>
  <c r="R174" i="10"/>
  <c r="V174" i="10"/>
  <c r="L174" i="10"/>
  <c r="O175" i="10"/>
  <c r="W175" i="10"/>
  <c r="J175" i="10"/>
  <c r="I175" i="10" s="1"/>
  <c r="Q175" i="10"/>
  <c r="K175" i="10"/>
  <c r="S175" i="10"/>
  <c r="G175" i="10"/>
  <c r="H175" i="10" s="1"/>
  <c r="M175" i="10"/>
  <c r="U175" i="10"/>
  <c r="N174" i="10"/>
  <c r="A176" i="10"/>
  <c r="B176" i="10"/>
  <c r="F176" i="10"/>
  <c r="C176" i="10"/>
  <c r="E177" i="10"/>
  <c r="D176" i="10"/>
  <c r="Q166" i="4"/>
  <c r="P166" i="4"/>
  <c r="O166" i="4"/>
  <c r="R166" i="4"/>
  <c r="H166" i="4"/>
  <c r="K166" i="4"/>
  <c r="J166" i="4"/>
  <c r="I166" i="4"/>
  <c r="A165" i="4"/>
  <c r="B165" i="4"/>
  <c r="E166" i="4"/>
  <c r="D166" i="4" s="1"/>
  <c r="C165" i="4"/>
  <c r="Y174" i="10" l="1"/>
  <c r="Z174" i="10" s="1"/>
  <c r="T175" i="10"/>
  <c r="X175" i="10"/>
  <c r="V175" i="10"/>
  <c r="L175" i="10"/>
  <c r="P175" i="10"/>
  <c r="K176" i="10"/>
  <c r="S176" i="10"/>
  <c r="G176" i="10"/>
  <c r="H176" i="10" s="1"/>
  <c r="M176" i="10"/>
  <c r="U176" i="10"/>
  <c r="O176" i="10"/>
  <c r="W176" i="10"/>
  <c r="J176" i="10"/>
  <c r="I176" i="10" s="1"/>
  <c r="Q176" i="10"/>
  <c r="N175" i="10"/>
  <c r="R175" i="10"/>
  <c r="C177" i="10"/>
  <c r="E178" i="10"/>
  <c r="D177" i="10"/>
  <c r="A177" i="10"/>
  <c r="B177" i="10"/>
  <c r="F177" i="10"/>
  <c r="Q167" i="4"/>
  <c r="P167" i="4"/>
  <c r="O167" i="4"/>
  <c r="R167" i="4"/>
  <c r="H167" i="4"/>
  <c r="K167" i="4"/>
  <c r="J167" i="4"/>
  <c r="I167" i="4"/>
  <c r="B166" i="4"/>
  <c r="A166" i="4"/>
  <c r="E167" i="4"/>
  <c r="D167" i="4" s="1"/>
  <c r="C166" i="4"/>
  <c r="X176" i="10" l="1"/>
  <c r="P176" i="10"/>
  <c r="T176" i="10"/>
  <c r="O177" i="10"/>
  <c r="W177" i="10"/>
  <c r="J177" i="10"/>
  <c r="I177" i="10" s="1"/>
  <c r="Q177" i="10"/>
  <c r="K177" i="10"/>
  <c r="S177" i="10"/>
  <c r="G177" i="10"/>
  <c r="H177" i="10" s="1"/>
  <c r="M177" i="10"/>
  <c r="U177" i="10"/>
  <c r="R176" i="10"/>
  <c r="V176" i="10"/>
  <c r="L176" i="10"/>
  <c r="N176" i="10"/>
  <c r="A178" i="10"/>
  <c r="B178" i="10"/>
  <c r="F178" i="10"/>
  <c r="D178" i="10"/>
  <c r="C178" i="10"/>
  <c r="E179" i="10"/>
  <c r="Y175" i="10"/>
  <c r="Z175" i="10" s="1"/>
  <c r="Q168" i="4"/>
  <c r="P168" i="4"/>
  <c r="O168" i="4"/>
  <c r="R168" i="4"/>
  <c r="H168" i="4"/>
  <c r="K168" i="4"/>
  <c r="J168" i="4"/>
  <c r="I168" i="4"/>
  <c r="A167" i="4"/>
  <c r="B167" i="4"/>
  <c r="E168" i="4"/>
  <c r="C167" i="4"/>
  <c r="D168" i="4"/>
  <c r="T177" i="10" l="1"/>
  <c r="X177" i="10"/>
  <c r="V177" i="10"/>
  <c r="L177" i="10"/>
  <c r="P177" i="10"/>
  <c r="N177" i="10"/>
  <c r="R177" i="10"/>
  <c r="K178" i="10"/>
  <c r="S178" i="10"/>
  <c r="G178" i="10"/>
  <c r="H178" i="10" s="1"/>
  <c r="M178" i="10"/>
  <c r="U178" i="10"/>
  <c r="O178" i="10"/>
  <c r="W178" i="10"/>
  <c r="J178" i="10"/>
  <c r="I178" i="10" s="1"/>
  <c r="Q178" i="10"/>
  <c r="C179" i="10"/>
  <c r="E180" i="10"/>
  <c r="D179" i="10"/>
  <c r="B179" i="10"/>
  <c r="F179" i="10"/>
  <c r="A179" i="10"/>
  <c r="Y176" i="10"/>
  <c r="Z176" i="10" s="1"/>
  <c r="Q169" i="4"/>
  <c r="P169" i="4"/>
  <c r="O169" i="4"/>
  <c r="R169" i="4"/>
  <c r="H169" i="4"/>
  <c r="K169" i="4"/>
  <c r="J169" i="4"/>
  <c r="I169" i="4"/>
  <c r="A168" i="4"/>
  <c r="B168" i="4"/>
  <c r="E169" i="4"/>
  <c r="D169" i="4" s="1"/>
  <c r="C168" i="4"/>
  <c r="X178" i="10" l="1"/>
  <c r="R178" i="10"/>
  <c r="V178" i="10"/>
  <c r="L178" i="10"/>
  <c r="N178" i="10"/>
  <c r="O179" i="10"/>
  <c r="W179" i="10"/>
  <c r="J179" i="10"/>
  <c r="I179" i="10" s="1"/>
  <c r="Q179" i="10"/>
  <c r="K179" i="10"/>
  <c r="S179" i="10"/>
  <c r="G179" i="10"/>
  <c r="H179" i="10" s="1"/>
  <c r="M179" i="10"/>
  <c r="U179" i="10"/>
  <c r="P178" i="10"/>
  <c r="T178" i="10"/>
  <c r="A180" i="10"/>
  <c r="B180" i="10"/>
  <c r="F180" i="10"/>
  <c r="D180" i="10"/>
  <c r="E181" i="10"/>
  <c r="C180" i="10"/>
  <c r="Y177" i="10"/>
  <c r="Z177" i="10" s="1"/>
  <c r="Q170" i="4"/>
  <c r="P170" i="4"/>
  <c r="O170" i="4"/>
  <c r="R170" i="4"/>
  <c r="H170" i="4"/>
  <c r="K170" i="4"/>
  <c r="J170" i="4"/>
  <c r="I170" i="4"/>
  <c r="A169" i="4"/>
  <c r="B169" i="4"/>
  <c r="E170" i="4"/>
  <c r="D170" i="4" s="1"/>
  <c r="C169" i="4"/>
  <c r="K180" i="10" l="1"/>
  <c r="S180" i="10"/>
  <c r="G180" i="10"/>
  <c r="H180" i="10" s="1"/>
  <c r="M180" i="10"/>
  <c r="U180" i="10"/>
  <c r="O180" i="10"/>
  <c r="W180" i="10"/>
  <c r="J180" i="10"/>
  <c r="I180" i="10" s="1"/>
  <c r="Q180" i="10"/>
  <c r="N179" i="10"/>
  <c r="R179" i="10"/>
  <c r="T179" i="10"/>
  <c r="X179" i="10"/>
  <c r="V179" i="10"/>
  <c r="L179" i="10"/>
  <c r="P179" i="10"/>
  <c r="C181" i="10"/>
  <c r="E182" i="10"/>
  <c r="D181" i="10"/>
  <c r="B181" i="10"/>
  <c r="F181" i="10"/>
  <c r="A181" i="10"/>
  <c r="Y178" i="10"/>
  <c r="Z178" i="10" s="1"/>
  <c r="Q171" i="4"/>
  <c r="P171" i="4"/>
  <c r="O171" i="4"/>
  <c r="R171" i="4"/>
  <c r="H171" i="4"/>
  <c r="K171" i="4"/>
  <c r="J171" i="4"/>
  <c r="I171" i="4"/>
  <c r="B170" i="4"/>
  <c r="A170" i="4"/>
  <c r="E171" i="4"/>
  <c r="D171" i="4" s="1"/>
  <c r="C170" i="4"/>
  <c r="X180" i="10" l="1"/>
  <c r="N180" i="10"/>
  <c r="P180" i="10"/>
  <c r="T180" i="10"/>
  <c r="O181" i="10"/>
  <c r="W181" i="10"/>
  <c r="J181" i="10"/>
  <c r="I181" i="10" s="1"/>
  <c r="Q181" i="10"/>
  <c r="K181" i="10"/>
  <c r="S181" i="10"/>
  <c r="G181" i="10"/>
  <c r="H181" i="10" s="1"/>
  <c r="M181" i="10"/>
  <c r="U181" i="10"/>
  <c r="R180" i="10"/>
  <c r="V180" i="10"/>
  <c r="L180" i="10"/>
  <c r="A182" i="10"/>
  <c r="B182" i="10"/>
  <c r="F182" i="10"/>
  <c r="D182" i="10"/>
  <c r="E183" i="10"/>
  <c r="C182" i="10"/>
  <c r="Y179" i="10"/>
  <c r="Z179" i="10" s="1"/>
  <c r="Q172" i="4"/>
  <c r="P172" i="4"/>
  <c r="O172" i="4"/>
  <c r="R172" i="4"/>
  <c r="H172" i="4"/>
  <c r="K172" i="4"/>
  <c r="J172" i="4"/>
  <c r="I172" i="4"/>
  <c r="B171" i="4"/>
  <c r="A171" i="4"/>
  <c r="E172" i="4"/>
  <c r="D172" i="4" s="1"/>
  <c r="C171" i="4"/>
  <c r="K182" i="10" l="1"/>
  <c r="S182" i="10"/>
  <c r="G182" i="10"/>
  <c r="H182" i="10" s="1"/>
  <c r="M182" i="10"/>
  <c r="U182" i="10"/>
  <c r="O182" i="10"/>
  <c r="W182" i="10"/>
  <c r="J182" i="10"/>
  <c r="I182" i="10" s="1"/>
  <c r="Q182" i="10"/>
  <c r="T181" i="10"/>
  <c r="V181" i="10"/>
  <c r="L181" i="10"/>
  <c r="P181" i="10"/>
  <c r="N181" i="10"/>
  <c r="R181" i="10"/>
  <c r="X181" i="10"/>
  <c r="C183" i="10"/>
  <c r="E184" i="10"/>
  <c r="D183" i="10"/>
  <c r="B183" i="10"/>
  <c r="F183" i="10"/>
  <c r="A183" i="10"/>
  <c r="Y180" i="10"/>
  <c r="Z180" i="10" s="1"/>
  <c r="Q173" i="4"/>
  <c r="P173" i="4"/>
  <c r="O173" i="4"/>
  <c r="R173" i="4"/>
  <c r="H173" i="4"/>
  <c r="K173" i="4"/>
  <c r="J173" i="4"/>
  <c r="I173" i="4"/>
  <c r="A172" i="4"/>
  <c r="B172" i="4"/>
  <c r="E173" i="4"/>
  <c r="D173" i="4" s="1"/>
  <c r="C172" i="4"/>
  <c r="X182" i="10" l="1"/>
  <c r="Y181" i="10"/>
  <c r="Z181" i="10" s="1"/>
  <c r="N182" i="10"/>
  <c r="P182" i="10"/>
  <c r="T182" i="10"/>
  <c r="O183" i="10"/>
  <c r="W183" i="10"/>
  <c r="J183" i="10"/>
  <c r="I183" i="10" s="1"/>
  <c r="Q183" i="10"/>
  <c r="K183" i="10"/>
  <c r="S183" i="10"/>
  <c r="G183" i="10"/>
  <c r="H183" i="10" s="1"/>
  <c r="M183" i="10"/>
  <c r="U183" i="10"/>
  <c r="R182" i="10"/>
  <c r="V182" i="10"/>
  <c r="L182" i="10"/>
  <c r="A184" i="10"/>
  <c r="B184" i="10"/>
  <c r="F184" i="10"/>
  <c r="D184" i="10"/>
  <c r="E185" i="10"/>
  <c r="C184" i="10"/>
  <c r="Q174" i="4"/>
  <c r="P174" i="4"/>
  <c r="O174" i="4"/>
  <c r="R174" i="4"/>
  <c r="H174" i="4"/>
  <c r="K174" i="4"/>
  <c r="J174" i="4"/>
  <c r="I174" i="4"/>
  <c r="A173" i="4"/>
  <c r="B173" i="4"/>
  <c r="E174" i="4"/>
  <c r="D174" i="4" s="1"/>
  <c r="C173" i="4"/>
  <c r="V183" i="10" l="1"/>
  <c r="L183" i="10"/>
  <c r="P183" i="10"/>
  <c r="N183" i="10"/>
  <c r="R183" i="10"/>
  <c r="K184" i="10"/>
  <c r="S184" i="10"/>
  <c r="G184" i="10"/>
  <c r="H184" i="10" s="1"/>
  <c r="M184" i="10"/>
  <c r="U184" i="10"/>
  <c r="O184" i="10"/>
  <c r="W184" i="10"/>
  <c r="J184" i="10"/>
  <c r="I184" i="10" s="1"/>
  <c r="Q184" i="10"/>
  <c r="T183" i="10"/>
  <c r="X183" i="10"/>
  <c r="C185" i="10"/>
  <c r="E186" i="10"/>
  <c r="D185" i="10"/>
  <c r="B185" i="10"/>
  <c r="F185" i="10"/>
  <c r="A185" i="10"/>
  <c r="Y182" i="10"/>
  <c r="Z182" i="10" s="1"/>
  <c r="Q175" i="4"/>
  <c r="P175" i="4"/>
  <c r="O175" i="4"/>
  <c r="R175" i="4"/>
  <c r="H175" i="4"/>
  <c r="K175" i="4"/>
  <c r="J175" i="4"/>
  <c r="I175" i="4"/>
  <c r="B174" i="4"/>
  <c r="A174" i="4"/>
  <c r="E175" i="4"/>
  <c r="D175" i="4" s="1"/>
  <c r="C174" i="4"/>
  <c r="Y183" i="10" l="1"/>
  <c r="Z183" i="10" s="1"/>
  <c r="X184" i="10"/>
  <c r="P184" i="10"/>
  <c r="T184" i="10"/>
  <c r="R184" i="10"/>
  <c r="V184" i="10"/>
  <c r="L184" i="10"/>
  <c r="O185" i="10"/>
  <c r="W185" i="10"/>
  <c r="J185" i="10"/>
  <c r="I185" i="10" s="1"/>
  <c r="Q185" i="10"/>
  <c r="K185" i="10"/>
  <c r="S185" i="10"/>
  <c r="G185" i="10"/>
  <c r="H185" i="10" s="1"/>
  <c r="M185" i="10"/>
  <c r="U185" i="10"/>
  <c r="N184" i="10"/>
  <c r="A186" i="10"/>
  <c r="B186" i="10"/>
  <c r="F186" i="10"/>
  <c r="D186" i="10"/>
  <c r="C186" i="10"/>
  <c r="E187" i="10"/>
  <c r="Q176" i="4"/>
  <c r="P176" i="4"/>
  <c r="O176" i="4"/>
  <c r="R176" i="4"/>
  <c r="H176" i="4"/>
  <c r="K176" i="4"/>
  <c r="J176" i="4"/>
  <c r="I176" i="4"/>
  <c r="B175" i="4"/>
  <c r="A175" i="4"/>
  <c r="E176" i="4"/>
  <c r="D176" i="4" s="1"/>
  <c r="C175" i="4"/>
  <c r="T185" i="10" l="1"/>
  <c r="X185" i="10"/>
  <c r="K186" i="10"/>
  <c r="S186" i="10"/>
  <c r="G186" i="10"/>
  <c r="H186" i="10" s="1"/>
  <c r="M186" i="10"/>
  <c r="U186" i="10"/>
  <c r="O186" i="10"/>
  <c r="W186" i="10"/>
  <c r="J186" i="10"/>
  <c r="I186" i="10" s="1"/>
  <c r="Q186" i="10"/>
  <c r="V185" i="10"/>
  <c r="L185" i="10"/>
  <c r="P185" i="10"/>
  <c r="N185" i="10"/>
  <c r="R185" i="10"/>
  <c r="D187" i="10"/>
  <c r="A187" i="10"/>
  <c r="F187" i="10"/>
  <c r="B187" i="10"/>
  <c r="C187" i="10"/>
  <c r="E188" i="10"/>
  <c r="Y184" i="10"/>
  <c r="Z184" i="10" s="1"/>
  <c r="Q177" i="4"/>
  <c r="P177" i="4"/>
  <c r="O177" i="4"/>
  <c r="R177" i="4"/>
  <c r="H177" i="4"/>
  <c r="K177" i="4"/>
  <c r="J177" i="4"/>
  <c r="I177" i="4"/>
  <c r="B176" i="4"/>
  <c r="A176" i="4"/>
  <c r="E177" i="4"/>
  <c r="D177" i="4" s="1"/>
  <c r="C176" i="4"/>
  <c r="P186" i="10" l="1"/>
  <c r="T186" i="10"/>
  <c r="O187" i="10"/>
  <c r="W187" i="10"/>
  <c r="J187" i="10"/>
  <c r="I187" i="10" s="1"/>
  <c r="Q187" i="10"/>
  <c r="K187" i="10"/>
  <c r="S187" i="10"/>
  <c r="G187" i="10"/>
  <c r="H187" i="10" s="1"/>
  <c r="M187" i="10"/>
  <c r="U187" i="10"/>
  <c r="R186" i="10"/>
  <c r="V186" i="10"/>
  <c r="L186" i="10"/>
  <c r="N186" i="10"/>
  <c r="X186" i="10"/>
  <c r="B188" i="10"/>
  <c r="F188" i="10"/>
  <c r="A188" i="10"/>
  <c r="C188" i="10"/>
  <c r="D188" i="10"/>
  <c r="E189" i="10"/>
  <c r="Y185" i="10"/>
  <c r="Z185" i="10" s="1"/>
  <c r="Q178" i="4"/>
  <c r="P178" i="4"/>
  <c r="O178" i="4"/>
  <c r="R178" i="4"/>
  <c r="H178" i="4"/>
  <c r="K178" i="4"/>
  <c r="J178" i="4"/>
  <c r="I178" i="4"/>
  <c r="A177" i="4"/>
  <c r="B177" i="4"/>
  <c r="E178" i="4"/>
  <c r="D178" i="4" s="1"/>
  <c r="C177" i="4"/>
  <c r="Y186" i="10" l="1"/>
  <c r="Z186" i="10" s="1"/>
  <c r="T187" i="10"/>
  <c r="X187" i="10"/>
  <c r="V187" i="10"/>
  <c r="L187" i="10"/>
  <c r="P187" i="10"/>
  <c r="K188" i="10"/>
  <c r="S188" i="10"/>
  <c r="G188" i="10"/>
  <c r="H188" i="10" s="1"/>
  <c r="M188" i="10"/>
  <c r="U188" i="10"/>
  <c r="O188" i="10"/>
  <c r="W188" i="10"/>
  <c r="J188" i="10"/>
  <c r="I188" i="10" s="1"/>
  <c r="Q188" i="10"/>
  <c r="N187" i="10"/>
  <c r="R187" i="10"/>
  <c r="D189" i="10"/>
  <c r="B189" i="10"/>
  <c r="C189" i="10"/>
  <c r="E190" i="10"/>
  <c r="A189" i="10"/>
  <c r="F189" i="10"/>
  <c r="Q179" i="4"/>
  <c r="P179" i="4"/>
  <c r="O179" i="4"/>
  <c r="R179" i="4"/>
  <c r="H179" i="4"/>
  <c r="K179" i="4"/>
  <c r="J179" i="4"/>
  <c r="I179" i="4"/>
  <c r="B178" i="4"/>
  <c r="A178" i="4"/>
  <c r="E179" i="4"/>
  <c r="C178" i="4"/>
  <c r="D179" i="4"/>
  <c r="P188" i="10" l="1"/>
  <c r="X188" i="10"/>
  <c r="R188" i="10"/>
  <c r="V188" i="10"/>
  <c r="T188" i="10"/>
  <c r="O189" i="10"/>
  <c r="W189" i="10"/>
  <c r="J189" i="10"/>
  <c r="I189" i="10" s="1"/>
  <c r="Q189" i="10"/>
  <c r="K189" i="10"/>
  <c r="S189" i="10"/>
  <c r="G189" i="10"/>
  <c r="H189" i="10" s="1"/>
  <c r="M189" i="10"/>
  <c r="U189" i="10"/>
  <c r="L188" i="10"/>
  <c r="N188" i="10"/>
  <c r="B190" i="10"/>
  <c r="F190" i="10"/>
  <c r="C190" i="10"/>
  <c r="D190" i="10"/>
  <c r="E191" i="10"/>
  <c r="A190" i="10"/>
  <c r="Y187" i="10"/>
  <c r="Z187" i="10" s="1"/>
  <c r="P180" i="4"/>
  <c r="R180" i="4"/>
  <c r="Q180" i="4"/>
  <c r="O180" i="4"/>
  <c r="H180" i="4"/>
  <c r="K180" i="4"/>
  <c r="J180" i="4"/>
  <c r="I180" i="4"/>
  <c r="A179" i="4"/>
  <c r="B179" i="4"/>
  <c r="E180" i="4"/>
  <c r="C179" i="4"/>
  <c r="V189" i="10" l="1"/>
  <c r="N189" i="10"/>
  <c r="K190" i="10"/>
  <c r="S190" i="10"/>
  <c r="G190" i="10"/>
  <c r="H190" i="10" s="1"/>
  <c r="M190" i="10"/>
  <c r="U190" i="10"/>
  <c r="O190" i="10"/>
  <c r="W190" i="10"/>
  <c r="J190" i="10"/>
  <c r="I190" i="10" s="1"/>
  <c r="Q190" i="10"/>
  <c r="T189" i="10"/>
  <c r="X189" i="10"/>
  <c r="L189" i="10"/>
  <c r="P189" i="10"/>
  <c r="R189" i="10"/>
  <c r="Y188" i="10"/>
  <c r="Z188" i="10" s="1"/>
  <c r="D191" i="10"/>
  <c r="C191" i="10"/>
  <c r="E192" i="10"/>
  <c r="A191" i="10"/>
  <c r="F191" i="10"/>
  <c r="B191" i="10"/>
  <c r="P181" i="4"/>
  <c r="O181" i="4"/>
  <c r="R181" i="4"/>
  <c r="Q181" i="4"/>
  <c r="H181" i="4"/>
  <c r="K181" i="4"/>
  <c r="J181" i="4"/>
  <c r="I181" i="4"/>
  <c r="B180" i="4"/>
  <c r="A180" i="4"/>
  <c r="D180" i="4"/>
  <c r="E181" i="4"/>
  <c r="D181" i="4" s="1"/>
  <c r="C180" i="4"/>
  <c r="R190" i="10" l="1"/>
  <c r="X190" i="10"/>
  <c r="O191" i="10"/>
  <c r="W191" i="10"/>
  <c r="J191" i="10"/>
  <c r="I191" i="10" s="1"/>
  <c r="Q191" i="10"/>
  <c r="K191" i="10"/>
  <c r="S191" i="10"/>
  <c r="G191" i="10"/>
  <c r="H191" i="10" s="1"/>
  <c r="M191" i="10"/>
  <c r="U191" i="10"/>
  <c r="N190" i="10"/>
  <c r="P190" i="10"/>
  <c r="T190" i="10"/>
  <c r="V190" i="10"/>
  <c r="L190" i="10"/>
  <c r="B192" i="10"/>
  <c r="F192" i="10"/>
  <c r="D192" i="10"/>
  <c r="E193" i="10"/>
  <c r="A192" i="10"/>
  <c r="C192" i="10"/>
  <c r="Y189" i="10"/>
  <c r="Z189" i="10" s="1"/>
  <c r="P182" i="4"/>
  <c r="O182" i="4"/>
  <c r="R182" i="4"/>
  <c r="Q182" i="4"/>
  <c r="H182" i="4"/>
  <c r="K182" i="4"/>
  <c r="J182" i="4"/>
  <c r="I182" i="4"/>
  <c r="A181" i="4"/>
  <c r="B181" i="4"/>
  <c r="E182" i="4"/>
  <c r="D182" i="4" s="1"/>
  <c r="C181" i="4"/>
  <c r="K192" i="10" l="1"/>
  <c r="S192" i="10"/>
  <c r="G192" i="10"/>
  <c r="H192" i="10" s="1"/>
  <c r="M192" i="10"/>
  <c r="U192" i="10"/>
  <c r="O192" i="10"/>
  <c r="W192" i="10"/>
  <c r="J192" i="10"/>
  <c r="I192" i="10" s="1"/>
  <c r="Q192" i="10"/>
  <c r="N191" i="10"/>
  <c r="R191" i="10"/>
  <c r="T191" i="10"/>
  <c r="X191" i="10"/>
  <c r="V191" i="10"/>
  <c r="L191" i="10"/>
  <c r="P191" i="10"/>
  <c r="D193" i="10"/>
  <c r="E194" i="10"/>
  <c r="A193" i="10"/>
  <c r="F193" i="10"/>
  <c r="B193" i="10"/>
  <c r="C193" i="10"/>
  <c r="Y190" i="10"/>
  <c r="Z190" i="10" s="1"/>
  <c r="P183" i="4"/>
  <c r="O183" i="4"/>
  <c r="R183" i="4"/>
  <c r="Q183" i="4"/>
  <c r="H183" i="4"/>
  <c r="K183" i="4"/>
  <c r="J183" i="4"/>
  <c r="I183" i="4"/>
  <c r="B182" i="4"/>
  <c r="A182" i="4"/>
  <c r="E183" i="4"/>
  <c r="C182" i="4"/>
  <c r="X192" i="10" l="1"/>
  <c r="Y191" i="10"/>
  <c r="Z191" i="10" s="1"/>
  <c r="O193" i="10"/>
  <c r="W193" i="10"/>
  <c r="J193" i="10"/>
  <c r="I193" i="10" s="1"/>
  <c r="Q193" i="10"/>
  <c r="K193" i="10"/>
  <c r="S193" i="10"/>
  <c r="G193" i="10"/>
  <c r="H193" i="10" s="1"/>
  <c r="M193" i="10"/>
  <c r="U193" i="10"/>
  <c r="N192" i="10"/>
  <c r="P192" i="10"/>
  <c r="T192" i="10"/>
  <c r="R192" i="10"/>
  <c r="V192" i="10"/>
  <c r="L192" i="10"/>
  <c r="B194" i="10"/>
  <c r="F194" i="10"/>
  <c r="A194" i="10"/>
  <c r="C194" i="10"/>
  <c r="D194" i="10"/>
  <c r="E195" i="10"/>
  <c r="P184" i="4"/>
  <c r="O184" i="4"/>
  <c r="R184" i="4"/>
  <c r="Q184" i="4"/>
  <c r="H184" i="4"/>
  <c r="K184" i="4"/>
  <c r="J184" i="4"/>
  <c r="I184" i="4"/>
  <c r="A183" i="4"/>
  <c r="B183" i="4"/>
  <c r="D183" i="4"/>
  <c r="E184" i="4"/>
  <c r="D184" i="4" s="1"/>
  <c r="C183" i="4"/>
  <c r="N193" i="10" l="1"/>
  <c r="R193" i="10"/>
  <c r="T193" i="10"/>
  <c r="X193" i="10"/>
  <c r="K194" i="10"/>
  <c r="S194" i="10"/>
  <c r="G194" i="10"/>
  <c r="H194" i="10" s="1"/>
  <c r="M194" i="10"/>
  <c r="U194" i="10"/>
  <c r="O194" i="10"/>
  <c r="W194" i="10"/>
  <c r="J194" i="10"/>
  <c r="I194" i="10" s="1"/>
  <c r="Q194" i="10"/>
  <c r="V193" i="10"/>
  <c r="L193" i="10"/>
  <c r="P193" i="10"/>
  <c r="D195" i="10"/>
  <c r="A195" i="10"/>
  <c r="F195" i="10"/>
  <c r="B195" i="10"/>
  <c r="E196" i="10"/>
  <c r="C195" i="10"/>
  <c r="Y192" i="10"/>
  <c r="Z192" i="10" s="1"/>
  <c r="P185" i="4"/>
  <c r="O185" i="4"/>
  <c r="R185" i="4"/>
  <c r="Q185" i="4"/>
  <c r="H185" i="4"/>
  <c r="K185" i="4"/>
  <c r="J185" i="4"/>
  <c r="I185" i="4"/>
  <c r="A184" i="4"/>
  <c r="B184" i="4"/>
  <c r="E185" i="4"/>
  <c r="C184" i="4"/>
  <c r="D185" i="4"/>
  <c r="X194" i="10" l="1"/>
  <c r="N194" i="10"/>
  <c r="P194" i="10"/>
  <c r="T194" i="10"/>
  <c r="O195" i="10"/>
  <c r="W195" i="10"/>
  <c r="J195" i="10"/>
  <c r="I195" i="10" s="1"/>
  <c r="Q195" i="10"/>
  <c r="K195" i="10"/>
  <c r="S195" i="10"/>
  <c r="G195" i="10"/>
  <c r="H195" i="10" s="1"/>
  <c r="M195" i="10"/>
  <c r="U195" i="10"/>
  <c r="R194" i="10"/>
  <c r="V194" i="10"/>
  <c r="L194" i="10"/>
  <c r="D196" i="10"/>
  <c r="A196" i="10"/>
  <c r="B196" i="10"/>
  <c r="F196" i="10"/>
  <c r="C196" i="10"/>
  <c r="E197" i="10"/>
  <c r="Y193" i="10"/>
  <c r="Z193" i="10" s="1"/>
  <c r="P186" i="4"/>
  <c r="O186" i="4"/>
  <c r="R186" i="4"/>
  <c r="Q186" i="4"/>
  <c r="H186" i="4"/>
  <c r="K186" i="4"/>
  <c r="J186" i="4"/>
  <c r="I186" i="4"/>
  <c r="A185" i="4"/>
  <c r="B185" i="4"/>
  <c r="E186" i="4"/>
  <c r="C185" i="4"/>
  <c r="Y194" i="10" l="1"/>
  <c r="Z194" i="10" s="1"/>
  <c r="V195" i="10"/>
  <c r="L195" i="10"/>
  <c r="P195" i="10"/>
  <c r="K196" i="10"/>
  <c r="S196" i="10"/>
  <c r="G196" i="10"/>
  <c r="H196" i="10" s="1"/>
  <c r="M196" i="10"/>
  <c r="U196" i="10"/>
  <c r="O196" i="10"/>
  <c r="W196" i="10"/>
  <c r="J196" i="10"/>
  <c r="I196" i="10" s="1"/>
  <c r="Q196" i="10"/>
  <c r="N195" i="10"/>
  <c r="R195" i="10"/>
  <c r="T195" i="10"/>
  <c r="X195" i="10"/>
  <c r="B197" i="10"/>
  <c r="F197" i="10"/>
  <c r="C197" i="10"/>
  <c r="E198" i="10"/>
  <c r="D197" i="10"/>
  <c r="A197" i="10"/>
  <c r="P187" i="4"/>
  <c r="O187" i="4"/>
  <c r="R187" i="4"/>
  <c r="Q187" i="4"/>
  <c r="H187" i="4"/>
  <c r="K187" i="4"/>
  <c r="J187" i="4"/>
  <c r="I187" i="4"/>
  <c r="B186" i="4"/>
  <c r="A186" i="4"/>
  <c r="D186" i="4"/>
  <c r="E187" i="4"/>
  <c r="D187" i="4" s="1"/>
  <c r="C186" i="4"/>
  <c r="X196" i="10" l="1"/>
  <c r="O197" i="10"/>
  <c r="W197" i="10"/>
  <c r="J197" i="10"/>
  <c r="I197" i="10" s="1"/>
  <c r="Q197" i="10"/>
  <c r="K197" i="10"/>
  <c r="S197" i="10"/>
  <c r="G197" i="10"/>
  <c r="H197" i="10" s="1"/>
  <c r="M197" i="10"/>
  <c r="U197" i="10"/>
  <c r="R196" i="10"/>
  <c r="V196" i="10"/>
  <c r="L196" i="10"/>
  <c r="N196" i="10"/>
  <c r="P196" i="10"/>
  <c r="T196" i="10"/>
  <c r="Y195" i="10"/>
  <c r="Z195" i="10" s="1"/>
  <c r="D198" i="10"/>
  <c r="A198" i="10"/>
  <c r="B198" i="10"/>
  <c r="F198" i="10"/>
  <c r="C198" i="10"/>
  <c r="E199" i="10"/>
  <c r="P188" i="4"/>
  <c r="O188" i="4"/>
  <c r="R188" i="4"/>
  <c r="Q188" i="4"/>
  <c r="H188" i="4"/>
  <c r="K188" i="4"/>
  <c r="J188" i="4"/>
  <c r="I188" i="4"/>
  <c r="B187" i="4"/>
  <c r="A187" i="4"/>
  <c r="E188" i="4"/>
  <c r="C187" i="4"/>
  <c r="Y196" i="10" l="1"/>
  <c r="Z196" i="10" s="1"/>
  <c r="G198" i="10"/>
  <c r="H198" i="10" s="1"/>
  <c r="K198" i="10"/>
  <c r="S198" i="10"/>
  <c r="M198" i="10"/>
  <c r="U198" i="10"/>
  <c r="O198" i="10"/>
  <c r="W198" i="10"/>
  <c r="J198" i="10"/>
  <c r="I198" i="10" s="1"/>
  <c r="Q198" i="10"/>
  <c r="N197" i="10"/>
  <c r="R197" i="10"/>
  <c r="T197" i="10"/>
  <c r="X197" i="10"/>
  <c r="V197" i="10"/>
  <c r="L197" i="10"/>
  <c r="P197" i="10"/>
  <c r="B199" i="10"/>
  <c r="F199" i="10"/>
  <c r="C199" i="10"/>
  <c r="E200" i="10"/>
  <c r="D199" i="10"/>
  <c r="A199" i="10"/>
  <c r="P189" i="4"/>
  <c r="O189" i="4"/>
  <c r="R189" i="4"/>
  <c r="Q189" i="4"/>
  <c r="H189" i="4"/>
  <c r="K189" i="4"/>
  <c r="J189" i="4"/>
  <c r="I189" i="4"/>
  <c r="A188" i="4"/>
  <c r="B188" i="4"/>
  <c r="D188" i="4"/>
  <c r="E189" i="4"/>
  <c r="D189" i="4" s="1"/>
  <c r="C188" i="4"/>
  <c r="R198" i="10" l="1"/>
  <c r="V198" i="10"/>
  <c r="N198" i="10"/>
  <c r="X198" i="10"/>
  <c r="T198" i="10"/>
  <c r="O199" i="10"/>
  <c r="W199" i="10"/>
  <c r="J199" i="10"/>
  <c r="I199" i="10" s="1"/>
  <c r="Q199" i="10"/>
  <c r="K199" i="10"/>
  <c r="S199" i="10"/>
  <c r="G199" i="10"/>
  <c r="H199" i="10" s="1"/>
  <c r="M199" i="10"/>
  <c r="U199" i="10"/>
  <c r="P198" i="10"/>
  <c r="L198" i="10"/>
  <c r="D200" i="10"/>
  <c r="A200" i="10"/>
  <c r="B200" i="10"/>
  <c r="F200" i="10"/>
  <c r="C200" i="10"/>
  <c r="E201" i="10"/>
  <c r="Y197" i="10"/>
  <c r="Z197" i="10" s="1"/>
  <c r="P190" i="4"/>
  <c r="O190" i="4"/>
  <c r="R190" i="4"/>
  <c r="Q190" i="4"/>
  <c r="H190" i="4"/>
  <c r="K190" i="4"/>
  <c r="J190" i="4"/>
  <c r="I190" i="4"/>
  <c r="A189" i="4"/>
  <c r="B189" i="4"/>
  <c r="E190" i="4"/>
  <c r="C189" i="4"/>
  <c r="D190" i="4"/>
  <c r="T199" i="10" l="1"/>
  <c r="V199" i="10"/>
  <c r="L199" i="10"/>
  <c r="P199" i="10"/>
  <c r="K200" i="10"/>
  <c r="S200" i="10"/>
  <c r="G200" i="10"/>
  <c r="H200" i="10" s="1"/>
  <c r="M200" i="10"/>
  <c r="U200" i="10"/>
  <c r="O200" i="10"/>
  <c r="W200" i="10"/>
  <c r="J200" i="10"/>
  <c r="I200" i="10" s="1"/>
  <c r="Q200" i="10"/>
  <c r="N199" i="10"/>
  <c r="R199" i="10"/>
  <c r="X199" i="10"/>
  <c r="Y198" i="10"/>
  <c r="Z198" i="10" s="1"/>
  <c r="B201" i="10"/>
  <c r="F201" i="10"/>
  <c r="C201" i="10"/>
  <c r="E202" i="10"/>
  <c r="D201" i="10"/>
  <c r="A201" i="10"/>
  <c r="P191" i="4"/>
  <c r="O191" i="4"/>
  <c r="R191" i="4"/>
  <c r="Q191" i="4"/>
  <c r="H191" i="4"/>
  <c r="K191" i="4"/>
  <c r="J191" i="4"/>
  <c r="I191" i="4"/>
  <c r="B190" i="4"/>
  <c r="A190" i="4"/>
  <c r="E191" i="4"/>
  <c r="D191" i="4" s="1"/>
  <c r="C190" i="4"/>
  <c r="R200" i="10" l="1"/>
  <c r="N200" i="10"/>
  <c r="X200" i="10"/>
  <c r="O201" i="10"/>
  <c r="W201" i="10"/>
  <c r="J201" i="10"/>
  <c r="I201" i="10" s="1"/>
  <c r="Q201" i="10"/>
  <c r="K201" i="10"/>
  <c r="S201" i="10"/>
  <c r="G201" i="10"/>
  <c r="H201" i="10" s="1"/>
  <c r="M201" i="10"/>
  <c r="U201" i="10"/>
  <c r="P200" i="10"/>
  <c r="T200" i="10"/>
  <c r="V200" i="10"/>
  <c r="L200" i="10"/>
  <c r="Y199" i="10"/>
  <c r="Z199" i="10" s="1"/>
  <c r="D202" i="10"/>
  <c r="A202" i="10"/>
  <c r="B202" i="10"/>
  <c r="F202" i="10"/>
  <c r="C202" i="10"/>
  <c r="E203" i="10"/>
  <c r="P192" i="4"/>
  <c r="O192" i="4"/>
  <c r="R192" i="4"/>
  <c r="Q192" i="4"/>
  <c r="H192" i="4"/>
  <c r="K192" i="4"/>
  <c r="J192" i="4"/>
  <c r="I192" i="4"/>
  <c r="B191" i="4"/>
  <c r="A191" i="4"/>
  <c r="E192" i="4"/>
  <c r="D192" i="4" s="1"/>
  <c r="C191" i="4"/>
  <c r="T201" i="10" l="1"/>
  <c r="X201" i="10"/>
  <c r="V201" i="10"/>
  <c r="L201" i="10"/>
  <c r="P201" i="10"/>
  <c r="K202" i="10"/>
  <c r="S202" i="10"/>
  <c r="G202" i="10"/>
  <c r="H202" i="10" s="1"/>
  <c r="M202" i="10"/>
  <c r="U202" i="10"/>
  <c r="O202" i="10"/>
  <c r="W202" i="10"/>
  <c r="J202" i="10"/>
  <c r="I202" i="10" s="1"/>
  <c r="Q202" i="10"/>
  <c r="N201" i="10"/>
  <c r="R201" i="10"/>
  <c r="Y200" i="10"/>
  <c r="Z200" i="10" s="1"/>
  <c r="B203" i="10"/>
  <c r="F203" i="10"/>
  <c r="C203" i="10"/>
  <c r="E204" i="10"/>
  <c r="D203" i="10"/>
  <c r="A203" i="10"/>
  <c r="P193" i="4"/>
  <c r="O193" i="4"/>
  <c r="R193" i="4"/>
  <c r="Q193" i="4"/>
  <c r="H193" i="4"/>
  <c r="K193" i="4"/>
  <c r="J193" i="4"/>
  <c r="I193" i="4"/>
  <c r="B192" i="4"/>
  <c r="A192" i="4"/>
  <c r="E193" i="4"/>
  <c r="D193" i="4" s="1"/>
  <c r="C192" i="4"/>
  <c r="X202" i="10" l="1"/>
  <c r="Y201" i="10"/>
  <c r="Z201" i="10" s="1"/>
  <c r="P202" i="10"/>
  <c r="T202" i="10"/>
  <c r="O203" i="10"/>
  <c r="W203" i="10"/>
  <c r="J203" i="10"/>
  <c r="I203" i="10" s="1"/>
  <c r="Q203" i="10"/>
  <c r="K203" i="10"/>
  <c r="S203" i="10"/>
  <c r="G203" i="10"/>
  <c r="H203" i="10" s="1"/>
  <c r="M203" i="10"/>
  <c r="U203" i="10"/>
  <c r="R202" i="10"/>
  <c r="V202" i="10"/>
  <c r="L202" i="10"/>
  <c r="N202" i="10"/>
  <c r="D204" i="10"/>
  <c r="A204" i="10"/>
  <c r="B204" i="10"/>
  <c r="F204" i="10"/>
  <c r="C204" i="10"/>
  <c r="E205" i="10"/>
  <c r="P194" i="4"/>
  <c r="O194" i="4"/>
  <c r="R194" i="4"/>
  <c r="Q194" i="4"/>
  <c r="H194" i="4"/>
  <c r="K194" i="4"/>
  <c r="J194" i="4"/>
  <c r="I194" i="4"/>
  <c r="A193" i="4"/>
  <c r="B193" i="4"/>
  <c r="E194" i="4"/>
  <c r="D194" i="4" s="1"/>
  <c r="C193" i="4"/>
  <c r="T203" i="10" l="1"/>
  <c r="X203" i="10"/>
  <c r="K204" i="10"/>
  <c r="S204" i="10"/>
  <c r="G204" i="10"/>
  <c r="H204" i="10" s="1"/>
  <c r="M204" i="10"/>
  <c r="U204" i="10"/>
  <c r="O204" i="10"/>
  <c r="W204" i="10"/>
  <c r="J204" i="10"/>
  <c r="I204" i="10" s="1"/>
  <c r="Q204" i="10"/>
  <c r="V203" i="10"/>
  <c r="L203" i="10"/>
  <c r="P203" i="10"/>
  <c r="N203" i="10"/>
  <c r="R203" i="10"/>
  <c r="Y202" i="10"/>
  <c r="Z202" i="10" s="1"/>
  <c r="B205" i="10"/>
  <c r="F205" i="10"/>
  <c r="C205" i="10"/>
  <c r="E206" i="10"/>
  <c r="D205" i="10"/>
  <c r="A205" i="10"/>
  <c r="P195" i="4"/>
  <c r="O195" i="4"/>
  <c r="R195" i="4"/>
  <c r="Q195" i="4"/>
  <c r="H195" i="4"/>
  <c r="K195" i="4"/>
  <c r="J195" i="4"/>
  <c r="I195" i="4"/>
  <c r="B194" i="4"/>
  <c r="A194" i="4"/>
  <c r="E195" i="4"/>
  <c r="C194" i="4"/>
  <c r="D195" i="4"/>
  <c r="X204" i="10" l="1"/>
  <c r="Y203" i="10"/>
  <c r="Z203" i="10" s="1"/>
  <c r="P204" i="10"/>
  <c r="T204" i="10"/>
  <c r="O205" i="10"/>
  <c r="W205" i="10"/>
  <c r="J205" i="10"/>
  <c r="I205" i="10" s="1"/>
  <c r="Q205" i="10"/>
  <c r="K205" i="10"/>
  <c r="S205" i="10"/>
  <c r="G205" i="10"/>
  <c r="H205" i="10" s="1"/>
  <c r="M205" i="10"/>
  <c r="U205" i="10"/>
  <c r="R204" i="10"/>
  <c r="V204" i="10"/>
  <c r="L204" i="10"/>
  <c r="N204" i="10"/>
  <c r="D206" i="10"/>
  <c r="A206" i="10"/>
  <c r="B206" i="10"/>
  <c r="F206" i="10"/>
  <c r="C206" i="10"/>
  <c r="E207" i="10"/>
  <c r="P196" i="4"/>
  <c r="O196" i="4"/>
  <c r="R196" i="4"/>
  <c r="Q196" i="4"/>
  <c r="H196" i="4"/>
  <c r="K196" i="4"/>
  <c r="J196" i="4"/>
  <c r="I196" i="4"/>
  <c r="A195" i="4"/>
  <c r="B195" i="4"/>
  <c r="E196" i="4"/>
  <c r="D196" i="4" s="1"/>
  <c r="C195" i="4"/>
  <c r="T205" i="10" l="1"/>
  <c r="X205" i="10"/>
  <c r="K206" i="10"/>
  <c r="S206" i="10"/>
  <c r="G206" i="10"/>
  <c r="H206" i="10" s="1"/>
  <c r="M206" i="10"/>
  <c r="U206" i="10"/>
  <c r="O206" i="10"/>
  <c r="W206" i="10"/>
  <c r="J206" i="10"/>
  <c r="I206" i="10" s="1"/>
  <c r="Q206" i="10"/>
  <c r="V205" i="10"/>
  <c r="L205" i="10"/>
  <c r="P205" i="10"/>
  <c r="N205" i="10"/>
  <c r="R205" i="10"/>
  <c r="B207" i="10"/>
  <c r="F207" i="10"/>
  <c r="C207" i="10"/>
  <c r="E208" i="10"/>
  <c r="D207" i="10"/>
  <c r="A207" i="10"/>
  <c r="Y204" i="10"/>
  <c r="Z204" i="10" s="1"/>
  <c r="P197" i="4"/>
  <c r="O197" i="4"/>
  <c r="R197" i="4"/>
  <c r="Q197" i="4"/>
  <c r="H197" i="4"/>
  <c r="K197" i="4"/>
  <c r="J197" i="4"/>
  <c r="I197" i="4"/>
  <c r="B196" i="4"/>
  <c r="A196" i="4"/>
  <c r="E197" i="4"/>
  <c r="D197" i="4" s="1"/>
  <c r="C196" i="4"/>
  <c r="X206" i="10" l="1"/>
  <c r="P206" i="10"/>
  <c r="T206" i="10"/>
  <c r="R206" i="10"/>
  <c r="V206" i="10"/>
  <c r="L206" i="10"/>
  <c r="O207" i="10"/>
  <c r="W207" i="10"/>
  <c r="J207" i="10"/>
  <c r="I207" i="10" s="1"/>
  <c r="Q207" i="10"/>
  <c r="K207" i="10"/>
  <c r="S207" i="10"/>
  <c r="G207" i="10"/>
  <c r="H207" i="10" s="1"/>
  <c r="M207" i="10"/>
  <c r="U207" i="10"/>
  <c r="N206" i="10"/>
  <c r="Y205" i="10"/>
  <c r="Z205" i="10" s="1"/>
  <c r="D208" i="10"/>
  <c r="A208" i="10"/>
  <c r="B208" i="10"/>
  <c r="F208" i="10"/>
  <c r="C208" i="10"/>
  <c r="E209" i="10"/>
  <c r="P198" i="4"/>
  <c r="O198" i="4"/>
  <c r="R198" i="4"/>
  <c r="Q198" i="4"/>
  <c r="H198" i="4"/>
  <c r="K198" i="4"/>
  <c r="J198" i="4"/>
  <c r="I198" i="4"/>
  <c r="A197" i="4"/>
  <c r="B197" i="4"/>
  <c r="E198" i="4"/>
  <c r="D198" i="4" s="1"/>
  <c r="C197" i="4"/>
  <c r="Y206" i="10" l="1"/>
  <c r="Z206" i="10" s="1"/>
  <c r="K208" i="10"/>
  <c r="S208" i="10"/>
  <c r="G208" i="10"/>
  <c r="H208" i="10" s="1"/>
  <c r="M208" i="10"/>
  <c r="U208" i="10"/>
  <c r="O208" i="10"/>
  <c r="W208" i="10"/>
  <c r="J208" i="10"/>
  <c r="I208" i="10" s="1"/>
  <c r="Q208" i="10"/>
  <c r="T207" i="10"/>
  <c r="X207" i="10"/>
  <c r="V207" i="10"/>
  <c r="L207" i="10"/>
  <c r="P207" i="10"/>
  <c r="N207" i="10"/>
  <c r="R207" i="10"/>
  <c r="B209" i="10"/>
  <c r="F209" i="10"/>
  <c r="C209" i="10"/>
  <c r="E210" i="10"/>
  <c r="D209" i="10"/>
  <c r="A209" i="10"/>
  <c r="P199" i="4"/>
  <c r="O199" i="4"/>
  <c r="R199" i="4"/>
  <c r="Q199" i="4"/>
  <c r="H199" i="4"/>
  <c r="K199" i="4"/>
  <c r="J199" i="4"/>
  <c r="I199" i="4"/>
  <c r="B198" i="4"/>
  <c r="A198" i="4"/>
  <c r="E199" i="4"/>
  <c r="C198" i="4"/>
  <c r="N208" i="10" l="1"/>
  <c r="X208" i="10"/>
  <c r="P208" i="10"/>
  <c r="T208" i="10"/>
  <c r="J209" i="10"/>
  <c r="I209" i="10" s="1"/>
  <c r="Q209" i="10"/>
  <c r="K209" i="10"/>
  <c r="S209" i="10"/>
  <c r="M209" i="10"/>
  <c r="U209" i="10"/>
  <c r="G209" i="10"/>
  <c r="H209" i="10" s="1"/>
  <c r="O209" i="10"/>
  <c r="W209" i="10"/>
  <c r="R208" i="10"/>
  <c r="V208" i="10"/>
  <c r="L208" i="10"/>
  <c r="D210" i="10"/>
  <c r="A210" i="10"/>
  <c r="B210" i="10"/>
  <c r="F210" i="10"/>
  <c r="C210" i="10"/>
  <c r="E211" i="10"/>
  <c r="Y207" i="10"/>
  <c r="Z207" i="10" s="1"/>
  <c r="P200" i="4"/>
  <c r="O200" i="4"/>
  <c r="R200" i="4"/>
  <c r="Q200" i="4"/>
  <c r="H200" i="4"/>
  <c r="K200" i="4"/>
  <c r="J200" i="4"/>
  <c r="I200" i="4"/>
  <c r="A199" i="4"/>
  <c r="B199" i="4"/>
  <c r="D199" i="4"/>
  <c r="E200" i="4"/>
  <c r="D200" i="4" s="1"/>
  <c r="C199" i="4"/>
  <c r="X209" i="10" l="1"/>
  <c r="G210" i="10"/>
  <c r="H210" i="10" s="1"/>
  <c r="K210" i="10"/>
  <c r="S210" i="10"/>
  <c r="M210" i="10"/>
  <c r="U210" i="10"/>
  <c r="O210" i="10"/>
  <c r="W210" i="10"/>
  <c r="J210" i="10"/>
  <c r="I210" i="10" s="1"/>
  <c r="Q210" i="10"/>
  <c r="P209" i="10"/>
  <c r="T209" i="10"/>
  <c r="L209" i="10"/>
  <c r="V209" i="10"/>
  <c r="R209" i="10"/>
  <c r="N209" i="10"/>
  <c r="B211" i="10"/>
  <c r="F211" i="10"/>
  <c r="C211" i="10"/>
  <c r="E212" i="10"/>
  <c r="D211" i="10"/>
  <c r="A211" i="10"/>
  <c r="Y208" i="10"/>
  <c r="Z208" i="10" s="1"/>
  <c r="P201" i="4"/>
  <c r="O201" i="4"/>
  <c r="R201" i="4"/>
  <c r="Q201" i="4"/>
  <c r="H201" i="4"/>
  <c r="K201" i="4"/>
  <c r="J201" i="4"/>
  <c r="I201" i="4"/>
  <c r="A200" i="4"/>
  <c r="B200" i="4"/>
  <c r="E201" i="4"/>
  <c r="D201" i="4" s="1"/>
  <c r="C200" i="4"/>
  <c r="R210" i="10" l="1"/>
  <c r="V210" i="10"/>
  <c r="N210" i="10"/>
  <c r="J211" i="10"/>
  <c r="I211" i="10" s="1"/>
  <c r="Q211" i="10"/>
  <c r="K211" i="10"/>
  <c r="S211" i="10"/>
  <c r="M211" i="10"/>
  <c r="U211" i="10"/>
  <c r="G211" i="10"/>
  <c r="H211" i="10" s="1"/>
  <c r="O211" i="10"/>
  <c r="W211" i="10"/>
  <c r="X210" i="10"/>
  <c r="T210" i="10"/>
  <c r="P210" i="10"/>
  <c r="L210" i="10"/>
  <c r="D212" i="10"/>
  <c r="A212" i="10"/>
  <c r="B212" i="10"/>
  <c r="F212" i="10"/>
  <c r="C212" i="10"/>
  <c r="E213" i="10"/>
  <c r="Y209" i="10"/>
  <c r="Z209" i="10" s="1"/>
  <c r="P202" i="4"/>
  <c r="O202" i="4"/>
  <c r="R202" i="4"/>
  <c r="Q202" i="4"/>
  <c r="H202" i="4"/>
  <c r="K202" i="4"/>
  <c r="J202" i="4"/>
  <c r="I202" i="4"/>
  <c r="A201" i="4"/>
  <c r="B201" i="4"/>
  <c r="E202" i="4"/>
  <c r="C201" i="4"/>
  <c r="Y210" i="10" l="1"/>
  <c r="Z210" i="10" s="1"/>
  <c r="L211" i="10"/>
  <c r="V211" i="10"/>
  <c r="R211" i="10"/>
  <c r="G212" i="10"/>
  <c r="H212" i="10" s="1"/>
  <c r="K212" i="10"/>
  <c r="S212" i="10"/>
  <c r="M212" i="10"/>
  <c r="U212" i="10"/>
  <c r="O212" i="10"/>
  <c r="W212" i="10"/>
  <c r="J212" i="10"/>
  <c r="I212" i="10" s="1"/>
  <c r="Q212" i="10"/>
  <c r="X211" i="10"/>
  <c r="N211" i="10"/>
  <c r="P211" i="10"/>
  <c r="T211" i="10"/>
  <c r="B213" i="10"/>
  <c r="F213" i="10"/>
  <c r="C213" i="10"/>
  <c r="E214" i="10"/>
  <c r="D213" i="10"/>
  <c r="A213" i="10"/>
  <c r="P203" i="4"/>
  <c r="O203" i="4"/>
  <c r="R203" i="4"/>
  <c r="Q203" i="4"/>
  <c r="H203" i="4"/>
  <c r="K203" i="4"/>
  <c r="J203" i="4"/>
  <c r="I203" i="4"/>
  <c r="B202" i="4"/>
  <c r="A202" i="4"/>
  <c r="D202" i="4"/>
  <c r="E203" i="4"/>
  <c r="D203" i="4" s="1"/>
  <c r="C202" i="4"/>
  <c r="R212" i="10" l="1"/>
  <c r="Y211" i="10"/>
  <c r="Z211" i="10" s="1"/>
  <c r="V212" i="10"/>
  <c r="N212" i="10"/>
  <c r="J213" i="10"/>
  <c r="I213" i="10" s="1"/>
  <c r="Q213" i="10"/>
  <c r="K213" i="10"/>
  <c r="S213" i="10"/>
  <c r="M213" i="10"/>
  <c r="U213" i="10"/>
  <c r="G213" i="10"/>
  <c r="H213" i="10" s="1"/>
  <c r="O213" i="10"/>
  <c r="W213" i="10"/>
  <c r="X212" i="10"/>
  <c r="T212" i="10"/>
  <c r="P212" i="10"/>
  <c r="L212" i="10"/>
  <c r="D214" i="10"/>
  <c r="A214" i="10"/>
  <c r="B214" i="10"/>
  <c r="F214" i="10"/>
  <c r="C214" i="10"/>
  <c r="E215" i="10"/>
  <c r="P204" i="4"/>
  <c r="O204" i="4"/>
  <c r="R204" i="4"/>
  <c r="Q204" i="4"/>
  <c r="H204" i="4"/>
  <c r="K204" i="4"/>
  <c r="J204" i="4"/>
  <c r="I204" i="4"/>
  <c r="B203" i="4"/>
  <c r="A203" i="4"/>
  <c r="E204" i="4"/>
  <c r="D204" i="4" s="1"/>
  <c r="C203" i="4"/>
  <c r="Y212" i="10" l="1"/>
  <c r="Z212" i="10" s="1"/>
  <c r="V213" i="10"/>
  <c r="R213" i="10"/>
  <c r="X213" i="10"/>
  <c r="N213" i="10"/>
  <c r="G214" i="10"/>
  <c r="H214" i="10" s="1"/>
  <c r="K214" i="10"/>
  <c r="S214" i="10"/>
  <c r="M214" i="10"/>
  <c r="U214" i="10"/>
  <c r="O214" i="10"/>
  <c r="W214" i="10"/>
  <c r="J214" i="10"/>
  <c r="I214" i="10" s="1"/>
  <c r="Q214" i="10"/>
  <c r="P213" i="10"/>
  <c r="T213" i="10"/>
  <c r="L213" i="10"/>
  <c r="B215" i="10"/>
  <c r="F215" i="10"/>
  <c r="C215" i="10"/>
  <c r="E216" i="10"/>
  <c r="D215" i="10"/>
  <c r="A215" i="10"/>
  <c r="P205" i="4"/>
  <c r="O205" i="4"/>
  <c r="R205" i="4"/>
  <c r="Q205" i="4"/>
  <c r="H205" i="4"/>
  <c r="K205" i="4"/>
  <c r="J205" i="4"/>
  <c r="I205" i="4"/>
  <c r="A204" i="4"/>
  <c r="B204" i="4"/>
  <c r="E205" i="4"/>
  <c r="D205" i="4" s="1"/>
  <c r="C204" i="4"/>
  <c r="R214" i="10" l="1"/>
  <c r="Y213" i="10"/>
  <c r="Z213" i="10" s="1"/>
  <c r="N214" i="10"/>
  <c r="X214" i="10"/>
  <c r="T214" i="10"/>
  <c r="J215" i="10"/>
  <c r="I215" i="10" s="1"/>
  <c r="Q215" i="10"/>
  <c r="K215" i="10"/>
  <c r="S215" i="10"/>
  <c r="M215" i="10"/>
  <c r="U215" i="10"/>
  <c r="G215" i="10"/>
  <c r="H215" i="10" s="1"/>
  <c r="O215" i="10"/>
  <c r="W215" i="10"/>
  <c r="P214" i="10"/>
  <c r="L214" i="10"/>
  <c r="V214" i="10"/>
  <c r="D216" i="10"/>
  <c r="A216" i="10"/>
  <c r="B216" i="10"/>
  <c r="F216" i="10"/>
  <c r="C216" i="10"/>
  <c r="E217" i="10"/>
  <c r="P206" i="4"/>
  <c r="O206" i="4"/>
  <c r="R206" i="4"/>
  <c r="Q206" i="4"/>
  <c r="H206" i="4"/>
  <c r="K206" i="4"/>
  <c r="J206" i="4"/>
  <c r="I206" i="4"/>
  <c r="A205" i="4"/>
  <c r="B205" i="4"/>
  <c r="E206" i="4"/>
  <c r="D206" i="4" s="1"/>
  <c r="C205" i="4"/>
  <c r="Y214" i="10" l="1"/>
  <c r="Z214" i="10" s="1"/>
  <c r="X215" i="10"/>
  <c r="N215" i="10"/>
  <c r="G216" i="10"/>
  <c r="H216" i="10" s="1"/>
  <c r="K216" i="10"/>
  <c r="S216" i="10"/>
  <c r="M216" i="10"/>
  <c r="U216" i="10"/>
  <c r="O216" i="10"/>
  <c r="W216" i="10"/>
  <c r="J216" i="10"/>
  <c r="I216" i="10" s="1"/>
  <c r="Q216" i="10"/>
  <c r="P215" i="10"/>
  <c r="T215" i="10"/>
  <c r="L215" i="10"/>
  <c r="V215" i="10"/>
  <c r="R215" i="10"/>
  <c r="B217" i="10"/>
  <c r="F217" i="10"/>
  <c r="C217" i="10"/>
  <c r="E218" i="10"/>
  <c r="D217" i="10"/>
  <c r="A217" i="10"/>
  <c r="P207" i="4"/>
  <c r="O207" i="4"/>
  <c r="R207" i="4"/>
  <c r="Q207" i="4"/>
  <c r="H207" i="4"/>
  <c r="K207" i="4"/>
  <c r="J207" i="4"/>
  <c r="I207" i="4"/>
  <c r="B206" i="4"/>
  <c r="A206" i="4"/>
  <c r="E207" i="4"/>
  <c r="C206" i="4"/>
  <c r="R216" i="10" l="1"/>
  <c r="Y215" i="10"/>
  <c r="Z215" i="10" s="1"/>
  <c r="P216" i="10"/>
  <c r="L216" i="10"/>
  <c r="V216" i="10"/>
  <c r="J217" i="10"/>
  <c r="I217" i="10" s="1"/>
  <c r="Q217" i="10"/>
  <c r="K217" i="10"/>
  <c r="S217" i="10"/>
  <c r="M217" i="10"/>
  <c r="U217" i="10"/>
  <c r="G217" i="10"/>
  <c r="H217" i="10" s="1"/>
  <c r="O217" i="10"/>
  <c r="W217" i="10"/>
  <c r="N216" i="10"/>
  <c r="X216" i="10"/>
  <c r="T216" i="10"/>
  <c r="D218" i="10"/>
  <c r="A218" i="10"/>
  <c r="B218" i="10"/>
  <c r="F218" i="10"/>
  <c r="C218" i="10"/>
  <c r="E219" i="10"/>
  <c r="P208" i="4"/>
  <c r="O208" i="4"/>
  <c r="R208" i="4"/>
  <c r="Q208" i="4"/>
  <c r="H208" i="4"/>
  <c r="K208" i="4"/>
  <c r="J208" i="4"/>
  <c r="I208" i="4"/>
  <c r="B207" i="4"/>
  <c r="A207" i="4"/>
  <c r="D207" i="4"/>
  <c r="E208" i="4"/>
  <c r="D208" i="4" s="1"/>
  <c r="C207" i="4"/>
  <c r="X217" i="10" l="1"/>
  <c r="N217" i="10"/>
  <c r="P217" i="10"/>
  <c r="T217" i="10"/>
  <c r="G218" i="10"/>
  <c r="H218" i="10" s="1"/>
  <c r="K218" i="10"/>
  <c r="S218" i="10"/>
  <c r="M218" i="10"/>
  <c r="U218" i="10"/>
  <c r="O218" i="10"/>
  <c r="W218" i="10"/>
  <c r="J218" i="10"/>
  <c r="I218" i="10" s="1"/>
  <c r="Q218" i="10"/>
  <c r="L217" i="10"/>
  <c r="V217" i="10"/>
  <c r="R217" i="10"/>
  <c r="B219" i="10"/>
  <c r="F219" i="10"/>
  <c r="C219" i="10"/>
  <c r="E220" i="10"/>
  <c r="D219" i="10"/>
  <c r="A219" i="10"/>
  <c r="Y216" i="10"/>
  <c r="Z216" i="10" s="1"/>
  <c r="P209" i="4"/>
  <c r="O209" i="4"/>
  <c r="R209" i="4"/>
  <c r="Q209" i="4"/>
  <c r="H209" i="4"/>
  <c r="K209" i="4"/>
  <c r="J209" i="4"/>
  <c r="I209" i="4"/>
  <c r="B208" i="4"/>
  <c r="A208" i="4"/>
  <c r="E209" i="4"/>
  <c r="D209" i="4" s="1"/>
  <c r="C208" i="4"/>
  <c r="R218" i="10" l="1"/>
  <c r="V218" i="10"/>
  <c r="Y217" i="10"/>
  <c r="Z217" i="10" s="1"/>
  <c r="N218" i="10"/>
  <c r="X218" i="10"/>
  <c r="T218" i="10"/>
  <c r="J219" i="10"/>
  <c r="I219" i="10" s="1"/>
  <c r="Q219" i="10"/>
  <c r="K219" i="10"/>
  <c r="S219" i="10"/>
  <c r="M219" i="10"/>
  <c r="U219" i="10"/>
  <c r="G219" i="10"/>
  <c r="H219" i="10" s="1"/>
  <c r="O219" i="10"/>
  <c r="W219" i="10"/>
  <c r="P218" i="10"/>
  <c r="L218" i="10"/>
  <c r="D220" i="10"/>
  <c r="A220" i="10"/>
  <c r="B220" i="10"/>
  <c r="F220" i="10"/>
  <c r="C220" i="10"/>
  <c r="E221" i="10"/>
  <c r="P210" i="4"/>
  <c r="O210" i="4"/>
  <c r="R210" i="4"/>
  <c r="Q210" i="4"/>
  <c r="H210" i="4"/>
  <c r="K210" i="4"/>
  <c r="J210" i="4"/>
  <c r="I210" i="4"/>
  <c r="A209" i="4"/>
  <c r="B209" i="4"/>
  <c r="E210" i="4"/>
  <c r="C209" i="4"/>
  <c r="D210" i="4"/>
  <c r="N219" i="10" l="1"/>
  <c r="X219" i="10"/>
  <c r="P219" i="10"/>
  <c r="T219" i="10"/>
  <c r="G220" i="10"/>
  <c r="H220" i="10" s="1"/>
  <c r="K220" i="10"/>
  <c r="S220" i="10"/>
  <c r="M220" i="10"/>
  <c r="U220" i="10"/>
  <c r="O220" i="10"/>
  <c r="W220" i="10"/>
  <c r="J220" i="10"/>
  <c r="I220" i="10" s="1"/>
  <c r="Q220" i="10"/>
  <c r="L219" i="10"/>
  <c r="V219" i="10"/>
  <c r="R219" i="10"/>
  <c r="B221" i="10"/>
  <c r="F221" i="10"/>
  <c r="C221" i="10"/>
  <c r="E222" i="10"/>
  <c r="D221" i="10"/>
  <c r="A221" i="10"/>
  <c r="Y218" i="10"/>
  <c r="Z218" i="10" s="1"/>
  <c r="P211" i="4"/>
  <c r="O211" i="4"/>
  <c r="R211" i="4"/>
  <c r="Q211" i="4"/>
  <c r="H211" i="4"/>
  <c r="K211" i="4"/>
  <c r="J211" i="4"/>
  <c r="I211" i="4"/>
  <c r="B210" i="4"/>
  <c r="A210" i="4"/>
  <c r="E211" i="4"/>
  <c r="D211" i="4" s="1"/>
  <c r="C210" i="4"/>
  <c r="X220" i="10" l="1"/>
  <c r="T220" i="10"/>
  <c r="P220" i="10"/>
  <c r="L220" i="10"/>
  <c r="R220" i="10"/>
  <c r="V220" i="10"/>
  <c r="Y219" i="10"/>
  <c r="Z219" i="10" s="1"/>
  <c r="N220" i="10"/>
  <c r="J221" i="10"/>
  <c r="I221" i="10" s="1"/>
  <c r="Q221" i="10"/>
  <c r="K221" i="10"/>
  <c r="S221" i="10"/>
  <c r="M221" i="10"/>
  <c r="U221" i="10"/>
  <c r="G221" i="10"/>
  <c r="H221" i="10" s="1"/>
  <c r="O221" i="10"/>
  <c r="W221" i="10"/>
  <c r="D222" i="10"/>
  <c r="A222" i="10"/>
  <c r="B222" i="10"/>
  <c r="F222" i="10"/>
  <c r="C222" i="10"/>
  <c r="E223" i="10"/>
  <c r="P212" i="4"/>
  <c r="O212" i="4"/>
  <c r="R212" i="4"/>
  <c r="Q212" i="4"/>
  <c r="H212" i="4"/>
  <c r="K212" i="4"/>
  <c r="J212" i="4"/>
  <c r="I212" i="4"/>
  <c r="A211" i="4"/>
  <c r="B211" i="4"/>
  <c r="E212" i="4"/>
  <c r="D212" i="4" s="1"/>
  <c r="C211" i="4"/>
  <c r="Y220" i="10" l="1"/>
  <c r="Z220" i="10" s="1"/>
  <c r="X221" i="10"/>
  <c r="N221" i="10"/>
  <c r="G222" i="10"/>
  <c r="H222" i="10" s="1"/>
  <c r="K222" i="10"/>
  <c r="S222" i="10"/>
  <c r="M222" i="10"/>
  <c r="U222" i="10"/>
  <c r="O222" i="10"/>
  <c r="W222" i="10"/>
  <c r="J222" i="10"/>
  <c r="I222" i="10" s="1"/>
  <c r="Q222" i="10"/>
  <c r="L221" i="10"/>
  <c r="P221" i="10"/>
  <c r="V221" i="10"/>
  <c r="R221" i="10"/>
  <c r="T221" i="10"/>
  <c r="B223" i="10"/>
  <c r="F223" i="10"/>
  <c r="C223" i="10"/>
  <c r="E224" i="10"/>
  <c r="D223" i="10"/>
  <c r="A223" i="10"/>
  <c r="P213" i="4"/>
  <c r="O213" i="4"/>
  <c r="R213" i="4"/>
  <c r="Q213" i="4"/>
  <c r="H213" i="4"/>
  <c r="K213" i="4"/>
  <c r="J213" i="4"/>
  <c r="I213" i="4"/>
  <c r="B212" i="4"/>
  <c r="A212" i="4"/>
  <c r="E213" i="4"/>
  <c r="C212" i="4"/>
  <c r="D213" i="4"/>
  <c r="J223" i="10" l="1"/>
  <c r="I223" i="10" s="1"/>
  <c r="Q223" i="10"/>
  <c r="K223" i="10"/>
  <c r="S223" i="10"/>
  <c r="M223" i="10"/>
  <c r="U223" i="10"/>
  <c r="G223" i="10"/>
  <c r="H223" i="10" s="1"/>
  <c r="O223" i="10"/>
  <c r="W223" i="10"/>
  <c r="N222" i="10"/>
  <c r="X222" i="10"/>
  <c r="T222" i="10"/>
  <c r="P222" i="10"/>
  <c r="L222" i="10"/>
  <c r="R222" i="10"/>
  <c r="V222" i="10"/>
  <c r="D224" i="10"/>
  <c r="A224" i="10"/>
  <c r="B224" i="10"/>
  <c r="F224" i="10"/>
  <c r="C224" i="10"/>
  <c r="E225" i="10"/>
  <c r="Y221" i="10"/>
  <c r="Z221" i="10" s="1"/>
  <c r="P214" i="4"/>
  <c r="O214" i="4"/>
  <c r="R214" i="4"/>
  <c r="Q214" i="4"/>
  <c r="H214" i="4"/>
  <c r="K214" i="4"/>
  <c r="J214" i="4"/>
  <c r="I214" i="4"/>
  <c r="A213" i="4"/>
  <c r="B213" i="4"/>
  <c r="E214" i="4"/>
  <c r="D214" i="4" s="1"/>
  <c r="C213" i="4"/>
  <c r="G224" i="10" l="1"/>
  <c r="H224" i="10" s="1"/>
  <c r="K224" i="10"/>
  <c r="S224" i="10"/>
  <c r="M224" i="10"/>
  <c r="U224" i="10"/>
  <c r="O224" i="10"/>
  <c r="W224" i="10"/>
  <c r="J224" i="10"/>
  <c r="I224" i="10" s="1"/>
  <c r="Q224" i="10"/>
  <c r="P223" i="10"/>
  <c r="T223" i="10"/>
  <c r="L223" i="10"/>
  <c r="V223" i="10"/>
  <c r="R223" i="10"/>
  <c r="X223" i="10"/>
  <c r="N223" i="10"/>
  <c r="Y222" i="10"/>
  <c r="Z222" i="10" s="1"/>
  <c r="B225" i="10"/>
  <c r="F225" i="10"/>
  <c r="C225" i="10"/>
  <c r="E226" i="10"/>
  <c r="D225" i="10"/>
  <c r="A225" i="10"/>
  <c r="P215" i="4"/>
  <c r="O215" i="4"/>
  <c r="R215" i="4"/>
  <c r="Q215" i="4"/>
  <c r="H215" i="4"/>
  <c r="K215" i="4"/>
  <c r="J215" i="4"/>
  <c r="I215" i="4"/>
  <c r="B214" i="4"/>
  <c r="A214" i="4"/>
  <c r="E215" i="4"/>
  <c r="C214" i="4"/>
  <c r="R224" i="10" l="1"/>
  <c r="N224" i="10"/>
  <c r="J225" i="10"/>
  <c r="I225" i="10" s="1"/>
  <c r="Q225" i="10"/>
  <c r="K225" i="10"/>
  <c r="S225" i="10"/>
  <c r="M225" i="10"/>
  <c r="U225" i="10"/>
  <c r="G225" i="10"/>
  <c r="H225" i="10" s="1"/>
  <c r="O225" i="10"/>
  <c r="W225" i="10"/>
  <c r="X224" i="10"/>
  <c r="T224" i="10"/>
  <c r="P224" i="10"/>
  <c r="L224" i="10"/>
  <c r="V224" i="10"/>
  <c r="Y223" i="10"/>
  <c r="Z223" i="10" s="1"/>
  <c r="D226" i="10"/>
  <c r="A226" i="10"/>
  <c r="B226" i="10"/>
  <c r="F226" i="10"/>
  <c r="C226" i="10"/>
  <c r="E227" i="10"/>
  <c r="P216" i="4"/>
  <c r="O216" i="4"/>
  <c r="R216" i="4"/>
  <c r="Q216" i="4"/>
  <c r="H216" i="4"/>
  <c r="K216" i="4"/>
  <c r="J216" i="4"/>
  <c r="I216" i="4"/>
  <c r="A215" i="4"/>
  <c r="B215" i="4"/>
  <c r="D215" i="4"/>
  <c r="E216" i="4"/>
  <c r="D216" i="4" s="1"/>
  <c r="C215" i="4"/>
  <c r="X225" i="10" l="1"/>
  <c r="P225" i="10"/>
  <c r="T225" i="10"/>
  <c r="L225" i="10"/>
  <c r="G226" i="10"/>
  <c r="H226" i="10" s="1"/>
  <c r="K226" i="10"/>
  <c r="S226" i="10"/>
  <c r="M226" i="10"/>
  <c r="U226" i="10"/>
  <c r="O226" i="10"/>
  <c r="W226" i="10"/>
  <c r="J226" i="10"/>
  <c r="I226" i="10" s="1"/>
  <c r="Q226" i="10"/>
  <c r="V225" i="10"/>
  <c r="R225" i="10"/>
  <c r="N225" i="10"/>
  <c r="B227" i="10"/>
  <c r="F227" i="10"/>
  <c r="C227" i="10"/>
  <c r="E228" i="10"/>
  <c r="D227" i="10"/>
  <c r="A227" i="10"/>
  <c r="Y224" i="10"/>
  <c r="Z224" i="10" s="1"/>
  <c r="P217" i="4"/>
  <c r="O217" i="4"/>
  <c r="R217" i="4"/>
  <c r="Q217" i="4"/>
  <c r="H217" i="4"/>
  <c r="K217" i="4"/>
  <c r="J217" i="4"/>
  <c r="I217" i="4"/>
  <c r="A216" i="4"/>
  <c r="B216" i="4"/>
  <c r="E217" i="4"/>
  <c r="D217" i="4" s="1"/>
  <c r="C216" i="4"/>
  <c r="R226" i="10" l="1"/>
  <c r="X226" i="10"/>
  <c r="T226" i="10"/>
  <c r="J227" i="10"/>
  <c r="I227" i="10" s="1"/>
  <c r="Q227" i="10"/>
  <c r="K227" i="10"/>
  <c r="S227" i="10"/>
  <c r="M227" i="10"/>
  <c r="U227" i="10"/>
  <c r="G227" i="10"/>
  <c r="H227" i="10" s="1"/>
  <c r="O227" i="10"/>
  <c r="W227" i="10"/>
  <c r="P226" i="10"/>
  <c r="L226" i="10"/>
  <c r="V226" i="10"/>
  <c r="N226" i="10"/>
  <c r="D228" i="10"/>
  <c r="A228" i="10"/>
  <c r="B228" i="10"/>
  <c r="F228" i="10"/>
  <c r="C228" i="10"/>
  <c r="E229" i="10"/>
  <c r="Y225" i="10"/>
  <c r="Z225" i="10" s="1"/>
  <c r="P218" i="4"/>
  <c r="O218" i="4"/>
  <c r="R218" i="4"/>
  <c r="Q218" i="4"/>
  <c r="H218" i="4"/>
  <c r="K218" i="4"/>
  <c r="J218" i="4"/>
  <c r="I218" i="4"/>
  <c r="A217" i="4"/>
  <c r="B217" i="4"/>
  <c r="E218" i="4"/>
  <c r="D218" i="4" s="1"/>
  <c r="C217" i="4"/>
  <c r="Y226" i="10" l="1"/>
  <c r="Z226" i="10" s="1"/>
  <c r="V227" i="10"/>
  <c r="R227" i="10"/>
  <c r="G228" i="10"/>
  <c r="H228" i="10" s="1"/>
  <c r="K228" i="10"/>
  <c r="S228" i="10"/>
  <c r="M228" i="10"/>
  <c r="U228" i="10"/>
  <c r="O228" i="10"/>
  <c r="W228" i="10"/>
  <c r="J228" i="10"/>
  <c r="I228" i="10" s="1"/>
  <c r="Q228" i="10"/>
  <c r="X227" i="10"/>
  <c r="N227" i="10"/>
  <c r="P227" i="10"/>
  <c r="T227" i="10"/>
  <c r="L227" i="10"/>
  <c r="B229" i="10"/>
  <c r="F229" i="10"/>
  <c r="D229" i="10"/>
  <c r="A229" i="10"/>
  <c r="C229" i="10"/>
  <c r="E230" i="10"/>
  <c r="P219" i="4"/>
  <c r="O219" i="4"/>
  <c r="R219" i="4"/>
  <c r="Q219" i="4"/>
  <c r="K219" i="4"/>
  <c r="J219" i="4"/>
  <c r="I219" i="4"/>
  <c r="H219" i="4"/>
  <c r="B218" i="4"/>
  <c r="A218" i="4"/>
  <c r="E219" i="4"/>
  <c r="D219" i="4" s="1"/>
  <c r="C218" i="4"/>
  <c r="R228" i="10" l="1"/>
  <c r="P228" i="10"/>
  <c r="L228" i="10"/>
  <c r="V228" i="10"/>
  <c r="N228" i="10"/>
  <c r="J229" i="10"/>
  <c r="I229" i="10" s="1"/>
  <c r="Q229" i="10"/>
  <c r="K229" i="10"/>
  <c r="S229" i="10"/>
  <c r="M229" i="10"/>
  <c r="U229" i="10"/>
  <c r="G229" i="10"/>
  <c r="H229" i="10" s="1"/>
  <c r="O229" i="10"/>
  <c r="W229" i="10"/>
  <c r="X228" i="10"/>
  <c r="T228" i="10"/>
  <c r="Y227" i="10"/>
  <c r="Z227" i="10" s="1"/>
  <c r="D230" i="10"/>
  <c r="B230" i="10"/>
  <c r="F230" i="10"/>
  <c r="E231" i="10"/>
  <c r="A230" i="10"/>
  <c r="C230" i="10"/>
  <c r="P220" i="4"/>
  <c r="O220" i="4"/>
  <c r="R220" i="4"/>
  <c r="Q220" i="4"/>
  <c r="K220" i="4"/>
  <c r="J220" i="4"/>
  <c r="I220" i="4"/>
  <c r="H220" i="4"/>
  <c r="B219" i="4"/>
  <c r="A219" i="4"/>
  <c r="E220" i="4"/>
  <c r="C219" i="4"/>
  <c r="V229" i="10" l="1"/>
  <c r="X229" i="10"/>
  <c r="N229" i="10"/>
  <c r="P229" i="10"/>
  <c r="T229" i="10"/>
  <c r="G230" i="10"/>
  <c r="H230" i="10" s="1"/>
  <c r="K230" i="10"/>
  <c r="S230" i="10"/>
  <c r="M230" i="10"/>
  <c r="U230" i="10"/>
  <c r="O230" i="10"/>
  <c r="W230" i="10"/>
  <c r="J230" i="10"/>
  <c r="I230" i="10" s="1"/>
  <c r="Q230" i="10"/>
  <c r="L229" i="10"/>
  <c r="R229" i="10"/>
  <c r="B231" i="10"/>
  <c r="F231" i="10"/>
  <c r="D231" i="10"/>
  <c r="E232" i="10"/>
  <c r="A231" i="10"/>
  <c r="C231" i="10"/>
  <c r="Y228" i="10"/>
  <c r="Z228" i="10" s="1"/>
  <c r="P221" i="4"/>
  <c r="O221" i="4"/>
  <c r="R221" i="4"/>
  <c r="Q221" i="4"/>
  <c r="K221" i="4"/>
  <c r="J221" i="4"/>
  <c r="I221" i="4"/>
  <c r="H221" i="4"/>
  <c r="A220" i="4"/>
  <c r="B220" i="4"/>
  <c r="D220" i="4"/>
  <c r="E221" i="4"/>
  <c r="D221" i="4" s="1"/>
  <c r="C220" i="4"/>
  <c r="R230" i="10" l="1"/>
  <c r="Y229" i="10"/>
  <c r="Z229" i="10" s="1"/>
  <c r="P230" i="10"/>
  <c r="L230" i="10"/>
  <c r="V230" i="10"/>
  <c r="J231" i="10"/>
  <c r="I231" i="10" s="1"/>
  <c r="Q231" i="10"/>
  <c r="K231" i="10"/>
  <c r="S231" i="10"/>
  <c r="M231" i="10"/>
  <c r="U231" i="10"/>
  <c r="G231" i="10"/>
  <c r="H231" i="10" s="1"/>
  <c r="O231" i="10"/>
  <c r="W231" i="10"/>
  <c r="N230" i="10"/>
  <c r="X230" i="10"/>
  <c r="T230" i="10"/>
  <c r="D232" i="10"/>
  <c r="B232" i="10"/>
  <c r="F232" i="10"/>
  <c r="C232" i="10"/>
  <c r="E233" i="10"/>
  <c r="A232" i="10"/>
  <c r="P222" i="4"/>
  <c r="O222" i="4"/>
  <c r="R222" i="4"/>
  <c r="Q222" i="4"/>
  <c r="K222" i="4"/>
  <c r="J222" i="4"/>
  <c r="I222" i="4"/>
  <c r="H222" i="4"/>
  <c r="A221" i="4"/>
  <c r="B221" i="4"/>
  <c r="E222" i="4"/>
  <c r="D222" i="4" s="1"/>
  <c r="C221" i="4"/>
  <c r="Y230" i="10" l="1"/>
  <c r="Z230" i="10" s="1"/>
  <c r="X231" i="10"/>
  <c r="N231" i="10"/>
  <c r="G232" i="10"/>
  <c r="H232" i="10" s="1"/>
  <c r="K232" i="10"/>
  <c r="S232" i="10"/>
  <c r="M232" i="10"/>
  <c r="U232" i="10"/>
  <c r="O232" i="10"/>
  <c r="W232" i="10"/>
  <c r="J232" i="10"/>
  <c r="I232" i="10" s="1"/>
  <c r="Q232" i="10"/>
  <c r="P231" i="10"/>
  <c r="T231" i="10"/>
  <c r="L231" i="10"/>
  <c r="V231" i="10"/>
  <c r="R231" i="10"/>
  <c r="B233" i="10"/>
  <c r="F233" i="10"/>
  <c r="D233" i="10"/>
  <c r="A233" i="10"/>
  <c r="C233" i="10"/>
  <c r="E234" i="10"/>
  <c r="R223" i="4"/>
  <c r="P223" i="4"/>
  <c r="Q223" i="4"/>
  <c r="O223" i="4"/>
  <c r="K223" i="4"/>
  <c r="J223" i="4"/>
  <c r="I223" i="4"/>
  <c r="H223" i="4"/>
  <c r="B222" i="4"/>
  <c r="A222" i="4"/>
  <c r="E223" i="4"/>
  <c r="D223" i="4" s="1"/>
  <c r="C222" i="4"/>
  <c r="R232" i="10" l="1"/>
  <c r="V232" i="10"/>
  <c r="Y231" i="10"/>
  <c r="Z231" i="10" s="1"/>
  <c r="P232" i="10"/>
  <c r="L232" i="10"/>
  <c r="J233" i="10"/>
  <c r="I233" i="10" s="1"/>
  <c r="Q233" i="10"/>
  <c r="K233" i="10"/>
  <c r="S233" i="10"/>
  <c r="M233" i="10"/>
  <c r="U233" i="10"/>
  <c r="G233" i="10"/>
  <c r="H233" i="10" s="1"/>
  <c r="O233" i="10"/>
  <c r="W233" i="10"/>
  <c r="N232" i="10"/>
  <c r="X232" i="10"/>
  <c r="T232" i="10"/>
  <c r="D234" i="10"/>
  <c r="B234" i="10"/>
  <c r="F234" i="10"/>
  <c r="E235" i="10"/>
  <c r="A234" i="10"/>
  <c r="C234" i="10"/>
  <c r="R224" i="4"/>
  <c r="P224" i="4"/>
  <c r="Q224" i="4"/>
  <c r="O224" i="4"/>
  <c r="K224" i="4"/>
  <c r="J224" i="4"/>
  <c r="I224" i="4"/>
  <c r="H224" i="4"/>
  <c r="B223" i="4"/>
  <c r="A223" i="4"/>
  <c r="E224" i="4"/>
  <c r="C223" i="4"/>
  <c r="V233" i="10" l="1"/>
  <c r="R233" i="10"/>
  <c r="X233" i="10"/>
  <c r="N233" i="10"/>
  <c r="G234" i="10"/>
  <c r="H234" i="10" s="1"/>
  <c r="K234" i="10"/>
  <c r="S234" i="10"/>
  <c r="M234" i="10"/>
  <c r="U234" i="10"/>
  <c r="O234" i="10"/>
  <c r="W234" i="10"/>
  <c r="J234" i="10"/>
  <c r="I234" i="10" s="1"/>
  <c r="Q234" i="10"/>
  <c r="P233" i="10"/>
  <c r="T233" i="10"/>
  <c r="L233" i="10"/>
  <c r="Y232" i="10"/>
  <c r="Z232" i="10" s="1"/>
  <c r="B235" i="10"/>
  <c r="F235" i="10"/>
  <c r="D235" i="10"/>
  <c r="E236" i="10"/>
  <c r="A235" i="10"/>
  <c r="C235" i="10"/>
  <c r="R225" i="4"/>
  <c r="P225" i="4"/>
  <c r="Q225" i="4"/>
  <c r="O225" i="4"/>
  <c r="K225" i="4"/>
  <c r="J225" i="4"/>
  <c r="I225" i="4"/>
  <c r="H225" i="4"/>
  <c r="B224" i="4"/>
  <c r="A224" i="4"/>
  <c r="D224" i="4"/>
  <c r="E225" i="4"/>
  <c r="C224" i="4"/>
  <c r="R234" i="10" l="1"/>
  <c r="V234" i="10"/>
  <c r="N234" i="10"/>
  <c r="X234" i="10"/>
  <c r="T234" i="10"/>
  <c r="J235" i="10"/>
  <c r="I235" i="10" s="1"/>
  <c r="Q235" i="10"/>
  <c r="K235" i="10"/>
  <c r="S235" i="10"/>
  <c r="M235" i="10"/>
  <c r="U235" i="10"/>
  <c r="G235" i="10"/>
  <c r="H235" i="10" s="1"/>
  <c r="O235" i="10"/>
  <c r="W235" i="10"/>
  <c r="P234" i="10"/>
  <c r="L234" i="10"/>
  <c r="Y233" i="10"/>
  <c r="Z233" i="10" s="1"/>
  <c r="D236" i="10"/>
  <c r="B236" i="10"/>
  <c r="F236" i="10"/>
  <c r="C236" i="10"/>
  <c r="E237" i="10"/>
  <c r="A236" i="10"/>
  <c r="R226" i="4"/>
  <c r="P226" i="4"/>
  <c r="Q226" i="4"/>
  <c r="O226" i="4"/>
  <c r="K226" i="4"/>
  <c r="J226" i="4"/>
  <c r="I226" i="4"/>
  <c r="H226" i="4"/>
  <c r="A225" i="4"/>
  <c r="B225" i="4"/>
  <c r="D225" i="4"/>
  <c r="E226" i="4"/>
  <c r="D226" i="4" s="1"/>
  <c r="C225" i="4"/>
  <c r="Y234" i="10" l="1"/>
  <c r="Z234" i="10" s="1"/>
  <c r="N235" i="10"/>
  <c r="X235" i="10"/>
  <c r="P235" i="10"/>
  <c r="T235" i="10"/>
  <c r="G236" i="10"/>
  <c r="H236" i="10" s="1"/>
  <c r="K236" i="10"/>
  <c r="S236" i="10"/>
  <c r="M236" i="10"/>
  <c r="U236" i="10"/>
  <c r="O236" i="10"/>
  <c r="W236" i="10"/>
  <c r="J236" i="10"/>
  <c r="I236" i="10" s="1"/>
  <c r="Q236" i="10"/>
  <c r="L235" i="10"/>
  <c r="V235" i="10"/>
  <c r="R235" i="10"/>
  <c r="B237" i="10"/>
  <c r="F237" i="10"/>
  <c r="D237" i="10"/>
  <c r="A237" i="10"/>
  <c r="C237" i="10"/>
  <c r="E238" i="10"/>
  <c r="R227" i="4"/>
  <c r="P227" i="4"/>
  <c r="Q227" i="4"/>
  <c r="O227" i="4"/>
  <c r="K227" i="4"/>
  <c r="J227" i="4"/>
  <c r="I227" i="4"/>
  <c r="H227" i="4"/>
  <c r="B226" i="4"/>
  <c r="A226" i="4"/>
  <c r="E227" i="4"/>
  <c r="D227" i="4" s="1"/>
  <c r="C226" i="4"/>
  <c r="R236" i="10" l="1"/>
  <c r="V236" i="10"/>
  <c r="N236" i="10"/>
  <c r="X236" i="10"/>
  <c r="T236" i="10"/>
  <c r="J237" i="10"/>
  <c r="I237" i="10" s="1"/>
  <c r="Q237" i="10"/>
  <c r="K237" i="10"/>
  <c r="S237" i="10"/>
  <c r="M237" i="10"/>
  <c r="U237" i="10"/>
  <c r="G237" i="10"/>
  <c r="H237" i="10" s="1"/>
  <c r="O237" i="10"/>
  <c r="W237" i="10"/>
  <c r="P236" i="10"/>
  <c r="L236" i="10"/>
  <c r="Y235" i="10"/>
  <c r="Z235" i="10" s="1"/>
  <c r="D238" i="10"/>
  <c r="B238" i="10"/>
  <c r="F238" i="10"/>
  <c r="A238" i="10"/>
  <c r="C238" i="10"/>
  <c r="E239" i="10"/>
  <c r="R228" i="4"/>
  <c r="P228" i="4"/>
  <c r="Q228" i="4"/>
  <c r="O228" i="4"/>
  <c r="K228" i="4"/>
  <c r="J228" i="4"/>
  <c r="I228" i="4"/>
  <c r="H228" i="4"/>
  <c r="A227" i="4"/>
  <c r="B227" i="4"/>
  <c r="E228" i="4"/>
  <c r="D228" i="4" s="1"/>
  <c r="C227" i="4"/>
  <c r="X237" i="10" l="1"/>
  <c r="N237" i="10"/>
  <c r="G238" i="10"/>
  <c r="H238" i="10" s="1"/>
  <c r="K238" i="10"/>
  <c r="S238" i="10"/>
  <c r="M238" i="10"/>
  <c r="U238" i="10"/>
  <c r="O238" i="10"/>
  <c r="W238" i="10"/>
  <c r="J238" i="10"/>
  <c r="I238" i="10" s="1"/>
  <c r="Q238" i="10"/>
  <c r="P237" i="10"/>
  <c r="T237" i="10"/>
  <c r="L237" i="10"/>
  <c r="V237" i="10"/>
  <c r="R237" i="10"/>
  <c r="B239" i="10"/>
  <c r="F239" i="10"/>
  <c r="C239" i="10"/>
  <c r="E240" i="10"/>
  <c r="D239" i="10"/>
  <c r="A239" i="10"/>
  <c r="Y236" i="10"/>
  <c r="Z236" i="10" s="1"/>
  <c r="R229" i="4"/>
  <c r="P229" i="4"/>
  <c r="Q229" i="4"/>
  <c r="O229" i="4"/>
  <c r="K229" i="4"/>
  <c r="J229" i="4"/>
  <c r="I229" i="4"/>
  <c r="H229" i="4"/>
  <c r="B228" i="4"/>
  <c r="A228" i="4"/>
  <c r="E229" i="4"/>
  <c r="D229" i="4" s="1"/>
  <c r="C228" i="4"/>
  <c r="R238" i="10" l="1"/>
  <c r="V238" i="10"/>
  <c r="P238" i="10"/>
  <c r="L238" i="10"/>
  <c r="N238" i="10"/>
  <c r="J239" i="10"/>
  <c r="I239" i="10" s="1"/>
  <c r="Q239" i="10"/>
  <c r="K239" i="10"/>
  <c r="S239" i="10"/>
  <c r="M239" i="10"/>
  <c r="U239" i="10"/>
  <c r="G239" i="10"/>
  <c r="H239" i="10" s="1"/>
  <c r="O239" i="10"/>
  <c r="W239" i="10"/>
  <c r="X238" i="10"/>
  <c r="T238" i="10"/>
  <c r="D240" i="10"/>
  <c r="A240" i="10"/>
  <c r="B240" i="10"/>
  <c r="F240" i="10"/>
  <c r="C240" i="10"/>
  <c r="E241" i="10"/>
  <c r="Y237" i="10"/>
  <c r="Z237" i="10" s="1"/>
  <c r="R230" i="4"/>
  <c r="P230" i="4"/>
  <c r="Q230" i="4"/>
  <c r="O230" i="4"/>
  <c r="K230" i="4"/>
  <c r="J230" i="4"/>
  <c r="I230" i="4"/>
  <c r="H230" i="4"/>
  <c r="A229" i="4"/>
  <c r="B229" i="4"/>
  <c r="E230" i="4"/>
  <c r="C229" i="4"/>
  <c r="Y238" i="10" l="1"/>
  <c r="Z238" i="10" s="1"/>
  <c r="X239" i="10"/>
  <c r="N239" i="10"/>
  <c r="G240" i="10"/>
  <c r="H240" i="10" s="1"/>
  <c r="M240" i="10"/>
  <c r="U240" i="10"/>
  <c r="O240" i="10"/>
  <c r="W240" i="10"/>
  <c r="J240" i="10"/>
  <c r="I240" i="10" s="1"/>
  <c r="Q240" i="10"/>
  <c r="K240" i="10"/>
  <c r="S240" i="10"/>
  <c r="P239" i="10"/>
  <c r="T239" i="10"/>
  <c r="L239" i="10"/>
  <c r="V239" i="10"/>
  <c r="R239" i="10"/>
  <c r="B241" i="10"/>
  <c r="F241" i="10"/>
  <c r="C241" i="10"/>
  <c r="E242" i="10"/>
  <c r="D241" i="10"/>
  <c r="A241" i="10"/>
  <c r="R231" i="4"/>
  <c r="P231" i="4"/>
  <c r="Q231" i="4"/>
  <c r="O231" i="4"/>
  <c r="K231" i="4"/>
  <c r="J231" i="4"/>
  <c r="I231" i="4"/>
  <c r="H231" i="4"/>
  <c r="B230" i="4"/>
  <c r="A230" i="4"/>
  <c r="D230" i="4"/>
  <c r="E231" i="4"/>
  <c r="C230" i="4"/>
  <c r="L240" i="10" l="1"/>
  <c r="P240" i="10"/>
  <c r="X240" i="10"/>
  <c r="R240" i="10"/>
  <c r="V240" i="10"/>
  <c r="T240" i="10"/>
  <c r="Y239" i="10"/>
  <c r="Z239" i="10" s="1"/>
  <c r="J241" i="10"/>
  <c r="I241" i="10" s="1"/>
  <c r="Q241" i="10"/>
  <c r="K241" i="10"/>
  <c r="S241" i="10"/>
  <c r="G241" i="10"/>
  <c r="H241" i="10" s="1"/>
  <c r="M241" i="10"/>
  <c r="U241" i="10"/>
  <c r="O241" i="10"/>
  <c r="W241" i="10"/>
  <c r="N240" i="10"/>
  <c r="D242" i="10"/>
  <c r="A242" i="10"/>
  <c r="B242" i="10"/>
  <c r="F242" i="10"/>
  <c r="C242" i="10"/>
  <c r="E243" i="10"/>
  <c r="R232" i="4"/>
  <c r="P232" i="4"/>
  <c r="Q232" i="4"/>
  <c r="O232" i="4"/>
  <c r="K232" i="4"/>
  <c r="J232" i="4"/>
  <c r="I232" i="4"/>
  <c r="H232" i="4"/>
  <c r="A231" i="4"/>
  <c r="B231" i="4"/>
  <c r="D231" i="4"/>
  <c r="E232" i="4"/>
  <c r="D232" i="4" s="1"/>
  <c r="C231" i="4"/>
  <c r="X241" i="10" l="1"/>
  <c r="P241" i="10"/>
  <c r="T241" i="10"/>
  <c r="G242" i="10"/>
  <c r="H242" i="10" s="1"/>
  <c r="M242" i="10"/>
  <c r="U242" i="10"/>
  <c r="O242" i="10"/>
  <c r="W242" i="10"/>
  <c r="J242" i="10"/>
  <c r="I242" i="10" s="1"/>
  <c r="Q242" i="10"/>
  <c r="K242" i="10"/>
  <c r="S242" i="10"/>
  <c r="V241" i="10"/>
  <c r="L241" i="10"/>
  <c r="N241" i="10"/>
  <c r="R241" i="10"/>
  <c r="Y240" i="10"/>
  <c r="Z240" i="10" s="1"/>
  <c r="B243" i="10"/>
  <c r="F243" i="10"/>
  <c r="C243" i="10"/>
  <c r="E244" i="10"/>
  <c r="D243" i="10"/>
  <c r="A243" i="10"/>
  <c r="R233" i="4"/>
  <c r="P233" i="4"/>
  <c r="Q233" i="4"/>
  <c r="O233" i="4"/>
  <c r="K233" i="4"/>
  <c r="J233" i="4"/>
  <c r="I233" i="4"/>
  <c r="H233" i="4"/>
  <c r="A232" i="4"/>
  <c r="B232" i="4"/>
  <c r="E233" i="4"/>
  <c r="C232" i="4"/>
  <c r="L242" i="10" l="1"/>
  <c r="T242" i="10"/>
  <c r="X242" i="10"/>
  <c r="Y241" i="10"/>
  <c r="Z241" i="10" s="1"/>
  <c r="N242" i="10"/>
  <c r="J243" i="10"/>
  <c r="I243" i="10" s="1"/>
  <c r="Q243" i="10"/>
  <c r="K243" i="10"/>
  <c r="S243" i="10"/>
  <c r="G243" i="10"/>
  <c r="H243" i="10" s="1"/>
  <c r="M243" i="10"/>
  <c r="U243" i="10"/>
  <c r="O243" i="10"/>
  <c r="W243" i="10"/>
  <c r="P242" i="10"/>
  <c r="R242" i="10"/>
  <c r="V242" i="10"/>
  <c r="D244" i="10"/>
  <c r="A244" i="10"/>
  <c r="B244" i="10"/>
  <c r="F244" i="10"/>
  <c r="C244" i="10"/>
  <c r="E245" i="10"/>
  <c r="R234" i="4"/>
  <c r="P234" i="4"/>
  <c r="Q234" i="4"/>
  <c r="O234" i="4"/>
  <c r="K234" i="4"/>
  <c r="J234" i="4"/>
  <c r="I234" i="4"/>
  <c r="H234" i="4"/>
  <c r="A233" i="4"/>
  <c r="B233" i="4"/>
  <c r="D233" i="4"/>
  <c r="E234" i="4"/>
  <c r="D234" i="4" s="1"/>
  <c r="C233" i="4"/>
  <c r="X243" i="10" l="1"/>
  <c r="G244" i="10"/>
  <c r="H244" i="10" s="1"/>
  <c r="M244" i="10"/>
  <c r="U244" i="10"/>
  <c r="O244" i="10"/>
  <c r="W244" i="10"/>
  <c r="J244" i="10"/>
  <c r="I244" i="10" s="1"/>
  <c r="Q244" i="10"/>
  <c r="K244" i="10"/>
  <c r="S244" i="10"/>
  <c r="V243" i="10"/>
  <c r="L243" i="10"/>
  <c r="N243" i="10"/>
  <c r="R243" i="10"/>
  <c r="P243" i="10"/>
  <c r="T243" i="10"/>
  <c r="B245" i="10"/>
  <c r="F245" i="10"/>
  <c r="C245" i="10"/>
  <c r="E246" i="10"/>
  <c r="D245" i="10"/>
  <c r="A245" i="10"/>
  <c r="Y242" i="10"/>
  <c r="Z242" i="10" s="1"/>
  <c r="R235" i="4"/>
  <c r="P235" i="4"/>
  <c r="Q235" i="4"/>
  <c r="O235" i="4"/>
  <c r="K235" i="4"/>
  <c r="J235" i="4"/>
  <c r="I235" i="4"/>
  <c r="H235" i="4"/>
  <c r="B234" i="4"/>
  <c r="A234" i="4"/>
  <c r="E235" i="4"/>
  <c r="D235" i="4" s="1"/>
  <c r="C234" i="4"/>
  <c r="T244" i="10" l="1"/>
  <c r="X244" i="10"/>
  <c r="Y243" i="10"/>
  <c r="Z243" i="10" s="1"/>
  <c r="J245" i="10"/>
  <c r="I245" i="10" s="1"/>
  <c r="Q245" i="10"/>
  <c r="K245" i="10"/>
  <c r="S245" i="10"/>
  <c r="G245" i="10"/>
  <c r="H245" i="10" s="1"/>
  <c r="M245" i="10"/>
  <c r="U245" i="10"/>
  <c r="O245" i="10"/>
  <c r="W245" i="10"/>
  <c r="L244" i="10"/>
  <c r="P244" i="10"/>
  <c r="R244" i="10"/>
  <c r="V244" i="10"/>
  <c r="N244" i="10"/>
  <c r="D246" i="10"/>
  <c r="A246" i="10"/>
  <c r="B246" i="10"/>
  <c r="F246" i="10"/>
  <c r="C246" i="10"/>
  <c r="E247" i="10"/>
  <c r="R236" i="4"/>
  <c r="P236" i="4"/>
  <c r="Q236" i="4"/>
  <c r="O236" i="4"/>
  <c r="K236" i="4"/>
  <c r="J236" i="4"/>
  <c r="I236" i="4"/>
  <c r="H236" i="4"/>
  <c r="B235" i="4"/>
  <c r="A235" i="4"/>
  <c r="E236" i="4"/>
  <c r="C235" i="4"/>
  <c r="X245" i="10" l="1"/>
  <c r="P245" i="10"/>
  <c r="T245" i="10"/>
  <c r="G246" i="10"/>
  <c r="H246" i="10" s="1"/>
  <c r="M246" i="10"/>
  <c r="U246" i="10"/>
  <c r="O246" i="10"/>
  <c r="W246" i="10"/>
  <c r="J246" i="10"/>
  <c r="I246" i="10" s="1"/>
  <c r="Q246" i="10"/>
  <c r="K246" i="10"/>
  <c r="S246" i="10"/>
  <c r="V245" i="10"/>
  <c r="L245" i="10"/>
  <c r="N245" i="10"/>
  <c r="R245" i="10"/>
  <c r="B247" i="10"/>
  <c r="F247" i="10"/>
  <c r="C247" i="10"/>
  <c r="E248" i="10"/>
  <c r="D247" i="10"/>
  <c r="A247" i="10"/>
  <c r="Y244" i="10"/>
  <c r="Z244" i="10" s="1"/>
  <c r="R237" i="4"/>
  <c r="P237" i="4"/>
  <c r="Q237" i="4"/>
  <c r="O237" i="4"/>
  <c r="K237" i="4"/>
  <c r="J237" i="4"/>
  <c r="I237" i="4"/>
  <c r="H237" i="4"/>
  <c r="A236" i="4"/>
  <c r="B236" i="4"/>
  <c r="D236" i="4"/>
  <c r="E237" i="4"/>
  <c r="C236" i="4"/>
  <c r="L246" i="10" l="1"/>
  <c r="T246" i="10"/>
  <c r="X246" i="10"/>
  <c r="R246" i="10"/>
  <c r="J247" i="10"/>
  <c r="I247" i="10" s="1"/>
  <c r="Q247" i="10"/>
  <c r="K247" i="10"/>
  <c r="S247" i="10"/>
  <c r="G247" i="10"/>
  <c r="H247" i="10" s="1"/>
  <c r="M247" i="10"/>
  <c r="U247" i="10"/>
  <c r="O247" i="10"/>
  <c r="W247" i="10"/>
  <c r="N246" i="10"/>
  <c r="P246" i="10"/>
  <c r="V246" i="10"/>
  <c r="D248" i="10"/>
  <c r="A248" i="10"/>
  <c r="B248" i="10"/>
  <c r="F248" i="10"/>
  <c r="C248" i="10"/>
  <c r="E249" i="10"/>
  <c r="Y245" i="10"/>
  <c r="Z245" i="10" s="1"/>
  <c r="R238" i="4"/>
  <c r="P238" i="4"/>
  <c r="Q238" i="4"/>
  <c r="O238" i="4"/>
  <c r="K238" i="4"/>
  <c r="J238" i="4"/>
  <c r="I238" i="4"/>
  <c r="H238" i="4"/>
  <c r="A237" i="4"/>
  <c r="B237" i="4"/>
  <c r="D237" i="4"/>
  <c r="E238" i="4"/>
  <c r="D238" i="4" s="1"/>
  <c r="C237" i="4"/>
  <c r="X247" i="10" l="1"/>
  <c r="G248" i="10"/>
  <c r="H248" i="10" s="1"/>
  <c r="M248" i="10"/>
  <c r="U248" i="10"/>
  <c r="O248" i="10"/>
  <c r="W248" i="10"/>
  <c r="J248" i="10"/>
  <c r="I248" i="10" s="1"/>
  <c r="Q248" i="10"/>
  <c r="K248" i="10"/>
  <c r="S248" i="10"/>
  <c r="P247" i="10"/>
  <c r="T247" i="10"/>
  <c r="V247" i="10"/>
  <c r="L247" i="10"/>
  <c r="N247" i="10"/>
  <c r="R247" i="10"/>
  <c r="B249" i="10"/>
  <c r="F249" i="10"/>
  <c r="C249" i="10"/>
  <c r="E250" i="10"/>
  <c r="D249" i="10"/>
  <c r="A249" i="10"/>
  <c r="Y246" i="10"/>
  <c r="Z246" i="10" s="1"/>
  <c r="R239" i="4"/>
  <c r="P239" i="4"/>
  <c r="Q239" i="4"/>
  <c r="O239" i="4"/>
  <c r="K239" i="4"/>
  <c r="J239" i="4"/>
  <c r="I239" i="4"/>
  <c r="H239" i="4"/>
  <c r="B238" i="4"/>
  <c r="A238" i="4"/>
  <c r="E239" i="4"/>
  <c r="D239" i="4" s="1"/>
  <c r="C238" i="4"/>
  <c r="T248" i="10" l="1"/>
  <c r="X248" i="10"/>
  <c r="L248" i="10"/>
  <c r="P248" i="10"/>
  <c r="J249" i="10"/>
  <c r="I249" i="10" s="1"/>
  <c r="Q249" i="10"/>
  <c r="K249" i="10"/>
  <c r="S249" i="10"/>
  <c r="G249" i="10"/>
  <c r="H249" i="10" s="1"/>
  <c r="M249" i="10"/>
  <c r="U249" i="10"/>
  <c r="O249" i="10"/>
  <c r="W249" i="10"/>
  <c r="R248" i="10"/>
  <c r="V248" i="10"/>
  <c r="N248" i="10"/>
  <c r="D250" i="10"/>
  <c r="A250" i="10"/>
  <c r="B250" i="10"/>
  <c r="F250" i="10"/>
  <c r="C250" i="10"/>
  <c r="E251" i="10"/>
  <c r="Y247" i="10"/>
  <c r="Z247" i="10" s="1"/>
  <c r="R240" i="4"/>
  <c r="P240" i="4"/>
  <c r="Q240" i="4"/>
  <c r="O240" i="4"/>
  <c r="K240" i="4"/>
  <c r="J240" i="4"/>
  <c r="I240" i="4"/>
  <c r="H240" i="4"/>
  <c r="B239" i="4"/>
  <c r="A239" i="4"/>
  <c r="E240" i="4"/>
  <c r="C239" i="4"/>
  <c r="D240" i="4"/>
  <c r="X249" i="10" l="1"/>
  <c r="Y248" i="10"/>
  <c r="Z248" i="10" s="1"/>
  <c r="V249" i="10"/>
  <c r="L249" i="10"/>
  <c r="N249" i="10"/>
  <c r="R249" i="10"/>
  <c r="G250" i="10"/>
  <c r="H250" i="10" s="1"/>
  <c r="M250" i="10"/>
  <c r="U250" i="10"/>
  <c r="O250" i="10"/>
  <c r="W250" i="10"/>
  <c r="J250" i="10"/>
  <c r="I250" i="10" s="1"/>
  <c r="Q250" i="10"/>
  <c r="K250" i="10"/>
  <c r="S250" i="10"/>
  <c r="P249" i="10"/>
  <c r="T249" i="10"/>
  <c r="B251" i="10"/>
  <c r="F251" i="10"/>
  <c r="C251" i="10"/>
  <c r="E252" i="10"/>
  <c r="D251" i="10"/>
  <c r="A251" i="10"/>
  <c r="R241" i="4"/>
  <c r="P241" i="4"/>
  <c r="Q241" i="4"/>
  <c r="O241" i="4"/>
  <c r="K241" i="4"/>
  <c r="J241" i="4"/>
  <c r="I241" i="4"/>
  <c r="H241" i="4"/>
  <c r="B240" i="4"/>
  <c r="A240" i="4"/>
  <c r="E241" i="4"/>
  <c r="D241" i="4" s="1"/>
  <c r="C240" i="4"/>
  <c r="T250" i="10" l="1"/>
  <c r="Y249" i="10"/>
  <c r="Z249" i="10" s="1"/>
  <c r="L250" i="10"/>
  <c r="P250" i="10"/>
  <c r="R250" i="10"/>
  <c r="V250" i="10"/>
  <c r="N250" i="10"/>
  <c r="J251" i="10"/>
  <c r="I251" i="10" s="1"/>
  <c r="Q251" i="10"/>
  <c r="K251" i="10"/>
  <c r="S251" i="10"/>
  <c r="G251" i="10"/>
  <c r="H251" i="10" s="1"/>
  <c r="M251" i="10"/>
  <c r="U251" i="10"/>
  <c r="O251" i="10"/>
  <c r="W251" i="10"/>
  <c r="X250" i="10"/>
  <c r="D252" i="10"/>
  <c r="A252" i="10"/>
  <c r="B252" i="10"/>
  <c r="F252" i="10"/>
  <c r="C252" i="10"/>
  <c r="E253" i="10"/>
  <c r="R242" i="4"/>
  <c r="P242" i="4"/>
  <c r="Q242" i="4"/>
  <c r="O242" i="4"/>
  <c r="K242" i="4"/>
  <c r="J242" i="4"/>
  <c r="I242" i="4"/>
  <c r="H242" i="4"/>
  <c r="A241" i="4"/>
  <c r="B241" i="4"/>
  <c r="E242" i="4"/>
  <c r="D242" i="4" s="1"/>
  <c r="C241" i="4"/>
  <c r="X251" i="10" l="1"/>
  <c r="V251" i="10"/>
  <c r="L251" i="10"/>
  <c r="N251" i="10"/>
  <c r="R251" i="10"/>
  <c r="G252" i="10"/>
  <c r="H252" i="10" s="1"/>
  <c r="M252" i="10"/>
  <c r="U252" i="10"/>
  <c r="O252" i="10"/>
  <c r="W252" i="10"/>
  <c r="J252" i="10"/>
  <c r="I252" i="10" s="1"/>
  <c r="Q252" i="10"/>
  <c r="K252" i="10"/>
  <c r="S252" i="10"/>
  <c r="P251" i="10"/>
  <c r="T251" i="10"/>
  <c r="B253" i="10"/>
  <c r="F253" i="10"/>
  <c r="C253" i="10"/>
  <c r="E254" i="10"/>
  <c r="D253" i="10"/>
  <c r="A253" i="10"/>
  <c r="Y250" i="10"/>
  <c r="Z250" i="10" s="1"/>
  <c r="R243" i="4"/>
  <c r="P243" i="4"/>
  <c r="Q243" i="4"/>
  <c r="O243" i="4"/>
  <c r="H243" i="4"/>
  <c r="K243" i="4"/>
  <c r="J243" i="4"/>
  <c r="I243" i="4"/>
  <c r="B242" i="4"/>
  <c r="A242" i="4"/>
  <c r="E243" i="4"/>
  <c r="C242" i="4"/>
  <c r="J253" i="10" l="1"/>
  <c r="I253" i="10" s="1"/>
  <c r="Q253" i="10"/>
  <c r="K253" i="10"/>
  <c r="S253" i="10"/>
  <c r="G253" i="10"/>
  <c r="H253" i="10" s="1"/>
  <c r="M253" i="10"/>
  <c r="U253" i="10"/>
  <c r="O253" i="10"/>
  <c r="W253" i="10"/>
  <c r="P252" i="10"/>
  <c r="L252" i="10"/>
  <c r="R252" i="10"/>
  <c r="V252" i="10"/>
  <c r="N252" i="10"/>
  <c r="T252" i="10"/>
  <c r="X252" i="10"/>
  <c r="Y251" i="10"/>
  <c r="Z251" i="10" s="1"/>
  <c r="D254" i="10"/>
  <c r="A254" i="10"/>
  <c r="B254" i="10"/>
  <c r="F254" i="10"/>
  <c r="C254" i="10"/>
  <c r="E255" i="10"/>
  <c r="R244" i="4"/>
  <c r="P244" i="4"/>
  <c r="Q244" i="4"/>
  <c r="O244" i="4"/>
  <c r="H244" i="4"/>
  <c r="K244" i="4"/>
  <c r="J244" i="4"/>
  <c r="I244" i="4"/>
  <c r="A243" i="4"/>
  <c r="B243" i="4"/>
  <c r="D243" i="4"/>
  <c r="E244" i="4"/>
  <c r="D244" i="4" s="1"/>
  <c r="C243" i="4"/>
  <c r="X253" i="10" l="1"/>
  <c r="V253" i="10"/>
  <c r="N253" i="10"/>
  <c r="Y252" i="10"/>
  <c r="Z252" i="10" s="1"/>
  <c r="P253" i="10"/>
  <c r="T253" i="10"/>
  <c r="L253" i="10"/>
  <c r="G254" i="10"/>
  <c r="H254" i="10" s="1"/>
  <c r="M254" i="10"/>
  <c r="U254" i="10"/>
  <c r="O254" i="10"/>
  <c r="W254" i="10"/>
  <c r="J254" i="10"/>
  <c r="I254" i="10" s="1"/>
  <c r="Q254" i="10"/>
  <c r="K254" i="10"/>
  <c r="S254" i="10"/>
  <c r="R253" i="10"/>
  <c r="B255" i="10"/>
  <c r="F255" i="10"/>
  <c r="C255" i="10"/>
  <c r="E256" i="10"/>
  <c r="D255" i="10"/>
  <c r="A255" i="10"/>
  <c r="R245" i="4"/>
  <c r="P245" i="4"/>
  <c r="Q245" i="4"/>
  <c r="O245" i="4"/>
  <c r="H245" i="4"/>
  <c r="K245" i="4"/>
  <c r="J245" i="4"/>
  <c r="I245" i="4"/>
  <c r="B244" i="4"/>
  <c r="A244" i="4"/>
  <c r="E245" i="4"/>
  <c r="D245" i="4" s="1"/>
  <c r="C244" i="4"/>
  <c r="X254" i="10" l="1"/>
  <c r="T254" i="10"/>
  <c r="Y253" i="10"/>
  <c r="Z253" i="10" s="1"/>
  <c r="J255" i="10"/>
  <c r="I255" i="10" s="1"/>
  <c r="Q255" i="10"/>
  <c r="K255" i="10"/>
  <c r="S255" i="10"/>
  <c r="G255" i="10"/>
  <c r="H255" i="10" s="1"/>
  <c r="M255" i="10"/>
  <c r="U255" i="10"/>
  <c r="O255" i="10"/>
  <c r="W255" i="10"/>
  <c r="L254" i="10"/>
  <c r="P254" i="10"/>
  <c r="R254" i="10"/>
  <c r="V254" i="10"/>
  <c r="N254" i="10"/>
  <c r="D256" i="10"/>
  <c r="A256" i="10"/>
  <c r="B256" i="10"/>
  <c r="F256" i="10"/>
  <c r="C256" i="10"/>
  <c r="E257" i="10"/>
  <c r="R246" i="4"/>
  <c r="P246" i="4"/>
  <c r="Q246" i="4"/>
  <c r="O246" i="4"/>
  <c r="H246" i="4"/>
  <c r="K246" i="4"/>
  <c r="J246" i="4"/>
  <c r="I246" i="4"/>
  <c r="A245" i="4"/>
  <c r="B245" i="4"/>
  <c r="E246" i="4"/>
  <c r="D246" i="4" s="1"/>
  <c r="C245" i="4"/>
  <c r="X255" i="10" l="1"/>
  <c r="Y254" i="10"/>
  <c r="Z254" i="10" s="1"/>
  <c r="G256" i="10"/>
  <c r="H256" i="10" s="1"/>
  <c r="M256" i="10"/>
  <c r="U256" i="10"/>
  <c r="O256" i="10"/>
  <c r="W256" i="10"/>
  <c r="J256" i="10"/>
  <c r="I256" i="10" s="1"/>
  <c r="Q256" i="10"/>
  <c r="K256" i="10"/>
  <c r="S256" i="10"/>
  <c r="P255" i="10"/>
  <c r="T255" i="10"/>
  <c r="V255" i="10"/>
  <c r="L255" i="10"/>
  <c r="N255" i="10"/>
  <c r="R255" i="10"/>
  <c r="B257" i="10"/>
  <c r="F257" i="10"/>
  <c r="C257" i="10"/>
  <c r="E258" i="10"/>
  <c r="D257" i="10"/>
  <c r="A257" i="10"/>
  <c r="R247" i="4"/>
  <c r="P247" i="4"/>
  <c r="Q247" i="4"/>
  <c r="O247" i="4"/>
  <c r="H247" i="4"/>
  <c r="K247" i="4"/>
  <c r="J247" i="4"/>
  <c r="I247" i="4"/>
  <c r="B246" i="4"/>
  <c r="A246" i="4"/>
  <c r="E247" i="4"/>
  <c r="D247" i="4" s="1"/>
  <c r="C246" i="4"/>
  <c r="T256" i="10" l="1"/>
  <c r="J257" i="10"/>
  <c r="I257" i="10" s="1"/>
  <c r="Q257" i="10"/>
  <c r="K257" i="10"/>
  <c r="S257" i="10"/>
  <c r="G257" i="10"/>
  <c r="H257" i="10" s="1"/>
  <c r="M257" i="10"/>
  <c r="U257" i="10"/>
  <c r="O257" i="10"/>
  <c r="W257" i="10"/>
  <c r="L256" i="10"/>
  <c r="P256" i="10"/>
  <c r="R256" i="10"/>
  <c r="V256" i="10"/>
  <c r="N256" i="10"/>
  <c r="X256" i="10"/>
  <c r="Y255" i="10"/>
  <c r="Z255" i="10" s="1"/>
  <c r="D258" i="10"/>
  <c r="A258" i="10"/>
  <c r="B258" i="10"/>
  <c r="F258" i="10"/>
  <c r="C258" i="10"/>
  <c r="E259" i="10"/>
  <c r="R248" i="4"/>
  <c r="P248" i="4"/>
  <c r="Q248" i="4"/>
  <c r="O248" i="4"/>
  <c r="H248" i="4"/>
  <c r="K248" i="4"/>
  <c r="J248" i="4"/>
  <c r="I248" i="4"/>
  <c r="A247" i="4"/>
  <c r="B247" i="4"/>
  <c r="E248" i="4"/>
  <c r="D248" i="4" s="1"/>
  <c r="C247" i="4"/>
  <c r="X257" i="10" l="1"/>
  <c r="Y256" i="10"/>
  <c r="Z256" i="10" s="1"/>
  <c r="P257" i="10"/>
  <c r="T257" i="10"/>
  <c r="V257" i="10"/>
  <c r="L257" i="10"/>
  <c r="N257" i="10"/>
  <c r="R257" i="10"/>
  <c r="G258" i="10"/>
  <c r="H258" i="10" s="1"/>
  <c r="M258" i="10"/>
  <c r="U258" i="10"/>
  <c r="O258" i="10"/>
  <c r="W258" i="10"/>
  <c r="J258" i="10"/>
  <c r="I258" i="10" s="1"/>
  <c r="Q258" i="10"/>
  <c r="K258" i="10"/>
  <c r="S258" i="10"/>
  <c r="B259" i="10"/>
  <c r="F259" i="10"/>
  <c r="C259" i="10"/>
  <c r="E260" i="10"/>
  <c r="D259" i="10"/>
  <c r="A259" i="10"/>
  <c r="R249" i="4"/>
  <c r="P249" i="4"/>
  <c r="Q249" i="4"/>
  <c r="O249" i="4"/>
  <c r="H249" i="4"/>
  <c r="K249" i="4"/>
  <c r="J249" i="4"/>
  <c r="I249" i="4"/>
  <c r="A248" i="4"/>
  <c r="B248" i="4"/>
  <c r="E249" i="4"/>
  <c r="D249" i="4" s="1"/>
  <c r="C248" i="4"/>
  <c r="Y257" i="10" l="1"/>
  <c r="Z257" i="10" s="1"/>
  <c r="T258" i="10"/>
  <c r="N258" i="10"/>
  <c r="X258" i="10"/>
  <c r="L258" i="10"/>
  <c r="P258" i="10"/>
  <c r="J259" i="10"/>
  <c r="I259" i="10" s="1"/>
  <c r="Q259" i="10"/>
  <c r="K259" i="10"/>
  <c r="S259" i="10"/>
  <c r="G259" i="10"/>
  <c r="H259" i="10" s="1"/>
  <c r="M259" i="10"/>
  <c r="U259" i="10"/>
  <c r="O259" i="10"/>
  <c r="W259" i="10"/>
  <c r="R258" i="10"/>
  <c r="V258" i="10"/>
  <c r="D260" i="10"/>
  <c r="A260" i="10"/>
  <c r="B260" i="10"/>
  <c r="F260" i="10"/>
  <c r="C260" i="10"/>
  <c r="E261" i="10"/>
  <c r="R250" i="4"/>
  <c r="P250" i="4"/>
  <c r="Q250" i="4"/>
  <c r="O250" i="4"/>
  <c r="H250" i="4"/>
  <c r="K250" i="4"/>
  <c r="J250" i="4"/>
  <c r="I250" i="4"/>
  <c r="A249" i="4"/>
  <c r="B249" i="4"/>
  <c r="E250" i="4"/>
  <c r="D250" i="4" s="1"/>
  <c r="C249" i="4"/>
  <c r="X259" i="10" l="1"/>
  <c r="Y258" i="10"/>
  <c r="Z258" i="10" s="1"/>
  <c r="P259" i="10"/>
  <c r="T259" i="10"/>
  <c r="G260" i="10"/>
  <c r="H260" i="10" s="1"/>
  <c r="M260" i="10"/>
  <c r="U260" i="10"/>
  <c r="O260" i="10"/>
  <c r="W260" i="10"/>
  <c r="J260" i="10"/>
  <c r="I260" i="10" s="1"/>
  <c r="Q260" i="10"/>
  <c r="K260" i="10"/>
  <c r="S260" i="10"/>
  <c r="V259" i="10"/>
  <c r="L259" i="10"/>
  <c r="N259" i="10"/>
  <c r="R259" i="10"/>
  <c r="B261" i="10"/>
  <c r="F261" i="10"/>
  <c r="C261" i="10"/>
  <c r="E262" i="10"/>
  <c r="D261" i="10"/>
  <c r="A261" i="10"/>
  <c r="R251" i="4"/>
  <c r="P251" i="4"/>
  <c r="Q251" i="4"/>
  <c r="O251" i="4"/>
  <c r="H251" i="4"/>
  <c r="K251" i="4"/>
  <c r="J251" i="4"/>
  <c r="I251" i="4"/>
  <c r="B250" i="4"/>
  <c r="A250" i="4"/>
  <c r="E251" i="4"/>
  <c r="C250" i="4"/>
  <c r="T260" i="10" l="1"/>
  <c r="Y259" i="10"/>
  <c r="Z259" i="10" s="1"/>
  <c r="N260" i="10"/>
  <c r="X260" i="10"/>
  <c r="L260" i="10"/>
  <c r="P260" i="10"/>
  <c r="J261" i="10"/>
  <c r="I261" i="10" s="1"/>
  <c r="Q261" i="10"/>
  <c r="K261" i="10"/>
  <c r="S261" i="10"/>
  <c r="G261" i="10"/>
  <c r="H261" i="10" s="1"/>
  <c r="M261" i="10"/>
  <c r="U261" i="10"/>
  <c r="O261" i="10"/>
  <c r="W261" i="10"/>
  <c r="R260" i="10"/>
  <c r="V260" i="10"/>
  <c r="D262" i="10"/>
  <c r="A262" i="10"/>
  <c r="B262" i="10"/>
  <c r="F262" i="10"/>
  <c r="C262" i="10"/>
  <c r="E263" i="10"/>
  <c r="R252" i="4"/>
  <c r="P252" i="4"/>
  <c r="Q252" i="4"/>
  <c r="O252" i="4"/>
  <c r="H252" i="4"/>
  <c r="K252" i="4"/>
  <c r="J252" i="4"/>
  <c r="I252" i="4"/>
  <c r="B251" i="4"/>
  <c r="A251" i="4"/>
  <c r="D251" i="4"/>
  <c r="E252" i="4"/>
  <c r="D252" i="4" s="1"/>
  <c r="C251" i="4"/>
  <c r="N261" i="10" l="1"/>
  <c r="X261" i="10"/>
  <c r="P261" i="10"/>
  <c r="T261" i="10"/>
  <c r="G262" i="10"/>
  <c r="H262" i="10" s="1"/>
  <c r="M262" i="10"/>
  <c r="U262" i="10"/>
  <c r="O262" i="10"/>
  <c r="W262" i="10"/>
  <c r="J262" i="10"/>
  <c r="I262" i="10" s="1"/>
  <c r="Q262" i="10"/>
  <c r="K262" i="10"/>
  <c r="S262" i="10"/>
  <c r="V261" i="10"/>
  <c r="L261" i="10"/>
  <c r="R261" i="10"/>
  <c r="Y260" i="10"/>
  <c r="Z260" i="10" s="1"/>
  <c r="B263" i="10"/>
  <c r="F263" i="10"/>
  <c r="C263" i="10"/>
  <c r="E264" i="10"/>
  <c r="D263" i="10"/>
  <c r="A263" i="10"/>
  <c r="R253" i="4"/>
  <c r="P253" i="4"/>
  <c r="Q253" i="4"/>
  <c r="O253" i="4"/>
  <c r="H253" i="4"/>
  <c r="K253" i="4"/>
  <c r="J253" i="4"/>
  <c r="I253" i="4"/>
  <c r="A252" i="4"/>
  <c r="B252" i="4"/>
  <c r="E253" i="4"/>
  <c r="D253" i="4" s="1"/>
  <c r="C252" i="4"/>
  <c r="T262" i="10" l="1"/>
  <c r="X262" i="10"/>
  <c r="Y261" i="10"/>
  <c r="Z261" i="10" s="1"/>
  <c r="J263" i="10"/>
  <c r="I263" i="10" s="1"/>
  <c r="Q263" i="10"/>
  <c r="K263" i="10"/>
  <c r="S263" i="10"/>
  <c r="G263" i="10"/>
  <c r="H263" i="10" s="1"/>
  <c r="M263" i="10"/>
  <c r="U263" i="10"/>
  <c r="O263" i="10"/>
  <c r="W263" i="10"/>
  <c r="R262" i="10"/>
  <c r="V262" i="10"/>
  <c r="N262" i="10"/>
  <c r="L262" i="10"/>
  <c r="P262" i="10"/>
  <c r="D264" i="10"/>
  <c r="A264" i="10"/>
  <c r="B264" i="10"/>
  <c r="F264" i="10"/>
  <c r="C264" i="10"/>
  <c r="E265" i="10"/>
  <c r="R254" i="4"/>
  <c r="P254" i="4"/>
  <c r="Q254" i="4"/>
  <c r="O254" i="4"/>
  <c r="H254" i="4"/>
  <c r="K254" i="4"/>
  <c r="J254" i="4"/>
  <c r="I254" i="4"/>
  <c r="A253" i="4"/>
  <c r="B253" i="4"/>
  <c r="E254" i="4"/>
  <c r="D254" i="4" s="1"/>
  <c r="C253" i="4"/>
  <c r="X263" i="10" l="1"/>
  <c r="Y262" i="10"/>
  <c r="Z262" i="10" s="1"/>
  <c r="P263" i="10"/>
  <c r="T263" i="10"/>
  <c r="V263" i="10"/>
  <c r="L263" i="10"/>
  <c r="G264" i="10"/>
  <c r="H264" i="10" s="1"/>
  <c r="M264" i="10"/>
  <c r="U264" i="10"/>
  <c r="O264" i="10"/>
  <c r="W264" i="10"/>
  <c r="J264" i="10"/>
  <c r="I264" i="10" s="1"/>
  <c r="Q264" i="10"/>
  <c r="K264" i="10"/>
  <c r="S264" i="10"/>
  <c r="N263" i="10"/>
  <c r="R263" i="10"/>
  <c r="B265" i="10"/>
  <c r="F265" i="10"/>
  <c r="C265" i="10"/>
  <c r="E266" i="10"/>
  <c r="D265" i="10"/>
  <c r="A265" i="10"/>
  <c r="R255" i="4"/>
  <c r="P255" i="4"/>
  <c r="Q255" i="4"/>
  <c r="O255" i="4"/>
  <c r="H255" i="4"/>
  <c r="K255" i="4"/>
  <c r="J255" i="4"/>
  <c r="I255" i="4"/>
  <c r="B254" i="4"/>
  <c r="A254" i="4"/>
  <c r="E255" i="4"/>
  <c r="C254" i="4"/>
  <c r="T264" i="10" l="1"/>
  <c r="X264" i="10"/>
  <c r="L264" i="10"/>
  <c r="P264" i="10"/>
  <c r="J265" i="10"/>
  <c r="I265" i="10" s="1"/>
  <c r="Q265" i="10"/>
  <c r="K265" i="10"/>
  <c r="S265" i="10"/>
  <c r="G265" i="10"/>
  <c r="H265" i="10" s="1"/>
  <c r="M265" i="10"/>
  <c r="U265" i="10"/>
  <c r="O265" i="10"/>
  <c r="W265" i="10"/>
  <c r="R264" i="10"/>
  <c r="V264" i="10"/>
  <c r="N264" i="10"/>
  <c r="Y263" i="10"/>
  <c r="Z263" i="10" s="1"/>
  <c r="D266" i="10"/>
  <c r="A266" i="10"/>
  <c r="B266" i="10"/>
  <c r="F266" i="10"/>
  <c r="C266" i="10"/>
  <c r="E267" i="10"/>
  <c r="R256" i="4"/>
  <c r="P256" i="4"/>
  <c r="Q256" i="4"/>
  <c r="O256" i="4"/>
  <c r="H256" i="4"/>
  <c r="K256" i="4"/>
  <c r="J256" i="4"/>
  <c r="I256" i="4"/>
  <c r="B255" i="4"/>
  <c r="A255" i="4"/>
  <c r="C255" i="4"/>
  <c r="D255" i="4"/>
  <c r="E256" i="4"/>
  <c r="X265" i="10" l="1"/>
  <c r="N265" i="10"/>
  <c r="R265" i="10"/>
  <c r="G266" i="10"/>
  <c r="H266" i="10" s="1"/>
  <c r="M266" i="10"/>
  <c r="U266" i="10"/>
  <c r="O266" i="10"/>
  <c r="W266" i="10"/>
  <c r="J266" i="10"/>
  <c r="I266" i="10" s="1"/>
  <c r="Q266" i="10"/>
  <c r="K266" i="10"/>
  <c r="S266" i="10"/>
  <c r="P265" i="10"/>
  <c r="T265" i="10"/>
  <c r="V265" i="10"/>
  <c r="L265" i="10"/>
  <c r="B267" i="10"/>
  <c r="F267" i="10"/>
  <c r="C267" i="10"/>
  <c r="E268" i="10"/>
  <c r="D267" i="10"/>
  <c r="A267" i="10"/>
  <c r="Y264" i="10"/>
  <c r="Z264" i="10" s="1"/>
  <c r="R257" i="4"/>
  <c r="P257" i="4"/>
  <c r="Q257" i="4"/>
  <c r="O257" i="4"/>
  <c r="H257" i="4"/>
  <c r="K257" i="4"/>
  <c r="J257" i="4"/>
  <c r="I257" i="4"/>
  <c r="B256" i="4"/>
  <c r="A256" i="4"/>
  <c r="C256" i="4"/>
  <c r="D256" i="4"/>
  <c r="E257" i="4"/>
  <c r="Y265" i="10" l="1"/>
  <c r="Z265" i="10" s="1"/>
  <c r="N266" i="10"/>
  <c r="T266" i="10"/>
  <c r="X266" i="10"/>
  <c r="L266" i="10"/>
  <c r="P266" i="10"/>
  <c r="J267" i="10"/>
  <c r="I267" i="10" s="1"/>
  <c r="Q267" i="10"/>
  <c r="K267" i="10"/>
  <c r="S267" i="10"/>
  <c r="G267" i="10"/>
  <c r="H267" i="10" s="1"/>
  <c r="M267" i="10"/>
  <c r="U267" i="10"/>
  <c r="O267" i="10"/>
  <c r="W267" i="10"/>
  <c r="R266" i="10"/>
  <c r="V266" i="10"/>
  <c r="D268" i="10"/>
  <c r="A268" i="10"/>
  <c r="B268" i="10"/>
  <c r="F268" i="10"/>
  <c r="C268" i="10"/>
  <c r="E269" i="10"/>
  <c r="R258" i="4"/>
  <c r="P258" i="4"/>
  <c r="Q258" i="4"/>
  <c r="O258" i="4"/>
  <c r="H258" i="4"/>
  <c r="K258" i="4"/>
  <c r="J258" i="4"/>
  <c r="I258" i="4"/>
  <c r="A257" i="4"/>
  <c r="B257" i="4"/>
  <c r="C257" i="4"/>
  <c r="D257" i="4"/>
  <c r="E258" i="4"/>
  <c r="I3" i="10"/>
  <c r="Y266" i="10" l="1"/>
  <c r="Z266" i="10" s="1"/>
  <c r="V267" i="10"/>
  <c r="X267" i="10"/>
  <c r="G268" i="10"/>
  <c r="H268" i="10" s="1"/>
  <c r="M268" i="10"/>
  <c r="U268" i="10"/>
  <c r="O268" i="10"/>
  <c r="W268" i="10"/>
  <c r="J268" i="10"/>
  <c r="I268" i="10" s="1"/>
  <c r="Q268" i="10"/>
  <c r="K268" i="10"/>
  <c r="S268" i="10"/>
  <c r="L267" i="10"/>
  <c r="N267" i="10"/>
  <c r="R267" i="10"/>
  <c r="P267" i="10"/>
  <c r="T267" i="10"/>
  <c r="B269" i="10"/>
  <c r="F269" i="10"/>
  <c r="C269" i="10"/>
  <c r="E270" i="10"/>
  <c r="D269" i="10"/>
  <c r="A269" i="10"/>
  <c r="R259" i="4"/>
  <c r="P259" i="4"/>
  <c r="Q259" i="4"/>
  <c r="O259" i="4"/>
  <c r="H259" i="4"/>
  <c r="K259" i="4"/>
  <c r="J259" i="4"/>
  <c r="I259" i="4"/>
  <c r="B258" i="4"/>
  <c r="A258" i="4"/>
  <c r="C258" i="4"/>
  <c r="E259" i="4"/>
  <c r="D258" i="4"/>
  <c r="K269" i="10" l="1"/>
  <c r="S269" i="10"/>
  <c r="M269" i="10"/>
  <c r="U269" i="10"/>
  <c r="G269" i="10"/>
  <c r="H269" i="10" s="1"/>
  <c r="O269" i="10"/>
  <c r="W269" i="10"/>
  <c r="J269" i="10"/>
  <c r="I269" i="10" s="1"/>
  <c r="Q269" i="10"/>
  <c r="L268" i="10"/>
  <c r="P268" i="10"/>
  <c r="R268" i="10"/>
  <c r="V268" i="10"/>
  <c r="N268" i="10"/>
  <c r="T268" i="10"/>
  <c r="X268" i="10"/>
  <c r="D270" i="10"/>
  <c r="A270" i="10"/>
  <c r="B270" i="10"/>
  <c r="F270" i="10"/>
  <c r="C270" i="10"/>
  <c r="E271" i="10"/>
  <c r="Y267" i="10"/>
  <c r="Z267" i="10" s="1"/>
  <c r="R260" i="4"/>
  <c r="P260" i="4"/>
  <c r="Q260" i="4"/>
  <c r="O260" i="4"/>
  <c r="H260" i="4"/>
  <c r="K260" i="4"/>
  <c r="J260" i="4"/>
  <c r="I260" i="4"/>
  <c r="A259" i="4"/>
  <c r="B259" i="4"/>
  <c r="C259" i="4"/>
  <c r="E260" i="4"/>
  <c r="D259" i="4"/>
  <c r="R269" i="10" l="1"/>
  <c r="V269" i="10"/>
  <c r="X269" i="10"/>
  <c r="N269" i="10"/>
  <c r="O270" i="10"/>
  <c r="W270" i="10"/>
  <c r="J270" i="10"/>
  <c r="I270" i="10" s="1"/>
  <c r="Q270" i="10"/>
  <c r="K270" i="10"/>
  <c r="S270" i="10"/>
  <c r="G270" i="10"/>
  <c r="H270" i="10" s="1"/>
  <c r="M270" i="10"/>
  <c r="U270" i="10"/>
  <c r="P269" i="10"/>
  <c r="T269" i="10"/>
  <c r="L269" i="10"/>
  <c r="B271" i="10"/>
  <c r="F271" i="10"/>
  <c r="C271" i="10"/>
  <c r="E272" i="10"/>
  <c r="D271" i="10"/>
  <c r="A271" i="10"/>
  <c r="Y268" i="10"/>
  <c r="Z268" i="10" s="1"/>
  <c r="R261" i="4"/>
  <c r="P261" i="4"/>
  <c r="Q261" i="4"/>
  <c r="O261" i="4"/>
  <c r="H261" i="4"/>
  <c r="K261" i="4"/>
  <c r="J261" i="4"/>
  <c r="I261" i="4"/>
  <c r="B260" i="4"/>
  <c r="A260" i="4"/>
  <c r="C260" i="4"/>
  <c r="E261" i="4"/>
  <c r="D260" i="4"/>
  <c r="Y269" i="10" l="1"/>
  <c r="Z269" i="10" s="1"/>
  <c r="M271" i="10"/>
  <c r="U271" i="10"/>
  <c r="G271" i="10"/>
  <c r="H271" i="10" s="1"/>
  <c r="O271" i="10"/>
  <c r="W271" i="10"/>
  <c r="J271" i="10"/>
  <c r="I271" i="10" s="1"/>
  <c r="Q271" i="10"/>
  <c r="K271" i="10"/>
  <c r="S271" i="10"/>
  <c r="V270" i="10"/>
  <c r="L270" i="10"/>
  <c r="P270" i="10"/>
  <c r="N270" i="10"/>
  <c r="R270" i="10"/>
  <c r="T270" i="10"/>
  <c r="X270" i="10"/>
  <c r="D272" i="10"/>
  <c r="A272" i="10"/>
  <c r="B272" i="10"/>
  <c r="F272" i="10"/>
  <c r="C272" i="10"/>
  <c r="E273" i="10"/>
  <c r="R262" i="4"/>
  <c r="P262" i="4"/>
  <c r="Q262" i="4"/>
  <c r="O262" i="4"/>
  <c r="H262" i="4"/>
  <c r="K262" i="4"/>
  <c r="J262" i="4"/>
  <c r="I262" i="4"/>
  <c r="A261" i="4"/>
  <c r="B261" i="4"/>
  <c r="C261" i="4"/>
  <c r="E262" i="4"/>
  <c r="D261" i="4"/>
  <c r="R271" i="10" l="1"/>
  <c r="Y270" i="10"/>
  <c r="Z270" i="10" s="1"/>
  <c r="O272" i="10"/>
  <c r="W272" i="10"/>
  <c r="J272" i="10"/>
  <c r="I272" i="10" s="1"/>
  <c r="Q272" i="10"/>
  <c r="G272" i="10"/>
  <c r="H272" i="10" s="1"/>
  <c r="K272" i="10"/>
  <c r="S272" i="10"/>
  <c r="M272" i="10"/>
  <c r="U272" i="10"/>
  <c r="L271" i="10"/>
  <c r="P271" i="10"/>
  <c r="V271" i="10"/>
  <c r="T271" i="10"/>
  <c r="X271" i="10"/>
  <c r="N271" i="10"/>
  <c r="B273" i="10"/>
  <c r="F273" i="10"/>
  <c r="C273" i="10"/>
  <c r="E274" i="10"/>
  <c r="D273" i="10"/>
  <c r="A273" i="10"/>
  <c r="R263" i="4"/>
  <c r="P263" i="4"/>
  <c r="Q263" i="4"/>
  <c r="O263" i="4"/>
  <c r="H263" i="4"/>
  <c r="K263" i="4"/>
  <c r="J263" i="4"/>
  <c r="I263" i="4"/>
  <c r="B262" i="4"/>
  <c r="A262" i="4"/>
  <c r="C262" i="4"/>
  <c r="E263" i="4"/>
  <c r="D262" i="4"/>
  <c r="V272" i="10" l="1"/>
  <c r="N272" i="10"/>
  <c r="R272" i="10"/>
  <c r="T272" i="10"/>
  <c r="M273" i="10"/>
  <c r="U273" i="10"/>
  <c r="G273" i="10"/>
  <c r="H273" i="10" s="1"/>
  <c r="O273" i="10"/>
  <c r="W273" i="10"/>
  <c r="J273" i="10"/>
  <c r="I273" i="10" s="1"/>
  <c r="Q273" i="10"/>
  <c r="K273" i="10"/>
  <c r="S273" i="10"/>
  <c r="L272" i="10"/>
  <c r="X272" i="10"/>
  <c r="P272" i="10"/>
  <c r="D274" i="10"/>
  <c r="A274" i="10"/>
  <c r="B274" i="10"/>
  <c r="F274" i="10"/>
  <c r="C274" i="10"/>
  <c r="E275" i="10"/>
  <c r="Y271" i="10"/>
  <c r="Z271" i="10" s="1"/>
  <c r="R264" i="4"/>
  <c r="P264" i="4"/>
  <c r="Q264" i="4"/>
  <c r="O264" i="4"/>
  <c r="H264" i="4"/>
  <c r="K264" i="4"/>
  <c r="J264" i="4"/>
  <c r="I264" i="4"/>
  <c r="A263" i="4"/>
  <c r="B263" i="4"/>
  <c r="C263" i="4"/>
  <c r="E264" i="4"/>
  <c r="D263" i="4"/>
  <c r="R273" i="10" l="1"/>
  <c r="T273" i="10"/>
  <c r="X273" i="10"/>
  <c r="N273" i="10"/>
  <c r="O274" i="10"/>
  <c r="W274" i="10"/>
  <c r="J274" i="10"/>
  <c r="I274" i="10" s="1"/>
  <c r="Q274" i="10"/>
  <c r="G274" i="10"/>
  <c r="H274" i="10" s="1"/>
  <c r="K274" i="10"/>
  <c r="S274" i="10"/>
  <c r="M274" i="10"/>
  <c r="U274" i="10"/>
  <c r="L273" i="10"/>
  <c r="P273" i="10"/>
  <c r="V273" i="10"/>
  <c r="B275" i="10"/>
  <c r="F275" i="10"/>
  <c r="C275" i="10"/>
  <c r="E276" i="10"/>
  <c r="D275" i="10"/>
  <c r="A275" i="10"/>
  <c r="Y272" i="10"/>
  <c r="Z272" i="10" s="1"/>
  <c r="R265" i="4"/>
  <c r="P265" i="4"/>
  <c r="Q265" i="4"/>
  <c r="O265" i="4"/>
  <c r="H265" i="4"/>
  <c r="K265" i="4"/>
  <c r="J265" i="4"/>
  <c r="I265" i="4"/>
  <c r="A264" i="4"/>
  <c r="B264" i="4"/>
  <c r="C264" i="4"/>
  <c r="D264" i="4"/>
  <c r="E265" i="4"/>
  <c r="V274" i="10" l="1"/>
  <c r="P274" i="10"/>
  <c r="N274" i="10"/>
  <c r="R274" i="10"/>
  <c r="T274" i="10"/>
  <c r="M275" i="10"/>
  <c r="U275" i="10"/>
  <c r="G275" i="10"/>
  <c r="H275" i="10" s="1"/>
  <c r="O275" i="10"/>
  <c r="W275" i="10"/>
  <c r="J275" i="10"/>
  <c r="I275" i="10" s="1"/>
  <c r="Q275" i="10"/>
  <c r="K275" i="10"/>
  <c r="S275" i="10"/>
  <c r="L274" i="10"/>
  <c r="X274" i="10"/>
  <c r="Y273" i="10"/>
  <c r="Z273" i="10" s="1"/>
  <c r="D276" i="10"/>
  <c r="A276" i="10"/>
  <c r="B276" i="10"/>
  <c r="F276" i="10"/>
  <c r="C276" i="10"/>
  <c r="R266" i="4"/>
  <c r="P266" i="4"/>
  <c r="Q266" i="4"/>
  <c r="O266" i="4"/>
  <c r="H266" i="4"/>
  <c r="K266" i="4"/>
  <c r="J266" i="4"/>
  <c r="I266" i="4"/>
  <c r="A265" i="4"/>
  <c r="B265" i="4"/>
  <c r="C265" i="4"/>
  <c r="E266" i="4"/>
  <c r="D265" i="4"/>
  <c r="R275" i="10" l="1"/>
  <c r="T275" i="10"/>
  <c r="Y274" i="10"/>
  <c r="Z274" i="10" s="1"/>
  <c r="V275" i="10"/>
  <c r="O276" i="10"/>
  <c r="W276" i="10"/>
  <c r="J276" i="10"/>
  <c r="I276" i="10" s="1"/>
  <c r="Q276" i="10"/>
  <c r="G276" i="10"/>
  <c r="H276" i="10" s="1"/>
  <c r="K276" i="10"/>
  <c r="S276" i="10"/>
  <c r="M276" i="10"/>
  <c r="U276" i="10"/>
  <c r="X275" i="10"/>
  <c r="N275" i="10"/>
  <c r="L275" i="10"/>
  <c r="P275" i="10"/>
  <c r="R267" i="4"/>
  <c r="P267" i="4"/>
  <c r="Q267" i="4"/>
  <c r="O267" i="4"/>
  <c r="H267" i="4"/>
  <c r="K267" i="4"/>
  <c r="J267" i="4"/>
  <c r="I267" i="4"/>
  <c r="B266" i="4"/>
  <c r="A266" i="4"/>
  <c r="C266" i="4"/>
  <c r="E267" i="4"/>
  <c r="D266" i="4"/>
  <c r="N276" i="10" l="1"/>
  <c r="T276" i="10"/>
  <c r="V276" i="10"/>
  <c r="Y275" i="10"/>
  <c r="Z275" i="10" s="1"/>
  <c r="L276" i="10"/>
  <c r="X276" i="10"/>
  <c r="P276" i="10"/>
  <c r="R276" i="10"/>
  <c r="R268" i="4"/>
  <c r="P268" i="4"/>
  <c r="Q268" i="4"/>
  <c r="O268" i="4"/>
  <c r="H268" i="4"/>
  <c r="K268" i="4"/>
  <c r="J268" i="4"/>
  <c r="I268" i="4"/>
  <c r="B267" i="4"/>
  <c r="A267" i="4"/>
  <c r="C267" i="4"/>
  <c r="E268" i="4"/>
  <c r="D267" i="4"/>
  <c r="Y276" i="10" l="1"/>
  <c r="Z276" i="10" s="1"/>
  <c r="R269" i="4"/>
  <c r="P269" i="4"/>
  <c r="Q269" i="4"/>
  <c r="O269" i="4"/>
  <c r="H269" i="4"/>
  <c r="K269" i="4"/>
  <c r="J269" i="4"/>
  <c r="I269" i="4"/>
  <c r="A268" i="4"/>
  <c r="B268" i="4"/>
  <c r="C268" i="4"/>
  <c r="E269" i="4"/>
  <c r="D268" i="4"/>
  <c r="R270" i="4" l="1"/>
  <c r="P270" i="4"/>
  <c r="Q270" i="4"/>
  <c r="O270" i="4"/>
  <c r="H270" i="4"/>
  <c r="K270" i="4"/>
  <c r="J270" i="4"/>
  <c r="I270" i="4"/>
  <c r="A269" i="4"/>
  <c r="B269" i="4"/>
  <c r="E277" i="10"/>
  <c r="C269" i="4"/>
  <c r="D269" i="4"/>
  <c r="E270" i="4"/>
  <c r="R271" i="4" l="1"/>
  <c r="P271" i="4"/>
  <c r="Q271" i="4"/>
  <c r="O271" i="4"/>
  <c r="H271" i="4"/>
  <c r="K271" i="4"/>
  <c r="J271" i="4"/>
  <c r="I271" i="4"/>
  <c r="F277" i="10"/>
  <c r="J277" i="10" s="1"/>
  <c r="B270" i="4"/>
  <c r="A270" i="4"/>
  <c r="A277" i="10"/>
  <c r="D277" i="10"/>
  <c r="C277" i="10"/>
  <c r="B277" i="10"/>
  <c r="E278" i="10"/>
  <c r="C270" i="4"/>
  <c r="D270" i="4"/>
  <c r="E271" i="4"/>
  <c r="W277" i="10" l="1"/>
  <c r="S277" i="10"/>
  <c r="M277" i="10"/>
  <c r="K277" i="10"/>
  <c r="U277" i="10"/>
  <c r="Q277" i="10"/>
  <c r="O277" i="10"/>
  <c r="I277" i="10"/>
  <c r="G277" i="10"/>
  <c r="H277" i="10" s="1"/>
  <c r="R272" i="4"/>
  <c r="P272" i="4"/>
  <c r="Q272" i="4"/>
  <c r="O272" i="4"/>
  <c r="H272" i="4"/>
  <c r="K272" i="4"/>
  <c r="J272" i="4"/>
  <c r="I272" i="4"/>
  <c r="F278" i="10"/>
  <c r="J278" i="10" s="1"/>
  <c r="B271" i="4"/>
  <c r="A271" i="4"/>
  <c r="D278" i="10"/>
  <c r="C278" i="10"/>
  <c r="E279" i="10"/>
  <c r="B278" i="10"/>
  <c r="A278" i="10"/>
  <c r="C271" i="4"/>
  <c r="E272" i="4"/>
  <c r="D271" i="4"/>
  <c r="O278" i="10" l="1"/>
  <c r="W278" i="10"/>
  <c r="S278" i="10"/>
  <c r="M278" i="10"/>
  <c r="K278" i="10"/>
  <c r="U278" i="10"/>
  <c r="Q278" i="10"/>
  <c r="P277" i="10"/>
  <c r="L277" i="10"/>
  <c r="T277" i="10"/>
  <c r="N277" i="10"/>
  <c r="X277" i="10"/>
  <c r="V277" i="10"/>
  <c r="I278" i="10"/>
  <c r="G278" i="10"/>
  <c r="H278" i="10" s="1"/>
  <c r="R277" i="10"/>
  <c r="R273" i="4"/>
  <c r="P273" i="4"/>
  <c r="Q273" i="4"/>
  <c r="O273" i="4"/>
  <c r="F279" i="10"/>
  <c r="J279" i="10" s="1"/>
  <c r="H273" i="4"/>
  <c r="K273" i="4"/>
  <c r="J273" i="4"/>
  <c r="I273" i="4"/>
  <c r="B272" i="4"/>
  <c r="A272" i="4"/>
  <c r="C279" i="10"/>
  <c r="E280" i="10"/>
  <c r="F280" i="10" s="1"/>
  <c r="J280" i="10" s="1"/>
  <c r="B279" i="10"/>
  <c r="A279" i="10"/>
  <c r="D279" i="10"/>
  <c r="C272" i="4"/>
  <c r="E273" i="4"/>
  <c r="D272" i="4"/>
  <c r="K280" i="10" l="1"/>
  <c r="U280" i="10"/>
  <c r="Q280" i="10"/>
  <c r="O280" i="10"/>
  <c r="W280" i="10"/>
  <c r="S280" i="10"/>
  <c r="M280" i="10"/>
  <c r="I279" i="10"/>
  <c r="U279" i="10"/>
  <c r="Q279" i="10"/>
  <c r="O279" i="10"/>
  <c r="W279" i="10"/>
  <c r="S279" i="10"/>
  <c r="M279" i="10"/>
  <c r="K279" i="10"/>
  <c r="P278" i="10"/>
  <c r="L278" i="10"/>
  <c r="N278" i="10"/>
  <c r="T278" i="10"/>
  <c r="R278" i="10"/>
  <c r="V278" i="10"/>
  <c r="X278" i="10"/>
  <c r="Y277" i="10"/>
  <c r="I280" i="10"/>
  <c r="G279" i="10"/>
  <c r="H279" i="10" s="1"/>
  <c r="R274" i="4"/>
  <c r="P274" i="4"/>
  <c r="Q274" i="4"/>
  <c r="O274" i="4"/>
  <c r="H274" i="4"/>
  <c r="K274" i="4"/>
  <c r="J274" i="4"/>
  <c r="I274" i="4"/>
  <c r="A273" i="4"/>
  <c r="B273" i="4"/>
  <c r="G280" i="10"/>
  <c r="H280" i="10" s="1"/>
  <c r="E281" i="10"/>
  <c r="F281" i="10" s="1"/>
  <c r="J281" i="10" s="1"/>
  <c r="B280" i="10"/>
  <c r="A280" i="10"/>
  <c r="D280" i="10"/>
  <c r="C280" i="10"/>
  <c r="C273" i="4"/>
  <c r="D273" i="4"/>
  <c r="E274" i="4"/>
  <c r="Z277" i="10" l="1"/>
  <c r="W281" i="10"/>
  <c r="S281" i="10"/>
  <c r="M281" i="10"/>
  <c r="K281" i="10"/>
  <c r="U281" i="10"/>
  <c r="Q281" i="10"/>
  <c r="O281" i="10"/>
  <c r="Y278" i="10"/>
  <c r="I281" i="10"/>
  <c r="L279" i="10"/>
  <c r="N279" i="10"/>
  <c r="T279" i="10"/>
  <c r="P279" i="10"/>
  <c r="R279" i="10"/>
  <c r="V279" i="10"/>
  <c r="X279" i="10"/>
  <c r="R275" i="4"/>
  <c r="P275" i="4"/>
  <c r="Q275" i="4"/>
  <c r="O275" i="4"/>
  <c r="H275" i="4"/>
  <c r="K275" i="4"/>
  <c r="J275" i="4"/>
  <c r="I275" i="4"/>
  <c r="B274" i="4"/>
  <c r="A274" i="4"/>
  <c r="N280" i="10"/>
  <c r="X280" i="10"/>
  <c r="T280" i="10"/>
  <c r="L280" i="10"/>
  <c r="P280" i="10"/>
  <c r="G281" i="10"/>
  <c r="H281" i="10" s="1"/>
  <c r="V280" i="10"/>
  <c r="R280" i="10"/>
  <c r="A281" i="10"/>
  <c r="D281" i="10"/>
  <c r="C281" i="10"/>
  <c r="E282" i="10"/>
  <c r="F282" i="10" s="1"/>
  <c r="J282" i="10" s="1"/>
  <c r="B281" i="10"/>
  <c r="C274" i="4"/>
  <c r="D274" i="4"/>
  <c r="E275" i="4"/>
  <c r="Z278" i="10" l="1"/>
  <c r="O282" i="10"/>
  <c r="W282" i="10"/>
  <c r="S282" i="10"/>
  <c r="M282" i="10"/>
  <c r="K282" i="10"/>
  <c r="U282" i="10"/>
  <c r="Q282" i="10"/>
  <c r="I282" i="10"/>
  <c r="Y280" i="10"/>
  <c r="Y279" i="10"/>
  <c r="R276" i="4"/>
  <c r="P276" i="4"/>
  <c r="Q276" i="4"/>
  <c r="O276" i="4"/>
  <c r="H276" i="4"/>
  <c r="K276" i="4"/>
  <c r="J276" i="4"/>
  <c r="I276" i="4"/>
  <c r="A275" i="4"/>
  <c r="B275" i="4"/>
  <c r="V281" i="10"/>
  <c r="G282" i="10"/>
  <c r="H282" i="10" s="1"/>
  <c r="L281" i="10"/>
  <c r="P281" i="10"/>
  <c r="R281" i="10"/>
  <c r="N281" i="10"/>
  <c r="X281" i="10"/>
  <c r="T281" i="10"/>
  <c r="D282" i="10"/>
  <c r="C282" i="10"/>
  <c r="E283" i="10"/>
  <c r="F283" i="10" s="1"/>
  <c r="J283" i="10" s="1"/>
  <c r="B282" i="10"/>
  <c r="A282" i="10"/>
  <c r="C275" i="4"/>
  <c r="E276" i="4"/>
  <c r="D275" i="4"/>
  <c r="U283" i="10" l="1"/>
  <c r="Q283" i="10"/>
  <c r="O283" i="10"/>
  <c r="W283" i="10"/>
  <c r="S283" i="10"/>
  <c r="M283" i="10"/>
  <c r="K283" i="10"/>
  <c r="Z279" i="10"/>
  <c r="I283" i="10"/>
  <c r="Y281" i="10"/>
  <c r="R277" i="4"/>
  <c r="P277" i="4"/>
  <c r="Q277" i="4"/>
  <c r="O277" i="4"/>
  <c r="H277" i="4"/>
  <c r="K277" i="4"/>
  <c r="J277" i="4"/>
  <c r="I277" i="4"/>
  <c r="B276" i="4"/>
  <c r="A276" i="4"/>
  <c r="X282" i="10"/>
  <c r="T282" i="10"/>
  <c r="L282" i="10"/>
  <c r="P282" i="10"/>
  <c r="V282" i="10"/>
  <c r="G283" i="10"/>
  <c r="H283" i="10" s="1"/>
  <c r="N282" i="10"/>
  <c r="R282" i="10"/>
  <c r="Z280" i="10"/>
  <c r="C283" i="10"/>
  <c r="E284" i="10"/>
  <c r="B283" i="10"/>
  <c r="A283" i="10"/>
  <c r="D283" i="10"/>
  <c r="C276" i="4"/>
  <c r="E277" i="4"/>
  <c r="D276" i="4"/>
  <c r="Y282" i="10" l="1"/>
  <c r="R278" i="4"/>
  <c r="P278" i="4"/>
  <c r="Q278" i="4"/>
  <c r="O278" i="4"/>
  <c r="H278" i="4"/>
  <c r="K278" i="4"/>
  <c r="J278" i="4"/>
  <c r="I278" i="4"/>
  <c r="F284" i="10"/>
  <c r="J284" i="10" s="1"/>
  <c r="A277" i="4"/>
  <c r="B277" i="4"/>
  <c r="P283" i="10"/>
  <c r="L283" i="10"/>
  <c r="V283" i="10"/>
  <c r="N283" i="10"/>
  <c r="R283" i="10"/>
  <c r="T283" i="10"/>
  <c r="X283" i="10"/>
  <c r="Z281" i="10"/>
  <c r="E285" i="10"/>
  <c r="B284" i="10"/>
  <c r="A284" i="10"/>
  <c r="D284" i="10"/>
  <c r="C284" i="10"/>
  <c r="C277" i="4"/>
  <c r="D277" i="4"/>
  <c r="E278" i="4"/>
  <c r="I284" i="10" l="1"/>
  <c r="K284" i="10"/>
  <c r="U284" i="10"/>
  <c r="Q284" i="10"/>
  <c r="O284" i="10"/>
  <c r="W284" i="10"/>
  <c r="S284" i="10"/>
  <c r="M284" i="10"/>
  <c r="G284" i="10"/>
  <c r="H284" i="10" s="1"/>
  <c r="Y283" i="10"/>
  <c r="R279" i="4"/>
  <c r="P279" i="4"/>
  <c r="Q279" i="4"/>
  <c r="O279" i="4"/>
  <c r="H279" i="4"/>
  <c r="K279" i="4"/>
  <c r="J279" i="4"/>
  <c r="I279" i="4"/>
  <c r="F285" i="10"/>
  <c r="J285" i="10" s="1"/>
  <c r="B278" i="4"/>
  <c r="A278" i="4"/>
  <c r="Z282" i="10"/>
  <c r="A285" i="10"/>
  <c r="D285" i="10"/>
  <c r="C285" i="10"/>
  <c r="E286" i="10"/>
  <c r="B285" i="10"/>
  <c r="C278" i="4"/>
  <c r="E279" i="4"/>
  <c r="D278" i="4"/>
  <c r="W285" i="10" l="1"/>
  <c r="S285" i="10"/>
  <c r="M285" i="10"/>
  <c r="K285" i="10"/>
  <c r="U285" i="10"/>
  <c r="Q285" i="10"/>
  <c r="O285" i="10"/>
  <c r="G285" i="10"/>
  <c r="H285" i="10" s="1"/>
  <c r="I285" i="10"/>
  <c r="L284" i="10"/>
  <c r="N284" i="10"/>
  <c r="X284" i="10"/>
  <c r="P284" i="10"/>
  <c r="R284" i="10"/>
  <c r="T284" i="10"/>
  <c r="V284" i="10"/>
  <c r="R280" i="4"/>
  <c r="P280" i="4"/>
  <c r="Q280" i="4"/>
  <c r="O280" i="4"/>
  <c r="F286" i="10"/>
  <c r="J286" i="10" s="1"/>
  <c r="H280" i="4"/>
  <c r="K280" i="4"/>
  <c r="J280" i="4"/>
  <c r="I280" i="4"/>
  <c r="A279" i="4"/>
  <c r="B279" i="4"/>
  <c r="Z283" i="10"/>
  <c r="D286" i="10"/>
  <c r="C286" i="10"/>
  <c r="E287" i="10"/>
  <c r="B286" i="10"/>
  <c r="A286" i="10"/>
  <c r="C279" i="4"/>
  <c r="E280" i="4"/>
  <c r="D279" i="4"/>
  <c r="O286" i="10" l="1"/>
  <c r="W286" i="10"/>
  <c r="S286" i="10"/>
  <c r="M286" i="10"/>
  <c r="K286" i="10"/>
  <c r="U286" i="10"/>
  <c r="Q286" i="10"/>
  <c r="G286" i="10"/>
  <c r="H286" i="10" s="1"/>
  <c r="Y284" i="10"/>
  <c r="V285" i="10"/>
  <c r="P285" i="10"/>
  <c r="T285" i="10"/>
  <c r="N285" i="10"/>
  <c r="L285" i="10"/>
  <c r="R285" i="10"/>
  <c r="I286" i="10"/>
  <c r="X285" i="10"/>
  <c r="R281" i="4"/>
  <c r="P281" i="4"/>
  <c r="Q281" i="4"/>
  <c r="O281" i="4"/>
  <c r="H281" i="4"/>
  <c r="K281" i="4"/>
  <c r="J281" i="4"/>
  <c r="I281" i="4"/>
  <c r="A280" i="4"/>
  <c r="B280" i="4"/>
  <c r="F287" i="10"/>
  <c r="J287" i="10" s="1"/>
  <c r="C287" i="10"/>
  <c r="E288" i="10"/>
  <c r="B287" i="10"/>
  <c r="A287" i="10"/>
  <c r="D287" i="10"/>
  <c r="C280" i="4"/>
  <c r="E281" i="4"/>
  <c r="D280" i="4"/>
  <c r="U287" i="10" l="1"/>
  <c r="Q287" i="10"/>
  <c r="O287" i="10"/>
  <c r="W287" i="10"/>
  <c r="S287" i="10"/>
  <c r="M287" i="10"/>
  <c r="K287" i="10"/>
  <c r="Z284" i="10"/>
  <c r="Y285" i="10"/>
  <c r="N286" i="10"/>
  <c r="V286" i="10"/>
  <c r="R286" i="10"/>
  <c r="X286" i="10"/>
  <c r="L286" i="10"/>
  <c r="P286" i="10"/>
  <c r="G287" i="10"/>
  <c r="H287" i="10" s="1"/>
  <c r="T286" i="10"/>
  <c r="I287" i="10"/>
  <c r="R282" i="4"/>
  <c r="P282" i="4"/>
  <c r="Q282" i="4"/>
  <c r="O282" i="4"/>
  <c r="H282" i="4"/>
  <c r="K282" i="4"/>
  <c r="J282" i="4"/>
  <c r="I282" i="4"/>
  <c r="A281" i="4"/>
  <c r="B281" i="4"/>
  <c r="F288" i="10"/>
  <c r="J288" i="10" s="1"/>
  <c r="E289" i="10"/>
  <c r="F289" i="10" s="1"/>
  <c r="J289" i="10" s="1"/>
  <c r="B288" i="10"/>
  <c r="A288" i="10"/>
  <c r="D288" i="10"/>
  <c r="C288" i="10"/>
  <c r="C281" i="4"/>
  <c r="E282" i="4"/>
  <c r="D281" i="4"/>
  <c r="W289" i="10" l="1"/>
  <c r="S289" i="10"/>
  <c r="M289" i="10"/>
  <c r="K289" i="10"/>
  <c r="U289" i="10"/>
  <c r="Q289" i="10"/>
  <c r="O289" i="10"/>
  <c r="K288" i="10"/>
  <c r="U288" i="10"/>
  <c r="Q288" i="10"/>
  <c r="O288" i="10"/>
  <c r="W288" i="10"/>
  <c r="S288" i="10"/>
  <c r="M288" i="10"/>
  <c r="I289" i="10"/>
  <c r="Z285" i="10"/>
  <c r="I288" i="10"/>
  <c r="Y286" i="10"/>
  <c r="X287" i="10"/>
  <c r="T287" i="10"/>
  <c r="R287" i="10"/>
  <c r="V287" i="10"/>
  <c r="P287" i="10"/>
  <c r="G288" i="10"/>
  <c r="H288" i="10" s="1"/>
  <c r="L287" i="10"/>
  <c r="N287" i="10"/>
  <c r="R283" i="4"/>
  <c r="P283" i="4"/>
  <c r="Q283" i="4"/>
  <c r="O283" i="4"/>
  <c r="H283" i="4"/>
  <c r="K283" i="4"/>
  <c r="J283" i="4"/>
  <c r="I283" i="4"/>
  <c r="B282" i="4"/>
  <c r="A282" i="4"/>
  <c r="G289" i="10"/>
  <c r="H289" i="10" s="1"/>
  <c r="A289" i="10"/>
  <c r="D289" i="10"/>
  <c r="C289" i="10"/>
  <c r="B289" i="10"/>
  <c r="E290" i="10"/>
  <c r="C282" i="4"/>
  <c r="D282" i="4"/>
  <c r="E283" i="4"/>
  <c r="Z286" i="10" l="1"/>
  <c r="Y287" i="10"/>
  <c r="X288" i="10"/>
  <c r="P288" i="10"/>
  <c r="T288" i="10"/>
  <c r="R288" i="10"/>
  <c r="N288" i="10"/>
  <c r="V288" i="10"/>
  <c r="L288" i="10"/>
  <c r="R284" i="4"/>
  <c r="P284" i="4"/>
  <c r="Q284" i="4"/>
  <c r="O284" i="4"/>
  <c r="H284" i="4"/>
  <c r="K284" i="4"/>
  <c r="J284" i="4"/>
  <c r="I284" i="4"/>
  <c r="F290" i="10"/>
  <c r="J290" i="10" s="1"/>
  <c r="B283" i="4"/>
  <c r="A283" i="4"/>
  <c r="L289" i="10"/>
  <c r="P289" i="10"/>
  <c r="R289" i="10"/>
  <c r="N289" i="10"/>
  <c r="V289" i="10"/>
  <c r="G290" i="10"/>
  <c r="H290" i="10" s="1"/>
  <c r="X289" i="10"/>
  <c r="T289" i="10"/>
  <c r="D290" i="10"/>
  <c r="C290" i="10"/>
  <c r="E291" i="10"/>
  <c r="F291" i="10" s="1"/>
  <c r="J291" i="10" s="1"/>
  <c r="B290" i="10"/>
  <c r="A290" i="10"/>
  <c r="C283" i="4"/>
  <c r="D283" i="4"/>
  <c r="E284" i="4"/>
  <c r="U291" i="10" l="1"/>
  <c r="Q291" i="10"/>
  <c r="O291" i="10"/>
  <c r="W291" i="10"/>
  <c r="S291" i="10"/>
  <c r="M291" i="10"/>
  <c r="K291" i="10"/>
  <c r="O290" i="10"/>
  <c r="W290" i="10"/>
  <c r="S290" i="10"/>
  <c r="M290" i="10"/>
  <c r="K290" i="10"/>
  <c r="U290" i="10"/>
  <c r="Q290" i="10"/>
  <c r="Z287" i="10"/>
  <c r="I290" i="10"/>
  <c r="I291" i="10"/>
  <c r="Y289" i="10"/>
  <c r="Y288" i="10"/>
  <c r="R285" i="4"/>
  <c r="P285" i="4"/>
  <c r="Q285" i="4"/>
  <c r="O285" i="4"/>
  <c r="H285" i="4"/>
  <c r="K285" i="4"/>
  <c r="J285" i="4"/>
  <c r="I285" i="4"/>
  <c r="A284" i="4"/>
  <c r="B284" i="4"/>
  <c r="G291" i="10"/>
  <c r="H291" i="10" s="1"/>
  <c r="C291" i="10"/>
  <c r="E292" i="10"/>
  <c r="B291" i="10"/>
  <c r="A291" i="10"/>
  <c r="D291" i="10"/>
  <c r="C284" i="4"/>
  <c r="E285" i="4"/>
  <c r="D284" i="4"/>
  <c r="Z288" i="10" l="1"/>
  <c r="R290" i="10"/>
  <c r="T290" i="10"/>
  <c r="P290" i="10"/>
  <c r="L290" i="10"/>
  <c r="V290" i="10"/>
  <c r="N290" i="10"/>
  <c r="X290" i="10"/>
  <c r="R286" i="4"/>
  <c r="P286" i="4"/>
  <c r="Q286" i="4"/>
  <c r="O286" i="4"/>
  <c r="H286" i="4"/>
  <c r="K286" i="4"/>
  <c r="J286" i="4"/>
  <c r="I286" i="4"/>
  <c r="A285" i="4"/>
  <c r="B285" i="4"/>
  <c r="T291" i="10"/>
  <c r="X291" i="10"/>
  <c r="P291" i="10"/>
  <c r="L291" i="10"/>
  <c r="V291" i="10"/>
  <c r="N291" i="10"/>
  <c r="R291" i="10"/>
  <c r="Z289" i="10"/>
  <c r="E293" i="10"/>
  <c r="B292" i="10"/>
  <c r="A292" i="10"/>
  <c r="D292" i="10"/>
  <c r="C292" i="10"/>
  <c r="F292" i="10"/>
  <c r="J292" i="10" s="1"/>
  <c r="C285" i="4"/>
  <c r="D285" i="4"/>
  <c r="E286" i="4"/>
  <c r="K292" i="10" l="1"/>
  <c r="U292" i="10"/>
  <c r="Q292" i="10"/>
  <c r="O292" i="10"/>
  <c r="W292" i="10"/>
  <c r="S292" i="10"/>
  <c r="M292" i="10"/>
  <c r="Y290" i="10"/>
  <c r="I292" i="10"/>
  <c r="Y291" i="10"/>
  <c r="R287" i="4"/>
  <c r="P287" i="4"/>
  <c r="Q287" i="4"/>
  <c r="O287" i="4"/>
  <c r="H287" i="4"/>
  <c r="K287" i="4"/>
  <c r="J287" i="4"/>
  <c r="I287" i="4"/>
  <c r="F293" i="10"/>
  <c r="J293" i="10" s="1"/>
  <c r="B286" i="4"/>
  <c r="A286" i="4"/>
  <c r="G292" i="10"/>
  <c r="H292" i="10" s="1"/>
  <c r="A293" i="10"/>
  <c r="D293" i="10"/>
  <c r="C293" i="10"/>
  <c r="B293" i="10"/>
  <c r="E294" i="10"/>
  <c r="C286" i="4"/>
  <c r="D286" i="4"/>
  <c r="E287" i="4"/>
  <c r="G293" i="10" l="1"/>
  <c r="H293" i="10" s="1"/>
  <c r="Z290" i="10"/>
  <c r="W293" i="10"/>
  <c r="S293" i="10"/>
  <c r="M293" i="10"/>
  <c r="K293" i="10"/>
  <c r="U293" i="10"/>
  <c r="Q293" i="10"/>
  <c r="O293" i="10"/>
  <c r="R288" i="4"/>
  <c r="P288" i="4"/>
  <c r="Q288" i="4"/>
  <c r="O288" i="4"/>
  <c r="H288" i="4"/>
  <c r="K288" i="4"/>
  <c r="J288" i="4"/>
  <c r="I288" i="4"/>
  <c r="B287" i="4"/>
  <c r="A287" i="4"/>
  <c r="F294" i="10"/>
  <c r="V292" i="10"/>
  <c r="R292" i="10"/>
  <c r="N292" i="10"/>
  <c r="T292" i="10"/>
  <c r="X292" i="10"/>
  <c r="P292" i="10"/>
  <c r="L292" i="10"/>
  <c r="Z291" i="10"/>
  <c r="D294" i="10"/>
  <c r="C294" i="10"/>
  <c r="E295" i="10"/>
  <c r="B294" i="10"/>
  <c r="A294" i="10"/>
  <c r="C287" i="4"/>
  <c r="E288" i="4"/>
  <c r="D287" i="4"/>
  <c r="T293" i="10" l="1"/>
  <c r="O294" i="10"/>
  <c r="W294" i="10"/>
  <c r="S294" i="10"/>
  <c r="M294" i="10"/>
  <c r="K294" i="10"/>
  <c r="U294" i="10"/>
  <c r="Q294" i="10"/>
  <c r="X293" i="10"/>
  <c r="N293" i="10"/>
  <c r="P293" i="10"/>
  <c r="R293" i="10"/>
  <c r="V293" i="10"/>
  <c r="L293" i="10"/>
  <c r="I293" i="10"/>
  <c r="Y292" i="10"/>
  <c r="G294" i="10"/>
  <c r="H294" i="10" s="1"/>
  <c r="I294" i="10"/>
  <c r="R289" i="4"/>
  <c r="P289" i="4"/>
  <c r="Q289" i="4"/>
  <c r="O289" i="4"/>
  <c r="H289" i="4"/>
  <c r="K289" i="4"/>
  <c r="J289" i="4"/>
  <c r="I289" i="4"/>
  <c r="B288" i="4"/>
  <c r="A288" i="4"/>
  <c r="F295" i="10"/>
  <c r="J295" i="10" s="1"/>
  <c r="C295" i="10"/>
  <c r="E296" i="10"/>
  <c r="B295" i="10"/>
  <c r="A295" i="10"/>
  <c r="D295" i="10"/>
  <c r="C288" i="4"/>
  <c r="E289" i="4"/>
  <c r="D288" i="4"/>
  <c r="Z292" i="10" l="1"/>
  <c r="U295" i="10"/>
  <c r="Q295" i="10"/>
  <c r="O295" i="10"/>
  <c r="W295" i="10"/>
  <c r="S295" i="10"/>
  <c r="M295" i="10"/>
  <c r="K295" i="10"/>
  <c r="Y293" i="10"/>
  <c r="X294" i="10"/>
  <c r="N294" i="10"/>
  <c r="P294" i="10"/>
  <c r="T294" i="10"/>
  <c r="R294" i="10"/>
  <c r="I295" i="10"/>
  <c r="L294" i="10"/>
  <c r="V294" i="10"/>
  <c r="R290" i="4"/>
  <c r="P290" i="4"/>
  <c r="Q290" i="4"/>
  <c r="O290" i="4"/>
  <c r="G295" i="10"/>
  <c r="H295" i="10" s="1"/>
  <c r="H290" i="4"/>
  <c r="K290" i="4"/>
  <c r="J290" i="4"/>
  <c r="I290" i="4"/>
  <c r="F296" i="10"/>
  <c r="J296" i="10" s="1"/>
  <c r="A289" i="4"/>
  <c r="B289" i="4"/>
  <c r="E297" i="10"/>
  <c r="B296" i="10"/>
  <c r="A296" i="10"/>
  <c r="D296" i="10"/>
  <c r="C296" i="10"/>
  <c r="C289" i="4"/>
  <c r="D289" i="4"/>
  <c r="E290" i="4"/>
  <c r="Z293" i="10" l="1"/>
  <c r="I296" i="10"/>
  <c r="K296" i="10"/>
  <c r="U296" i="10"/>
  <c r="Q296" i="10"/>
  <c r="O296" i="10"/>
  <c r="W296" i="10"/>
  <c r="S296" i="10"/>
  <c r="M296" i="10"/>
  <c r="Y294" i="10"/>
  <c r="L295" i="10"/>
  <c r="R291" i="4"/>
  <c r="P291" i="4"/>
  <c r="Q291" i="4"/>
  <c r="O291" i="4"/>
  <c r="G296" i="10"/>
  <c r="H296" i="10" s="1"/>
  <c r="R295" i="10"/>
  <c r="P295" i="10"/>
  <c r="N295" i="10"/>
  <c r="X295" i="10"/>
  <c r="V295" i="10"/>
  <c r="T295" i="10"/>
  <c r="H291" i="4"/>
  <c r="K291" i="4"/>
  <c r="J291" i="4"/>
  <c r="I291" i="4"/>
  <c r="B290" i="4"/>
  <c r="A290" i="4"/>
  <c r="F297" i="10"/>
  <c r="J297" i="10" s="1"/>
  <c r="A297" i="10"/>
  <c r="D297" i="10"/>
  <c r="C297" i="10"/>
  <c r="E298" i="10"/>
  <c r="B297" i="10"/>
  <c r="C290" i="4"/>
  <c r="E291" i="4"/>
  <c r="D290" i="4"/>
  <c r="Z294" i="10" l="1"/>
  <c r="I297" i="10"/>
  <c r="W297" i="10"/>
  <c r="S297" i="10"/>
  <c r="M297" i="10"/>
  <c r="K297" i="10"/>
  <c r="U297" i="10"/>
  <c r="Q297" i="10"/>
  <c r="O297" i="10"/>
  <c r="Y295" i="10"/>
  <c r="R296" i="10"/>
  <c r="R292" i="4"/>
  <c r="P292" i="4"/>
  <c r="Q292" i="4"/>
  <c r="O292" i="4"/>
  <c r="N296" i="10"/>
  <c r="X296" i="10"/>
  <c r="L296" i="10"/>
  <c r="T296" i="10"/>
  <c r="P296" i="10"/>
  <c r="V296" i="10"/>
  <c r="H292" i="4"/>
  <c r="K292" i="4"/>
  <c r="J292" i="4"/>
  <c r="I292" i="4"/>
  <c r="A291" i="4"/>
  <c r="B291" i="4"/>
  <c r="G297" i="10"/>
  <c r="H297" i="10" s="1"/>
  <c r="D298" i="10"/>
  <c r="C298" i="10"/>
  <c r="E299" i="10"/>
  <c r="B298" i="10"/>
  <c r="A298" i="10"/>
  <c r="F298" i="10"/>
  <c r="J298" i="10" s="1"/>
  <c r="C291" i="4"/>
  <c r="E292" i="4"/>
  <c r="D291" i="4"/>
  <c r="Z295" i="10" l="1"/>
  <c r="O298" i="10"/>
  <c r="W298" i="10"/>
  <c r="S298" i="10"/>
  <c r="M298" i="10"/>
  <c r="K298" i="10"/>
  <c r="U298" i="10"/>
  <c r="Q298" i="10"/>
  <c r="I298" i="10"/>
  <c r="Y296" i="10"/>
  <c r="T297" i="10"/>
  <c r="R293" i="4"/>
  <c r="P293" i="4"/>
  <c r="Q293" i="4"/>
  <c r="O293" i="4"/>
  <c r="H293" i="4"/>
  <c r="K293" i="4"/>
  <c r="J293" i="4"/>
  <c r="I293" i="4"/>
  <c r="L297" i="10"/>
  <c r="R297" i="10"/>
  <c r="B292" i="4"/>
  <c r="A292" i="4"/>
  <c r="N297" i="10"/>
  <c r="X297" i="10"/>
  <c r="F299" i="10"/>
  <c r="J299" i="10" s="1"/>
  <c r="P297" i="10"/>
  <c r="V297" i="10"/>
  <c r="G298" i="10"/>
  <c r="H298" i="10" s="1"/>
  <c r="C299" i="10"/>
  <c r="E300" i="10"/>
  <c r="F300" i="10" s="1"/>
  <c r="J300" i="10" s="1"/>
  <c r="B299" i="10"/>
  <c r="A299" i="10"/>
  <c r="D299" i="10"/>
  <c r="C292" i="4"/>
  <c r="E293" i="4"/>
  <c r="D292" i="4"/>
  <c r="Z296" i="10" l="1"/>
  <c r="K300" i="10"/>
  <c r="U300" i="10"/>
  <c r="Q300" i="10"/>
  <c r="O300" i="10"/>
  <c r="W300" i="10"/>
  <c r="S300" i="10"/>
  <c r="M300" i="10"/>
  <c r="U299" i="10"/>
  <c r="Q299" i="10"/>
  <c r="O299" i="10"/>
  <c r="W299" i="10"/>
  <c r="S299" i="10"/>
  <c r="M299" i="10"/>
  <c r="K299" i="10"/>
  <c r="G299" i="10"/>
  <c r="H299" i="10" s="1"/>
  <c r="I300" i="10"/>
  <c r="Y297" i="10"/>
  <c r="R294" i="4"/>
  <c r="P294" i="4"/>
  <c r="Q294" i="4"/>
  <c r="O294" i="4"/>
  <c r="H294" i="4"/>
  <c r="K294" i="4"/>
  <c r="J294" i="4"/>
  <c r="I294" i="4"/>
  <c r="A293" i="4"/>
  <c r="B293" i="4"/>
  <c r="T298" i="10"/>
  <c r="V298" i="10"/>
  <c r="R298" i="10"/>
  <c r="N298" i="10"/>
  <c r="G300" i="10"/>
  <c r="H300" i="10" s="1"/>
  <c r="X298" i="10"/>
  <c r="P298" i="10"/>
  <c r="L298" i="10"/>
  <c r="E301" i="10"/>
  <c r="B300" i="10"/>
  <c r="A300" i="10"/>
  <c r="D300" i="10"/>
  <c r="C300" i="10"/>
  <c r="C293" i="4"/>
  <c r="E294" i="4"/>
  <c r="D293" i="4"/>
  <c r="P299" i="10" l="1"/>
  <c r="R299" i="10"/>
  <c r="X299" i="10"/>
  <c r="L299" i="10"/>
  <c r="N299" i="10"/>
  <c r="V299" i="10"/>
  <c r="T299" i="10"/>
  <c r="I299" i="10"/>
  <c r="Z297" i="10"/>
  <c r="Y298" i="10"/>
  <c r="R295" i="4"/>
  <c r="P295" i="4"/>
  <c r="Q295" i="4"/>
  <c r="O295" i="4"/>
  <c r="H295" i="4"/>
  <c r="K295" i="4"/>
  <c r="J295" i="4"/>
  <c r="I295" i="4"/>
  <c r="F301" i="10"/>
  <c r="J301" i="10" s="1"/>
  <c r="B294" i="4"/>
  <c r="A294" i="4"/>
  <c r="N300" i="10"/>
  <c r="R300" i="10"/>
  <c r="V300" i="10"/>
  <c r="X300" i="10"/>
  <c r="T300" i="10"/>
  <c r="L300" i="10"/>
  <c r="P300" i="10"/>
  <c r="A301" i="10"/>
  <c r="D301" i="10"/>
  <c r="C301" i="10"/>
  <c r="E302" i="10"/>
  <c r="B301" i="10"/>
  <c r="C294" i="4"/>
  <c r="D294" i="4"/>
  <c r="E295" i="4"/>
  <c r="W301" i="10" l="1"/>
  <c r="S301" i="10"/>
  <c r="M301" i="10"/>
  <c r="K301" i="10"/>
  <c r="U301" i="10"/>
  <c r="Q301" i="10"/>
  <c r="O301" i="10"/>
  <c r="Y299" i="10"/>
  <c r="I301" i="10"/>
  <c r="Y300" i="10"/>
  <c r="R296" i="4"/>
  <c r="P296" i="4"/>
  <c r="Q296" i="4"/>
  <c r="O296" i="4"/>
  <c r="G301" i="10"/>
  <c r="H301" i="10" s="1"/>
  <c r="H296" i="4"/>
  <c r="K296" i="4"/>
  <c r="J296" i="4"/>
  <c r="I296" i="4"/>
  <c r="F302" i="10"/>
  <c r="J302" i="10" s="1"/>
  <c r="A295" i="4"/>
  <c r="B295" i="4"/>
  <c r="Z298" i="10"/>
  <c r="D302" i="10"/>
  <c r="C302" i="10"/>
  <c r="E303" i="10"/>
  <c r="B302" i="10"/>
  <c r="A302" i="10"/>
  <c r="C295" i="4"/>
  <c r="E296" i="4"/>
  <c r="D295" i="4"/>
  <c r="Z299" i="10" l="1"/>
  <c r="I302" i="10"/>
  <c r="O302" i="10"/>
  <c r="W302" i="10"/>
  <c r="S302" i="10"/>
  <c r="M302" i="10"/>
  <c r="K302" i="10"/>
  <c r="U302" i="10"/>
  <c r="Q302" i="10"/>
  <c r="X301" i="10"/>
  <c r="R297" i="4"/>
  <c r="P297" i="4"/>
  <c r="Q297" i="4"/>
  <c r="O297" i="4"/>
  <c r="P301" i="10"/>
  <c r="N301" i="10"/>
  <c r="V301" i="10"/>
  <c r="R301" i="10"/>
  <c r="T301" i="10"/>
  <c r="F303" i="10"/>
  <c r="J303" i="10" s="1"/>
  <c r="G302" i="10"/>
  <c r="H302" i="10" s="1"/>
  <c r="L301" i="10"/>
  <c r="H297" i="4"/>
  <c r="K297" i="4"/>
  <c r="J297" i="4"/>
  <c r="I297" i="4"/>
  <c r="A296" i="4"/>
  <c r="B296" i="4"/>
  <c r="Z300" i="10"/>
  <c r="C303" i="10"/>
  <c r="E304" i="10"/>
  <c r="B303" i="10"/>
  <c r="A303" i="10"/>
  <c r="D303" i="10"/>
  <c r="C296" i="4"/>
  <c r="D296" i="4"/>
  <c r="E297" i="4"/>
  <c r="U303" i="10" l="1"/>
  <c r="Q303" i="10"/>
  <c r="O303" i="10"/>
  <c r="W303" i="10"/>
  <c r="S303" i="10"/>
  <c r="M303" i="10"/>
  <c r="K303" i="10"/>
  <c r="I303" i="10"/>
  <c r="Y301" i="10"/>
  <c r="R302" i="10"/>
  <c r="G303" i="10"/>
  <c r="H303" i="10" s="1"/>
  <c r="R298" i="4"/>
  <c r="P298" i="4"/>
  <c r="Q298" i="4"/>
  <c r="O298" i="4"/>
  <c r="X302" i="10"/>
  <c r="T302" i="10"/>
  <c r="L302" i="10"/>
  <c r="N302" i="10"/>
  <c r="V302" i="10"/>
  <c r="P302" i="10"/>
  <c r="H298" i="4"/>
  <c r="K298" i="4"/>
  <c r="J298" i="4"/>
  <c r="I298" i="4"/>
  <c r="F304" i="10"/>
  <c r="J304" i="10" s="1"/>
  <c r="A297" i="4"/>
  <c r="B297" i="4"/>
  <c r="E305" i="10"/>
  <c r="B304" i="10"/>
  <c r="A304" i="10"/>
  <c r="D304" i="10"/>
  <c r="C304" i="10"/>
  <c r="C297" i="4"/>
  <c r="E298" i="4"/>
  <c r="D297" i="4"/>
  <c r="Z301" i="10" l="1"/>
  <c r="K304" i="10"/>
  <c r="U304" i="10"/>
  <c r="Q304" i="10"/>
  <c r="O304" i="10"/>
  <c r="W304" i="10"/>
  <c r="S304" i="10"/>
  <c r="M304" i="10"/>
  <c r="I304" i="10"/>
  <c r="Y302" i="10"/>
  <c r="N303" i="10"/>
  <c r="L303" i="10"/>
  <c r="P303" i="10"/>
  <c r="R303" i="10"/>
  <c r="T303" i="10"/>
  <c r="V303" i="10"/>
  <c r="X303" i="10"/>
  <c r="F305" i="10"/>
  <c r="J305" i="10" s="1"/>
  <c r="G304" i="10"/>
  <c r="H304" i="10" s="1"/>
  <c r="R299" i="4"/>
  <c r="P299" i="4"/>
  <c r="Q299" i="4"/>
  <c r="O299" i="4"/>
  <c r="H299" i="4"/>
  <c r="K299" i="4"/>
  <c r="J299" i="4"/>
  <c r="I299" i="4"/>
  <c r="B298" i="4"/>
  <c r="A298" i="4"/>
  <c r="A305" i="10"/>
  <c r="D305" i="10"/>
  <c r="C305" i="10"/>
  <c r="B305" i="10"/>
  <c r="E306" i="10"/>
  <c r="F306" i="10" s="1"/>
  <c r="J306" i="10" s="1"/>
  <c r="C298" i="4"/>
  <c r="E299" i="4"/>
  <c r="D298" i="4"/>
  <c r="O306" i="10" l="1"/>
  <c r="W306" i="10"/>
  <c r="S306" i="10"/>
  <c r="M306" i="10"/>
  <c r="K306" i="10"/>
  <c r="U306" i="10"/>
  <c r="Q306" i="10"/>
  <c r="W305" i="10"/>
  <c r="S305" i="10"/>
  <c r="M305" i="10"/>
  <c r="K305" i="10"/>
  <c r="U305" i="10"/>
  <c r="Q305" i="10"/>
  <c r="O305" i="10"/>
  <c r="I306" i="10"/>
  <c r="I305" i="10"/>
  <c r="Z302" i="10"/>
  <c r="Y303" i="10"/>
  <c r="G305" i="10"/>
  <c r="H305" i="10" s="1"/>
  <c r="V304" i="10"/>
  <c r="N304" i="10"/>
  <c r="T304" i="10"/>
  <c r="P304" i="10"/>
  <c r="X304" i="10"/>
  <c r="L304" i="10"/>
  <c r="R304" i="10"/>
  <c r="R300" i="4"/>
  <c r="P300" i="4"/>
  <c r="Q300" i="4"/>
  <c r="O300" i="4"/>
  <c r="H300" i="4"/>
  <c r="K300" i="4"/>
  <c r="J300" i="4"/>
  <c r="I300" i="4"/>
  <c r="B299" i="4"/>
  <c r="A299" i="4"/>
  <c r="G306" i="10"/>
  <c r="H306" i="10" s="1"/>
  <c r="D306" i="10"/>
  <c r="C306" i="10"/>
  <c r="E307" i="10"/>
  <c r="B306" i="10"/>
  <c r="A306" i="10"/>
  <c r="C299" i="4"/>
  <c r="E300" i="4"/>
  <c r="D299" i="4"/>
  <c r="Z303" i="10" l="1"/>
  <c r="X305" i="10"/>
  <c r="Y304" i="10"/>
  <c r="V305" i="10"/>
  <c r="R305" i="10"/>
  <c r="T305" i="10"/>
  <c r="L305" i="10"/>
  <c r="P305" i="10"/>
  <c r="N305" i="10"/>
  <c r="R301" i="4"/>
  <c r="P301" i="4"/>
  <c r="Q301" i="4"/>
  <c r="O301" i="4"/>
  <c r="H301" i="4"/>
  <c r="K301" i="4"/>
  <c r="J301" i="4"/>
  <c r="I301" i="4"/>
  <c r="A300" i="4"/>
  <c r="B300" i="4"/>
  <c r="F307" i="10"/>
  <c r="J307" i="10" s="1"/>
  <c r="V306" i="10"/>
  <c r="R306" i="10"/>
  <c r="N306" i="10"/>
  <c r="T306" i="10"/>
  <c r="X306" i="10"/>
  <c r="P306" i="10"/>
  <c r="L306" i="10"/>
  <c r="C307" i="10"/>
  <c r="E308" i="10"/>
  <c r="B307" i="10"/>
  <c r="A307" i="10"/>
  <c r="D307" i="10"/>
  <c r="C300" i="4"/>
  <c r="E301" i="4"/>
  <c r="D300" i="4"/>
  <c r="Z304" i="10" l="1"/>
  <c r="U307" i="10"/>
  <c r="Q307" i="10"/>
  <c r="O307" i="10"/>
  <c r="W307" i="10"/>
  <c r="S307" i="10"/>
  <c r="M307" i="10"/>
  <c r="K307" i="10"/>
  <c r="F308" i="10"/>
  <c r="J308" i="10" s="1"/>
  <c r="I307" i="10"/>
  <c r="Y306" i="10"/>
  <c r="Y305" i="10"/>
  <c r="G307" i="10"/>
  <c r="H307" i="10" s="1"/>
  <c r="R302" i="4"/>
  <c r="P302" i="4"/>
  <c r="Q302" i="4"/>
  <c r="O302" i="4"/>
  <c r="H302" i="4"/>
  <c r="K302" i="4"/>
  <c r="J302" i="4"/>
  <c r="I302" i="4"/>
  <c r="A301" i="4"/>
  <c r="B301" i="4"/>
  <c r="G308" i="10"/>
  <c r="H308" i="10" s="1"/>
  <c r="E309" i="10"/>
  <c r="B308" i="10"/>
  <c r="A308" i="10"/>
  <c r="D308" i="10"/>
  <c r="C308" i="10"/>
  <c r="C301" i="4"/>
  <c r="E302" i="4"/>
  <c r="D301" i="4"/>
  <c r="F309" i="10" l="1"/>
  <c r="J309" i="10" s="1"/>
  <c r="K308" i="10"/>
  <c r="U308" i="10"/>
  <c r="V308" i="10" s="1"/>
  <c r="Q308" i="10"/>
  <c r="O308" i="10"/>
  <c r="P308" i="10" s="1"/>
  <c r="W308" i="10"/>
  <c r="S308" i="10"/>
  <c r="T308" i="10" s="1"/>
  <c r="M308" i="10"/>
  <c r="N308" i="10" s="1"/>
  <c r="I308" i="10"/>
  <c r="Z305" i="10"/>
  <c r="I309" i="10"/>
  <c r="X307" i="10"/>
  <c r="R307" i="10"/>
  <c r="P307" i="10"/>
  <c r="T307" i="10"/>
  <c r="V307" i="10"/>
  <c r="N307" i="10"/>
  <c r="L307" i="10"/>
  <c r="R304" i="4"/>
  <c r="P304" i="4"/>
  <c r="Q304" i="4"/>
  <c r="O304" i="4"/>
  <c r="R303" i="4"/>
  <c r="P303" i="4"/>
  <c r="Q303" i="4"/>
  <c r="O303" i="4"/>
  <c r="B302" i="4"/>
  <c r="A302" i="4"/>
  <c r="G309" i="10"/>
  <c r="H309" i="10" s="1"/>
  <c r="Z306" i="10"/>
  <c r="A309" i="10"/>
  <c r="D309" i="10"/>
  <c r="C309" i="10"/>
  <c r="B309" i="10"/>
  <c r="C302" i="4"/>
  <c r="E303" i="4"/>
  <c r="D302" i="4"/>
  <c r="Q309" i="10" l="1"/>
  <c r="K309" i="10"/>
  <c r="M309" i="10"/>
  <c r="N309" i="10" s="1"/>
  <c r="O309" i="10"/>
  <c r="P309" i="10" s="1"/>
  <c r="S309" i="10"/>
  <c r="T309" i="10" s="1"/>
  <c r="U309" i="10"/>
  <c r="W309" i="10"/>
  <c r="X309" i="10" s="1"/>
  <c r="X308" i="10"/>
  <c r="R308" i="10"/>
  <c r="L308" i="10"/>
  <c r="Y307" i="10"/>
  <c r="B303" i="4"/>
  <c r="A303" i="4"/>
  <c r="L309" i="10"/>
  <c r="V309" i="10"/>
  <c r="R309" i="10"/>
  <c r="D303" i="4"/>
  <c r="C303" i="4"/>
  <c r="Y308" i="10" l="1"/>
  <c r="Z307" i="10"/>
  <c r="Y309" i="10"/>
  <c r="Z308" i="10" l="1"/>
  <c r="Z309" i="10"/>
</calcChain>
</file>

<file path=xl/sharedStrings.xml><?xml version="1.0" encoding="utf-8"?>
<sst xmlns="http://schemas.openxmlformats.org/spreadsheetml/2006/main" count="158" uniqueCount="90">
  <si>
    <t>Trigramme</t>
  </si>
  <si>
    <t>Nom</t>
  </si>
  <si>
    <t>Prénom</t>
  </si>
  <si>
    <t>Dates</t>
  </si>
  <si>
    <t>Semaine</t>
  </si>
  <si>
    <t>Objectif matériaux / Temps de travail</t>
  </si>
  <si>
    <t>Poste</t>
  </si>
  <si>
    <t>1h</t>
  </si>
  <si>
    <t>6h</t>
  </si>
  <si>
    <t>7h</t>
  </si>
  <si>
    <t>8h</t>
  </si>
  <si>
    <t>9h</t>
  </si>
  <si>
    <t>Enregistrement</t>
  </si>
  <si>
    <t>Acceptation</t>
  </si>
  <si>
    <t xml:space="preserve">MI </t>
  </si>
  <si>
    <t>DROP</t>
  </si>
  <si>
    <t>MOLP</t>
  </si>
  <si>
    <t xml:space="preserve"> </t>
  </si>
  <si>
    <t>MET</t>
  </si>
  <si>
    <t>Validation</t>
  </si>
  <si>
    <t>Objectifs filtres / Temps de travail</t>
  </si>
  <si>
    <t>Préparation</t>
  </si>
  <si>
    <t>Analyse</t>
  </si>
  <si>
    <t>EVALUATION DE LA PRODUCTION</t>
  </si>
  <si>
    <t>Egal ou supérieur à 100%</t>
  </si>
  <si>
    <t>Excellent</t>
  </si>
  <si>
    <t>Entre 90% et 75%</t>
  </si>
  <si>
    <t>A améliorer</t>
  </si>
  <si>
    <t>Entre 100% et 90%</t>
  </si>
  <si>
    <t>Satisfaisant</t>
  </si>
  <si>
    <t>Inférieur à 75%</t>
  </si>
  <si>
    <t>Point d'alerte</t>
  </si>
  <si>
    <t>DATES</t>
  </si>
  <si>
    <t>VOLUME HORAIRE</t>
  </si>
  <si>
    <t>PERFORMANCE JOUR</t>
  </si>
  <si>
    <t>COMMENTAIRES</t>
  </si>
  <si>
    <t>Heures travaillées</t>
  </si>
  <si>
    <t>Temps hors prod.</t>
  </si>
  <si>
    <t>SCORE</t>
  </si>
  <si>
    <t>EVALUATION</t>
  </si>
  <si>
    <t>Code réf.</t>
  </si>
  <si>
    <t>New Prép</t>
  </si>
  <si>
    <t>DG</t>
  </si>
  <si>
    <t>Equipe</t>
  </si>
  <si>
    <t>Mesures</t>
  </si>
  <si>
    <t>Date</t>
  </si>
  <si>
    <t>CODE REF.</t>
  </si>
  <si>
    <t>Performance</t>
  </si>
  <si>
    <t>Jours fériés</t>
  </si>
  <si>
    <t>J-1</t>
  </si>
  <si>
    <t>Année</t>
  </si>
  <si>
    <t>Mois</t>
  </si>
  <si>
    <t>Heure de début</t>
  </si>
  <si>
    <t>Heure de fin</t>
  </si>
  <si>
    <t>Temps hors prod</t>
  </si>
  <si>
    <t>Activité</t>
  </si>
  <si>
    <t>Commentaires</t>
  </si>
  <si>
    <t>NON</t>
  </si>
  <si>
    <t>Décimale heures travaillées</t>
  </si>
  <si>
    <t>Décimale temps hors prod</t>
  </si>
  <si>
    <t>Réf. Date</t>
  </si>
  <si>
    <t>S-1</t>
  </si>
  <si>
    <t>S-2</t>
  </si>
  <si>
    <t>Semestre 1</t>
  </si>
  <si>
    <t>Semestre 2</t>
  </si>
  <si>
    <t>Mois en cours</t>
  </si>
  <si>
    <t>Mois précédent</t>
  </si>
  <si>
    <t>J</t>
  </si>
  <si>
    <t>Semaines</t>
  </si>
  <si>
    <t>Semestre</t>
  </si>
  <si>
    <t>S</t>
  </si>
  <si>
    <t>Test</t>
  </si>
  <si>
    <t>Journée complète</t>
  </si>
  <si>
    <t>Pause</t>
  </si>
  <si>
    <t>TEST</t>
  </si>
  <si>
    <t>Tâche 1</t>
  </si>
  <si>
    <t>Tâche 2</t>
  </si>
  <si>
    <t>Tâche 3</t>
  </si>
  <si>
    <t>Tâche 4</t>
  </si>
  <si>
    <t>Tâche 5</t>
  </si>
  <si>
    <t>Tâche 6</t>
  </si>
  <si>
    <t>Tâche 7</t>
  </si>
  <si>
    <t xml:space="preserve">EVALUATION DE LA PRODUCTION </t>
  </si>
  <si>
    <t>Activité hors prod 1</t>
  </si>
  <si>
    <t>Activité hors prod 2</t>
  </si>
  <si>
    <t>Initiales</t>
  </si>
  <si>
    <t>Activité hors prod 3</t>
  </si>
  <si>
    <t>Activité hors prod 4</t>
  </si>
  <si>
    <t>Activité hors prod 5</t>
  </si>
  <si>
    <t>Activité hors prod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</si>
</sst>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d/mm/yy;@"/>
    <numFmt numFmtId="166" formatCode="h:mm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omic Sans MS"/>
      <family val="4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8" fillId="0" borderId="0" applyNumberFormat="0" applyFill="0" applyBorder="0" applyAlignment="0" applyProtection="0"/>
    <xf numFmtId="0" fontId="9" fillId="0" borderId="42" applyNumberFormat="0" applyFill="0" applyAlignment="0" applyProtection="0"/>
    <xf numFmtId="0" fontId="10" fillId="0" borderId="43" applyNumberFormat="0" applyFill="0" applyAlignment="0" applyProtection="0"/>
    <xf numFmtId="0" fontId="11" fillId="0" borderId="44" applyNumberFormat="0" applyFill="0" applyAlignment="0" applyProtection="0"/>
    <xf numFmtId="0" fontId="11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13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45" applyNumberFormat="0" applyAlignment="0" applyProtection="0"/>
    <xf numFmtId="0" fontId="16" fillId="13" borderId="46" applyNumberFormat="0" applyAlignment="0" applyProtection="0"/>
    <xf numFmtId="0" fontId="17" fillId="13" borderId="45" applyNumberFormat="0" applyAlignment="0" applyProtection="0"/>
    <xf numFmtId="0" fontId="18" fillId="0" borderId="47" applyNumberFormat="0" applyFill="0" applyAlignment="0" applyProtection="0"/>
    <xf numFmtId="0" fontId="19" fillId="14" borderId="48" applyNumberFormat="0" applyAlignment="0" applyProtection="0"/>
    <xf numFmtId="0" fontId="20" fillId="0" borderId="0" applyNumberFormat="0" applyFill="0" applyBorder="0" applyAlignment="0" applyProtection="0"/>
    <xf numFmtId="0" fontId="1" fillId="15" borderId="49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50" applyNumberFormat="0" applyFill="0" applyAlignment="0" applyProtection="0"/>
    <xf numFmtId="0" fontId="22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2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2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2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22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23" fillId="0" borderId="0" applyNumberFormat="0" applyBorder="0" applyProtection="0"/>
    <xf numFmtId="0" fontId="24" fillId="0" borderId="0" applyNumberFormat="0" applyBorder="0" applyProtection="0"/>
  </cellStyleXfs>
  <cellXfs count="16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1" fontId="0" fillId="0" borderId="21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1" fontId="0" fillId="0" borderId="23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1" fontId="0" fillId="0" borderId="14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164" fontId="0" fillId="0" borderId="34" xfId="0" applyNumberFormat="1" applyBorder="1" applyAlignment="1">
      <alignment horizontal="left" vertical="center"/>
    </xf>
    <xf numFmtId="9" fontId="2" fillId="0" borderId="9" xfId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14" fontId="0" fillId="0" borderId="39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 wrapText="1"/>
    </xf>
    <xf numFmtId="9" fontId="2" fillId="0" borderId="19" xfId="0" applyNumberFormat="1" applyFont="1" applyFill="1" applyBorder="1" applyAlignment="1">
      <alignment horizontal="center" vertical="center" wrapText="1"/>
    </xf>
    <xf numFmtId="10" fontId="2" fillId="0" borderId="3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1" fontId="2" fillId="2" borderId="32" xfId="0" applyNumberFormat="1" applyFont="1" applyFill="1" applyBorder="1" applyAlignment="1">
      <alignment horizontal="center" vertical="center"/>
    </xf>
    <xf numFmtId="14" fontId="0" fillId="0" borderId="41" xfId="0" applyNumberFormat="1" applyBorder="1" applyAlignment="1">
      <alignment horizontal="center"/>
    </xf>
    <xf numFmtId="14" fontId="0" fillId="0" borderId="18" xfId="0" applyNumberForma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36" xfId="0" applyNumberFormat="1" applyBorder="1" applyAlignment="1">
      <alignment horizontal="left" vertical="center"/>
    </xf>
    <xf numFmtId="0" fontId="0" fillId="0" borderId="0" xfId="0" applyAlignment="1">
      <alignment wrapText="1"/>
    </xf>
    <xf numFmtId="49" fontId="25" fillId="0" borderId="0" xfId="0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14" fontId="25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6" fillId="0" borderId="51" xfId="0" applyNumberFormat="1" applyFont="1" applyFill="1" applyBorder="1" applyAlignment="1">
      <alignment horizontal="center" vertical="center"/>
    </xf>
    <xf numFmtId="0" fontId="26" fillId="0" borderId="51" xfId="0" applyFont="1" applyFill="1" applyBorder="1" applyAlignment="1">
      <alignment horizontal="center" vertical="center"/>
    </xf>
    <xf numFmtId="49" fontId="26" fillId="0" borderId="51" xfId="0" applyNumberFormat="1" applyFont="1" applyFill="1" applyBorder="1" applyAlignment="1">
      <alignment horizontal="center" vertical="center"/>
    </xf>
    <xf numFmtId="166" fontId="26" fillId="0" borderId="51" xfId="0" applyNumberFormat="1" applyFont="1" applyFill="1" applyBorder="1" applyAlignment="1">
      <alignment horizontal="center" vertical="center"/>
    </xf>
    <xf numFmtId="14" fontId="26" fillId="0" borderId="51" xfId="0" applyNumberFormat="1" applyFont="1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/>
    <xf numFmtId="0" fontId="2" fillId="2" borderId="27" xfId="0" applyNumberFormat="1" applyFont="1" applyFill="1" applyBorder="1" applyAlignment="1">
      <alignment horizontal="center" vertical="center" wrapText="1"/>
    </xf>
    <xf numFmtId="2" fontId="0" fillId="0" borderId="34" xfId="0" applyNumberFormat="1" applyBorder="1" applyAlignment="1">
      <alignment horizontal="center" vertical="center" wrapText="1"/>
    </xf>
    <xf numFmtId="0" fontId="2" fillId="2" borderId="32" xfId="0" applyNumberFormat="1" applyFont="1" applyFill="1" applyBorder="1" applyAlignment="1">
      <alignment horizontal="center" vertical="center" wrapText="1"/>
    </xf>
    <xf numFmtId="166" fontId="0" fillId="0" borderId="19" xfId="0" applyNumberFormat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 vertical="center"/>
    </xf>
    <xf numFmtId="1" fontId="2" fillId="2" borderId="52" xfId="0" applyNumberFormat="1" applyFont="1" applyFill="1" applyBorder="1" applyAlignment="1">
      <alignment horizontal="center" vertical="center"/>
    </xf>
    <xf numFmtId="14" fontId="0" fillId="0" borderId="33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9" fontId="0" fillId="0" borderId="33" xfId="1" applyFont="1" applyBorder="1" applyAlignment="1">
      <alignment horizontal="center" vertical="center"/>
    </xf>
    <xf numFmtId="9" fontId="0" fillId="0" borderId="34" xfId="1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" fontId="25" fillId="2" borderId="0" xfId="0" applyNumberFormat="1" applyFont="1" applyFill="1" applyBorder="1" applyAlignment="1">
      <alignment horizontal="center" vertical="center"/>
    </xf>
    <xf numFmtId="164" fontId="0" fillId="0" borderId="33" xfId="0" applyNumberFormat="1" applyBorder="1" applyAlignment="1">
      <alignment horizontal="left" vertical="center"/>
    </xf>
    <xf numFmtId="0" fontId="0" fillId="0" borderId="10" xfId="0" applyNumberFormat="1" applyBorder="1" applyAlignment="1">
      <alignment horizontal="center" vertical="center"/>
    </xf>
    <xf numFmtId="0" fontId="2" fillId="40" borderId="5" xfId="0" applyFont="1" applyFill="1" applyBorder="1" applyAlignment="1">
      <alignment horizontal="center" vertical="center"/>
    </xf>
    <xf numFmtId="0" fontId="2" fillId="41" borderId="15" xfId="0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66" fontId="0" fillId="0" borderId="31" xfId="0" applyNumberFormat="1" applyBorder="1" applyAlignment="1">
      <alignment horizontal="center" vertical="center" wrapText="1"/>
    </xf>
    <xf numFmtId="2" fontId="0" fillId="0" borderId="36" xfId="0" applyNumberFormat="1" applyBorder="1" applyAlignment="1">
      <alignment horizontal="center" vertical="center" wrapText="1"/>
    </xf>
    <xf numFmtId="9" fontId="2" fillId="0" borderId="58" xfId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9" fontId="0" fillId="0" borderId="36" xfId="1" applyFont="1" applyBorder="1" applyAlignment="1">
      <alignment horizontal="center" vertical="center"/>
    </xf>
    <xf numFmtId="165" fontId="26" fillId="0" borderId="0" xfId="0" applyNumberFormat="1" applyFont="1" applyFill="1" applyBorder="1" applyAlignment="1">
      <alignment horizontal="center"/>
    </xf>
    <xf numFmtId="0" fontId="25" fillId="0" borderId="0" xfId="0" applyNumberFormat="1" applyFont="1" applyFill="1" applyBorder="1" applyAlignment="1">
      <alignment horizontal="center"/>
    </xf>
    <xf numFmtId="0" fontId="26" fillId="0" borderId="0" xfId="0" applyNumberFormat="1" applyFont="1" applyFill="1" applyBorder="1" applyAlignment="1">
      <alignment horizontal="center"/>
    </xf>
    <xf numFmtId="49" fontId="25" fillId="0" borderId="0" xfId="0" applyNumberFormat="1" applyFont="1" applyFill="1" applyBorder="1" applyAlignment="1">
      <alignment horizontal="center"/>
    </xf>
    <xf numFmtId="49" fontId="26" fillId="0" borderId="0" xfId="0" applyNumberFormat="1" applyFont="1" applyFill="1" applyBorder="1"/>
    <xf numFmtId="49" fontId="26" fillId="0" borderId="0" xfId="0" applyNumberFormat="1" applyFont="1" applyFill="1" applyBorder="1" applyAlignment="1">
      <alignment horizontal="center"/>
    </xf>
    <xf numFmtId="49" fontId="0" fillId="0" borderId="0" xfId="0" applyNumberFormat="1"/>
    <xf numFmtId="165" fontId="25" fillId="0" borderId="0" xfId="0" applyNumberFormat="1" applyFont="1" applyFill="1" applyBorder="1" applyAlignment="1">
      <alignment horizontal="center"/>
    </xf>
    <xf numFmtId="1" fontId="25" fillId="0" borderId="0" xfId="0" applyNumberFormat="1" applyFont="1" applyFill="1" applyBorder="1" applyAlignment="1">
      <alignment horizontal="center"/>
    </xf>
    <xf numFmtId="1" fontId="26" fillId="0" borderId="0" xfId="0" applyNumberFormat="1" applyFont="1" applyFill="1" applyBorder="1"/>
    <xf numFmtId="1" fontId="0" fillId="0" borderId="0" xfId="0" applyNumberFormat="1"/>
    <xf numFmtId="0" fontId="2" fillId="8" borderId="32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14" fontId="26" fillId="0" borderId="0" xfId="0" applyNumberFormat="1" applyFont="1" applyFill="1" applyAlignment="1">
      <alignment horizontal="center" vertical="center"/>
    </xf>
    <xf numFmtId="49" fontId="26" fillId="0" borderId="0" xfId="0" applyNumberFormat="1" applyFont="1" applyFill="1" applyAlignment="1">
      <alignment horizontal="center" vertical="center"/>
    </xf>
    <xf numFmtId="166" fontId="26" fillId="0" borderId="0" xfId="0" applyNumberFormat="1" applyFont="1" applyFill="1" applyAlignment="1">
      <alignment horizontal="center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33" xfId="0" applyFont="1" applyFill="1" applyBorder="1" applyAlignment="1">
      <alignment horizontal="left" vertical="center"/>
    </xf>
    <xf numFmtId="0" fontId="0" fillId="0" borderId="17" xfId="0" applyNumberFormat="1" applyBorder="1" applyAlignment="1" applyProtection="1">
      <alignment horizontal="center" vertical="center" wrapText="1"/>
      <protection locked="0"/>
    </xf>
    <xf numFmtId="0" fontId="0" fillId="0" borderId="33" xfId="0" applyNumberFormat="1" applyBorder="1" applyAlignment="1" applyProtection="1">
      <alignment horizontal="center" vertical="center" wrapText="1"/>
      <protection locked="0"/>
    </xf>
    <xf numFmtId="0" fontId="4" fillId="2" borderId="55" xfId="0" applyFont="1" applyFill="1" applyBorder="1" applyAlignment="1">
      <alignment horizontal="left" vertical="center"/>
    </xf>
    <xf numFmtId="0" fontId="4" fillId="2" borderId="34" xfId="0" applyFont="1" applyFill="1" applyBorder="1" applyAlignment="1">
      <alignment horizontal="left" vertical="center"/>
    </xf>
    <xf numFmtId="0" fontId="0" fillId="0" borderId="55" xfId="0" applyNumberFormat="1" applyBorder="1" applyAlignment="1">
      <alignment horizontal="center" vertical="center" wrapText="1"/>
    </xf>
    <xf numFmtId="0" fontId="0" fillId="0" borderId="34" xfId="0" applyNumberForma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left" vertical="center"/>
    </xf>
    <xf numFmtId="0" fontId="4" fillId="2" borderId="36" xfId="0" applyFont="1" applyFill="1" applyBorder="1" applyAlignment="1">
      <alignment horizontal="left" vertical="center"/>
    </xf>
    <xf numFmtId="0" fontId="0" fillId="0" borderId="29" xfId="0" applyNumberFormat="1" applyBorder="1" applyAlignment="1">
      <alignment horizontal="center" vertical="center" wrapText="1"/>
    </xf>
    <xf numFmtId="0" fontId="0" fillId="0" borderId="36" xfId="0" applyNumberFormat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2" fillId="7" borderId="52" xfId="0" applyFont="1" applyFill="1" applyBorder="1" applyAlignment="1">
      <alignment horizontal="center" vertical="center" wrapText="1"/>
    </xf>
    <xf numFmtId="0" fontId="2" fillId="7" borderId="54" xfId="0" applyFont="1" applyFill="1" applyBorder="1" applyAlignment="1">
      <alignment horizontal="center" vertical="center" wrapText="1"/>
    </xf>
    <xf numFmtId="0" fontId="3" fillId="6" borderId="52" xfId="0" applyFont="1" applyFill="1" applyBorder="1" applyAlignment="1">
      <alignment horizontal="center" vertical="center" wrapText="1"/>
    </xf>
    <xf numFmtId="0" fontId="3" fillId="6" borderId="5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2" fillId="3" borderId="10" xfId="0" applyFont="1" applyFill="1" applyBorder="1" applyAlignment="1">
      <alignment horizontal="center" vertical="center"/>
    </xf>
    <xf numFmtId="0" fontId="0" fillId="42" borderId="34" xfId="0" applyFill="1" applyBorder="1" applyAlignment="1">
      <alignment horizontal="center" vertical="center"/>
    </xf>
  </cellXfs>
  <cellStyles count="46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2" xr:uid="{CD51A272-53DC-485A-B6C5-F73D327E3A03}"/>
    <cellStyle name="Normal 2 2" xfId="45" xr:uid="{42ADC74F-07F8-494C-937D-CDCEC7A2A669}"/>
    <cellStyle name="Normal 3" xfId="44" xr:uid="{03D66433-7BB9-46EF-9C94-18D34583C174}"/>
    <cellStyle name="Note" xfId="17" builtinId="10" customBuiltin="1"/>
    <cellStyle name="Pourcentage" xfId="1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63">
    <dxf>
      <font>
        <color theme="0"/>
      </font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3A671"/>
      <color rgb="FFFF6565"/>
      <color rgb="FFD8EEC0"/>
      <color rgb="FF007A37"/>
      <color rgb="FF3187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9C44938-FD31-44FA-A0CA-A3D24B11EEF6}" name="Tableau10" displayName="Tableau10" ref="A1:L2" totalsRowShown="0" headerRowDxfId="62" dataDxfId="61">
  <autoFilter ref="A1:L2" xr:uid="{89C44938-FD31-44FA-A0CA-A3D24B11EEF6}"/>
  <tableColumns count="12">
    <tableColumn id="1" xr3:uid="{CFABABF6-93BE-429E-A265-52E8BAF004DE}" name="CODE REF." dataDxfId="60">
      <calculatedColumnFormula>D2&amp;"-"&amp;C2</calculatedColumnFormula>
    </tableColumn>
    <tableColumn id="12" xr3:uid="{CA2789F1-F30B-43A1-8123-E53D9594CC59}" name="Equipe" dataDxfId="59">
      <calculatedColumnFormula>VLOOKUP(Tableau10[[#This Row],[Initiales]],Identification[],4,FALSE)</calculatedColumnFormula>
    </tableColumn>
    <tableColumn id="2" xr3:uid="{437D8D6F-9199-4FD4-BEE8-0C5688176EFB}" name="Initiales" dataDxfId="58"/>
    <tableColumn id="3" xr3:uid="{391B72C2-9169-4318-9F07-FA3E96D565D5}" name="Date" dataDxfId="57"/>
    <tableColumn id="4" xr3:uid="{4C59C71D-5253-49F2-A9C5-9B4D819E7BFE}" name="Mesures" dataDxfId="56"/>
    <tableColumn id="5" xr3:uid="{4E405D5C-3D16-4828-AC0C-A8B1C87CF926}" name="Tâche 2" dataDxfId="55"/>
    <tableColumn id="6" xr3:uid="{8561C2DC-B8C3-45D9-83A7-DDB1BB786D58}" name="Tâche 1" dataDxfId="54"/>
    <tableColumn id="7" xr3:uid="{A5683A86-0C3F-4CC9-AB2F-E1AB2FB79E52}" name="Tâche 3" dataDxfId="53"/>
    <tableColumn id="8" xr3:uid="{EE3EE71D-CE20-4275-ACB2-6381689DDED8}" name="Tâche 6" dataDxfId="52"/>
    <tableColumn id="9" xr3:uid="{E10AB6ED-8498-463C-A7E6-830E8AC536C7}" name="Tâche 5" dataDxfId="51"/>
    <tableColumn id="10" xr3:uid="{07DA93D0-2AD0-42D7-BB40-4F4B4581ECAD}" name="Tâche 4" dataDxfId="50"/>
    <tableColumn id="11" xr3:uid="{0E4C384B-78E7-427C-A24C-49FBCA73C54E}" name="Tâche 7" dataDxfId="4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E83FBC-1AAD-4EC8-A120-F81109357CCD}" name="Kélio" displayName="Kélio" ref="A1:D2" totalsRowShown="0" headerRowDxfId="48" dataDxfId="47">
  <autoFilter ref="A1:D2" xr:uid="{0EE83FBC-1AAD-4EC8-A120-F81109357CCD}"/>
  <sortState xmlns:xlrd2="http://schemas.microsoft.com/office/spreadsheetml/2017/richdata2" ref="A2:D2">
    <sortCondition ref="C1:C2"/>
  </sortState>
  <tableColumns count="4">
    <tableColumn id="1" xr3:uid="{BDE01029-EC2A-4351-9206-6F9D35367A4C}" name="Code réf." dataDxfId="46">
      <calculatedColumnFormula>C2&amp;"-"&amp;B2</calculatedColumnFormula>
    </tableColumn>
    <tableColumn id="2" xr3:uid="{6C320B2B-CE1D-43E1-BD82-5A59692D0788}" name="Initiales" dataDxfId="45"/>
    <tableColumn id="3" xr3:uid="{C8D6716A-CA33-4E16-874B-443F18CBB493}" name="Date" dataDxfId="44"/>
    <tableColumn id="4" xr3:uid="{B725FC8C-66D9-4F91-9A68-F1E17483B7E4}" name="Heures travaillées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E56A09-C62D-43D4-8D37-D994F422B936}" name="THP" displayName="THP" ref="A1:M7" totalsRowShown="0" headerRowDxfId="42" tableBorderDxfId="41">
  <autoFilter ref="A1:M7" xr:uid="{7EE56A09-C62D-43D4-8D37-D994F422B936}"/>
  <tableColumns count="13">
    <tableColumn id="2" xr3:uid="{967C5738-C895-454F-80C7-D3138DD46A24}" name="Code réf." dataDxfId="40">
      <calculatedColumnFormula>B2&amp;"-"&amp;F2</calculatedColumnFormula>
    </tableColumn>
    <tableColumn id="13" xr3:uid="{BBBBDA40-AC01-4CC4-B761-D37B51B378FA}" name="Date" dataDxfId="39"/>
    <tableColumn id="3" xr3:uid="{93F61EFF-1B42-4E55-AC85-E0F6A236F206}" name="Année" dataDxfId="38"/>
    <tableColumn id="4" xr3:uid="{FF884B64-AF2F-4B5F-A147-709C617FA5F6}" name="Semaine" dataDxfId="37"/>
    <tableColumn id="5" xr3:uid="{06575A53-B3D5-40E4-89D5-AB006A2E5954}" name="Mois" dataDxfId="36"/>
    <tableColumn id="6" xr3:uid="{7046EFFE-2486-4810-B53F-82D17D42DF26}" name="Initiales" dataDxfId="35"/>
    <tableColumn id="1" xr3:uid="{014EC1B1-4EFE-4A62-A0A0-F9DF9DB871C8}" name="Journée complète" dataDxfId="34"/>
    <tableColumn id="7" xr3:uid="{E55FEDF0-8EDB-4C57-BE90-12334F7B0908}" name="Heure de début" dataDxfId="33"/>
    <tableColumn id="8" xr3:uid="{2BF22D00-5FA6-47B5-9BEB-7BCF05D5B3A2}" name="Heure de fin" dataDxfId="32"/>
    <tableColumn id="14" xr3:uid="{5B82E523-66BB-4BFA-AB27-5D60B7AED6F5}" name="Pause" dataDxfId="31"/>
    <tableColumn id="9" xr3:uid="{970725DE-11C5-40D3-B053-D602D1D12B28}" name="Temps hors prod" dataDxfId="30"/>
    <tableColumn id="10" xr3:uid="{37EA3208-7B09-4E74-B32B-342D02FBF2A6}" name="Activité" dataDxfId="29"/>
    <tableColumn id="11" xr3:uid="{4F02D515-4D42-4723-A32B-474645859248}" name="Commentaires" dataDxfId="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80404A1-F86E-4549-BA64-8E36C44DFA4B}" name="Identification" displayName="Identification" ref="A1:D2" totalsRowShown="0" headerRowDxfId="27" dataDxfId="25" headerRowBorderDxfId="26" tableBorderDxfId="24" totalsRowBorderDxfId="23">
  <autoFilter ref="A1:D2" xr:uid="{E80404A1-F86E-4549-BA64-8E36C44DFA4B}"/>
  <tableColumns count="4">
    <tableColumn id="1" xr3:uid="{A8E6B4E4-70FC-4601-9287-6AC992151F3E}" name="Trigramme" dataDxfId="22"/>
    <tableColumn id="2" xr3:uid="{8A6EFD03-DA52-4BF4-AEA8-7398563C4BC1}" name="Nom" dataDxfId="21"/>
    <tableColumn id="3" xr3:uid="{47D6D5F6-55F8-42EB-A19A-83D893F72EBD}" name="Prénom" dataDxfId="20"/>
    <tableColumn id="4" xr3:uid="{048356CF-6641-4D4C-B0DE-5F7031BDDE91}" name="Equipe" dataDxfId="1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91B9A1-5CFC-49FD-8875-55F8311AC5E3}" name="JoursFériés21" displayName="JoursFériés21" ref="F2:F13" totalsRowShown="0" headerRowDxfId="18" dataDxfId="17" tableBorderDxfId="16">
  <autoFilter ref="F2:F13" xr:uid="{F391B9A1-5CFC-49FD-8875-55F8311AC5E3}"/>
  <tableColumns count="1">
    <tableColumn id="1" xr3:uid="{2C583524-5FC1-4CC8-BB6B-F710AED00FD6}" name="Jours fériés" dataDxfId="1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36E54DC-7B88-438C-83DE-754AA3E2B7C5}" name="JoursFériés22" displayName="JoursFériés22" ref="M2:M13" totalsRowShown="0" headerRowDxfId="14" dataDxfId="13" tableBorderDxfId="12">
  <autoFilter ref="M2:M13" xr:uid="{036E54DC-7B88-438C-83DE-754AA3E2B7C5}"/>
  <tableColumns count="1">
    <tableColumn id="1" xr3:uid="{568B4A72-7722-47A7-BA82-B7E92D19AFA4}" name="Jours fériés" dataDxfId="1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835FB70-2C25-4BED-A9F7-A2BBEA249B04}" name="JoursFériés23" displayName="JoursFériés23" ref="T2:T13" totalsRowShown="0" headerRowDxfId="10" dataDxfId="9" tableBorderDxfId="8">
  <autoFilter ref="T2:T13" xr:uid="{D835FB70-2C25-4BED-A9F7-A2BBEA249B04}"/>
  <tableColumns count="1">
    <tableColumn id="1" xr3:uid="{2DBBAF21-7432-4DD6-A551-0791513D31C9}" name="Jours fériés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46CF7-F358-4555-8BDA-6D9C2B44DA29}">
  <sheetPr codeName="Feuil1">
    <tabColor theme="4" tint="0.79998168889431442"/>
  </sheetPr>
  <dimension ref="A1:L2"/>
  <sheetViews>
    <sheetView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1" max="2" width="17.7109375" style="42" customWidth="1"/>
    <col min="3" max="3" width="17.7109375" style="113" customWidth="1"/>
    <col min="4" max="4" width="17.7109375" style="35" customWidth="1"/>
    <col min="5" max="5" width="17.7109375" style="113" customWidth="1"/>
    <col min="6" max="6" width="17.7109375" style="117" customWidth="1"/>
    <col min="7" max="7" width="19.140625" style="117" customWidth="1"/>
    <col min="8" max="12" width="17.7109375" style="117" customWidth="1"/>
    <col min="13" max="16384" width="11.42578125" style="42"/>
  </cols>
  <sheetData>
    <row r="1" spans="1:12" x14ac:dyDescent="0.25">
      <c r="A1" s="108" t="s">
        <v>46</v>
      </c>
      <c r="B1" s="108" t="s">
        <v>43</v>
      </c>
      <c r="C1" s="110" t="s">
        <v>85</v>
      </c>
      <c r="D1" s="114" t="s">
        <v>45</v>
      </c>
      <c r="E1" s="110" t="s">
        <v>44</v>
      </c>
      <c r="F1" s="115" t="s">
        <v>76</v>
      </c>
      <c r="G1" s="115" t="s">
        <v>75</v>
      </c>
      <c r="H1" s="115" t="s">
        <v>77</v>
      </c>
      <c r="I1" s="115" t="s">
        <v>80</v>
      </c>
      <c r="J1" s="115" t="s">
        <v>79</v>
      </c>
      <c r="K1" s="115" t="s">
        <v>78</v>
      </c>
      <c r="L1" s="115" t="s">
        <v>81</v>
      </c>
    </row>
    <row r="2" spans="1:12" x14ac:dyDescent="0.25">
      <c r="A2" s="109" t="str">
        <f>D2&amp;"-"&amp;C2</f>
        <v>44543-TEST</v>
      </c>
      <c r="B2" s="109">
        <f>VLOOKUP(Tableau10[[#This Row],[Initiales]],Identification[],4,FALSE)</f>
        <v>0</v>
      </c>
      <c r="C2" s="112" t="s">
        <v>74</v>
      </c>
      <c r="D2" s="107">
        <v>44543</v>
      </c>
      <c r="E2" s="111"/>
      <c r="F2" s="116">
        <v>350</v>
      </c>
      <c r="G2" s="116"/>
      <c r="H2" s="116"/>
      <c r="I2" s="116"/>
      <c r="J2" s="116"/>
      <c r="K2" s="116"/>
      <c r="L2" s="116"/>
    </row>
  </sheetData>
  <phoneticPr fontId="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5B49A-916F-4D75-8B7C-2221CC36F1A6}">
  <sheetPr codeName="Feuil2">
    <tabColor theme="9" tint="0.59999389629810485"/>
  </sheetPr>
  <dimension ref="A1:D2"/>
  <sheetViews>
    <sheetView topLeftCell="B1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15.5703125" style="58" hidden="1" customWidth="1"/>
    <col min="2" max="4" width="15.5703125" style="58" customWidth="1"/>
    <col min="5" max="16384" width="11.42578125" style="58"/>
  </cols>
  <sheetData>
    <row r="1" spans="1:4" ht="31.5" customHeight="1" x14ac:dyDescent="0.25">
      <c r="A1" s="71" t="s">
        <v>40</v>
      </c>
      <c r="B1" s="73" t="s">
        <v>85</v>
      </c>
      <c r="C1" s="73" t="s">
        <v>45</v>
      </c>
      <c r="D1" s="73" t="s">
        <v>36</v>
      </c>
    </row>
    <row r="2" spans="1:4" x14ac:dyDescent="0.25">
      <c r="A2" s="58" t="str">
        <f t="shared" ref="A2" si="0">C2&amp;"-"&amp;B2</f>
        <v>44543-TEST</v>
      </c>
      <c r="B2" s="58" t="s">
        <v>74</v>
      </c>
      <c r="C2" s="60">
        <v>44543</v>
      </c>
      <c r="D2" s="69">
        <v>0.29166666666666669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16F31-843C-45FE-8F83-12FE0E2B3C82}">
  <sheetPr codeName="Feuil3">
    <tabColor theme="7" tint="0.59999389629810485"/>
  </sheetPr>
  <dimension ref="A1:M7"/>
  <sheetViews>
    <sheetView workbookViewId="0">
      <pane ySplit="1" topLeftCell="A2" activePane="bottomLeft" state="frozen"/>
      <selection pane="bottomLeft" activeCell="E34" sqref="E34"/>
    </sheetView>
  </sheetViews>
  <sheetFormatPr baseColWidth="10" defaultRowHeight="15" x14ac:dyDescent="0.25"/>
  <cols>
    <col min="1" max="1" width="12.42578125" customWidth="1"/>
    <col min="2" max="2" width="12.42578125" style="74" customWidth="1"/>
    <col min="5" max="5" width="8" customWidth="1"/>
    <col min="6" max="6" width="12.7109375" customWidth="1"/>
    <col min="7" max="7" width="14" style="74" bestFit="1" customWidth="1"/>
    <col min="8" max="9" width="17.7109375" customWidth="1"/>
    <col min="10" max="10" width="10.85546875" bestFit="1" customWidth="1"/>
    <col min="11" max="11" width="13.5703125" customWidth="1"/>
    <col min="12" max="12" width="56.85546875" customWidth="1"/>
    <col min="13" max="13" width="33.28515625" customWidth="1"/>
  </cols>
  <sheetData>
    <row r="1" spans="1:13" s="54" customFormat="1" ht="34.5" customHeight="1" x14ac:dyDescent="0.25">
      <c r="A1" s="57" t="s">
        <v>40</v>
      </c>
      <c r="B1" s="57" t="s">
        <v>45</v>
      </c>
      <c r="C1" s="57" t="s">
        <v>50</v>
      </c>
      <c r="D1" s="56" t="s">
        <v>4</v>
      </c>
      <c r="E1" s="56" t="s">
        <v>51</v>
      </c>
      <c r="F1" s="55" t="s">
        <v>85</v>
      </c>
      <c r="G1" s="55" t="s">
        <v>72</v>
      </c>
      <c r="H1" s="56" t="s">
        <v>52</v>
      </c>
      <c r="I1" s="56" t="s">
        <v>53</v>
      </c>
      <c r="J1" s="56" t="s">
        <v>73</v>
      </c>
      <c r="K1" s="56" t="s">
        <v>54</v>
      </c>
      <c r="L1" s="56" t="s">
        <v>55</v>
      </c>
      <c r="M1" s="56" t="s">
        <v>56</v>
      </c>
    </row>
    <row r="2" spans="1:13" x14ac:dyDescent="0.25">
      <c r="A2" s="68" t="str">
        <f t="shared" ref="A2" si="0">B2&amp;"-"&amp;F2</f>
        <v>44543-TEST</v>
      </c>
      <c r="B2" s="68">
        <v>44543</v>
      </c>
      <c r="C2" s="64">
        <v>2021</v>
      </c>
      <c r="D2" s="65">
        <v>47</v>
      </c>
      <c r="E2" s="65">
        <v>12</v>
      </c>
      <c r="F2" s="66" t="s">
        <v>74</v>
      </c>
      <c r="G2" s="66" t="s">
        <v>57</v>
      </c>
      <c r="H2" s="67">
        <v>0.29166666666666669</v>
      </c>
      <c r="I2" s="67">
        <v>0.33333333333333331</v>
      </c>
      <c r="J2" s="67"/>
      <c r="K2" s="67">
        <v>4.166666666666663E-2</v>
      </c>
      <c r="L2" s="65" t="s">
        <v>83</v>
      </c>
      <c r="M2" s="65" t="s">
        <v>71</v>
      </c>
    </row>
    <row r="3" spans="1:13" x14ac:dyDescent="0.25">
      <c r="A3" s="68" t="str">
        <f>B3&amp;"-"&amp;F3</f>
        <v>44543-TEST</v>
      </c>
      <c r="B3" s="120">
        <v>44543</v>
      </c>
      <c r="C3" s="64">
        <v>2021</v>
      </c>
      <c r="D3" s="65">
        <v>47</v>
      </c>
      <c r="E3" s="65">
        <v>12</v>
      </c>
      <c r="F3" s="66" t="s">
        <v>74</v>
      </c>
      <c r="G3" s="121" t="s">
        <v>57</v>
      </c>
      <c r="H3" s="67">
        <v>0.39583333333333331</v>
      </c>
      <c r="I3" s="67">
        <v>0.44791666666666669</v>
      </c>
      <c r="J3" s="122"/>
      <c r="K3" s="67">
        <v>5.2083333333333336E-2</v>
      </c>
      <c r="L3" s="65" t="s">
        <v>84</v>
      </c>
      <c r="M3" s="65" t="s">
        <v>71</v>
      </c>
    </row>
    <row r="4" spans="1:13" x14ac:dyDescent="0.25">
      <c r="A4" s="68" t="str">
        <f t="shared" ref="A4:A5" si="1">B4&amp;"-"&amp;F4</f>
        <v>44544-TEST</v>
      </c>
      <c r="B4" s="120">
        <v>44544</v>
      </c>
      <c r="C4" s="64">
        <v>2022</v>
      </c>
      <c r="D4" s="65">
        <v>48</v>
      </c>
      <c r="E4" s="65">
        <v>13</v>
      </c>
      <c r="F4" s="66" t="s">
        <v>74</v>
      </c>
      <c r="G4" s="121" t="s">
        <v>57</v>
      </c>
      <c r="H4" s="67">
        <v>0.4375</v>
      </c>
      <c r="I4" s="67">
        <v>0.48958333333333298</v>
      </c>
      <c r="J4" s="122"/>
      <c r="K4" s="67">
        <v>9.375E-2</v>
      </c>
      <c r="L4" s="65" t="s">
        <v>86</v>
      </c>
      <c r="M4" s="65" t="s">
        <v>71</v>
      </c>
    </row>
    <row r="5" spans="1:13" x14ac:dyDescent="0.25">
      <c r="A5" s="68" t="str">
        <f t="shared" si="1"/>
        <v>44544-TEST</v>
      </c>
      <c r="B5" s="120">
        <v>44544</v>
      </c>
      <c r="C5" s="64">
        <v>2023</v>
      </c>
      <c r="D5" s="65">
        <v>49</v>
      </c>
      <c r="E5" s="65">
        <v>14</v>
      </c>
      <c r="F5" s="66" t="s">
        <v>74</v>
      </c>
      <c r="G5" s="121" t="s">
        <v>57</v>
      </c>
      <c r="H5" s="67">
        <v>0.47916666666666702</v>
      </c>
      <c r="I5" s="67">
        <v>0.53125</v>
      </c>
      <c r="J5" s="122"/>
      <c r="K5" s="67">
        <v>0.13541666666666699</v>
      </c>
      <c r="L5" s="65" t="s">
        <v>87</v>
      </c>
      <c r="M5" s="65" t="s">
        <v>71</v>
      </c>
    </row>
    <row r="6" spans="1:13" x14ac:dyDescent="0.25">
      <c r="A6" s="68" t="str">
        <f t="shared" ref="A6" si="2">B6&amp;"-"&amp;F6</f>
        <v>44544-TEST</v>
      </c>
      <c r="B6" s="120">
        <v>44544</v>
      </c>
      <c r="C6" s="64">
        <v>2024</v>
      </c>
      <c r="D6" s="65">
        <v>50</v>
      </c>
      <c r="E6" s="65">
        <v>15</v>
      </c>
      <c r="F6" s="66" t="s">
        <v>74</v>
      </c>
      <c r="G6" s="121" t="s">
        <v>57</v>
      </c>
      <c r="H6" s="67">
        <v>0.52083333333333404</v>
      </c>
      <c r="I6" s="67">
        <v>0.57291666666666696</v>
      </c>
      <c r="J6" s="122"/>
      <c r="K6" s="67">
        <v>0.17708333333333401</v>
      </c>
      <c r="L6" s="65" t="s">
        <v>88</v>
      </c>
      <c r="M6" s="65" t="s">
        <v>71</v>
      </c>
    </row>
    <row r="7" spans="1:13" x14ac:dyDescent="0.25">
      <c r="A7" s="68" t="str">
        <f t="shared" ref="A7" si="3">B7&amp;"-"&amp;F7</f>
        <v>44545-TEST</v>
      </c>
      <c r="B7" s="120">
        <v>44545</v>
      </c>
      <c r="C7" s="64">
        <v>2025</v>
      </c>
      <c r="D7" s="65">
        <v>51</v>
      </c>
      <c r="E7" s="65">
        <v>16</v>
      </c>
      <c r="F7" s="66" t="s">
        <v>74</v>
      </c>
      <c r="G7" s="121" t="s">
        <v>57</v>
      </c>
      <c r="H7" s="67">
        <v>0.562500000000001</v>
      </c>
      <c r="I7" s="67">
        <v>0.61458333333333404</v>
      </c>
      <c r="J7" s="122"/>
      <c r="K7" s="67">
        <v>0.218750000000001</v>
      </c>
      <c r="L7" s="65" t="s">
        <v>89</v>
      </c>
      <c r="M7" s="65" t="s">
        <v>71</v>
      </c>
    </row>
  </sheetData>
  <phoneticPr fontId="5" type="noConversion"/>
  <conditionalFormatting sqref="F2:F7">
    <cfRule type="expression" dxfId="6" priority="17">
      <formula>OR(AND(G2="",K2=0),L2="")=TRUE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44DE8-4BA8-474D-A6BC-2ABC2826E3B2}">
  <sheetPr codeName="Feuil4"/>
  <dimension ref="A1:AB309"/>
  <sheetViews>
    <sheetView showZeros="0" tabSelected="1" topLeftCell="K1" zoomScale="85" zoomScaleNormal="85" workbookViewId="0">
      <pane ySplit="8" topLeftCell="A291" activePane="bottomLeft" state="frozen"/>
      <selection pane="bottomLeft" activeCell="S296" sqref="S296"/>
    </sheetView>
  </sheetViews>
  <sheetFormatPr baseColWidth="10" defaultColWidth="23.7109375" defaultRowHeight="15" x14ac:dyDescent="0.25"/>
  <cols>
    <col min="1" max="1" width="6.85546875" style="58" customWidth="1"/>
    <col min="2" max="2" width="9.42578125" style="58" customWidth="1"/>
    <col min="3" max="3" width="8.7109375" style="58" customWidth="1"/>
    <col min="4" max="4" width="11.140625" style="58" bestFit="1" customWidth="1"/>
    <col min="5" max="5" width="30.7109375" style="58" bestFit="1" customWidth="1"/>
    <col min="6" max="6" width="29.5703125" style="58" customWidth="1"/>
    <col min="7" max="7" width="23.7109375" style="72"/>
    <col min="8" max="8" width="23.7109375" style="72" customWidth="1"/>
    <col min="9" max="9" width="23.7109375" style="20"/>
    <col min="10" max="10" width="23.7109375" style="20" customWidth="1"/>
    <col min="11" max="24" width="13" style="58" customWidth="1"/>
    <col min="25" max="26" width="23.7109375" style="58"/>
    <col min="27" max="27" width="14.7109375" style="58" customWidth="1"/>
    <col min="28" max="28" width="58.7109375" style="58" customWidth="1"/>
    <col min="29" max="16384" width="23.7109375" style="58"/>
  </cols>
  <sheetData>
    <row r="1" spans="1:28" ht="21" customHeight="1" thickBot="1" x14ac:dyDescent="0.3"/>
    <row r="2" spans="1:28" ht="21" customHeight="1" x14ac:dyDescent="0.25">
      <c r="E2" s="123" t="s">
        <v>85</v>
      </c>
      <c r="F2" s="124"/>
      <c r="G2" s="125" t="s">
        <v>74</v>
      </c>
      <c r="H2" s="126"/>
      <c r="I2" s="39" t="s">
        <v>47</v>
      </c>
      <c r="J2" s="81"/>
      <c r="M2" s="59"/>
      <c r="N2" s="70"/>
      <c r="O2" s="70"/>
    </row>
    <row r="3" spans="1:28" ht="21" customHeight="1" thickBot="1" x14ac:dyDescent="0.3">
      <c r="E3" s="127" t="s">
        <v>1</v>
      </c>
      <c r="F3" s="128"/>
      <c r="G3" s="129" t="str">
        <f>IFERROR(VLOOKUP(G2,Identification[],2,FALSE),"")</f>
        <v>TEST</v>
      </c>
      <c r="H3" s="130"/>
      <c r="I3" s="40" t="str">
        <f>IFERROR(AVERAGE(Y9:Y261),"")</f>
        <v/>
      </c>
      <c r="J3" s="79"/>
    </row>
    <row r="4" spans="1:28" ht="21" customHeight="1" x14ac:dyDescent="0.25">
      <c r="E4" s="127" t="s">
        <v>2</v>
      </c>
      <c r="F4" s="128"/>
      <c r="G4" s="129" t="str">
        <f>IFERROR(VLOOKUP(G2,Identification[],3,FALSE),"")</f>
        <v>Test</v>
      </c>
      <c r="H4" s="130"/>
      <c r="I4" s="39"/>
      <c r="J4" s="81"/>
    </row>
    <row r="5" spans="1:28" ht="21" customHeight="1" thickBot="1" x14ac:dyDescent="0.3">
      <c r="E5" s="131" t="s">
        <v>43</v>
      </c>
      <c r="F5" s="132"/>
      <c r="G5" s="133">
        <f>IFERROR(VLOOKUP(G2,Identification[],4,FALSE),"")</f>
        <v>0</v>
      </c>
      <c r="H5" s="134"/>
      <c r="I5" s="41"/>
      <c r="J5" s="80"/>
    </row>
    <row r="6" spans="1:28" ht="21" customHeight="1" thickBot="1" x14ac:dyDescent="0.3"/>
    <row r="7" spans="1:28" ht="21" customHeight="1" thickBot="1" x14ac:dyDescent="0.3">
      <c r="A7" s="137" t="s">
        <v>32</v>
      </c>
      <c r="B7" s="138"/>
      <c r="C7" s="138"/>
      <c r="D7" s="138"/>
      <c r="E7" s="139"/>
      <c r="F7" s="135" t="s">
        <v>40</v>
      </c>
      <c r="G7" s="137" t="s">
        <v>33</v>
      </c>
      <c r="H7" s="138"/>
      <c r="I7" s="138"/>
      <c r="J7" s="139"/>
      <c r="K7" s="140" t="s">
        <v>82</v>
      </c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2"/>
      <c r="Y7" s="145" t="s">
        <v>34</v>
      </c>
      <c r="Z7" s="146"/>
      <c r="AA7" s="147"/>
      <c r="AB7" s="149" t="s">
        <v>35</v>
      </c>
    </row>
    <row r="8" spans="1:28" ht="30.75" thickBot="1" x14ac:dyDescent="0.3">
      <c r="A8" s="82" t="s">
        <v>50</v>
      </c>
      <c r="B8" s="82" t="s">
        <v>69</v>
      </c>
      <c r="C8" s="82" t="s">
        <v>51</v>
      </c>
      <c r="D8" s="82" t="s">
        <v>68</v>
      </c>
      <c r="E8" s="85" t="s">
        <v>3</v>
      </c>
      <c r="F8" s="136"/>
      <c r="G8" s="77" t="s">
        <v>36</v>
      </c>
      <c r="H8" s="75" t="s">
        <v>58</v>
      </c>
      <c r="I8" s="21" t="s">
        <v>37</v>
      </c>
      <c r="J8" s="22" t="s">
        <v>59</v>
      </c>
      <c r="K8" s="151" t="s">
        <v>75</v>
      </c>
      <c r="L8" s="144"/>
      <c r="M8" s="143" t="s">
        <v>76</v>
      </c>
      <c r="N8" s="144"/>
      <c r="O8" s="143" t="s">
        <v>77</v>
      </c>
      <c r="P8" s="144"/>
      <c r="Q8" s="143" t="s">
        <v>78</v>
      </c>
      <c r="R8" s="144"/>
      <c r="S8" s="143" t="s">
        <v>79</v>
      </c>
      <c r="T8" s="144"/>
      <c r="U8" s="143" t="s">
        <v>80</v>
      </c>
      <c r="V8" s="144"/>
      <c r="W8" s="143" t="s">
        <v>81</v>
      </c>
      <c r="X8" s="144"/>
      <c r="Y8" s="118" t="s">
        <v>38</v>
      </c>
      <c r="Z8" s="119" t="s">
        <v>39</v>
      </c>
      <c r="AA8" s="148"/>
      <c r="AB8" s="150"/>
    </row>
    <row r="9" spans="1:28" ht="21" customHeight="1" x14ac:dyDescent="0.25">
      <c r="A9" s="61">
        <f>YEAR(E9)</f>
        <v>2021</v>
      </c>
      <c r="B9" s="61">
        <f>IF(MONTH(E9)&lt;7,1,2)</f>
        <v>1</v>
      </c>
      <c r="C9" s="61">
        <f>MONTH(E9)</f>
        <v>1</v>
      </c>
      <c r="D9" s="61">
        <f>_xlfn.ISOWEEKNUM(E9)</f>
        <v>1</v>
      </c>
      <c r="E9" s="96">
        <f>WORKDAY.INTL(44197,1,1)</f>
        <v>44200</v>
      </c>
      <c r="F9" s="100" t="str">
        <f t="shared" ref="F9:F72" si="0">$E9&amp;"-"&amp;$G$2</f>
        <v>44200-TEST</v>
      </c>
      <c r="G9" s="78" t="str">
        <f>IFERROR(VLOOKUP($F9,Kélio[],4,FALSE),"")</f>
        <v/>
      </c>
      <c r="H9" s="76" t="str">
        <f t="shared" ref="H9:H72" si="1">IFERROR(G9*24,"")</f>
        <v/>
      </c>
      <c r="I9" s="78">
        <f t="shared" ref="I9:I72" si="2">IFERROR(J9/24,"")</f>
        <v>0</v>
      </c>
      <c r="J9" s="76">
        <f>IFERROR(IF(VLOOKUP(F9,THP[],7,FALSE)="OUI",H9,SUMIFS('Hors prod'!K:K,'Hors prod'!B:B,E9,'Hors prod'!F:F,$G$2)*24),0)</f>
        <v>0</v>
      </c>
      <c r="K9" s="38" t="str">
        <f>IFERROR(VLOOKUP($F9,Prod!$A$2:$L$2,7,FALSE),"")</f>
        <v/>
      </c>
      <c r="L9" s="25" t="str">
        <f>IFERROR(IF(K9&gt;0,(K9/(Objectifs!$B$7*($H9-$J9))),""),"")</f>
        <v/>
      </c>
      <c r="M9" s="27" t="str">
        <f>IFERROR(VLOOKUP($F9,Prod!$A$2:$L$2,6,FALSE),"")</f>
        <v/>
      </c>
      <c r="N9" s="25" t="str">
        <f>IFERROR(IF(M9&gt;0,(M9/(Objectifs!$B$8*($H9-$J9))),""),"")</f>
        <v/>
      </c>
      <c r="O9" s="27" t="str">
        <f>IFERROR(VLOOKUP($F9,Prod!$A$2:$L$2,8,FALSE),"")</f>
        <v/>
      </c>
      <c r="P9" s="25" t="str">
        <f>IFERROR(IF(O9&gt;0,(O9/(Objectifs!$B$9*($H9-$J9))),""),"")</f>
        <v/>
      </c>
      <c r="Q9" s="27" t="str">
        <f>IFERROR(VLOOKUP($F9,Prod!$A$2:$L$2,11,FALSE),"")</f>
        <v/>
      </c>
      <c r="R9" s="25" t="str">
        <f>IFERROR(IF(Q9&gt;0,(Q9/(Objectifs!$B$10*(($H9-$J9)))),""),"")</f>
        <v/>
      </c>
      <c r="S9" s="27" t="str">
        <f>IFERROR(VLOOKUP($F9,Prod!$A$2:$L$2,10,FALSE),"")</f>
        <v/>
      </c>
      <c r="T9" s="25" t="str">
        <f>IFERROR(IF(S9&gt;0,(S9/(Objectifs!$B$13*(($H9-$J9)))),""),"")</f>
        <v/>
      </c>
      <c r="U9" s="27" t="str">
        <f>IFERROR(VLOOKUP($F9,Prod!$A$2:$L$2,9,FALSE),"")</f>
        <v/>
      </c>
      <c r="V9" s="25" t="str">
        <f>IFERROR(IF(U9&gt;0,(U9/(Objectifs!$B$14*(($H9-$J9)))),""),"")</f>
        <v/>
      </c>
      <c r="W9" s="27" t="str">
        <f>IFERROR(VLOOKUP($F9,Prod!$A$2:$L$2,12,FALSE),"")</f>
        <v/>
      </c>
      <c r="X9" s="25" t="str">
        <f>IFERROR(IF(W9&gt;0,(W9/(Objectifs!$B$15*(($H9-$J9)))),""),"")</f>
        <v/>
      </c>
      <c r="Y9" s="89" t="str">
        <f>IF(SUM(L9,N9,P9,R9,T9,V9,X9)&gt;0,SUM(L9,N9,P9,R9,T9,V9,X9),"")</f>
        <v/>
      </c>
      <c r="Z9" s="23" t="str">
        <f>IF(Y9="","",IF(Y9&gt;=1,"Excellent",IF(AND(Y9&gt;=0.9,Y9&lt;1),"Satisfaisant",IF(AND(Y9&gt;=0.75,Y9&lt;0.9),"A améliorer","Point d'alerte"))))</f>
        <v/>
      </c>
      <c r="AA9" s="23"/>
      <c r="AB9" s="23"/>
    </row>
    <row r="10" spans="1:28" ht="21" customHeight="1" x14ac:dyDescent="0.25">
      <c r="A10" s="62">
        <f t="shared" ref="A10:A73" si="3">YEAR(E10)</f>
        <v>2021</v>
      </c>
      <c r="B10" s="62">
        <f t="shared" ref="B10:B73" si="4">IF(MONTH(E10)&lt;7,1,2)</f>
        <v>1</v>
      </c>
      <c r="C10" s="62">
        <f t="shared" ref="C10:C73" si="5">MONTH(E10)</f>
        <v>1</v>
      </c>
      <c r="D10" s="62">
        <f t="shared" ref="D10:D73" si="6">_xlfn.ISOWEEKNUM(E10)</f>
        <v>1</v>
      </c>
      <c r="E10" s="24">
        <f>WORKDAY.INTL(E9,1,11,JoursFériés21[])</f>
        <v>44201</v>
      </c>
      <c r="F10" s="100" t="str">
        <f t="shared" si="0"/>
        <v>44201-TEST</v>
      </c>
      <c r="G10" s="78" t="str">
        <f>IFERROR(VLOOKUP($F10,Kélio[],4,FALSE),"")</f>
        <v/>
      </c>
      <c r="H10" s="76" t="str">
        <f t="shared" si="1"/>
        <v/>
      </c>
      <c r="I10" s="78">
        <f t="shared" si="2"/>
        <v>0</v>
      </c>
      <c r="J10" s="76">
        <f>IFERROR(IF(VLOOKUP(F10,THP[],7,FALSE)="OUI",H10,SUMIFS('Hors prod'!K:K,'Hors prod'!B:B,E10,'Hors prod'!F:F,$G$2)*24),0)</f>
        <v>0</v>
      </c>
      <c r="K10" s="38" t="str">
        <f>IFERROR(VLOOKUP($F10,Prod!$A$2:$L$2,7,FALSE),"")</f>
        <v/>
      </c>
      <c r="L10" s="25" t="str">
        <f>IFERROR(IF(K10&gt;0,(K10/(Objectifs!$B$7*($H10-$J10))),""),"")</f>
        <v/>
      </c>
      <c r="M10" s="27" t="str">
        <f>IFERROR(VLOOKUP($F10,Prod!$A$2:$L$2,6,FALSE),"")</f>
        <v/>
      </c>
      <c r="N10" s="25" t="str">
        <f>IFERROR(IF(M10&gt;0,(M10/(Objectifs!$B$8*($H10-$J10))),""),"")</f>
        <v/>
      </c>
      <c r="O10" s="27" t="str">
        <f>IFERROR(VLOOKUP($F10,Prod!$A$2:$L$2,8,FALSE),"")</f>
        <v/>
      </c>
      <c r="P10" s="25" t="str">
        <f>IFERROR(IF(O10&gt;0,(O10/(Objectifs!$B$9*($H10-$J10))),""),"")</f>
        <v/>
      </c>
      <c r="Q10" s="27" t="str">
        <f>IFERROR(VLOOKUP($F10,Prod!$A$2:$L$2,11,FALSE),"")</f>
        <v/>
      </c>
      <c r="R10" s="25" t="str">
        <f>IFERROR(IF(Q10&gt;0,(Q10/(Objectifs!$B$10*(($H10-$J10)))),""),"")</f>
        <v/>
      </c>
      <c r="S10" s="27" t="str">
        <f>IFERROR(VLOOKUP($F10,Prod!$A$2:$L$2,10,FALSE),"")</f>
        <v/>
      </c>
      <c r="T10" s="25" t="str">
        <f>IFERROR(IF(S10&gt;0,(S10/(Objectifs!$B$13*(($H10-$J10)))),""),"")</f>
        <v/>
      </c>
      <c r="U10" s="27" t="str">
        <f>IFERROR(VLOOKUP($F10,Prod!$A$2:$L$2,9,FALSE),"")</f>
        <v/>
      </c>
      <c r="V10" s="25" t="str">
        <f>IFERROR(IF(U10&gt;0,(U10/(Objectifs!$B$14*(($H10-$J10)))),""),"")</f>
        <v/>
      </c>
      <c r="W10" s="27" t="str">
        <f>IFERROR(VLOOKUP($F10,Prod!$A$2:$L$2,12,FALSE),"")</f>
        <v/>
      </c>
      <c r="X10" s="25" t="str">
        <f>IFERROR(IF(W10&gt;0,(W10/(Objectifs!$B$15*(($H10-$J10)))),""),"")</f>
        <v/>
      </c>
      <c r="Y10" s="90" t="str">
        <f t="shared" ref="Y10:Y73" si="7">IF(SUM(L10,N10,P10,R10,T10,V10,X10)&gt;0,SUM(L10,N10,P10,R10,T10,V10,X10),"")</f>
        <v/>
      </c>
      <c r="Z10" s="26" t="str">
        <f t="shared" ref="Z10:Z73" si="8">IF(Y10="","",IF(Y10&gt;=1,"Excellent",IF(AND(Y10&gt;=0.9,Y10&lt;1),"Satisfaisant",IF(AND(Y10&gt;=0.75,Y10&lt;0.9),"A améliorer","Point d'alerte"))))</f>
        <v/>
      </c>
      <c r="AA10" s="26"/>
      <c r="AB10" s="26"/>
    </row>
    <row r="11" spans="1:28" ht="21" customHeight="1" x14ac:dyDescent="0.25">
      <c r="A11" s="62">
        <f t="shared" si="3"/>
        <v>2021</v>
      </c>
      <c r="B11" s="62">
        <f t="shared" si="4"/>
        <v>1</v>
      </c>
      <c r="C11" s="62">
        <f t="shared" si="5"/>
        <v>1</v>
      </c>
      <c r="D11" s="62">
        <f t="shared" si="6"/>
        <v>1</v>
      </c>
      <c r="E11" s="24">
        <f>WORKDAY.INTL(E10,1,11,JoursFériés21[])</f>
        <v>44202</v>
      </c>
      <c r="F11" s="100" t="str">
        <f t="shared" si="0"/>
        <v>44202-TEST</v>
      </c>
      <c r="G11" s="78" t="str">
        <f>IFERROR(VLOOKUP($F11,Kélio[],4,FALSE),"")</f>
        <v/>
      </c>
      <c r="H11" s="76" t="str">
        <f t="shared" si="1"/>
        <v/>
      </c>
      <c r="I11" s="78">
        <f t="shared" si="2"/>
        <v>0</v>
      </c>
      <c r="J11" s="76">
        <f>IFERROR(IF(VLOOKUP(F11,THP[],7,FALSE)="OUI",H11,SUMIFS('Hors prod'!K:K,'Hors prod'!B:B,E11,'Hors prod'!F:F,$G$2)*24),0)</f>
        <v>0</v>
      </c>
      <c r="K11" s="38" t="str">
        <f>IFERROR(VLOOKUP($F11,Prod!$A$2:$L$2,7,FALSE),"")</f>
        <v/>
      </c>
      <c r="L11" s="25" t="str">
        <f>IFERROR(IF(K11&gt;0,(K11/(Objectifs!$B$7*($H11-$J11))),""),"")</f>
        <v/>
      </c>
      <c r="M11" s="27" t="str">
        <f>IFERROR(VLOOKUP($F11,Prod!$A$2:$L$2,6,FALSE),"")</f>
        <v/>
      </c>
      <c r="N11" s="25" t="str">
        <f>IFERROR(IF(M11&gt;0,(M11/(Objectifs!$B$8*($H11-$J11))),""),"")</f>
        <v/>
      </c>
      <c r="O11" s="27" t="str">
        <f>IFERROR(VLOOKUP($F11,Prod!$A$2:$L$2,8,FALSE),"")</f>
        <v/>
      </c>
      <c r="P11" s="25" t="str">
        <f>IFERROR(IF(O11&gt;0,(O11/(Objectifs!$B$9*($H11-$J11))),""),"")</f>
        <v/>
      </c>
      <c r="Q11" s="27" t="str">
        <f>IFERROR(VLOOKUP($F11,Prod!$A$2:$L$2,11,FALSE),"")</f>
        <v/>
      </c>
      <c r="R11" s="25" t="str">
        <f>IFERROR(IF(Q11&gt;0,(Q11/(Objectifs!$B$10*(($H11-$J11)))),""),"")</f>
        <v/>
      </c>
      <c r="S11" s="27" t="str">
        <f>IFERROR(VLOOKUP($F11,Prod!$A$2:$L$2,10,FALSE),"")</f>
        <v/>
      </c>
      <c r="T11" s="25" t="str">
        <f>IFERROR(IF(S11&gt;0,(S11/(Objectifs!$B$13*(($H11-$J11)))),""),"")</f>
        <v/>
      </c>
      <c r="U11" s="27" t="str">
        <f>IFERROR(VLOOKUP($F11,Prod!$A$2:$L$2,9,FALSE),"")</f>
        <v/>
      </c>
      <c r="V11" s="25" t="str">
        <f>IFERROR(IF(U11&gt;0,(U11/(Objectifs!$B$14*(($H11-$J11)))),""),"")</f>
        <v/>
      </c>
      <c r="W11" s="27" t="str">
        <f>IFERROR(VLOOKUP($F11,Prod!$A$2:$L$2,12,FALSE),"")</f>
        <v/>
      </c>
      <c r="X11" s="25" t="str">
        <f>IFERROR(IF(W11&gt;0,(W11/(Objectifs!$B$15*(($H11-$J11)))),""),"")</f>
        <v/>
      </c>
      <c r="Y11" s="90" t="str">
        <f t="shared" si="7"/>
        <v/>
      </c>
      <c r="Z11" s="26" t="str">
        <f t="shared" si="8"/>
        <v/>
      </c>
      <c r="AA11" s="26"/>
      <c r="AB11" s="26"/>
    </row>
    <row r="12" spans="1:28" ht="21" customHeight="1" x14ac:dyDescent="0.25">
      <c r="A12" s="62">
        <f t="shared" si="3"/>
        <v>2021</v>
      </c>
      <c r="B12" s="62">
        <f t="shared" si="4"/>
        <v>1</v>
      </c>
      <c r="C12" s="62">
        <f t="shared" si="5"/>
        <v>1</v>
      </c>
      <c r="D12" s="62">
        <f t="shared" si="6"/>
        <v>1</v>
      </c>
      <c r="E12" s="24">
        <f>WORKDAY.INTL(E11,1,11,JoursFériés21[])</f>
        <v>44203</v>
      </c>
      <c r="F12" s="100" t="str">
        <f t="shared" si="0"/>
        <v>44203-TEST</v>
      </c>
      <c r="G12" s="78" t="str">
        <f>IFERROR(VLOOKUP($F12,Kélio[],4,FALSE),"")</f>
        <v/>
      </c>
      <c r="H12" s="76" t="str">
        <f t="shared" si="1"/>
        <v/>
      </c>
      <c r="I12" s="78">
        <f t="shared" si="2"/>
        <v>0</v>
      </c>
      <c r="J12" s="76">
        <f>IFERROR(IF(VLOOKUP(F12,THP[],7,FALSE)="OUI",H12,SUMIFS('Hors prod'!K:K,'Hors prod'!B:B,E12,'Hors prod'!F:F,$G$2)*24),0)</f>
        <v>0</v>
      </c>
      <c r="K12" s="38" t="str">
        <f>IFERROR(VLOOKUP($F12,Prod!$A$2:$L$2,7,FALSE),"")</f>
        <v/>
      </c>
      <c r="L12" s="25" t="str">
        <f>IFERROR(IF(K12&gt;0,(K12/(Objectifs!$B$7*($H12-$J12))),""),"")</f>
        <v/>
      </c>
      <c r="M12" s="27" t="str">
        <f>IFERROR(VLOOKUP($F12,Prod!$A$2:$L$2,6,FALSE),"")</f>
        <v/>
      </c>
      <c r="N12" s="25" t="str">
        <f>IFERROR(IF(M12&gt;0,(M12/(Objectifs!$B$8*($H12-$J12))),""),"")</f>
        <v/>
      </c>
      <c r="O12" s="27" t="str">
        <f>IFERROR(VLOOKUP($F12,Prod!$A$2:$L$2,8,FALSE),"")</f>
        <v/>
      </c>
      <c r="P12" s="25" t="str">
        <f>IFERROR(IF(O12&gt;0,(O12/(Objectifs!$B$9*($H12-$J12))),""),"")</f>
        <v/>
      </c>
      <c r="Q12" s="27" t="str">
        <f>IFERROR(VLOOKUP($F12,Prod!$A$2:$L$2,11,FALSE),"")</f>
        <v/>
      </c>
      <c r="R12" s="25" t="str">
        <f>IFERROR(IF(Q12&gt;0,(Q12/(Objectifs!$B$10*(($H12-$J12)))),""),"")</f>
        <v/>
      </c>
      <c r="S12" s="27" t="str">
        <f>IFERROR(VLOOKUP($F12,Prod!$A$2:$L$2,10,FALSE),"")</f>
        <v/>
      </c>
      <c r="T12" s="25" t="str">
        <f>IFERROR(IF(S12&gt;0,(S12/(Objectifs!$B$13*(($H12-$J12)))),""),"")</f>
        <v/>
      </c>
      <c r="U12" s="27" t="str">
        <f>IFERROR(VLOOKUP($F12,Prod!$A$2:$L$2,9,FALSE),"")</f>
        <v/>
      </c>
      <c r="V12" s="25" t="str">
        <f>IFERROR(IF(U12&gt;0,(U12/(Objectifs!$B$14*(($H12-$J12)))),""),"")</f>
        <v/>
      </c>
      <c r="W12" s="27" t="str">
        <f>IFERROR(VLOOKUP($F12,Prod!$A$2:$L$2,12,FALSE),"")</f>
        <v/>
      </c>
      <c r="X12" s="25" t="str">
        <f>IFERROR(IF(W12&gt;0,(W12/(Objectifs!$B$15*(($H12-$J12)))),""),"")</f>
        <v/>
      </c>
      <c r="Y12" s="90" t="str">
        <f t="shared" si="7"/>
        <v/>
      </c>
      <c r="Z12" s="26" t="str">
        <f t="shared" si="8"/>
        <v/>
      </c>
      <c r="AA12" s="26"/>
      <c r="AB12" s="26"/>
    </row>
    <row r="13" spans="1:28" ht="21" customHeight="1" x14ac:dyDescent="0.25">
      <c r="A13" s="62">
        <f t="shared" si="3"/>
        <v>2021</v>
      </c>
      <c r="B13" s="62">
        <f t="shared" si="4"/>
        <v>1</v>
      </c>
      <c r="C13" s="62">
        <f t="shared" si="5"/>
        <v>1</v>
      </c>
      <c r="D13" s="62">
        <f t="shared" si="6"/>
        <v>1</v>
      </c>
      <c r="E13" s="24">
        <f>WORKDAY.INTL(E12,1,11,JoursFériés21[])</f>
        <v>44204</v>
      </c>
      <c r="F13" s="100" t="str">
        <f t="shared" si="0"/>
        <v>44204-TEST</v>
      </c>
      <c r="G13" s="78" t="str">
        <f>IFERROR(VLOOKUP($F13,Kélio[],4,FALSE),"")</f>
        <v/>
      </c>
      <c r="H13" s="76" t="str">
        <f t="shared" si="1"/>
        <v/>
      </c>
      <c r="I13" s="78">
        <f t="shared" si="2"/>
        <v>0</v>
      </c>
      <c r="J13" s="76">
        <f>IFERROR(IF(VLOOKUP(F13,THP[],7,FALSE)="OUI",H13,SUMIFS('Hors prod'!K:K,'Hors prod'!B:B,E13,'Hors prod'!F:F,$G$2)*24),0)</f>
        <v>0</v>
      </c>
      <c r="K13" s="38" t="str">
        <f>IFERROR(VLOOKUP($F13,Prod!$A$2:$L$2,7,FALSE),"")</f>
        <v/>
      </c>
      <c r="L13" s="25" t="str">
        <f>IFERROR(IF(K13&gt;0,(K13/(Objectifs!$B$7*($H13-$J13))),""),"")</f>
        <v/>
      </c>
      <c r="M13" s="27" t="str">
        <f>IFERROR(VLOOKUP($F13,Prod!$A$2:$L$2,6,FALSE),"")</f>
        <v/>
      </c>
      <c r="N13" s="25" t="str">
        <f>IFERROR(IF(M13&gt;0,(M13/(Objectifs!$B$8*($H13-$J13))),""),"")</f>
        <v/>
      </c>
      <c r="O13" s="27" t="str">
        <f>IFERROR(VLOOKUP($F13,Prod!$A$2:$L$2,8,FALSE),"")</f>
        <v/>
      </c>
      <c r="P13" s="25" t="str">
        <f>IFERROR(IF(O13&gt;0,(O13/(Objectifs!$B$9*($H13-$J13))),""),"")</f>
        <v/>
      </c>
      <c r="Q13" s="27" t="str">
        <f>IFERROR(VLOOKUP($F13,Prod!$A$2:$L$2,11,FALSE),"")</f>
        <v/>
      </c>
      <c r="R13" s="25" t="str">
        <f>IFERROR(IF(Q13&gt;0,(Q13/(Objectifs!$B$10*(($H13-$J13)))),""),"")</f>
        <v/>
      </c>
      <c r="S13" s="27" t="str">
        <f>IFERROR(VLOOKUP($F13,Prod!$A$2:$L$2,10,FALSE),"")</f>
        <v/>
      </c>
      <c r="T13" s="25" t="str">
        <f>IFERROR(IF(S13&gt;0,(S13/(Objectifs!$B$13*(($H13-$J13)))),""),"")</f>
        <v/>
      </c>
      <c r="U13" s="27" t="str">
        <f>IFERROR(VLOOKUP($F13,Prod!$A$2:$L$2,9,FALSE),"")</f>
        <v/>
      </c>
      <c r="V13" s="25" t="str">
        <f>IFERROR(IF(U13&gt;0,(U13/(Objectifs!$B$14*(($H13-$J13)))),""),"")</f>
        <v/>
      </c>
      <c r="W13" s="27" t="str">
        <f>IFERROR(VLOOKUP($F13,Prod!$A$2:$L$2,12,FALSE),"")</f>
        <v/>
      </c>
      <c r="X13" s="25" t="str">
        <f>IFERROR(IF(W13&gt;0,(W13/(Objectifs!$B$15*(($H13-$J13)))),""),"")</f>
        <v/>
      </c>
      <c r="Y13" s="90" t="str">
        <f t="shared" si="7"/>
        <v/>
      </c>
      <c r="Z13" s="26" t="str">
        <f t="shared" si="8"/>
        <v/>
      </c>
      <c r="AA13" s="26"/>
      <c r="AB13" s="26"/>
    </row>
    <row r="14" spans="1:28" ht="21" customHeight="1" x14ac:dyDescent="0.25">
      <c r="A14" s="62">
        <f t="shared" si="3"/>
        <v>2021</v>
      </c>
      <c r="B14" s="62">
        <f t="shared" si="4"/>
        <v>1</v>
      </c>
      <c r="C14" s="62">
        <f t="shared" si="5"/>
        <v>1</v>
      </c>
      <c r="D14" s="62">
        <f t="shared" si="6"/>
        <v>1</v>
      </c>
      <c r="E14" s="24">
        <f>WORKDAY.INTL(E13,1,11,JoursFériés21[])</f>
        <v>44205</v>
      </c>
      <c r="F14" s="100" t="str">
        <f t="shared" si="0"/>
        <v>44205-TEST</v>
      </c>
      <c r="G14" s="78" t="str">
        <f>IFERROR(VLOOKUP($F14,Kélio[],4,FALSE),"")</f>
        <v/>
      </c>
      <c r="H14" s="76" t="str">
        <f t="shared" si="1"/>
        <v/>
      </c>
      <c r="I14" s="78">
        <f t="shared" si="2"/>
        <v>0</v>
      </c>
      <c r="J14" s="76">
        <f>IFERROR(IF(VLOOKUP(F14,THP[],7,FALSE)="OUI",H14,SUMIFS('Hors prod'!K:K,'Hors prod'!B:B,E14,'Hors prod'!F:F,$G$2)*24),0)</f>
        <v>0</v>
      </c>
      <c r="K14" s="38" t="str">
        <f>IFERROR(VLOOKUP($F14,Prod!$A$2:$L$2,7,FALSE),"")</f>
        <v/>
      </c>
      <c r="L14" s="25" t="str">
        <f>IFERROR(IF(K14&gt;0,(K14/(Objectifs!$B$7*($H14-$J14))),""),"")</f>
        <v/>
      </c>
      <c r="M14" s="27" t="str">
        <f>IFERROR(VLOOKUP($F14,Prod!$A$2:$L$2,6,FALSE),"")</f>
        <v/>
      </c>
      <c r="N14" s="25" t="str">
        <f>IFERROR(IF(M14&gt;0,(M14/(Objectifs!$B$8*($H14-$J14))),""),"")</f>
        <v/>
      </c>
      <c r="O14" s="27" t="str">
        <f>IFERROR(VLOOKUP($F14,Prod!$A$2:$L$2,8,FALSE),"")</f>
        <v/>
      </c>
      <c r="P14" s="25" t="str">
        <f>IFERROR(IF(O14&gt;0,(O14/(Objectifs!$B$9*($H14-$J14))),""),"")</f>
        <v/>
      </c>
      <c r="Q14" s="27" t="str">
        <f>IFERROR(VLOOKUP($F14,Prod!$A$2:$L$2,11,FALSE),"")</f>
        <v/>
      </c>
      <c r="R14" s="25" t="str">
        <f>IFERROR(IF(Q14&gt;0,(Q14/(Objectifs!$B$10*(($H14-$J14)))),""),"")</f>
        <v/>
      </c>
      <c r="S14" s="27" t="str">
        <f>IFERROR(VLOOKUP($F14,Prod!$A$2:$L$2,10,FALSE),"")</f>
        <v/>
      </c>
      <c r="T14" s="25" t="str">
        <f>IFERROR(IF(S14&gt;0,(S14/(Objectifs!$B$13*(($H14-$J14)))),""),"")</f>
        <v/>
      </c>
      <c r="U14" s="27" t="str">
        <f>IFERROR(VLOOKUP($F14,Prod!$A$2:$L$2,9,FALSE),"")</f>
        <v/>
      </c>
      <c r="V14" s="25" t="str">
        <f>IFERROR(IF(U14&gt;0,(U14/(Objectifs!$B$14*(($H14-$J14)))),""),"")</f>
        <v/>
      </c>
      <c r="W14" s="27" t="str">
        <f>IFERROR(VLOOKUP($F14,Prod!$A$2:$L$2,12,FALSE),"")</f>
        <v/>
      </c>
      <c r="X14" s="25" t="str">
        <f>IFERROR(IF(W14&gt;0,(W14/(Objectifs!$B$15*(($H14-$J14)))),""),"")</f>
        <v/>
      </c>
      <c r="Y14" s="90" t="str">
        <f t="shared" si="7"/>
        <v/>
      </c>
      <c r="Z14" s="26" t="str">
        <f t="shared" si="8"/>
        <v/>
      </c>
      <c r="AA14" s="26"/>
      <c r="AB14" s="26"/>
    </row>
    <row r="15" spans="1:28" ht="21" customHeight="1" x14ac:dyDescent="0.25">
      <c r="A15" s="62">
        <f t="shared" si="3"/>
        <v>2021</v>
      </c>
      <c r="B15" s="62">
        <f t="shared" si="4"/>
        <v>1</v>
      </c>
      <c r="C15" s="62">
        <f t="shared" si="5"/>
        <v>1</v>
      </c>
      <c r="D15" s="62">
        <f t="shared" si="6"/>
        <v>2</v>
      </c>
      <c r="E15" s="24">
        <f>WORKDAY.INTL(E14,1,11,JoursFériés21[])</f>
        <v>44207</v>
      </c>
      <c r="F15" s="100" t="str">
        <f t="shared" si="0"/>
        <v>44207-TEST</v>
      </c>
      <c r="G15" s="78" t="str">
        <f>IFERROR(VLOOKUP($F15,Kélio[],4,FALSE),"")</f>
        <v/>
      </c>
      <c r="H15" s="76" t="str">
        <f t="shared" si="1"/>
        <v/>
      </c>
      <c r="I15" s="78">
        <f t="shared" si="2"/>
        <v>0</v>
      </c>
      <c r="J15" s="76">
        <f>IFERROR(IF(VLOOKUP(F15,THP[],7,FALSE)="OUI",H15,SUMIFS('Hors prod'!K:K,'Hors prod'!B:B,E15,'Hors prod'!F:F,$G$2)*24),0)</f>
        <v>0</v>
      </c>
      <c r="K15" s="38" t="str">
        <f>IFERROR(VLOOKUP($F15,Prod!$A$2:$L$2,7,FALSE),"")</f>
        <v/>
      </c>
      <c r="L15" s="25" t="str">
        <f>IFERROR(IF(K15&gt;0,(K15/(Objectifs!$B$7*($H15-$J15))),""),"")</f>
        <v/>
      </c>
      <c r="M15" s="27" t="str">
        <f>IFERROR(VLOOKUP($F15,Prod!$A$2:$L$2,6,FALSE),"")</f>
        <v/>
      </c>
      <c r="N15" s="25" t="str">
        <f>IFERROR(IF(M15&gt;0,(M15/(Objectifs!$B$8*($H15-$J15))),""),"")</f>
        <v/>
      </c>
      <c r="O15" s="27" t="str">
        <f>IFERROR(VLOOKUP($F15,Prod!$A$2:$L$2,8,FALSE),"")</f>
        <v/>
      </c>
      <c r="P15" s="25" t="str">
        <f>IFERROR(IF(O15&gt;0,(O15/(Objectifs!$B$9*($H15-$J15))),""),"")</f>
        <v/>
      </c>
      <c r="Q15" s="27" t="str">
        <f>IFERROR(VLOOKUP($F15,Prod!$A$2:$L$2,11,FALSE),"")</f>
        <v/>
      </c>
      <c r="R15" s="25" t="str">
        <f>IFERROR(IF(Q15&gt;0,(Q15/(Objectifs!$B$10*(($H15-$J15)))),""),"")</f>
        <v/>
      </c>
      <c r="S15" s="27" t="str">
        <f>IFERROR(VLOOKUP($F15,Prod!$A$2:$L$2,10,FALSE),"")</f>
        <v/>
      </c>
      <c r="T15" s="25" t="str">
        <f>IFERROR(IF(S15&gt;0,(S15/(Objectifs!$B$13*(($H15-$J15)))),""),"")</f>
        <v/>
      </c>
      <c r="U15" s="27" t="str">
        <f>IFERROR(VLOOKUP($F15,Prod!$A$2:$L$2,9,FALSE),"")</f>
        <v/>
      </c>
      <c r="V15" s="25" t="str">
        <f>IFERROR(IF(U15&gt;0,(U15/(Objectifs!$B$14*(($H15-$J15)))),""),"")</f>
        <v/>
      </c>
      <c r="W15" s="27" t="str">
        <f>IFERROR(VLOOKUP($F15,Prod!$A$2:$L$2,12,FALSE),"")</f>
        <v/>
      </c>
      <c r="X15" s="25" t="str">
        <f>IFERROR(IF(W15&gt;0,(W15/(Objectifs!$B$15*(($H15-$J15)))),""),"")</f>
        <v/>
      </c>
      <c r="Y15" s="90" t="str">
        <f t="shared" si="7"/>
        <v/>
      </c>
      <c r="Z15" s="26" t="str">
        <f t="shared" si="8"/>
        <v/>
      </c>
      <c r="AA15" s="26"/>
      <c r="AB15" s="26"/>
    </row>
    <row r="16" spans="1:28" ht="21" customHeight="1" x14ac:dyDescent="0.25">
      <c r="A16" s="62">
        <f t="shared" si="3"/>
        <v>2021</v>
      </c>
      <c r="B16" s="62">
        <f t="shared" si="4"/>
        <v>1</v>
      </c>
      <c r="C16" s="62">
        <f t="shared" si="5"/>
        <v>1</v>
      </c>
      <c r="D16" s="62">
        <f t="shared" si="6"/>
        <v>2</v>
      </c>
      <c r="E16" s="24">
        <f>WORKDAY.INTL(E15,1,11,JoursFériés21[])</f>
        <v>44208</v>
      </c>
      <c r="F16" s="100" t="str">
        <f t="shared" si="0"/>
        <v>44208-TEST</v>
      </c>
      <c r="G16" s="78" t="str">
        <f>IFERROR(VLOOKUP($F16,Kélio[],4,FALSE),"")</f>
        <v/>
      </c>
      <c r="H16" s="76" t="str">
        <f t="shared" si="1"/>
        <v/>
      </c>
      <c r="I16" s="78">
        <f t="shared" si="2"/>
        <v>0</v>
      </c>
      <c r="J16" s="76">
        <f>IFERROR(IF(VLOOKUP(F16,THP[],7,FALSE)="OUI",H16,SUMIFS('Hors prod'!K:K,'Hors prod'!B:B,E16,'Hors prod'!F:F,$G$2)*24),0)</f>
        <v>0</v>
      </c>
      <c r="K16" s="38" t="str">
        <f>IFERROR(VLOOKUP($F16,Prod!$A$2:$L$2,7,FALSE),"")</f>
        <v/>
      </c>
      <c r="L16" s="25" t="str">
        <f>IFERROR(IF(K16&gt;0,(K16/(Objectifs!$B$7*($H16-$J16))),""),"")</f>
        <v/>
      </c>
      <c r="M16" s="27" t="str">
        <f>IFERROR(VLOOKUP($F16,Prod!$A$2:$L$2,6,FALSE),"")</f>
        <v/>
      </c>
      <c r="N16" s="25" t="str">
        <f>IFERROR(IF(M16&gt;0,(M16/(Objectifs!$B$8*($H16-$J16))),""),"")</f>
        <v/>
      </c>
      <c r="O16" s="27" t="str">
        <f>IFERROR(VLOOKUP($F16,Prod!$A$2:$L$2,8,FALSE),"")</f>
        <v/>
      </c>
      <c r="P16" s="25" t="str">
        <f>IFERROR(IF(O16&gt;0,(O16/(Objectifs!$B$9*($H16-$J16))),""),"")</f>
        <v/>
      </c>
      <c r="Q16" s="27" t="str">
        <f>IFERROR(VLOOKUP($F16,Prod!$A$2:$L$2,11,FALSE),"")</f>
        <v/>
      </c>
      <c r="R16" s="25" t="str">
        <f>IFERROR(IF(Q16&gt;0,(Q16/(Objectifs!$B$10*(($H16-$J16)))),""),"")</f>
        <v/>
      </c>
      <c r="S16" s="27" t="str">
        <f>IFERROR(VLOOKUP($F16,Prod!$A$2:$L$2,10,FALSE),"")</f>
        <v/>
      </c>
      <c r="T16" s="25" t="str">
        <f>IFERROR(IF(S16&gt;0,(S16/(Objectifs!$B$13*(($H16-$J16)))),""),"")</f>
        <v/>
      </c>
      <c r="U16" s="27" t="str">
        <f>IFERROR(VLOOKUP($F16,Prod!$A$2:$L$2,9,FALSE),"")</f>
        <v/>
      </c>
      <c r="V16" s="25" t="str">
        <f>IFERROR(IF(U16&gt;0,(U16/(Objectifs!$B$14*(($H16-$J16)))),""),"")</f>
        <v/>
      </c>
      <c r="W16" s="27" t="str">
        <f>IFERROR(VLOOKUP($F16,Prod!$A$2:$L$2,12,FALSE),"")</f>
        <v/>
      </c>
      <c r="X16" s="25" t="str">
        <f>IFERROR(IF(W16&gt;0,(W16/(Objectifs!$B$15*(($H16-$J16)))),""),"")</f>
        <v/>
      </c>
      <c r="Y16" s="90" t="str">
        <f t="shared" si="7"/>
        <v/>
      </c>
      <c r="Z16" s="26" t="str">
        <f t="shared" si="8"/>
        <v/>
      </c>
      <c r="AA16" s="26"/>
      <c r="AB16" s="26"/>
    </row>
    <row r="17" spans="1:28" ht="21" customHeight="1" x14ac:dyDescent="0.25">
      <c r="A17" s="62">
        <f t="shared" si="3"/>
        <v>2021</v>
      </c>
      <c r="B17" s="62">
        <f t="shared" si="4"/>
        <v>1</v>
      </c>
      <c r="C17" s="62">
        <f t="shared" si="5"/>
        <v>1</v>
      </c>
      <c r="D17" s="62">
        <f t="shared" si="6"/>
        <v>2</v>
      </c>
      <c r="E17" s="24">
        <f>WORKDAY.INTL(E16,1,11,JoursFériés21[])</f>
        <v>44209</v>
      </c>
      <c r="F17" s="100" t="str">
        <f t="shared" si="0"/>
        <v>44209-TEST</v>
      </c>
      <c r="G17" s="78" t="str">
        <f>IFERROR(VLOOKUP($F17,Kélio[],4,FALSE),"")</f>
        <v/>
      </c>
      <c r="H17" s="76" t="str">
        <f t="shared" si="1"/>
        <v/>
      </c>
      <c r="I17" s="78">
        <f t="shared" si="2"/>
        <v>0</v>
      </c>
      <c r="J17" s="76">
        <f>IFERROR(IF(VLOOKUP(F17,THP[],7,FALSE)="OUI",H17,SUMIFS('Hors prod'!K:K,'Hors prod'!B:B,E17,'Hors prod'!F:F,$G$2)*24),0)</f>
        <v>0</v>
      </c>
      <c r="K17" s="38" t="str">
        <f>IFERROR(VLOOKUP($F17,Prod!$A$2:$L$2,7,FALSE),"")</f>
        <v/>
      </c>
      <c r="L17" s="25" t="str">
        <f>IFERROR(IF(K17&gt;0,(K17/(Objectifs!$B$7*($H17-$J17))),""),"")</f>
        <v/>
      </c>
      <c r="M17" s="27" t="str">
        <f>IFERROR(VLOOKUP($F17,Prod!$A$2:$L$2,6,FALSE),"")</f>
        <v/>
      </c>
      <c r="N17" s="25" t="str">
        <f>IFERROR(IF(M17&gt;0,(M17/(Objectifs!$B$8*($H17-$J17))),""),"")</f>
        <v/>
      </c>
      <c r="O17" s="27" t="str">
        <f>IFERROR(VLOOKUP($F17,Prod!$A$2:$L$2,8,FALSE),"")</f>
        <v/>
      </c>
      <c r="P17" s="25" t="str">
        <f>IFERROR(IF(O17&gt;0,(O17/(Objectifs!$B$9*($H17-$J17))),""),"")</f>
        <v/>
      </c>
      <c r="Q17" s="27" t="str">
        <f>IFERROR(VLOOKUP($F17,Prod!$A$2:$L$2,11,FALSE),"")</f>
        <v/>
      </c>
      <c r="R17" s="25" t="str">
        <f>IFERROR(IF(Q17&gt;0,(Q17/(Objectifs!$B$10*(($H17-$J17)))),""),"")</f>
        <v/>
      </c>
      <c r="S17" s="27" t="str">
        <f>IFERROR(VLOOKUP($F17,Prod!$A$2:$L$2,10,FALSE),"")</f>
        <v/>
      </c>
      <c r="T17" s="25" t="str">
        <f>IFERROR(IF(S17&gt;0,(S17/(Objectifs!$B$13*(($H17-$J17)))),""),"")</f>
        <v/>
      </c>
      <c r="U17" s="27" t="str">
        <f>IFERROR(VLOOKUP($F17,Prod!$A$2:$L$2,9,FALSE),"")</f>
        <v/>
      </c>
      <c r="V17" s="25" t="str">
        <f>IFERROR(IF(U17&gt;0,(U17/(Objectifs!$B$14*(($H17-$J17)))),""),"")</f>
        <v/>
      </c>
      <c r="W17" s="27" t="str">
        <f>IFERROR(VLOOKUP($F17,Prod!$A$2:$L$2,12,FALSE),"")</f>
        <v/>
      </c>
      <c r="X17" s="25" t="str">
        <f>IFERROR(IF(W17&gt;0,(W17/(Objectifs!$B$15*(($H17-$J17)))),""),"")</f>
        <v/>
      </c>
      <c r="Y17" s="90" t="str">
        <f t="shared" si="7"/>
        <v/>
      </c>
      <c r="Z17" s="26" t="str">
        <f t="shared" si="8"/>
        <v/>
      </c>
      <c r="AA17" s="26"/>
      <c r="AB17" s="26"/>
    </row>
    <row r="18" spans="1:28" ht="21" customHeight="1" x14ac:dyDescent="0.25">
      <c r="A18" s="62">
        <f t="shared" si="3"/>
        <v>2021</v>
      </c>
      <c r="B18" s="62">
        <f t="shared" si="4"/>
        <v>1</v>
      </c>
      <c r="C18" s="62">
        <f t="shared" si="5"/>
        <v>1</v>
      </c>
      <c r="D18" s="62">
        <f t="shared" si="6"/>
        <v>2</v>
      </c>
      <c r="E18" s="24">
        <f>WORKDAY.INTL(E17,1,11,JoursFériés21[])</f>
        <v>44210</v>
      </c>
      <c r="F18" s="100" t="str">
        <f t="shared" si="0"/>
        <v>44210-TEST</v>
      </c>
      <c r="G18" s="78" t="str">
        <f>IFERROR(VLOOKUP($F18,Kélio[],4,FALSE),"")</f>
        <v/>
      </c>
      <c r="H18" s="76" t="str">
        <f t="shared" si="1"/>
        <v/>
      </c>
      <c r="I18" s="78">
        <f t="shared" si="2"/>
        <v>0</v>
      </c>
      <c r="J18" s="76">
        <f>IFERROR(IF(VLOOKUP(F18,THP[],7,FALSE)="OUI",H18,SUMIFS('Hors prod'!K:K,'Hors prod'!B:B,E18,'Hors prod'!F:F,$G$2)*24),0)</f>
        <v>0</v>
      </c>
      <c r="K18" s="38" t="str">
        <f>IFERROR(VLOOKUP($F18,Prod!$A$2:$L$2,7,FALSE),"")</f>
        <v/>
      </c>
      <c r="L18" s="25" t="str">
        <f>IFERROR(IF(K18&gt;0,(K18/(Objectifs!$B$7*($H18-$J18))),""),"")</f>
        <v/>
      </c>
      <c r="M18" s="27" t="str">
        <f>IFERROR(VLOOKUP($F18,Prod!$A$2:$L$2,6,FALSE),"")</f>
        <v/>
      </c>
      <c r="N18" s="25" t="str">
        <f>IFERROR(IF(M18&gt;0,(M18/(Objectifs!$B$8*($H18-$J18))),""),"")</f>
        <v/>
      </c>
      <c r="O18" s="27" t="str">
        <f>IFERROR(VLOOKUP($F18,Prod!$A$2:$L$2,8,FALSE),"")</f>
        <v/>
      </c>
      <c r="P18" s="25" t="str">
        <f>IFERROR(IF(O18&gt;0,(O18/(Objectifs!$B$9*($H18-$J18))),""),"")</f>
        <v/>
      </c>
      <c r="Q18" s="27" t="str">
        <f>IFERROR(VLOOKUP($F18,Prod!$A$2:$L$2,11,FALSE),"")</f>
        <v/>
      </c>
      <c r="R18" s="25" t="str">
        <f>IFERROR(IF(Q18&gt;0,(Q18/(Objectifs!$B$10*(($H18-$J18)))),""),"")</f>
        <v/>
      </c>
      <c r="S18" s="27" t="str">
        <f>IFERROR(VLOOKUP($F18,Prod!$A$2:$L$2,10,FALSE),"")</f>
        <v/>
      </c>
      <c r="T18" s="25" t="str">
        <f>IFERROR(IF(S18&gt;0,(S18/(Objectifs!$B$13*(($H18-$J18)))),""),"")</f>
        <v/>
      </c>
      <c r="U18" s="27" t="str">
        <f>IFERROR(VLOOKUP($F18,Prod!$A$2:$L$2,9,FALSE),"")</f>
        <v/>
      </c>
      <c r="V18" s="25" t="str">
        <f>IFERROR(IF(U18&gt;0,(U18/(Objectifs!$B$14*(($H18-$J18)))),""),"")</f>
        <v/>
      </c>
      <c r="W18" s="27" t="str">
        <f>IFERROR(VLOOKUP($F18,Prod!$A$2:$L$2,12,FALSE),"")</f>
        <v/>
      </c>
      <c r="X18" s="25" t="str">
        <f>IFERROR(IF(W18&gt;0,(W18/(Objectifs!$B$15*(($H18-$J18)))),""),"")</f>
        <v/>
      </c>
      <c r="Y18" s="90" t="str">
        <f t="shared" si="7"/>
        <v/>
      </c>
      <c r="Z18" s="26" t="str">
        <f t="shared" si="8"/>
        <v/>
      </c>
      <c r="AA18" s="26"/>
      <c r="AB18" s="26"/>
    </row>
    <row r="19" spans="1:28" ht="21" customHeight="1" x14ac:dyDescent="0.25">
      <c r="A19" s="62">
        <f t="shared" si="3"/>
        <v>2021</v>
      </c>
      <c r="B19" s="62">
        <f t="shared" si="4"/>
        <v>1</v>
      </c>
      <c r="C19" s="62">
        <f t="shared" si="5"/>
        <v>1</v>
      </c>
      <c r="D19" s="62">
        <f t="shared" si="6"/>
        <v>2</v>
      </c>
      <c r="E19" s="24">
        <f>WORKDAY.INTL(E18,1,11,JoursFériés21[])</f>
        <v>44211</v>
      </c>
      <c r="F19" s="100" t="str">
        <f t="shared" si="0"/>
        <v>44211-TEST</v>
      </c>
      <c r="G19" s="78" t="str">
        <f>IFERROR(VLOOKUP($F19,Kélio[],4,FALSE),"")</f>
        <v/>
      </c>
      <c r="H19" s="76" t="str">
        <f t="shared" si="1"/>
        <v/>
      </c>
      <c r="I19" s="78">
        <f t="shared" si="2"/>
        <v>0</v>
      </c>
      <c r="J19" s="76">
        <f>IFERROR(IF(VLOOKUP(F19,THP[],7,FALSE)="OUI",H19,SUMIFS('Hors prod'!K:K,'Hors prod'!B:B,E19,'Hors prod'!F:F,$G$2)*24),0)</f>
        <v>0</v>
      </c>
      <c r="K19" s="38" t="str">
        <f>IFERROR(VLOOKUP($F19,Prod!$A$2:$L$2,7,FALSE),"")</f>
        <v/>
      </c>
      <c r="L19" s="25" t="str">
        <f>IFERROR(IF(K19&gt;0,(K19/(Objectifs!$B$7*($H19-$J19))),""),"")</f>
        <v/>
      </c>
      <c r="M19" s="27" t="str">
        <f>IFERROR(VLOOKUP($F19,Prod!$A$2:$L$2,6,FALSE),"")</f>
        <v/>
      </c>
      <c r="N19" s="25" t="str">
        <f>IFERROR(IF(M19&gt;0,(M19/(Objectifs!$B$8*($H19-$J19))),""),"")</f>
        <v/>
      </c>
      <c r="O19" s="27" t="str">
        <f>IFERROR(VLOOKUP($F19,Prod!$A$2:$L$2,8,FALSE),"")</f>
        <v/>
      </c>
      <c r="P19" s="25" t="str">
        <f>IFERROR(IF(O19&gt;0,(O19/(Objectifs!$B$9*($H19-$J19))),""),"")</f>
        <v/>
      </c>
      <c r="Q19" s="27" t="str">
        <f>IFERROR(VLOOKUP($F19,Prod!$A$2:$L$2,11,FALSE),"")</f>
        <v/>
      </c>
      <c r="R19" s="25" t="str">
        <f>IFERROR(IF(Q19&gt;0,(Q19/(Objectifs!$B$10*(($H19-$J19)))),""),"")</f>
        <v/>
      </c>
      <c r="S19" s="27" t="str">
        <f>IFERROR(VLOOKUP($F19,Prod!$A$2:$L$2,10,FALSE),"")</f>
        <v/>
      </c>
      <c r="T19" s="25" t="str">
        <f>IFERROR(IF(S19&gt;0,(S19/(Objectifs!$B$13*(($H19-$J19)))),""),"")</f>
        <v/>
      </c>
      <c r="U19" s="27" t="str">
        <f>IFERROR(VLOOKUP($F19,Prod!$A$2:$L$2,9,FALSE),"")</f>
        <v/>
      </c>
      <c r="V19" s="25" t="str">
        <f>IFERROR(IF(U19&gt;0,(U19/(Objectifs!$B$14*(($H19-$J19)))),""),"")</f>
        <v/>
      </c>
      <c r="W19" s="27" t="str">
        <f>IFERROR(VLOOKUP($F19,Prod!$A$2:$L$2,12,FALSE),"")</f>
        <v/>
      </c>
      <c r="X19" s="25" t="str">
        <f>IFERROR(IF(W19&gt;0,(W19/(Objectifs!$B$15*(($H19-$J19)))),""),"")</f>
        <v/>
      </c>
      <c r="Y19" s="90" t="str">
        <f t="shared" si="7"/>
        <v/>
      </c>
      <c r="Z19" s="26" t="str">
        <f t="shared" si="8"/>
        <v/>
      </c>
      <c r="AA19" s="26"/>
      <c r="AB19" s="26"/>
    </row>
    <row r="20" spans="1:28" ht="21" customHeight="1" x14ac:dyDescent="0.25">
      <c r="A20" s="62">
        <f t="shared" si="3"/>
        <v>2021</v>
      </c>
      <c r="B20" s="62">
        <f t="shared" si="4"/>
        <v>1</v>
      </c>
      <c r="C20" s="62">
        <f t="shared" si="5"/>
        <v>1</v>
      </c>
      <c r="D20" s="62">
        <f t="shared" si="6"/>
        <v>2</v>
      </c>
      <c r="E20" s="24">
        <f>WORKDAY.INTL(E19,1,11,JoursFériés21[])</f>
        <v>44212</v>
      </c>
      <c r="F20" s="100" t="str">
        <f t="shared" si="0"/>
        <v>44212-TEST</v>
      </c>
      <c r="G20" s="78" t="str">
        <f>IFERROR(VLOOKUP($F20,Kélio[],4,FALSE),"")</f>
        <v/>
      </c>
      <c r="H20" s="76" t="str">
        <f t="shared" si="1"/>
        <v/>
      </c>
      <c r="I20" s="78">
        <f t="shared" si="2"/>
        <v>0</v>
      </c>
      <c r="J20" s="76">
        <f>IFERROR(IF(VLOOKUP(F20,THP[],7,FALSE)="OUI",H20,SUMIFS('Hors prod'!K:K,'Hors prod'!B:B,E20,'Hors prod'!F:F,$G$2)*24),0)</f>
        <v>0</v>
      </c>
      <c r="K20" s="38" t="str">
        <f>IFERROR(VLOOKUP($F20,Prod!$A$2:$L$2,7,FALSE),"")</f>
        <v/>
      </c>
      <c r="L20" s="25" t="str">
        <f>IFERROR(IF(K20&gt;0,(K20/(Objectifs!$B$7*($H20-$J20))),""),"")</f>
        <v/>
      </c>
      <c r="M20" s="27" t="str">
        <f>IFERROR(VLOOKUP($F20,Prod!$A$2:$L$2,6,FALSE),"")</f>
        <v/>
      </c>
      <c r="N20" s="25" t="str">
        <f>IFERROR(IF(M20&gt;0,(M20/(Objectifs!$B$8*($H20-$J20))),""),"")</f>
        <v/>
      </c>
      <c r="O20" s="27" t="str">
        <f>IFERROR(VLOOKUP($F20,Prod!$A$2:$L$2,8,FALSE),"")</f>
        <v/>
      </c>
      <c r="P20" s="25" t="str">
        <f>IFERROR(IF(O20&gt;0,(O20/(Objectifs!$B$9*($H20-$J20))),""),"")</f>
        <v/>
      </c>
      <c r="Q20" s="27" t="str">
        <f>IFERROR(VLOOKUP($F20,Prod!$A$2:$L$2,11,FALSE),"")</f>
        <v/>
      </c>
      <c r="R20" s="25" t="str">
        <f>IFERROR(IF(Q20&gt;0,(Q20/(Objectifs!$B$10*(($H20-$J20)))),""),"")</f>
        <v/>
      </c>
      <c r="S20" s="27" t="str">
        <f>IFERROR(VLOOKUP($F20,Prod!$A$2:$L$2,10,FALSE),"")</f>
        <v/>
      </c>
      <c r="T20" s="25" t="str">
        <f>IFERROR(IF(S20&gt;0,(S20/(Objectifs!$B$13*(($H20-$J20)))),""),"")</f>
        <v/>
      </c>
      <c r="U20" s="27" t="str">
        <f>IFERROR(VLOOKUP($F20,Prod!$A$2:$L$2,9,FALSE),"")</f>
        <v/>
      </c>
      <c r="V20" s="25" t="str">
        <f>IFERROR(IF(U20&gt;0,(U20/(Objectifs!$B$14*(($H20-$J20)))),""),"")</f>
        <v/>
      </c>
      <c r="W20" s="27" t="str">
        <f>IFERROR(VLOOKUP($F20,Prod!$A$2:$L$2,12,FALSE),"")</f>
        <v/>
      </c>
      <c r="X20" s="25" t="str">
        <f>IFERROR(IF(W20&gt;0,(W20/(Objectifs!$B$15*(($H20-$J20)))),""),"")</f>
        <v/>
      </c>
      <c r="Y20" s="90" t="str">
        <f t="shared" si="7"/>
        <v/>
      </c>
      <c r="Z20" s="26" t="str">
        <f t="shared" si="8"/>
        <v/>
      </c>
      <c r="AA20" s="26"/>
      <c r="AB20" s="26"/>
    </row>
    <row r="21" spans="1:28" ht="21" customHeight="1" x14ac:dyDescent="0.25">
      <c r="A21" s="62">
        <f t="shared" si="3"/>
        <v>2021</v>
      </c>
      <c r="B21" s="62">
        <f t="shared" si="4"/>
        <v>1</v>
      </c>
      <c r="C21" s="62">
        <f t="shared" si="5"/>
        <v>1</v>
      </c>
      <c r="D21" s="62">
        <f t="shared" si="6"/>
        <v>3</v>
      </c>
      <c r="E21" s="24">
        <f>WORKDAY.INTL(E20,1,11,JoursFériés21[])</f>
        <v>44214</v>
      </c>
      <c r="F21" s="100" t="str">
        <f t="shared" si="0"/>
        <v>44214-TEST</v>
      </c>
      <c r="G21" s="78" t="str">
        <f>IFERROR(VLOOKUP($F21,Kélio[],4,FALSE),"")</f>
        <v/>
      </c>
      <c r="H21" s="76" t="str">
        <f t="shared" si="1"/>
        <v/>
      </c>
      <c r="I21" s="78">
        <f t="shared" si="2"/>
        <v>0</v>
      </c>
      <c r="J21" s="76">
        <f>IFERROR(IF(VLOOKUP(F21,THP[],7,FALSE)="OUI",H21,SUMIFS('Hors prod'!K:K,'Hors prod'!B:B,E21,'Hors prod'!F:F,$G$2)*24),0)</f>
        <v>0</v>
      </c>
      <c r="K21" s="38" t="str">
        <f>IFERROR(VLOOKUP($F21,Prod!$A$2:$L$2,7,FALSE),"")</f>
        <v/>
      </c>
      <c r="L21" s="25" t="str">
        <f>IFERROR(IF(K21&gt;0,(K21/(Objectifs!$B$7*($H21-$J21))),""),"")</f>
        <v/>
      </c>
      <c r="M21" s="27" t="str">
        <f>IFERROR(VLOOKUP($F21,Prod!$A$2:$L$2,6,FALSE),"")</f>
        <v/>
      </c>
      <c r="N21" s="25" t="str">
        <f>IFERROR(IF(M21&gt;0,(M21/(Objectifs!$B$8*($H21-$J21))),""),"")</f>
        <v/>
      </c>
      <c r="O21" s="27" t="str">
        <f>IFERROR(VLOOKUP($F21,Prod!$A$2:$L$2,8,FALSE),"")</f>
        <v/>
      </c>
      <c r="P21" s="25" t="str">
        <f>IFERROR(IF(O21&gt;0,(O21/(Objectifs!$B$9*($H21-$J21))),""),"")</f>
        <v/>
      </c>
      <c r="Q21" s="27" t="str">
        <f>IFERROR(VLOOKUP($F21,Prod!$A$2:$L$2,11,FALSE),"")</f>
        <v/>
      </c>
      <c r="R21" s="25" t="str">
        <f>IFERROR(IF(Q21&gt;0,(Q21/(Objectifs!$B$10*(($H21-$J21)))),""),"")</f>
        <v/>
      </c>
      <c r="S21" s="27" t="str">
        <f>IFERROR(VLOOKUP($F21,Prod!$A$2:$L$2,10,FALSE),"")</f>
        <v/>
      </c>
      <c r="T21" s="25" t="str">
        <f>IFERROR(IF(S21&gt;0,(S21/(Objectifs!$B$13*(($H21-$J21)))),""),"")</f>
        <v/>
      </c>
      <c r="U21" s="27" t="str">
        <f>IFERROR(VLOOKUP($F21,Prod!$A$2:$L$2,9,FALSE),"")</f>
        <v/>
      </c>
      <c r="V21" s="25" t="str">
        <f>IFERROR(IF(U21&gt;0,(U21/(Objectifs!$B$14*(($H21-$J21)))),""),"")</f>
        <v/>
      </c>
      <c r="W21" s="27" t="str">
        <f>IFERROR(VLOOKUP($F21,Prod!$A$2:$L$2,12,FALSE),"")</f>
        <v/>
      </c>
      <c r="X21" s="25" t="str">
        <f>IFERROR(IF(W21&gt;0,(W21/(Objectifs!$B$15*(($H21-$J21)))),""),"")</f>
        <v/>
      </c>
      <c r="Y21" s="90" t="str">
        <f t="shared" si="7"/>
        <v/>
      </c>
      <c r="Z21" s="26" t="str">
        <f t="shared" si="8"/>
        <v/>
      </c>
      <c r="AA21" s="26"/>
      <c r="AB21" s="26"/>
    </row>
    <row r="22" spans="1:28" ht="21" customHeight="1" x14ac:dyDescent="0.25">
      <c r="A22" s="62">
        <f t="shared" si="3"/>
        <v>2021</v>
      </c>
      <c r="B22" s="62">
        <f t="shared" si="4"/>
        <v>1</v>
      </c>
      <c r="C22" s="62">
        <f t="shared" si="5"/>
        <v>1</v>
      </c>
      <c r="D22" s="62">
        <f t="shared" si="6"/>
        <v>3</v>
      </c>
      <c r="E22" s="24">
        <f>WORKDAY.INTL(E21,1,11,JoursFériés21[])</f>
        <v>44215</v>
      </c>
      <c r="F22" s="100" t="str">
        <f t="shared" si="0"/>
        <v>44215-TEST</v>
      </c>
      <c r="G22" s="78" t="str">
        <f>IFERROR(VLOOKUP($F22,Kélio[],4,FALSE),"")</f>
        <v/>
      </c>
      <c r="H22" s="76" t="str">
        <f t="shared" si="1"/>
        <v/>
      </c>
      <c r="I22" s="78">
        <f t="shared" si="2"/>
        <v>0</v>
      </c>
      <c r="J22" s="76">
        <f>IFERROR(IF(VLOOKUP(F22,THP[],7,FALSE)="OUI",H22,SUMIFS('Hors prod'!K:K,'Hors prod'!B:B,E22,'Hors prod'!F:F,$G$2)*24),0)</f>
        <v>0</v>
      </c>
      <c r="K22" s="38" t="str">
        <f>IFERROR(VLOOKUP($F22,Prod!$A$2:$L$2,7,FALSE),"")</f>
        <v/>
      </c>
      <c r="L22" s="25" t="str">
        <f>IFERROR(IF(K22&gt;0,(K22/(Objectifs!$B$7*($H22-$J22))),""),"")</f>
        <v/>
      </c>
      <c r="M22" s="27" t="str">
        <f>IFERROR(VLOOKUP($F22,Prod!$A$2:$L$2,6,FALSE),"")</f>
        <v/>
      </c>
      <c r="N22" s="25" t="str">
        <f>IFERROR(IF(M22&gt;0,(M22/(Objectifs!$B$8*($H22-$J22))),""),"")</f>
        <v/>
      </c>
      <c r="O22" s="27" t="str">
        <f>IFERROR(VLOOKUP($F22,Prod!$A$2:$L$2,8,FALSE),"")</f>
        <v/>
      </c>
      <c r="P22" s="25" t="str">
        <f>IFERROR(IF(O22&gt;0,(O22/(Objectifs!$B$9*($H22-$J22))),""),"")</f>
        <v/>
      </c>
      <c r="Q22" s="27" t="str">
        <f>IFERROR(VLOOKUP($F22,Prod!$A$2:$L$2,11,FALSE),"")</f>
        <v/>
      </c>
      <c r="R22" s="25" t="str">
        <f>IFERROR(IF(Q22&gt;0,(Q22/(Objectifs!$B$10*(($H22-$J22)))),""),"")</f>
        <v/>
      </c>
      <c r="S22" s="27" t="str">
        <f>IFERROR(VLOOKUP($F22,Prod!$A$2:$L$2,10,FALSE),"")</f>
        <v/>
      </c>
      <c r="T22" s="25" t="str">
        <f>IFERROR(IF(S22&gt;0,(S22/(Objectifs!$B$13*(($H22-$J22)))),""),"")</f>
        <v/>
      </c>
      <c r="U22" s="27" t="str">
        <f>IFERROR(VLOOKUP($F22,Prod!$A$2:$L$2,9,FALSE),"")</f>
        <v/>
      </c>
      <c r="V22" s="25" t="str">
        <f>IFERROR(IF(U22&gt;0,(U22/(Objectifs!$B$14*(($H22-$J22)))),""),"")</f>
        <v/>
      </c>
      <c r="W22" s="27" t="str">
        <f>IFERROR(VLOOKUP($F22,Prod!$A$2:$L$2,12,FALSE),"")</f>
        <v/>
      </c>
      <c r="X22" s="25" t="str">
        <f>IFERROR(IF(W22&gt;0,(W22/(Objectifs!$B$15*(($H22-$J22)))),""),"")</f>
        <v/>
      </c>
      <c r="Y22" s="90" t="str">
        <f t="shared" si="7"/>
        <v/>
      </c>
      <c r="Z22" s="26" t="str">
        <f t="shared" si="8"/>
        <v/>
      </c>
      <c r="AA22" s="26"/>
      <c r="AB22" s="26"/>
    </row>
    <row r="23" spans="1:28" ht="21" customHeight="1" x14ac:dyDescent="0.25">
      <c r="A23" s="62">
        <f t="shared" si="3"/>
        <v>2021</v>
      </c>
      <c r="B23" s="62">
        <f t="shared" si="4"/>
        <v>1</v>
      </c>
      <c r="C23" s="62">
        <f t="shared" si="5"/>
        <v>1</v>
      </c>
      <c r="D23" s="62">
        <f t="shared" si="6"/>
        <v>3</v>
      </c>
      <c r="E23" s="24">
        <f>WORKDAY.INTL(E22,1,11,JoursFériés21[])</f>
        <v>44216</v>
      </c>
      <c r="F23" s="100" t="str">
        <f t="shared" si="0"/>
        <v>44216-TEST</v>
      </c>
      <c r="G23" s="78" t="str">
        <f>IFERROR(VLOOKUP($F23,Kélio[],4,FALSE),"")</f>
        <v/>
      </c>
      <c r="H23" s="76" t="str">
        <f t="shared" si="1"/>
        <v/>
      </c>
      <c r="I23" s="78">
        <f t="shared" si="2"/>
        <v>0</v>
      </c>
      <c r="J23" s="76">
        <f>IFERROR(IF(VLOOKUP(F23,THP[],7,FALSE)="OUI",H23,SUMIFS('Hors prod'!K:K,'Hors prod'!B:B,E23,'Hors prod'!F:F,$G$2)*24),0)</f>
        <v>0</v>
      </c>
      <c r="K23" s="38" t="str">
        <f>IFERROR(VLOOKUP($F23,Prod!$A$2:$L$2,7,FALSE),"")</f>
        <v/>
      </c>
      <c r="L23" s="25" t="str">
        <f>IFERROR(IF(K23&gt;0,(K23/(Objectifs!$B$7*($H23-$J23))),""),"")</f>
        <v/>
      </c>
      <c r="M23" s="27" t="str">
        <f>IFERROR(VLOOKUP($F23,Prod!$A$2:$L$2,6,FALSE),"")</f>
        <v/>
      </c>
      <c r="N23" s="25" t="str">
        <f>IFERROR(IF(M23&gt;0,(M23/(Objectifs!$B$8*($H23-$J23))),""),"")</f>
        <v/>
      </c>
      <c r="O23" s="27" t="str">
        <f>IFERROR(VLOOKUP($F23,Prod!$A$2:$L$2,8,FALSE),"")</f>
        <v/>
      </c>
      <c r="P23" s="25" t="str">
        <f>IFERROR(IF(O23&gt;0,(O23/(Objectifs!$B$9*($H23-$J23))),""),"")</f>
        <v/>
      </c>
      <c r="Q23" s="27" t="str">
        <f>IFERROR(VLOOKUP($F23,Prod!$A$2:$L$2,11,FALSE),"")</f>
        <v/>
      </c>
      <c r="R23" s="25" t="str">
        <f>IFERROR(IF(Q23&gt;0,(Q23/(Objectifs!$B$10*(($H23-$J23)))),""),"")</f>
        <v/>
      </c>
      <c r="S23" s="27" t="str">
        <f>IFERROR(VLOOKUP($F23,Prod!$A$2:$L$2,10,FALSE),"")</f>
        <v/>
      </c>
      <c r="T23" s="25" t="str">
        <f>IFERROR(IF(S23&gt;0,(S23/(Objectifs!$B$13*(($H23-$J23)))),""),"")</f>
        <v/>
      </c>
      <c r="U23" s="27" t="str">
        <f>IFERROR(VLOOKUP($F23,Prod!$A$2:$L$2,9,FALSE),"")</f>
        <v/>
      </c>
      <c r="V23" s="25" t="str">
        <f>IFERROR(IF(U23&gt;0,(U23/(Objectifs!$B$14*(($H23-$J23)))),""),"")</f>
        <v/>
      </c>
      <c r="W23" s="27" t="str">
        <f>IFERROR(VLOOKUP($F23,Prod!$A$2:$L$2,12,FALSE),"")</f>
        <v/>
      </c>
      <c r="X23" s="25" t="str">
        <f>IFERROR(IF(W23&gt;0,(W23/(Objectifs!$B$15*(($H23-$J23)))),""),"")</f>
        <v/>
      </c>
      <c r="Y23" s="90" t="str">
        <f t="shared" si="7"/>
        <v/>
      </c>
      <c r="Z23" s="26" t="str">
        <f t="shared" si="8"/>
        <v/>
      </c>
      <c r="AA23" s="26"/>
      <c r="AB23" s="26"/>
    </row>
    <row r="24" spans="1:28" ht="21" customHeight="1" x14ac:dyDescent="0.25">
      <c r="A24" s="62">
        <f t="shared" si="3"/>
        <v>2021</v>
      </c>
      <c r="B24" s="62">
        <f t="shared" si="4"/>
        <v>1</v>
      </c>
      <c r="C24" s="62">
        <f t="shared" si="5"/>
        <v>1</v>
      </c>
      <c r="D24" s="62">
        <f t="shared" si="6"/>
        <v>3</v>
      </c>
      <c r="E24" s="24">
        <f>WORKDAY.INTL(E23,1,11,JoursFériés21[])</f>
        <v>44217</v>
      </c>
      <c r="F24" s="100" t="str">
        <f t="shared" si="0"/>
        <v>44217-TEST</v>
      </c>
      <c r="G24" s="78" t="str">
        <f>IFERROR(VLOOKUP($F24,Kélio[],4,FALSE),"")</f>
        <v/>
      </c>
      <c r="H24" s="76" t="str">
        <f t="shared" si="1"/>
        <v/>
      </c>
      <c r="I24" s="78">
        <f t="shared" si="2"/>
        <v>0</v>
      </c>
      <c r="J24" s="76">
        <f>IFERROR(IF(VLOOKUP(F24,THP[],7,FALSE)="OUI",H24,SUMIFS('Hors prod'!K:K,'Hors prod'!B:B,E24,'Hors prod'!F:F,$G$2)*24),0)</f>
        <v>0</v>
      </c>
      <c r="K24" s="38" t="str">
        <f>IFERROR(VLOOKUP($F24,Prod!$A$2:$L$2,7,FALSE),"")</f>
        <v/>
      </c>
      <c r="L24" s="25" t="str">
        <f>IFERROR(IF(K24&gt;0,(K24/(Objectifs!$B$7*($H24-$J24))),""),"")</f>
        <v/>
      </c>
      <c r="M24" s="27" t="str">
        <f>IFERROR(VLOOKUP($F24,Prod!$A$2:$L$2,6,FALSE),"")</f>
        <v/>
      </c>
      <c r="N24" s="25" t="str">
        <f>IFERROR(IF(M24&gt;0,(M24/(Objectifs!$B$8*($H24-$J24))),""),"")</f>
        <v/>
      </c>
      <c r="O24" s="27" t="str">
        <f>IFERROR(VLOOKUP($F24,Prod!$A$2:$L$2,8,FALSE),"")</f>
        <v/>
      </c>
      <c r="P24" s="25" t="str">
        <f>IFERROR(IF(O24&gt;0,(O24/(Objectifs!$B$9*($H24-$J24))),""),"")</f>
        <v/>
      </c>
      <c r="Q24" s="27" t="str">
        <f>IFERROR(VLOOKUP($F24,Prod!$A$2:$L$2,11,FALSE),"")</f>
        <v/>
      </c>
      <c r="R24" s="25" t="str">
        <f>IFERROR(IF(Q24&gt;0,(Q24/(Objectifs!$B$10*(($H24-$J24)))),""),"")</f>
        <v/>
      </c>
      <c r="S24" s="27" t="str">
        <f>IFERROR(VLOOKUP($F24,Prod!$A$2:$L$2,10,FALSE),"")</f>
        <v/>
      </c>
      <c r="T24" s="25" t="str">
        <f>IFERROR(IF(S24&gt;0,(S24/(Objectifs!$B$13*(($H24-$J24)))),""),"")</f>
        <v/>
      </c>
      <c r="U24" s="27" t="str">
        <f>IFERROR(VLOOKUP($F24,Prod!$A$2:$L$2,9,FALSE),"")</f>
        <v/>
      </c>
      <c r="V24" s="25" t="str">
        <f>IFERROR(IF(U24&gt;0,(U24/(Objectifs!$B$14*(($H24-$J24)))),""),"")</f>
        <v/>
      </c>
      <c r="W24" s="27" t="str">
        <f>IFERROR(VLOOKUP($F24,Prod!$A$2:$L$2,12,FALSE),"")</f>
        <v/>
      </c>
      <c r="X24" s="25" t="str">
        <f>IFERROR(IF(W24&gt;0,(W24/(Objectifs!$B$15*(($H24-$J24)))),""),"")</f>
        <v/>
      </c>
      <c r="Y24" s="90" t="str">
        <f t="shared" si="7"/>
        <v/>
      </c>
      <c r="Z24" s="26" t="str">
        <f t="shared" si="8"/>
        <v/>
      </c>
      <c r="AA24" s="26"/>
      <c r="AB24" s="26"/>
    </row>
    <row r="25" spans="1:28" ht="21" customHeight="1" x14ac:dyDescent="0.25">
      <c r="A25" s="62">
        <f t="shared" si="3"/>
        <v>2021</v>
      </c>
      <c r="B25" s="62">
        <f t="shared" si="4"/>
        <v>1</v>
      </c>
      <c r="C25" s="62">
        <f t="shared" si="5"/>
        <v>1</v>
      </c>
      <c r="D25" s="62">
        <f t="shared" si="6"/>
        <v>3</v>
      </c>
      <c r="E25" s="24">
        <f>WORKDAY.INTL(E24,1,11,JoursFériés21[])</f>
        <v>44218</v>
      </c>
      <c r="F25" s="100" t="str">
        <f t="shared" si="0"/>
        <v>44218-TEST</v>
      </c>
      <c r="G25" s="78" t="str">
        <f>IFERROR(VLOOKUP($F25,Kélio[],4,FALSE),"")</f>
        <v/>
      </c>
      <c r="H25" s="76" t="str">
        <f t="shared" si="1"/>
        <v/>
      </c>
      <c r="I25" s="78">
        <f t="shared" si="2"/>
        <v>0</v>
      </c>
      <c r="J25" s="76">
        <f>IFERROR(IF(VLOOKUP(F25,THP[],7,FALSE)="OUI",H25,SUMIFS('Hors prod'!K:K,'Hors prod'!B:B,E25,'Hors prod'!F:F,$G$2)*24),0)</f>
        <v>0</v>
      </c>
      <c r="K25" s="38" t="str">
        <f>IFERROR(VLOOKUP($F25,Prod!$A$2:$L$2,7,FALSE),"")</f>
        <v/>
      </c>
      <c r="L25" s="25" t="str">
        <f>IFERROR(IF(K25&gt;0,(K25/(Objectifs!$B$7*($H25-$J25))),""),"")</f>
        <v/>
      </c>
      <c r="M25" s="27" t="str">
        <f>IFERROR(VLOOKUP($F25,Prod!$A$2:$L$2,6,FALSE),"")</f>
        <v/>
      </c>
      <c r="N25" s="25" t="str">
        <f>IFERROR(IF(M25&gt;0,(M25/(Objectifs!$B$8*($H25-$J25))),""),"")</f>
        <v/>
      </c>
      <c r="O25" s="27" t="str">
        <f>IFERROR(VLOOKUP($F25,Prod!$A$2:$L$2,8,FALSE),"")</f>
        <v/>
      </c>
      <c r="P25" s="25" t="str">
        <f>IFERROR(IF(O25&gt;0,(O25/(Objectifs!$B$9*($H25-$J25))),""),"")</f>
        <v/>
      </c>
      <c r="Q25" s="27" t="str">
        <f>IFERROR(VLOOKUP($F25,Prod!$A$2:$L$2,11,FALSE),"")</f>
        <v/>
      </c>
      <c r="R25" s="25" t="str">
        <f>IFERROR(IF(Q25&gt;0,(Q25/(Objectifs!$B$10*(($H25-$J25)))),""),"")</f>
        <v/>
      </c>
      <c r="S25" s="27" t="str">
        <f>IFERROR(VLOOKUP($F25,Prod!$A$2:$L$2,10,FALSE),"")</f>
        <v/>
      </c>
      <c r="T25" s="25" t="str">
        <f>IFERROR(IF(S25&gt;0,(S25/(Objectifs!$B$13*(($H25-$J25)))),""),"")</f>
        <v/>
      </c>
      <c r="U25" s="27" t="str">
        <f>IFERROR(VLOOKUP($F25,Prod!$A$2:$L$2,9,FALSE),"")</f>
        <v/>
      </c>
      <c r="V25" s="25" t="str">
        <f>IFERROR(IF(U25&gt;0,(U25/(Objectifs!$B$14*(($H25-$J25)))),""),"")</f>
        <v/>
      </c>
      <c r="W25" s="27" t="str">
        <f>IFERROR(VLOOKUP($F25,Prod!$A$2:$L$2,12,FALSE),"")</f>
        <v/>
      </c>
      <c r="X25" s="25" t="str">
        <f>IFERROR(IF(W25&gt;0,(W25/(Objectifs!$B$15*(($H25-$J25)))),""),"")</f>
        <v/>
      </c>
      <c r="Y25" s="90" t="str">
        <f t="shared" si="7"/>
        <v/>
      </c>
      <c r="Z25" s="26" t="str">
        <f t="shared" si="8"/>
        <v/>
      </c>
      <c r="AA25" s="26"/>
      <c r="AB25" s="26"/>
    </row>
    <row r="26" spans="1:28" ht="21" customHeight="1" x14ac:dyDescent="0.25">
      <c r="A26" s="62">
        <f t="shared" si="3"/>
        <v>2021</v>
      </c>
      <c r="B26" s="62">
        <f t="shared" si="4"/>
        <v>1</v>
      </c>
      <c r="C26" s="62">
        <f t="shared" si="5"/>
        <v>1</v>
      </c>
      <c r="D26" s="62">
        <f t="shared" si="6"/>
        <v>3</v>
      </c>
      <c r="E26" s="24">
        <f>WORKDAY.INTL(E25,1,11,JoursFériés21[])</f>
        <v>44219</v>
      </c>
      <c r="F26" s="100" t="str">
        <f t="shared" si="0"/>
        <v>44219-TEST</v>
      </c>
      <c r="G26" s="78" t="str">
        <f>IFERROR(VLOOKUP($F26,Kélio[],4,FALSE),"")</f>
        <v/>
      </c>
      <c r="H26" s="76" t="str">
        <f t="shared" si="1"/>
        <v/>
      </c>
      <c r="I26" s="78">
        <f t="shared" si="2"/>
        <v>0</v>
      </c>
      <c r="J26" s="76">
        <f>IFERROR(IF(VLOOKUP(F26,THP[],7,FALSE)="OUI",H26,SUMIFS('Hors prod'!K:K,'Hors prod'!B:B,E26,'Hors prod'!F:F,$G$2)*24),0)</f>
        <v>0</v>
      </c>
      <c r="K26" s="38" t="str">
        <f>IFERROR(VLOOKUP($F26,Prod!$A$2:$L$2,7,FALSE),"")</f>
        <v/>
      </c>
      <c r="L26" s="25" t="str">
        <f>IFERROR(IF(K26&gt;0,(K26/(Objectifs!$B$7*($H26-$J26))),""),"")</f>
        <v/>
      </c>
      <c r="M26" s="27" t="str">
        <f>IFERROR(VLOOKUP($F26,Prod!$A$2:$L$2,6,FALSE),"")</f>
        <v/>
      </c>
      <c r="N26" s="25" t="str">
        <f>IFERROR(IF(M26&gt;0,(M26/(Objectifs!$B$8*($H26-$J26))),""),"")</f>
        <v/>
      </c>
      <c r="O26" s="27" t="str">
        <f>IFERROR(VLOOKUP($F26,Prod!$A$2:$L$2,8,FALSE),"")</f>
        <v/>
      </c>
      <c r="P26" s="25" t="str">
        <f>IFERROR(IF(O26&gt;0,(O26/(Objectifs!$B$9*($H26-$J26))),""),"")</f>
        <v/>
      </c>
      <c r="Q26" s="27" t="str">
        <f>IFERROR(VLOOKUP($F26,Prod!$A$2:$L$2,11,FALSE),"")</f>
        <v/>
      </c>
      <c r="R26" s="25" t="str">
        <f>IFERROR(IF(Q26&gt;0,(Q26/(Objectifs!$B$10*(($H26-$J26)))),""),"")</f>
        <v/>
      </c>
      <c r="S26" s="27" t="str">
        <f>IFERROR(VLOOKUP($F26,Prod!$A$2:$L$2,10,FALSE),"")</f>
        <v/>
      </c>
      <c r="T26" s="25" t="str">
        <f>IFERROR(IF(S26&gt;0,(S26/(Objectifs!$B$13*(($H26-$J26)))),""),"")</f>
        <v/>
      </c>
      <c r="U26" s="27" t="str">
        <f>IFERROR(VLOOKUP($F26,Prod!$A$2:$L$2,9,FALSE),"")</f>
        <v/>
      </c>
      <c r="V26" s="25" t="str">
        <f>IFERROR(IF(U26&gt;0,(U26/(Objectifs!$B$14*(($H26-$J26)))),""),"")</f>
        <v/>
      </c>
      <c r="W26" s="27" t="str">
        <f>IFERROR(VLOOKUP($F26,Prod!$A$2:$L$2,12,FALSE),"")</f>
        <v/>
      </c>
      <c r="X26" s="25" t="str">
        <f>IFERROR(IF(W26&gt;0,(W26/(Objectifs!$B$15*(($H26-$J26)))),""),"")</f>
        <v/>
      </c>
      <c r="Y26" s="90" t="str">
        <f t="shared" si="7"/>
        <v/>
      </c>
      <c r="Z26" s="26" t="str">
        <f t="shared" si="8"/>
        <v/>
      </c>
      <c r="AA26" s="26"/>
      <c r="AB26" s="26"/>
    </row>
    <row r="27" spans="1:28" ht="21" customHeight="1" x14ac:dyDescent="0.25">
      <c r="A27" s="62">
        <f t="shared" si="3"/>
        <v>2021</v>
      </c>
      <c r="B27" s="62">
        <f t="shared" si="4"/>
        <v>1</v>
      </c>
      <c r="C27" s="62">
        <f t="shared" si="5"/>
        <v>1</v>
      </c>
      <c r="D27" s="62">
        <f t="shared" si="6"/>
        <v>4</v>
      </c>
      <c r="E27" s="24">
        <f>WORKDAY.INTL(E26,1,11,JoursFériés21[])</f>
        <v>44221</v>
      </c>
      <c r="F27" s="100" t="str">
        <f t="shared" si="0"/>
        <v>44221-TEST</v>
      </c>
      <c r="G27" s="78" t="str">
        <f>IFERROR(VLOOKUP($F27,Kélio[],4,FALSE),"")</f>
        <v/>
      </c>
      <c r="H27" s="76" t="str">
        <f t="shared" si="1"/>
        <v/>
      </c>
      <c r="I27" s="78">
        <f t="shared" si="2"/>
        <v>0</v>
      </c>
      <c r="J27" s="76">
        <f>IFERROR(IF(VLOOKUP(F27,THP[],7,FALSE)="OUI",H27,SUMIFS('Hors prod'!K:K,'Hors prod'!B:B,E27,'Hors prod'!F:F,$G$2)*24),0)</f>
        <v>0</v>
      </c>
      <c r="K27" s="38" t="str">
        <f>IFERROR(VLOOKUP($F27,Prod!$A$2:$L$2,7,FALSE),"")</f>
        <v/>
      </c>
      <c r="L27" s="25" t="str">
        <f>IFERROR(IF(K27&gt;0,(K27/(Objectifs!$B$7*($H27-$J27))),""),"")</f>
        <v/>
      </c>
      <c r="M27" s="27" t="str">
        <f>IFERROR(VLOOKUP($F27,Prod!$A$2:$L$2,6,FALSE),"")</f>
        <v/>
      </c>
      <c r="N27" s="25" t="str">
        <f>IFERROR(IF(M27&gt;0,(M27/(Objectifs!$B$8*($H27-$J27))),""),"")</f>
        <v/>
      </c>
      <c r="O27" s="27" t="str">
        <f>IFERROR(VLOOKUP($F27,Prod!$A$2:$L$2,8,FALSE),"")</f>
        <v/>
      </c>
      <c r="P27" s="25" t="str">
        <f>IFERROR(IF(O27&gt;0,(O27/(Objectifs!$B$9*($H27-$J27))),""),"")</f>
        <v/>
      </c>
      <c r="Q27" s="27" t="str">
        <f>IFERROR(VLOOKUP($F27,Prod!$A$2:$L$2,11,FALSE),"")</f>
        <v/>
      </c>
      <c r="R27" s="25" t="str">
        <f>IFERROR(IF(Q27&gt;0,(Q27/(Objectifs!$B$10*(($H27-$J27)))),""),"")</f>
        <v/>
      </c>
      <c r="S27" s="27" t="str">
        <f>IFERROR(VLOOKUP($F27,Prod!$A$2:$L$2,10,FALSE),"")</f>
        <v/>
      </c>
      <c r="T27" s="25" t="str">
        <f>IFERROR(IF(S27&gt;0,(S27/(Objectifs!$B$13*(($H27-$J27)))),""),"")</f>
        <v/>
      </c>
      <c r="U27" s="27" t="str">
        <f>IFERROR(VLOOKUP($F27,Prod!$A$2:$L$2,9,FALSE),"")</f>
        <v/>
      </c>
      <c r="V27" s="25" t="str">
        <f>IFERROR(IF(U27&gt;0,(U27/(Objectifs!$B$14*(($H27-$J27)))),""),"")</f>
        <v/>
      </c>
      <c r="W27" s="27" t="str">
        <f>IFERROR(VLOOKUP($F27,Prod!$A$2:$L$2,12,FALSE),"")</f>
        <v/>
      </c>
      <c r="X27" s="25" t="str">
        <f>IFERROR(IF(W27&gt;0,(W27/(Objectifs!$B$15*(($H27-$J27)))),""),"")</f>
        <v/>
      </c>
      <c r="Y27" s="90" t="str">
        <f t="shared" si="7"/>
        <v/>
      </c>
      <c r="Z27" s="26" t="str">
        <f t="shared" si="8"/>
        <v/>
      </c>
      <c r="AA27" s="26"/>
      <c r="AB27" s="26"/>
    </row>
    <row r="28" spans="1:28" ht="21" customHeight="1" x14ac:dyDescent="0.25">
      <c r="A28" s="62">
        <f t="shared" si="3"/>
        <v>2021</v>
      </c>
      <c r="B28" s="62">
        <f t="shared" si="4"/>
        <v>1</v>
      </c>
      <c r="C28" s="62">
        <f t="shared" si="5"/>
        <v>1</v>
      </c>
      <c r="D28" s="62">
        <f t="shared" si="6"/>
        <v>4</v>
      </c>
      <c r="E28" s="24">
        <f>WORKDAY.INTL(E27,1,11,JoursFériés21[])</f>
        <v>44222</v>
      </c>
      <c r="F28" s="100" t="str">
        <f t="shared" si="0"/>
        <v>44222-TEST</v>
      </c>
      <c r="G28" s="78" t="str">
        <f>IFERROR(VLOOKUP($F28,Kélio[],4,FALSE),"")</f>
        <v/>
      </c>
      <c r="H28" s="76" t="str">
        <f t="shared" si="1"/>
        <v/>
      </c>
      <c r="I28" s="78">
        <f t="shared" si="2"/>
        <v>0</v>
      </c>
      <c r="J28" s="76">
        <f>IFERROR(IF(VLOOKUP(F28,THP[],7,FALSE)="OUI",H28,SUMIFS('Hors prod'!K:K,'Hors prod'!B:B,E28,'Hors prod'!F:F,$G$2)*24),0)</f>
        <v>0</v>
      </c>
      <c r="K28" s="38" t="str">
        <f>IFERROR(VLOOKUP($F28,Prod!$A$2:$L$2,7,FALSE),"")</f>
        <v/>
      </c>
      <c r="L28" s="25" t="str">
        <f>IFERROR(IF(K28&gt;0,(K28/(Objectifs!$B$7*($H28-$J28))),""),"")</f>
        <v/>
      </c>
      <c r="M28" s="27" t="str">
        <f>IFERROR(VLOOKUP($F28,Prod!$A$2:$L$2,6,FALSE),"")</f>
        <v/>
      </c>
      <c r="N28" s="25" t="str">
        <f>IFERROR(IF(M28&gt;0,(M28/(Objectifs!$B$8*($H28-$J28))),""),"")</f>
        <v/>
      </c>
      <c r="O28" s="27" t="str">
        <f>IFERROR(VLOOKUP($F28,Prod!$A$2:$L$2,8,FALSE),"")</f>
        <v/>
      </c>
      <c r="P28" s="25" t="str">
        <f>IFERROR(IF(O28&gt;0,(O28/(Objectifs!$B$9*($H28-$J28))),""),"")</f>
        <v/>
      </c>
      <c r="Q28" s="27" t="str">
        <f>IFERROR(VLOOKUP($F28,Prod!$A$2:$L$2,11,FALSE),"")</f>
        <v/>
      </c>
      <c r="R28" s="25" t="str">
        <f>IFERROR(IF(Q28&gt;0,(Q28/(Objectifs!$B$10*(($H28-$J28)))),""),"")</f>
        <v/>
      </c>
      <c r="S28" s="27" t="str">
        <f>IFERROR(VLOOKUP($F28,Prod!$A$2:$L$2,10,FALSE),"")</f>
        <v/>
      </c>
      <c r="T28" s="25" t="str">
        <f>IFERROR(IF(S28&gt;0,(S28/(Objectifs!$B$13*(($H28-$J28)))),""),"")</f>
        <v/>
      </c>
      <c r="U28" s="27" t="str">
        <f>IFERROR(VLOOKUP($F28,Prod!$A$2:$L$2,9,FALSE),"")</f>
        <v/>
      </c>
      <c r="V28" s="25" t="str">
        <f>IFERROR(IF(U28&gt;0,(U28/(Objectifs!$B$14*(($H28-$J28)))),""),"")</f>
        <v/>
      </c>
      <c r="W28" s="27" t="str">
        <f>IFERROR(VLOOKUP($F28,Prod!$A$2:$L$2,12,FALSE),"")</f>
        <v/>
      </c>
      <c r="X28" s="25" t="str">
        <f>IFERROR(IF(W28&gt;0,(W28/(Objectifs!$B$15*(($H28-$J28)))),""),"")</f>
        <v/>
      </c>
      <c r="Y28" s="90" t="str">
        <f t="shared" si="7"/>
        <v/>
      </c>
      <c r="Z28" s="26" t="str">
        <f t="shared" si="8"/>
        <v/>
      </c>
      <c r="AA28" s="26"/>
      <c r="AB28" s="26"/>
    </row>
    <row r="29" spans="1:28" ht="21" customHeight="1" x14ac:dyDescent="0.25">
      <c r="A29" s="62">
        <f t="shared" si="3"/>
        <v>2021</v>
      </c>
      <c r="B29" s="62">
        <f t="shared" si="4"/>
        <v>1</v>
      </c>
      <c r="C29" s="62">
        <f t="shared" si="5"/>
        <v>1</v>
      </c>
      <c r="D29" s="62">
        <f t="shared" si="6"/>
        <v>4</v>
      </c>
      <c r="E29" s="24">
        <f>WORKDAY.INTL(E28,1,11,JoursFériés21[])</f>
        <v>44223</v>
      </c>
      <c r="F29" s="100" t="str">
        <f t="shared" si="0"/>
        <v>44223-TEST</v>
      </c>
      <c r="G29" s="78" t="str">
        <f>IFERROR(VLOOKUP($F29,Kélio[],4,FALSE),"")</f>
        <v/>
      </c>
      <c r="H29" s="76" t="str">
        <f t="shared" si="1"/>
        <v/>
      </c>
      <c r="I29" s="78">
        <f t="shared" si="2"/>
        <v>0</v>
      </c>
      <c r="J29" s="76">
        <f>IFERROR(IF(VLOOKUP(F29,THP[],7,FALSE)="OUI",H29,SUMIFS('Hors prod'!K:K,'Hors prod'!B:B,E29,'Hors prod'!F:F,$G$2)*24),0)</f>
        <v>0</v>
      </c>
      <c r="K29" s="38" t="str">
        <f>IFERROR(VLOOKUP($F29,Prod!$A$2:$L$2,7,FALSE),"")</f>
        <v/>
      </c>
      <c r="L29" s="25" t="str">
        <f>IFERROR(IF(K29&gt;0,(K29/(Objectifs!$B$7*($H29-$J29))),""),"")</f>
        <v/>
      </c>
      <c r="M29" s="27" t="str">
        <f>IFERROR(VLOOKUP($F29,Prod!$A$2:$L$2,6,FALSE),"")</f>
        <v/>
      </c>
      <c r="N29" s="25" t="str">
        <f>IFERROR(IF(M29&gt;0,(M29/(Objectifs!$B$8*($H29-$J29))),""),"")</f>
        <v/>
      </c>
      <c r="O29" s="27" t="str">
        <f>IFERROR(VLOOKUP($F29,Prod!$A$2:$L$2,8,FALSE),"")</f>
        <v/>
      </c>
      <c r="P29" s="25" t="str">
        <f>IFERROR(IF(O29&gt;0,(O29/(Objectifs!$B$9*($H29-$J29))),""),"")</f>
        <v/>
      </c>
      <c r="Q29" s="27" t="str">
        <f>IFERROR(VLOOKUP($F29,Prod!$A$2:$L$2,11,FALSE),"")</f>
        <v/>
      </c>
      <c r="R29" s="25" t="str">
        <f>IFERROR(IF(Q29&gt;0,(Q29/(Objectifs!$B$10*(($H29-$J29)))),""),"")</f>
        <v/>
      </c>
      <c r="S29" s="27" t="str">
        <f>IFERROR(VLOOKUP($F29,Prod!$A$2:$L$2,10,FALSE),"")</f>
        <v/>
      </c>
      <c r="T29" s="25" t="str">
        <f>IFERROR(IF(S29&gt;0,(S29/(Objectifs!$B$13*(($H29-$J29)))),""),"")</f>
        <v/>
      </c>
      <c r="U29" s="27" t="str">
        <f>IFERROR(VLOOKUP($F29,Prod!$A$2:$L$2,9,FALSE),"")</f>
        <v/>
      </c>
      <c r="V29" s="25" t="str">
        <f>IFERROR(IF(U29&gt;0,(U29/(Objectifs!$B$14*(($H29-$J29)))),""),"")</f>
        <v/>
      </c>
      <c r="W29" s="27" t="str">
        <f>IFERROR(VLOOKUP($F29,Prod!$A$2:$L$2,12,FALSE),"")</f>
        <v/>
      </c>
      <c r="X29" s="25" t="str">
        <f>IFERROR(IF(W29&gt;0,(W29/(Objectifs!$B$15*(($H29-$J29)))),""),"")</f>
        <v/>
      </c>
      <c r="Y29" s="90" t="str">
        <f t="shared" si="7"/>
        <v/>
      </c>
      <c r="Z29" s="26" t="str">
        <f t="shared" si="8"/>
        <v/>
      </c>
      <c r="AA29" s="26"/>
      <c r="AB29" s="26"/>
    </row>
    <row r="30" spans="1:28" ht="21" customHeight="1" x14ac:dyDescent="0.25">
      <c r="A30" s="62">
        <f t="shared" si="3"/>
        <v>2021</v>
      </c>
      <c r="B30" s="62">
        <f t="shared" si="4"/>
        <v>1</v>
      </c>
      <c r="C30" s="62">
        <f t="shared" si="5"/>
        <v>1</v>
      </c>
      <c r="D30" s="62">
        <f t="shared" si="6"/>
        <v>4</v>
      </c>
      <c r="E30" s="24">
        <f>WORKDAY.INTL(E29,1,11,JoursFériés21[])</f>
        <v>44224</v>
      </c>
      <c r="F30" s="100" t="str">
        <f t="shared" si="0"/>
        <v>44224-TEST</v>
      </c>
      <c r="G30" s="78" t="str">
        <f>IFERROR(VLOOKUP($F30,Kélio[],4,FALSE),"")</f>
        <v/>
      </c>
      <c r="H30" s="76" t="str">
        <f t="shared" si="1"/>
        <v/>
      </c>
      <c r="I30" s="78">
        <f t="shared" si="2"/>
        <v>0</v>
      </c>
      <c r="J30" s="76">
        <f>IFERROR(IF(VLOOKUP(F30,THP[],7,FALSE)="OUI",H30,SUMIFS('Hors prod'!K:K,'Hors prod'!B:B,E30,'Hors prod'!F:F,$G$2)*24),0)</f>
        <v>0</v>
      </c>
      <c r="K30" s="38" t="str">
        <f>IFERROR(VLOOKUP($F30,Prod!$A$2:$L$2,7,FALSE),"")</f>
        <v/>
      </c>
      <c r="L30" s="25" t="str">
        <f>IFERROR(IF(K30&gt;0,(K30/(Objectifs!$B$7*($H30-$J30))),""),"")</f>
        <v/>
      </c>
      <c r="M30" s="27" t="str">
        <f>IFERROR(VLOOKUP($F30,Prod!$A$2:$L$2,6,FALSE),"")</f>
        <v/>
      </c>
      <c r="N30" s="25" t="str">
        <f>IFERROR(IF(M30&gt;0,(M30/(Objectifs!$B$8*($H30-$J30))),""),"")</f>
        <v/>
      </c>
      <c r="O30" s="27" t="str">
        <f>IFERROR(VLOOKUP($F30,Prod!$A$2:$L$2,8,FALSE),"")</f>
        <v/>
      </c>
      <c r="P30" s="25" t="str">
        <f>IFERROR(IF(O30&gt;0,(O30/(Objectifs!$B$9*($H30-$J30))),""),"")</f>
        <v/>
      </c>
      <c r="Q30" s="27" t="str">
        <f>IFERROR(VLOOKUP($F30,Prod!$A$2:$L$2,11,FALSE),"")</f>
        <v/>
      </c>
      <c r="R30" s="25" t="str">
        <f>IFERROR(IF(Q30&gt;0,(Q30/(Objectifs!$B$10*(($H30-$J30)))),""),"")</f>
        <v/>
      </c>
      <c r="S30" s="27" t="str">
        <f>IFERROR(VLOOKUP($F30,Prod!$A$2:$L$2,10,FALSE),"")</f>
        <v/>
      </c>
      <c r="T30" s="25" t="str">
        <f>IFERROR(IF(S30&gt;0,(S30/(Objectifs!$B$13*(($H30-$J30)))),""),"")</f>
        <v/>
      </c>
      <c r="U30" s="27" t="str">
        <f>IFERROR(VLOOKUP($F30,Prod!$A$2:$L$2,9,FALSE),"")</f>
        <v/>
      </c>
      <c r="V30" s="25" t="str">
        <f>IFERROR(IF(U30&gt;0,(U30/(Objectifs!$B$14*(($H30-$J30)))),""),"")</f>
        <v/>
      </c>
      <c r="W30" s="27" t="str">
        <f>IFERROR(VLOOKUP($F30,Prod!$A$2:$L$2,12,FALSE),"")</f>
        <v/>
      </c>
      <c r="X30" s="25" t="str">
        <f>IFERROR(IF(W30&gt;0,(W30/(Objectifs!$B$15*(($H30-$J30)))),""),"")</f>
        <v/>
      </c>
      <c r="Y30" s="90" t="str">
        <f t="shared" si="7"/>
        <v/>
      </c>
      <c r="Z30" s="26" t="str">
        <f t="shared" si="8"/>
        <v/>
      </c>
      <c r="AA30" s="26"/>
      <c r="AB30" s="26"/>
    </row>
    <row r="31" spans="1:28" ht="21" customHeight="1" x14ac:dyDescent="0.25">
      <c r="A31" s="62">
        <f t="shared" si="3"/>
        <v>2021</v>
      </c>
      <c r="B31" s="62">
        <f t="shared" si="4"/>
        <v>1</v>
      </c>
      <c r="C31" s="62">
        <f t="shared" si="5"/>
        <v>1</v>
      </c>
      <c r="D31" s="62">
        <f t="shared" si="6"/>
        <v>4</v>
      </c>
      <c r="E31" s="24">
        <f>WORKDAY.INTL(E30,1,11,JoursFériés21[])</f>
        <v>44225</v>
      </c>
      <c r="F31" s="100" t="str">
        <f t="shared" si="0"/>
        <v>44225-TEST</v>
      </c>
      <c r="G31" s="78" t="str">
        <f>IFERROR(VLOOKUP($F31,Kélio[],4,FALSE),"")</f>
        <v/>
      </c>
      <c r="H31" s="76" t="str">
        <f t="shared" si="1"/>
        <v/>
      </c>
      <c r="I31" s="78">
        <f t="shared" si="2"/>
        <v>0</v>
      </c>
      <c r="J31" s="76">
        <f>IFERROR(IF(VLOOKUP(F31,THP[],7,FALSE)="OUI",H31,SUMIFS('Hors prod'!K:K,'Hors prod'!B:B,E31,'Hors prod'!F:F,$G$2)*24),0)</f>
        <v>0</v>
      </c>
      <c r="K31" s="38" t="str">
        <f>IFERROR(VLOOKUP($F31,Prod!$A$2:$L$2,7,FALSE),"")</f>
        <v/>
      </c>
      <c r="L31" s="25" t="str">
        <f>IFERROR(IF(K31&gt;0,(K31/(Objectifs!$B$7*($H31-$J31))),""),"")</f>
        <v/>
      </c>
      <c r="M31" s="27" t="str">
        <f>IFERROR(VLOOKUP($F31,Prod!$A$2:$L$2,6,FALSE),"")</f>
        <v/>
      </c>
      <c r="N31" s="25" t="str">
        <f>IFERROR(IF(M31&gt;0,(M31/(Objectifs!$B$8*($H31-$J31))),""),"")</f>
        <v/>
      </c>
      <c r="O31" s="27" t="str">
        <f>IFERROR(VLOOKUP($F31,Prod!$A$2:$L$2,8,FALSE),"")</f>
        <v/>
      </c>
      <c r="P31" s="25" t="str">
        <f>IFERROR(IF(O31&gt;0,(O31/(Objectifs!$B$9*($H31-$J31))),""),"")</f>
        <v/>
      </c>
      <c r="Q31" s="27" t="str">
        <f>IFERROR(VLOOKUP($F31,Prod!$A$2:$L$2,11,FALSE),"")</f>
        <v/>
      </c>
      <c r="R31" s="25" t="str">
        <f>IFERROR(IF(Q31&gt;0,(Q31/(Objectifs!$B$10*(($H31-$J31)))),""),"")</f>
        <v/>
      </c>
      <c r="S31" s="27" t="str">
        <f>IFERROR(VLOOKUP($F31,Prod!$A$2:$L$2,10,FALSE),"")</f>
        <v/>
      </c>
      <c r="T31" s="25" t="str">
        <f>IFERROR(IF(S31&gt;0,(S31/(Objectifs!$B$13*(($H31-$J31)))),""),"")</f>
        <v/>
      </c>
      <c r="U31" s="27" t="str">
        <f>IFERROR(VLOOKUP($F31,Prod!$A$2:$L$2,9,FALSE),"")</f>
        <v/>
      </c>
      <c r="V31" s="25" t="str">
        <f>IFERROR(IF(U31&gt;0,(U31/(Objectifs!$B$14*(($H31-$J31)))),""),"")</f>
        <v/>
      </c>
      <c r="W31" s="27" t="str">
        <f>IFERROR(VLOOKUP($F31,Prod!$A$2:$L$2,12,FALSE),"")</f>
        <v/>
      </c>
      <c r="X31" s="25" t="str">
        <f>IFERROR(IF(W31&gt;0,(W31/(Objectifs!$B$15*(($H31-$J31)))),""),"")</f>
        <v/>
      </c>
      <c r="Y31" s="90" t="str">
        <f t="shared" si="7"/>
        <v/>
      </c>
      <c r="Z31" s="26" t="str">
        <f t="shared" si="8"/>
        <v/>
      </c>
      <c r="AA31" s="26"/>
      <c r="AB31" s="26"/>
    </row>
    <row r="32" spans="1:28" ht="21" customHeight="1" x14ac:dyDescent="0.25">
      <c r="A32" s="62">
        <f t="shared" si="3"/>
        <v>2021</v>
      </c>
      <c r="B32" s="62">
        <f t="shared" si="4"/>
        <v>1</v>
      </c>
      <c r="C32" s="62">
        <f t="shared" si="5"/>
        <v>1</v>
      </c>
      <c r="D32" s="62">
        <f t="shared" si="6"/>
        <v>4</v>
      </c>
      <c r="E32" s="24">
        <f>WORKDAY.INTL(E31,1,11,JoursFériés21[])</f>
        <v>44226</v>
      </c>
      <c r="F32" s="100" t="str">
        <f t="shared" si="0"/>
        <v>44226-TEST</v>
      </c>
      <c r="G32" s="78" t="str">
        <f>IFERROR(VLOOKUP($F32,Kélio[],4,FALSE),"")</f>
        <v/>
      </c>
      <c r="H32" s="76" t="str">
        <f t="shared" si="1"/>
        <v/>
      </c>
      <c r="I32" s="78">
        <f t="shared" si="2"/>
        <v>0</v>
      </c>
      <c r="J32" s="76">
        <f>IFERROR(IF(VLOOKUP(F32,THP[],7,FALSE)="OUI",H32,SUMIFS('Hors prod'!K:K,'Hors prod'!B:B,E32,'Hors prod'!F:F,$G$2)*24),0)</f>
        <v>0</v>
      </c>
      <c r="K32" s="38" t="str">
        <f>IFERROR(VLOOKUP($F32,Prod!$A$2:$L$2,7,FALSE),"")</f>
        <v/>
      </c>
      <c r="L32" s="25" t="str">
        <f>IFERROR(IF(K32&gt;0,(K32/(Objectifs!$B$7*($H32-$J32))),""),"")</f>
        <v/>
      </c>
      <c r="M32" s="27" t="str">
        <f>IFERROR(VLOOKUP($F32,Prod!$A$2:$L$2,6,FALSE),"")</f>
        <v/>
      </c>
      <c r="N32" s="25" t="str">
        <f>IFERROR(IF(M32&gt;0,(M32/(Objectifs!$B$8*($H32-$J32))),""),"")</f>
        <v/>
      </c>
      <c r="O32" s="27" t="str">
        <f>IFERROR(VLOOKUP($F32,Prod!$A$2:$L$2,8,FALSE),"")</f>
        <v/>
      </c>
      <c r="P32" s="25" t="str">
        <f>IFERROR(IF(O32&gt;0,(O32/(Objectifs!$B$9*($H32-$J32))),""),"")</f>
        <v/>
      </c>
      <c r="Q32" s="27" t="str">
        <f>IFERROR(VLOOKUP($F32,Prod!$A$2:$L$2,11,FALSE),"")</f>
        <v/>
      </c>
      <c r="R32" s="25" t="str">
        <f>IFERROR(IF(Q32&gt;0,(Q32/(Objectifs!$B$10*(($H32-$J32)))),""),"")</f>
        <v/>
      </c>
      <c r="S32" s="27" t="str">
        <f>IFERROR(VLOOKUP($F32,Prod!$A$2:$L$2,10,FALSE),"")</f>
        <v/>
      </c>
      <c r="T32" s="25" t="str">
        <f>IFERROR(IF(S32&gt;0,(S32/(Objectifs!$B$13*(($H32-$J32)))),""),"")</f>
        <v/>
      </c>
      <c r="U32" s="27" t="str">
        <f>IFERROR(VLOOKUP($F32,Prod!$A$2:$L$2,9,FALSE),"")</f>
        <v/>
      </c>
      <c r="V32" s="25" t="str">
        <f>IFERROR(IF(U32&gt;0,(U32/(Objectifs!$B$14*(($H32-$J32)))),""),"")</f>
        <v/>
      </c>
      <c r="W32" s="27" t="str">
        <f>IFERROR(VLOOKUP($F32,Prod!$A$2:$L$2,12,FALSE),"")</f>
        <v/>
      </c>
      <c r="X32" s="25" t="str">
        <f>IFERROR(IF(W32&gt;0,(W32/(Objectifs!$B$15*(($H32-$J32)))),""),"")</f>
        <v/>
      </c>
      <c r="Y32" s="90" t="str">
        <f t="shared" si="7"/>
        <v/>
      </c>
      <c r="Z32" s="26" t="str">
        <f t="shared" si="8"/>
        <v/>
      </c>
      <c r="AA32" s="26"/>
      <c r="AB32" s="26"/>
    </row>
    <row r="33" spans="1:28" ht="21" customHeight="1" x14ac:dyDescent="0.25">
      <c r="A33" s="62">
        <f t="shared" si="3"/>
        <v>2021</v>
      </c>
      <c r="B33" s="62">
        <f t="shared" si="4"/>
        <v>1</v>
      </c>
      <c r="C33" s="62">
        <f t="shared" si="5"/>
        <v>2</v>
      </c>
      <c r="D33" s="62">
        <f t="shared" si="6"/>
        <v>5</v>
      </c>
      <c r="E33" s="24">
        <f>WORKDAY.INTL(E32,1,11,JoursFériés21[])</f>
        <v>44228</v>
      </c>
      <c r="F33" s="100" t="str">
        <f t="shared" si="0"/>
        <v>44228-TEST</v>
      </c>
      <c r="G33" s="78" t="str">
        <f>IFERROR(VLOOKUP($F33,Kélio[],4,FALSE),"")</f>
        <v/>
      </c>
      <c r="H33" s="76" t="str">
        <f t="shared" si="1"/>
        <v/>
      </c>
      <c r="I33" s="78">
        <f t="shared" si="2"/>
        <v>0</v>
      </c>
      <c r="J33" s="76">
        <f>IFERROR(IF(VLOOKUP(F33,THP[],7,FALSE)="OUI",H33,SUMIFS('Hors prod'!K:K,'Hors prod'!B:B,E33,'Hors prod'!F:F,$G$2)*24),0)</f>
        <v>0</v>
      </c>
      <c r="K33" s="38" t="str">
        <f>IFERROR(VLOOKUP($F33,Prod!$A$2:$L$2,7,FALSE),"")</f>
        <v/>
      </c>
      <c r="L33" s="25" t="str">
        <f>IFERROR(IF(K33&gt;0,(K33/(Objectifs!$B$7*($H33-$J33))),""),"")</f>
        <v/>
      </c>
      <c r="M33" s="27" t="str">
        <f>IFERROR(VLOOKUP($F33,Prod!$A$2:$L$2,6,FALSE),"")</f>
        <v/>
      </c>
      <c r="N33" s="25" t="str">
        <f>IFERROR(IF(M33&gt;0,(M33/(Objectifs!$B$8*($H33-$J33))),""),"")</f>
        <v/>
      </c>
      <c r="O33" s="27" t="str">
        <f>IFERROR(VLOOKUP($F33,Prod!$A$2:$L$2,8,FALSE),"")</f>
        <v/>
      </c>
      <c r="P33" s="25" t="str">
        <f>IFERROR(IF(O33&gt;0,(O33/(Objectifs!$B$9*($H33-$J33))),""),"")</f>
        <v/>
      </c>
      <c r="Q33" s="27" t="str">
        <f>IFERROR(VLOOKUP($F33,Prod!$A$2:$L$2,11,FALSE),"")</f>
        <v/>
      </c>
      <c r="R33" s="25" t="str">
        <f>IFERROR(IF(Q33&gt;0,(Q33/(Objectifs!$B$10*(($H33-$J33)))),""),"")</f>
        <v/>
      </c>
      <c r="S33" s="27" t="str">
        <f>IFERROR(VLOOKUP($F33,Prod!$A$2:$L$2,10,FALSE),"")</f>
        <v/>
      </c>
      <c r="T33" s="25" t="str">
        <f>IFERROR(IF(S33&gt;0,(S33/(Objectifs!$B$13*(($H33-$J33)))),""),"")</f>
        <v/>
      </c>
      <c r="U33" s="27" t="str">
        <f>IFERROR(VLOOKUP($F33,Prod!$A$2:$L$2,9,FALSE),"")</f>
        <v/>
      </c>
      <c r="V33" s="25" t="str">
        <f>IFERROR(IF(U33&gt;0,(U33/(Objectifs!$B$14*(($H33-$J33)))),""),"")</f>
        <v/>
      </c>
      <c r="W33" s="27" t="str">
        <f>IFERROR(VLOOKUP($F33,Prod!$A$2:$L$2,12,FALSE),"")</f>
        <v/>
      </c>
      <c r="X33" s="25" t="str">
        <f>IFERROR(IF(W33&gt;0,(W33/(Objectifs!$B$15*(($H33-$J33)))),""),"")</f>
        <v/>
      </c>
      <c r="Y33" s="90" t="str">
        <f t="shared" si="7"/>
        <v/>
      </c>
      <c r="Z33" s="26" t="str">
        <f t="shared" si="8"/>
        <v/>
      </c>
      <c r="AA33" s="26"/>
      <c r="AB33" s="26"/>
    </row>
    <row r="34" spans="1:28" ht="21" customHeight="1" x14ac:dyDescent="0.25">
      <c r="A34" s="62">
        <f t="shared" si="3"/>
        <v>2021</v>
      </c>
      <c r="B34" s="62">
        <f t="shared" si="4"/>
        <v>1</v>
      </c>
      <c r="C34" s="62">
        <f t="shared" si="5"/>
        <v>2</v>
      </c>
      <c r="D34" s="62">
        <f t="shared" si="6"/>
        <v>5</v>
      </c>
      <c r="E34" s="24">
        <f>WORKDAY.INTL(E33,1,11,JoursFériés21[])</f>
        <v>44229</v>
      </c>
      <c r="F34" s="100" t="str">
        <f t="shared" si="0"/>
        <v>44229-TEST</v>
      </c>
      <c r="G34" s="78" t="str">
        <f>IFERROR(VLOOKUP($F34,Kélio[],4,FALSE),"")</f>
        <v/>
      </c>
      <c r="H34" s="76" t="str">
        <f t="shared" si="1"/>
        <v/>
      </c>
      <c r="I34" s="78">
        <f t="shared" si="2"/>
        <v>0</v>
      </c>
      <c r="J34" s="76">
        <f>IFERROR(IF(VLOOKUP(F34,THP[],7,FALSE)="OUI",H34,SUMIFS('Hors prod'!K:K,'Hors prod'!B:B,E34,'Hors prod'!F:F,$G$2)*24),0)</f>
        <v>0</v>
      </c>
      <c r="K34" s="38" t="str">
        <f>IFERROR(VLOOKUP($F34,Prod!$A$2:$L$2,7,FALSE),"")</f>
        <v/>
      </c>
      <c r="L34" s="25" t="str">
        <f>IFERROR(IF(K34&gt;0,(K34/(Objectifs!$B$7*($H34-$J34))),""),"")</f>
        <v/>
      </c>
      <c r="M34" s="27" t="str">
        <f>IFERROR(VLOOKUP($F34,Prod!$A$2:$L$2,6,FALSE),"")</f>
        <v/>
      </c>
      <c r="N34" s="25" t="str">
        <f>IFERROR(IF(M34&gt;0,(M34/(Objectifs!$B$8*($H34-$J34))),""),"")</f>
        <v/>
      </c>
      <c r="O34" s="27" t="str">
        <f>IFERROR(VLOOKUP($F34,Prod!$A$2:$L$2,8,FALSE),"")</f>
        <v/>
      </c>
      <c r="P34" s="25" t="str">
        <f>IFERROR(IF(O34&gt;0,(O34/(Objectifs!$B$9*($H34-$J34))),""),"")</f>
        <v/>
      </c>
      <c r="Q34" s="27" t="str">
        <f>IFERROR(VLOOKUP($F34,Prod!$A$2:$L$2,11,FALSE),"")</f>
        <v/>
      </c>
      <c r="R34" s="25" t="str">
        <f>IFERROR(IF(Q34&gt;0,(Q34/(Objectifs!$B$10*(($H34-$J34)))),""),"")</f>
        <v/>
      </c>
      <c r="S34" s="27" t="str">
        <f>IFERROR(VLOOKUP($F34,Prod!$A$2:$L$2,10,FALSE),"")</f>
        <v/>
      </c>
      <c r="T34" s="25" t="str">
        <f>IFERROR(IF(S34&gt;0,(S34/(Objectifs!$B$13*(($H34-$J34)))),""),"")</f>
        <v/>
      </c>
      <c r="U34" s="27" t="str">
        <f>IFERROR(VLOOKUP($F34,Prod!$A$2:$L$2,9,FALSE),"")</f>
        <v/>
      </c>
      <c r="V34" s="25" t="str">
        <f>IFERROR(IF(U34&gt;0,(U34/(Objectifs!$B$14*(($H34-$J34)))),""),"")</f>
        <v/>
      </c>
      <c r="W34" s="27" t="str">
        <f>IFERROR(VLOOKUP($F34,Prod!$A$2:$L$2,12,FALSE),"")</f>
        <v/>
      </c>
      <c r="X34" s="25" t="str">
        <f>IFERROR(IF(W34&gt;0,(W34/(Objectifs!$B$15*(($H34-$J34)))),""),"")</f>
        <v/>
      </c>
      <c r="Y34" s="90" t="str">
        <f t="shared" si="7"/>
        <v/>
      </c>
      <c r="Z34" s="26" t="str">
        <f t="shared" si="8"/>
        <v/>
      </c>
      <c r="AA34" s="26"/>
      <c r="AB34" s="26"/>
    </row>
    <row r="35" spans="1:28" ht="21" customHeight="1" x14ac:dyDescent="0.25">
      <c r="A35" s="62">
        <f t="shared" si="3"/>
        <v>2021</v>
      </c>
      <c r="B35" s="62">
        <f t="shared" si="4"/>
        <v>1</v>
      </c>
      <c r="C35" s="62">
        <f t="shared" si="5"/>
        <v>2</v>
      </c>
      <c r="D35" s="62">
        <f t="shared" si="6"/>
        <v>5</v>
      </c>
      <c r="E35" s="24">
        <f>WORKDAY.INTL(E34,1,11,JoursFériés21[])</f>
        <v>44230</v>
      </c>
      <c r="F35" s="100" t="str">
        <f t="shared" si="0"/>
        <v>44230-TEST</v>
      </c>
      <c r="G35" s="78" t="str">
        <f>IFERROR(VLOOKUP($F35,Kélio[],4,FALSE),"")</f>
        <v/>
      </c>
      <c r="H35" s="76" t="str">
        <f t="shared" si="1"/>
        <v/>
      </c>
      <c r="I35" s="78">
        <f t="shared" si="2"/>
        <v>0</v>
      </c>
      <c r="J35" s="76">
        <f>IFERROR(IF(VLOOKUP(F35,THP[],7,FALSE)="OUI",H35,SUMIFS('Hors prod'!K:K,'Hors prod'!B:B,E35,'Hors prod'!F:F,$G$2)*24),0)</f>
        <v>0</v>
      </c>
      <c r="K35" s="38" t="str">
        <f>IFERROR(VLOOKUP($F35,Prod!$A$2:$L$2,7,FALSE),"")</f>
        <v/>
      </c>
      <c r="L35" s="25" t="str">
        <f>IFERROR(IF(K35&gt;0,(K35/(Objectifs!$B$7*($H35-$J35))),""),"")</f>
        <v/>
      </c>
      <c r="M35" s="27" t="str">
        <f>IFERROR(VLOOKUP($F35,Prod!$A$2:$L$2,6,FALSE),"")</f>
        <v/>
      </c>
      <c r="N35" s="25" t="str">
        <f>IFERROR(IF(M35&gt;0,(M35/(Objectifs!$B$8*($H35-$J35))),""),"")</f>
        <v/>
      </c>
      <c r="O35" s="27" t="str">
        <f>IFERROR(VLOOKUP($F35,Prod!$A$2:$L$2,8,FALSE),"")</f>
        <v/>
      </c>
      <c r="P35" s="25" t="str">
        <f>IFERROR(IF(O35&gt;0,(O35/(Objectifs!$B$9*($H35-$J35))),""),"")</f>
        <v/>
      </c>
      <c r="Q35" s="27" t="str">
        <f>IFERROR(VLOOKUP($F35,Prod!$A$2:$L$2,11,FALSE),"")</f>
        <v/>
      </c>
      <c r="R35" s="25" t="str">
        <f>IFERROR(IF(Q35&gt;0,(Q35/(Objectifs!$B$10*(($H35-$J35)))),""),"")</f>
        <v/>
      </c>
      <c r="S35" s="27" t="str">
        <f>IFERROR(VLOOKUP($F35,Prod!$A$2:$L$2,10,FALSE),"")</f>
        <v/>
      </c>
      <c r="T35" s="25" t="str">
        <f>IFERROR(IF(S35&gt;0,(S35/(Objectifs!$B$13*(($H35-$J35)))),""),"")</f>
        <v/>
      </c>
      <c r="U35" s="27" t="str">
        <f>IFERROR(VLOOKUP($F35,Prod!$A$2:$L$2,9,FALSE),"")</f>
        <v/>
      </c>
      <c r="V35" s="25" t="str">
        <f>IFERROR(IF(U35&gt;0,(U35/(Objectifs!$B$14*(($H35-$J35)))),""),"")</f>
        <v/>
      </c>
      <c r="W35" s="27" t="str">
        <f>IFERROR(VLOOKUP($F35,Prod!$A$2:$L$2,12,FALSE),"")</f>
        <v/>
      </c>
      <c r="X35" s="25" t="str">
        <f>IFERROR(IF(W35&gt;0,(W35/(Objectifs!$B$15*(($H35-$J35)))),""),"")</f>
        <v/>
      </c>
      <c r="Y35" s="90" t="str">
        <f t="shared" si="7"/>
        <v/>
      </c>
      <c r="Z35" s="26" t="str">
        <f t="shared" si="8"/>
        <v/>
      </c>
      <c r="AA35" s="26"/>
      <c r="AB35" s="26"/>
    </row>
    <row r="36" spans="1:28" ht="21" customHeight="1" x14ac:dyDescent="0.25">
      <c r="A36" s="62">
        <f t="shared" si="3"/>
        <v>2021</v>
      </c>
      <c r="B36" s="62">
        <f t="shared" si="4"/>
        <v>1</v>
      </c>
      <c r="C36" s="62">
        <f t="shared" si="5"/>
        <v>2</v>
      </c>
      <c r="D36" s="62">
        <f t="shared" si="6"/>
        <v>5</v>
      </c>
      <c r="E36" s="24">
        <f>WORKDAY.INTL(E35,1,11,JoursFériés21[])</f>
        <v>44231</v>
      </c>
      <c r="F36" s="100" t="str">
        <f t="shared" si="0"/>
        <v>44231-TEST</v>
      </c>
      <c r="G36" s="78" t="str">
        <f>IFERROR(VLOOKUP($F36,Kélio[],4,FALSE),"")</f>
        <v/>
      </c>
      <c r="H36" s="76" t="str">
        <f t="shared" si="1"/>
        <v/>
      </c>
      <c r="I36" s="78">
        <f t="shared" si="2"/>
        <v>0</v>
      </c>
      <c r="J36" s="76">
        <f>IFERROR(IF(VLOOKUP(F36,THP[],7,FALSE)="OUI",H36,SUMIFS('Hors prod'!K:K,'Hors prod'!B:B,E36,'Hors prod'!F:F,$G$2)*24),0)</f>
        <v>0</v>
      </c>
      <c r="K36" s="38" t="str">
        <f>IFERROR(VLOOKUP($F36,Prod!$A$2:$L$2,7,FALSE),"")</f>
        <v/>
      </c>
      <c r="L36" s="25" t="str">
        <f>IFERROR(IF(K36&gt;0,(K36/(Objectifs!$B$7*($H36-$J36))),""),"")</f>
        <v/>
      </c>
      <c r="M36" s="27" t="str">
        <f>IFERROR(VLOOKUP($F36,Prod!$A$2:$L$2,6,FALSE),"")</f>
        <v/>
      </c>
      <c r="N36" s="25" t="str">
        <f>IFERROR(IF(M36&gt;0,(M36/(Objectifs!$B$8*($H36-$J36))),""),"")</f>
        <v/>
      </c>
      <c r="O36" s="27" t="str">
        <f>IFERROR(VLOOKUP($F36,Prod!$A$2:$L$2,8,FALSE),"")</f>
        <v/>
      </c>
      <c r="P36" s="25" t="str">
        <f>IFERROR(IF(O36&gt;0,(O36/(Objectifs!$B$9*($H36-$J36))),""),"")</f>
        <v/>
      </c>
      <c r="Q36" s="27" t="str">
        <f>IFERROR(VLOOKUP($F36,Prod!$A$2:$L$2,11,FALSE),"")</f>
        <v/>
      </c>
      <c r="R36" s="25" t="str">
        <f>IFERROR(IF(Q36&gt;0,(Q36/(Objectifs!$B$10*(($H36-$J36)))),""),"")</f>
        <v/>
      </c>
      <c r="S36" s="27" t="str">
        <f>IFERROR(VLOOKUP($F36,Prod!$A$2:$L$2,10,FALSE),"")</f>
        <v/>
      </c>
      <c r="T36" s="25" t="str">
        <f>IFERROR(IF(S36&gt;0,(S36/(Objectifs!$B$13*(($H36-$J36)))),""),"")</f>
        <v/>
      </c>
      <c r="U36" s="27" t="str">
        <f>IFERROR(VLOOKUP($F36,Prod!$A$2:$L$2,9,FALSE),"")</f>
        <v/>
      </c>
      <c r="V36" s="25" t="str">
        <f>IFERROR(IF(U36&gt;0,(U36/(Objectifs!$B$14*(($H36-$J36)))),""),"")</f>
        <v/>
      </c>
      <c r="W36" s="27" t="str">
        <f>IFERROR(VLOOKUP($F36,Prod!$A$2:$L$2,12,FALSE),"")</f>
        <v/>
      </c>
      <c r="X36" s="25" t="str">
        <f>IFERROR(IF(W36&gt;0,(W36/(Objectifs!$B$15*(($H36-$J36)))),""),"")</f>
        <v/>
      </c>
      <c r="Y36" s="90" t="str">
        <f t="shared" si="7"/>
        <v/>
      </c>
      <c r="Z36" s="26" t="str">
        <f t="shared" si="8"/>
        <v/>
      </c>
      <c r="AA36" s="26"/>
      <c r="AB36" s="26"/>
    </row>
    <row r="37" spans="1:28" ht="21" customHeight="1" x14ac:dyDescent="0.25">
      <c r="A37" s="62">
        <f t="shared" si="3"/>
        <v>2021</v>
      </c>
      <c r="B37" s="62">
        <f t="shared" si="4"/>
        <v>1</v>
      </c>
      <c r="C37" s="62">
        <f t="shared" si="5"/>
        <v>2</v>
      </c>
      <c r="D37" s="62">
        <f t="shared" si="6"/>
        <v>5</v>
      </c>
      <c r="E37" s="24">
        <f>WORKDAY.INTL(E36,1,11,JoursFériés21[])</f>
        <v>44232</v>
      </c>
      <c r="F37" s="100" t="str">
        <f t="shared" si="0"/>
        <v>44232-TEST</v>
      </c>
      <c r="G37" s="78" t="str">
        <f>IFERROR(VLOOKUP($F37,Kélio[],4,FALSE),"")</f>
        <v/>
      </c>
      <c r="H37" s="76" t="str">
        <f t="shared" si="1"/>
        <v/>
      </c>
      <c r="I37" s="78">
        <f t="shared" si="2"/>
        <v>0</v>
      </c>
      <c r="J37" s="76">
        <f>IFERROR(IF(VLOOKUP(F37,THP[],7,FALSE)="OUI",H37,SUMIFS('Hors prod'!K:K,'Hors prod'!B:B,E37,'Hors prod'!F:F,$G$2)*24),0)</f>
        <v>0</v>
      </c>
      <c r="K37" s="38" t="str">
        <f>IFERROR(VLOOKUP($F37,Prod!$A$2:$L$2,7,FALSE),"")</f>
        <v/>
      </c>
      <c r="L37" s="25" t="str">
        <f>IFERROR(IF(K37&gt;0,(K37/(Objectifs!$B$7*($H37-$J37))),""),"")</f>
        <v/>
      </c>
      <c r="M37" s="27" t="str">
        <f>IFERROR(VLOOKUP($F37,Prod!$A$2:$L$2,6,FALSE),"")</f>
        <v/>
      </c>
      <c r="N37" s="25" t="str">
        <f>IFERROR(IF(M37&gt;0,(M37/(Objectifs!$B$8*($H37-$J37))),""),"")</f>
        <v/>
      </c>
      <c r="O37" s="27" t="str">
        <f>IFERROR(VLOOKUP($F37,Prod!$A$2:$L$2,8,FALSE),"")</f>
        <v/>
      </c>
      <c r="P37" s="25" t="str">
        <f>IFERROR(IF(O37&gt;0,(O37/(Objectifs!$B$9*($H37-$J37))),""),"")</f>
        <v/>
      </c>
      <c r="Q37" s="27" t="str">
        <f>IFERROR(VLOOKUP($F37,Prod!$A$2:$L$2,11,FALSE),"")</f>
        <v/>
      </c>
      <c r="R37" s="25" t="str">
        <f>IFERROR(IF(Q37&gt;0,(Q37/(Objectifs!$B$10*(($H37-$J37)))),""),"")</f>
        <v/>
      </c>
      <c r="S37" s="27" t="str">
        <f>IFERROR(VLOOKUP($F37,Prod!$A$2:$L$2,10,FALSE),"")</f>
        <v/>
      </c>
      <c r="T37" s="25" t="str">
        <f>IFERROR(IF(S37&gt;0,(S37/(Objectifs!$B$13*(($H37-$J37)))),""),"")</f>
        <v/>
      </c>
      <c r="U37" s="27" t="str">
        <f>IFERROR(VLOOKUP($F37,Prod!$A$2:$L$2,9,FALSE),"")</f>
        <v/>
      </c>
      <c r="V37" s="25" t="str">
        <f>IFERROR(IF(U37&gt;0,(U37/(Objectifs!$B$14*(($H37-$J37)))),""),"")</f>
        <v/>
      </c>
      <c r="W37" s="27" t="str">
        <f>IFERROR(VLOOKUP($F37,Prod!$A$2:$L$2,12,FALSE),"")</f>
        <v/>
      </c>
      <c r="X37" s="25" t="str">
        <f>IFERROR(IF(W37&gt;0,(W37/(Objectifs!$B$15*(($H37-$J37)))),""),"")</f>
        <v/>
      </c>
      <c r="Y37" s="90" t="str">
        <f t="shared" si="7"/>
        <v/>
      </c>
      <c r="Z37" s="26" t="str">
        <f t="shared" si="8"/>
        <v/>
      </c>
      <c r="AA37" s="26"/>
      <c r="AB37" s="26"/>
    </row>
    <row r="38" spans="1:28" ht="21" customHeight="1" x14ac:dyDescent="0.25">
      <c r="A38" s="62">
        <f t="shared" si="3"/>
        <v>2021</v>
      </c>
      <c r="B38" s="62">
        <f t="shared" si="4"/>
        <v>1</v>
      </c>
      <c r="C38" s="62">
        <f t="shared" si="5"/>
        <v>2</v>
      </c>
      <c r="D38" s="62">
        <f t="shared" si="6"/>
        <v>5</v>
      </c>
      <c r="E38" s="24">
        <f>WORKDAY.INTL(E37,1,11,JoursFériés21[])</f>
        <v>44233</v>
      </c>
      <c r="F38" s="100" t="str">
        <f t="shared" si="0"/>
        <v>44233-TEST</v>
      </c>
      <c r="G38" s="78" t="str">
        <f>IFERROR(VLOOKUP($F38,Kélio[],4,FALSE),"")</f>
        <v/>
      </c>
      <c r="H38" s="76" t="str">
        <f t="shared" si="1"/>
        <v/>
      </c>
      <c r="I38" s="78">
        <f t="shared" si="2"/>
        <v>0</v>
      </c>
      <c r="J38" s="76">
        <f>IFERROR(IF(VLOOKUP(F38,THP[],7,FALSE)="OUI",H38,SUMIFS('Hors prod'!K:K,'Hors prod'!B:B,E38,'Hors prod'!F:F,$G$2)*24),0)</f>
        <v>0</v>
      </c>
      <c r="K38" s="38" t="str">
        <f>IFERROR(VLOOKUP($F38,Prod!$A$2:$L$2,7,FALSE),"")</f>
        <v/>
      </c>
      <c r="L38" s="25" t="str">
        <f>IFERROR(IF(K38&gt;0,(K38/(Objectifs!$B$7*($H38-$J38))),""),"")</f>
        <v/>
      </c>
      <c r="M38" s="27" t="str">
        <f>IFERROR(VLOOKUP($F38,Prod!$A$2:$L$2,6,FALSE),"")</f>
        <v/>
      </c>
      <c r="N38" s="25" t="str">
        <f>IFERROR(IF(M38&gt;0,(M38/(Objectifs!$B$8*($H38-$J38))),""),"")</f>
        <v/>
      </c>
      <c r="O38" s="27" t="str">
        <f>IFERROR(VLOOKUP($F38,Prod!$A$2:$L$2,8,FALSE),"")</f>
        <v/>
      </c>
      <c r="P38" s="25" t="str">
        <f>IFERROR(IF(O38&gt;0,(O38/(Objectifs!$B$9*($H38-$J38))),""),"")</f>
        <v/>
      </c>
      <c r="Q38" s="27" t="str">
        <f>IFERROR(VLOOKUP($F38,Prod!$A$2:$L$2,11,FALSE),"")</f>
        <v/>
      </c>
      <c r="R38" s="25" t="str">
        <f>IFERROR(IF(Q38&gt;0,(Q38/(Objectifs!$B$10*(($H38-$J38)))),""),"")</f>
        <v/>
      </c>
      <c r="S38" s="27" t="str">
        <f>IFERROR(VLOOKUP($F38,Prod!$A$2:$L$2,10,FALSE),"")</f>
        <v/>
      </c>
      <c r="T38" s="25" t="str">
        <f>IFERROR(IF(S38&gt;0,(S38/(Objectifs!$B$13*(($H38-$J38)))),""),"")</f>
        <v/>
      </c>
      <c r="U38" s="27" t="str">
        <f>IFERROR(VLOOKUP($F38,Prod!$A$2:$L$2,9,FALSE),"")</f>
        <v/>
      </c>
      <c r="V38" s="25" t="str">
        <f>IFERROR(IF(U38&gt;0,(U38/(Objectifs!$B$14*(($H38-$J38)))),""),"")</f>
        <v/>
      </c>
      <c r="W38" s="27" t="str">
        <f>IFERROR(VLOOKUP($F38,Prod!$A$2:$L$2,12,FALSE),"")</f>
        <v/>
      </c>
      <c r="X38" s="25" t="str">
        <f>IFERROR(IF(W38&gt;0,(W38/(Objectifs!$B$15*(($H38-$J38)))),""),"")</f>
        <v/>
      </c>
      <c r="Y38" s="90" t="str">
        <f t="shared" si="7"/>
        <v/>
      </c>
      <c r="Z38" s="26" t="str">
        <f t="shared" si="8"/>
        <v/>
      </c>
      <c r="AA38" s="26"/>
      <c r="AB38" s="26"/>
    </row>
    <row r="39" spans="1:28" ht="21" customHeight="1" x14ac:dyDescent="0.25">
      <c r="A39" s="62">
        <f t="shared" si="3"/>
        <v>2021</v>
      </c>
      <c r="B39" s="62">
        <f t="shared" si="4"/>
        <v>1</v>
      </c>
      <c r="C39" s="62">
        <f t="shared" si="5"/>
        <v>2</v>
      </c>
      <c r="D39" s="62">
        <f t="shared" si="6"/>
        <v>6</v>
      </c>
      <c r="E39" s="24">
        <f>WORKDAY.INTL(E38,1,11,JoursFériés21[])</f>
        <v>44235</v>
      </c>
      <c r="F39" s="100" t="str">
        <f t="shared" si="0"/>
        <v>44235-TEST</v>
      </c>
      <c r="G39" s="78" t="str">
        <f>IFERROR(VLOOKUP($F39,Kélio[],4,FALSE),"")</f>
        <v/>
      </c>
      <c r="H39" s="76" t="str">
        <f t="shared" si="1"/>
        <v/>
      </c>
      <c r="I39" s="78">
        <f t="shared" si="2"/>
        <v>0</v>
      </c>
      <c r="J39" s="76">
        <f>IFERROR(IF(VLOOKUP(F39,THP[],7,FALSE)="OUI",H39,SUMIFS('Hors prod'!K:K,'Hors prod'!B:B,E39,'Hors prod'!F:F,$G$2)*24),0)</f>
        <v>0</v>
      </c>
      <c r="K39" s="38" t="str">
        <f>IFERROR(VLOOKUP($F39,Prod!$A$2:$L$2,7,FALSE),"")</f>
        <v/>
      </c>
      <c r="L39" s="25" t="str">
        <f>IFERROR(IF(K39&gt;0,(K39/(Objectifs!$B$7*($H39-$J39))),""),"")</f>
        <v/>
      </c>
      <c r="M39" s="27" t="str">
        <f>IFERROR(VLOOKUP($F39,Prod!$A$2:$L$2,6,FALSE),"")</f>
        <v/>
      </c>
      <c r="N39" s="25" t="str">
        <f>IFERROR(IF(M39&gt;0,(M39/(Objectifs!$B$8*($H39-$J39))),""),"")</f>
        <v/>
      </c>
      <c r="O39" s="27" t="str">
        <f>IFERROR(VLOOKUP($F39,Prod!$A$2:$L$2,8,FALSE),"")</f>
        <v/>
      </c>
      <c r="P39" s="25" t="str">
        <f>IFERROR(IF(O39&gt;0,(O39/(Objectifs!$B$9*($H39-$J39))),""),"")</f>
        <v/>
      </c>
      <c r="Q39" s="27" t="str">
        <f>IFERROR(VLOOKUP($F39,Prod!$A$2:$L$2,11,FALSE),"")</f>
        <v/>
      </c>
      <c r="R39" s="25" t="str">
        <f>IFERROR(IF(Q39&gt;0,(Q39/(Objectifs!$B$10*(($H39-$J39)))),""),"")</f>
        <v/>
      </c>
      <c r="S39" s="27" t="str">
        <f>IFERROR(VLOOKUP($F39,Prod!$A$2:$L$2,10,FALSE),"")</f>
        <v/>
      </c>
      <c r="T39" s="25" t="str">
        <f>IFERROR(IF(S39&gt;0,(S39/(Objectifs!$B$13*(($H39-$J39)))),""),"")</f>
        <v/>
      </c>
      <c r="U39" s="27" t="str">
        <f>IFERROR(VLOOKUP($F39,Prod!$A$2:$L$2,9,FALSE),"")</f>
        <v/>
      </c>
      <c r="V39" s="25" t="str">
        <f>IFERROR(IF(U39&gt;0,(U39/(Objectifs!$B$14*(($H39-$J39)))),""),"")</f>
        <v/>
      </c>
      <c r="W39" s="27" t="str">
        <f>IFERROR(VLOOKUP($F39,Prod!$A$2:$L$2,12,FALSE),"")</f>
        <v/>
      </c>
      <c r="X39" s="25" t="str">
        <f>IFERROR(IF(W39&gt;0,(W39/(Objectifs!$B$15*(($H39-$J39)))),""),"")</f>
        <v/>
      </c>
      <c r="Y39" s="90" t="str">
        <f t="shared" si="7"/>
        <v/>
      </c>
      <c r="Z39" s="26" t="str">
        <f t="shared" si="8"/>
        <v/>
      </c>
      <c r="AA39" s="26"/>
      <c r="AB39" s="26"/>
    </row>
    <row r="40" spans="1:28" ht="21" customHeight="1" x14ac:dyDescent="0.25">
      <c r="A40" s="62">
        <f t="shared" si="3"/>
        <v>2021</v>
      </c>
      <c r="B40" s="62">
        <f t="shared" si="4"/>
        <v>1</v>
      </c>
      <c r="C40" s="62">
        <f t="shared" si="5"/>
        <v>2</v>
      </c>
      <c r="D40" s="62">
        <f t="shared" si="6"/>
        <v>6</v>
      </c>
      <c r="E40" s="24">
        <f>WORKDAY.INTL(E39,1,11,JoursFériés21[])</f>
        <v>44236</v>
      </c>
      <c r="F40" s="100" t="str">
        <f t="shared" si="0"/>
        <v>44236-TEST</v>
      </c>
      <c r="G40" s="78" t="str">
        <f>IFERROR(VLOOKUP($F40,Kélio[],4,FALSE),"")</f>
        <v/>
      </c>
      <c r="H40" s="76" t="str">
        <f t="shared" si="1"/>
        <v/>
      </c>
      <c r="I40" s="78">
        <f t="shared" si="2"/>
        <v>0</v>
      </c>
      <c r="J40" s="76">
        <f>IFERROR(IF(VLOOKUP(F40,THP[],7,FALSE)="OUI",H40,SUMIFS('Hors prod'!K:K,'Hors prod'!B:B,E40,'Hors prod'!F:F,$G$2)*24),0)</f>
        <v>0</v>
      </c>
      <c r="K40" s="38" t="str">
        <f>IFERROR(VLOOKUP($F40,Prod!$A$2:$L$2,7,FALSE),"")</f>
        <v/>
      </c>
      <c r="L40" s="25" t="str">
        <f>IFERROR(IF(K40&gt;0,(K40/(Objectifs!$B$7*($H40-$J40))),""),"")</f>
        <v/>
      </c>
      <c r="M40" s="27" t="str">
        <f>IFERROR(VLOOKUP($F40,Prod!$A$2:$L$2,6,FALSE),"")</f>
        <v/>
      </c>
      <c r="N40" s="25" t="str">
        <f>IFERROR(IF(M40&gt;0,(M40/(Objectifs!$B$8*($H40-$J40))),""),"")</f>
        <v/>
      </c>
      <c r="O40" s="27" t="str">
        <f>IFERROR(VLOOKUP($F40,Prod!$A$2:$L$2,8,FALSE),"")</f>
        <v/>
      </c>
      <c r="P40" s="25" t="str">
        <f>IFERROR(IF(O40&gt;0,(O40/(Objectifs!$B$9*($H40-$J40))),""),"")</f>
        <v/>
      </c>
      <c r="Q40" s="27" t="str">
        <f>IFERROR(VLOOKUP($F40,Prod!$A$2:$L$2,11,FALSE),"")</f>
        <v/>
      </c>
      <c r="R40" s="25" t="str">
        <f>IFERROR(IF(Q40&gt;0,(Q40/(Objectifs!$B$10*(($H40-$J40)))),""),"")</f>
        <v/>
      </c>
      <c r="S40" s="27" t="str">
        <f>IFERROR(VLOOKUP($F40,Prod!$A$2:$L$2,10,FALSE),"")</f>
        <v/>
      </c>
      <c r="T40" s="25" t="str">
        <f>IFERROR(IF(S40&gt;0,(S40/(Objectifs!$B$13*(($H40-$J40)))),""),"")</f>
        <v/>
      </c>
      <c r="U40" s="27" t="str">
        <f>IFERROR(VLOOKUP($F40,Prod!$A$2:$L$2,9,FALSE),"")</f>
        <v/>
      </c>
      <c r="V40" s="25" t="str">
        <f>IFERROR(IF(U40&gt;0,(U40/(Objectifs!$B$14*(($H40-$J40)))),""),"")</f>
        <v/>
      </c>
      <c r="W40" s="27" t="str">
        <f>IFERROR(VLOOKUP($F40,Prod!$A$2:$L$2,12,FALSE),"")</f>
        <v/>
      </c>
      <c r="X40" s="25" t="str">
        <f>IFERROR(IF(W40&gt;0,(W40/(Objectifs!$B$15*(($H40-$J40)))),""),"")</f>
        <v/>
      </c>
      <c r="Y40" s="90" t="str">
        <f t="shared" si="7"/>
        <v/>
      </c>
      <c r="Z40" s="26" t="str">
        <f t="shared" si="8"/>
        <v/>
      </c>
      <c r="AA40" s="26"/>
      <c r="AB40" s="26"/>
    </row>
    <row r="41" spans="1:28" ht="21" customHeight="1" x14ac:dyDescent="0.25">
      <c r="A41" s="62">
        <f t="shared" si="3"/>
        <v>2021</v>
      </c>
      <c r="B41" s="62">
        <f t="shared" si="4"/>
        <v>1</v>
      </c>
      <c r="C41" s="62">
        <f t="shared" si="5"/>
        <v>2</v>
      </c>
      <c r="D41" s="62">
        <f t="shared" si="6"/>
        <v>6</v>
      </c>
      <c r="E41" s="24">
        <f>WORKDAY.INTL(E40,1,11,JoursFériés21[])</f>
        <v>44237</v>
      </c>
      <c r="F41" s="100" t="str">
        <f t="shared" si="0"/>
        <v>44237-TEST</v>
      </c>
      <c r="G41" s="78" t="str">
        <f>IFERROR(VLOOKUP($F41,Kélio[],4,FALSE),"")</f>
        <v/>
      </c>
      <c r="H41" s="76" t="str">
        <f t="shared" si="1"/>
        <v/>
      </c>
      <c r="I41" s="78">
        <f t="shared" si="2"/>
        <v>0</v>
      </c>
      <c r="J41" s="76">
        <f>IFERROR(IF(VLOOKUP(F41,THP[],7,FALSE)="OUI",H41,SUMIFS('Hors prod'!K:K,'Hors prod'!B:B,E41,'Hors prod'!F:F,$G$2)*24),0)</f>
        <v>0</v>
      </c>
      <c r="K41" s="38" t="str">
        <f>IFERROR(VLOOKUP($F41,Prod!$A$2:$L$2,7,FALSE),"")</f>
        <v/>
      </c>
      <c r="L41" s="25" t="str">
        <f>IFERROR(IF(K41&gt;0,(K41/(Objectifs!$B$7*($H41-$J41))),""),"")</f>
        <v/>
      </c>
      <c r="M41" s="27" t="str">
        <f>IFERROR(VLOOKUP($F41,Prod!$A$2:$L$2,6,FALSE),"")</f>
        <v/>
      </c>
      <c r="N41" s="25" t="str">
        <f>IFERROR(IF(M41&gt;0,(M41/(Objectifs!$B$8*($H41-$J41))),""),"")</f>
        <v/>
      </c>
      <c r="O41" s="27" t="str">
        <f>IFERROR(VLOOKUP($F41,Prod!$A$2:$L$2,8,FALSE),"")</f>
        <v/>
      </c>
      <c r="P41" s="25" t="str">
        <f>IFERROR(IF(O41&gt;0,(O41/(Objectifs!$B$9*($H41-$J41))),""),"")</f>
        <v/>
      </c>
      <c r="Q41" s="27" t="str">
        <f>IFERROR(VLOOKUP($F41,Prod!$A$2:$L$2,11,FALSE),"")</f>
        <v/>
      </c>
      <c r="R41" s="25" t="str">
        <f>IFERROR(IF(Q41&gt;0,(Q41/(Objectifs!$B$10*(($H41-$J41)))),""),"")</f>
        <v/>
      </c>
      <c r="S41" s="27" t="str">
        <f>IFERROR(VLOOKUP($F41,Prod!$A$2:$L$2,10,FALSE),"")</f>
        <v/>
      </c>
      <c r="T41" s="25" t="str">
        <f>IFERROR(IF(S41&gt;0,(S41/(Objectifs!$B$13*(($H41-$J41)))),""),"")</f>
        <v/>
      </c>
      <c r="U41" s="27" t="str">
        <f>IFERROR(VLOOKUP($F41,Prod!$A$2:$L$2,9,FALSE),"")</f>
        <v/>
      </c>
      <c r="V41" s="25" t="str">
        <f>IFERROR(IF(U41&gt;0,(U41/(Objectifs!$B$14*(($H41-$J41)))),""),"")</f>
        <v/>
      </c>
      <c r="W41" s="27" t="str">
        <f>IFERROR(VLOOKUP($F41,Prod!$A$2:$L$2,12,FALSE),"")</f>
        <v/>
      </c>
      <c r="X41" s="25" t="str">
        <f>IFERROR(IF(W41&gt;0,(W41/(Objectifs!$B$15*(($H41-$J41)))),""),"")</f>
        <v/>
      </c>
      <c r="Y41" s="90" t="str">
        <f t="shared" si="7"/>
        <v/>
      </c>
      <c r="Z41" s="26" t="str">
        <f t="shared" si="8"/>
        <v/>
      </c>
      <c r="AA41" s="26"/>
      <c r="AB41" s="26"/>
    </row>
    <row r="42" spans="1:28" ht="21" customHeight="1" x14ac:dyDescent="0.25">
      <c r="A42" s="62">
        <f t="shared" si="3"/>
        <v>2021</v>
      </c>
      <c r="B42" s="62">
        <f t="shared" si="4"/>
        <v>1</v>
      </c>
      <c r="C42" s="62">
        <f t="shared" si="5"/>
        <v>2</v>
      </c>
      <c r="D42" s="62">
        <f t="shared" si="6"/>
        <v>6</v>
      </c>
      <c r="E42" s="24">
        <f>WORKDAY.INTL(E41,1,11,JoursFériés21[])</f>
        <v>44238</v>
      </c>
      <c r="F42" s="100" t="str">
        <f t="shared" si="0"/>
        <v>44238-TEST</v>
      </c>
      <c r="G42" s="78" t="str">
        <f>IFERROR(VLOOKUP($F42,Kélio[],4,FALSE),"")</f>
        <v/>
      </c>
      <c r="H42" s="76" t="str">
        <f t="shared" si="1"/>
        <v/>
      </c>
      <c r="I42" s="78">
        <f t="shared" si="2"/>
        <v>0</v>
      </c>
      <c r="J42" s="76">
        <f>IFERROR(IF(VLOOKUP(F42,THP[],7,FALSE)="OUI",H42,SUMIFS('Hors prod'!K:K,'Hors prod'!B:B,E42,'Hors prod'!F:F,$G$2)*24),0)</f>
        <v>0</v>
      </c>
      <c r="K42" s="38" t="str">
        <f>IFERROR(VLOOKUP($F42,Prod!$A$2:$L$2,7,FALSE),"")</f>
        <v/>
      </c>
      <c r="L42" s="25" t="str">
        <f>IFERROR(IF(K42&gt;0,(K42/(Objectifs!$B$7*($H42-$J42))),""),"")</f>
        <v/>
      </c>
      <c r="M42" s="27" t="str">
        <f>IFERROR(VLOOKUP($F42,Prod!$A$2:$L$2,6,FALSE),"")</f>
        <v/>
      </c>
      <c r="N42" s="25" t="str">
        <f>IFERROR(IF(M42&gt;0,(M42/(Objectifs!$B$8*($H42-$J42))),""),"")</f>
        <v/>
      </c>
      <c r="O42" s="27" t="str">
        <f>IFERROR(VLOOKUP($F42,Prod!$A$2:$L$2,8,FALSE),"")</f>
        <v/>
      </c>
      <c r="P42" s="25" t="str">
        <f>IFERROR(IF(O42&gt;0,(O42/(Objectifs!$B$9*($H42-$J42))),""),"")</f>
        <v/>
      </c>
      <c r="Q42" s="27" t="str">
        <f>IFERROR(VLOOKUP($F42,Prod!$A$2:$L$2,11,FALSE),"")</f>
        <v/>
      </c>
      <c r="R42" s="25" t="str">
        <f>IFERROR(IF(Q42&gt;0,(Q42/(Objectifs!$B$10*(($H42-$J42)))),""),"")</f>
        <v/>
      </c>
      <c r="S42" s="27" t="str">
        <f>IFERROR(VLOOKUP($F42,Prod!$A$2:$L$2,10,FALSE),"")</f>
        <v/>
      </c>
      <c r="T42" s="25" t="str">
        <f>IFERROR(IF(S42&gt;0,(S42/(Objectifs!$B$13*(($H42-$J42)))),""),"")</f>
        <v/>
      </c>
      <c r="U42" s="27" t="str">
        <f>IFERROR(VLOOKUP($F42,Prod!$A$2:$L$2,9,FALSE),"")</f>
        <v/>
      </c>
      <c r="V42" s="25" t="str">
        <f>IFERROR(IF(U42&gt;0,(U42/(Objectifs!$B$14*(($H42-$J42)))),""),"")</f>
        <v/>
      </c>
      <c r="W42" s="27" t="str">
        <f>IFERROR(VLOOKUP($F42,Prod!$A$2:$L$2,12,FALSE),"")</f>
        <v/>
      </c>
      <c r="X42" s="25" t="str">
        <f>IFERROR(IF(W42&gt;0,(W42/(Objectifs!$B$15*(($H42-$J42)))),""),"")</f>
        <v/>
      </c>
      <c r="Y42" s="90" t="str">
        <f t="shared" si="7"/>
        <v/>
      </c>
      <c r="Z42" s="26" t="str">
        <f t="shared" si="8"/>
        <v/>
      </c>
      <c r="AA42" s="26"/>
      <c r="AB42" s="26"/>
    </row>
    <row r="43" spans="1:28" ht="21" customHeight="1" x14ac:dyDescent="0.25">
      <c r="A43" s="62">
        <f t="shared" si="3"/>
        <v>2021</v>
      </c>
      <c r="B43" s="62">
        <f t="shared" si="4"/>
        <v>1</v>
      </c>
      <c r="C43" s="62">
        <f t="shared" si="5"/>
        <v>2</v>
      </c>
      <c r="D43" s="62">
        <f t="shared" si="6"/>
        <v>6</v>
      </c>
      <c r="E43" s="24">
        <f>WORKDAY.INTL(E42,1,11,JoursFériés21[])</f>
        <v>44239</v>
      </c>
      <c r="F43" s="100" t="str">
        <f t="shared" si="0"/>
        <v>44239-TEST</v>
      </c>
      <c r="G43" s="78" t="str">
        <f>IFERROR(VLOOKUP($F43,Kélio[],4,FALSE),"")</f>
        <v/>
      </c>
      <c r="H43" s="76" t="str">
        <f t="shared" si="1"/>
        <v/>
      </c>
      <c r="I43" s="78">
        <f t="shared" si="2"/>
        <v>0</v>
      </c>
      <c r="J43" s="76">
        <f>IFERROR(IF(VLOOKUP(F43,THP[],7,FALSE)="OUI",H43,SUMIFS('Hors prod'!K:K,'Hors prod'!B:B,E43,'Hors prod'!F:F,$G$2)*24),0)</f>
        <v>0</v>
      </c>
      <c r="K43" s="38" t="str">
        <f>IFERROR(VLOOKUP($F43,Prod!$A$2:$L$2,7,FALSE),"")</f>
        <v/>
      </c>
      <c r="L43" s="25" t="str">
        <f>IFERROR(IF(K43&gt;0,(K43/(Objectifs!$B$7*($H43-$J43))),""),"")</f>
        <v/>
      </c>
      <c r="M43" s="27" t="str">
        <f>IFERROR(VLOOKUP($F43,Prod!$A$2:$L$2,6,FALSE),"")</f>
        <v/>
      </c>
      <c r="N43" s="25" t="str">
        <f>IFERROR(IF(M43&gt;0,(M43/(Objectifs!$B$8*($H43-$J43))),""),"")</f>
        <v/>
      </c>
      <c r="O43" s="27" t="str">
        <f>IFERROR(VLOOKUP($F43,Prod!$A$2:$L$2,8,FALSE),"")</f>
        <v/>
      </c>
      <c r="P43" s="25" t="str">
        <f>IFERROR(IF(O43&gt;0,(O43/(Objectifs!$B$9*($H43-$J43))),""),"")</f>
        <v/>
      </c>
      <c r="Q43" s="27" t="str">
        <f>IFERROR(VLOOKUP($F43,Prod!$A$2:$L$2,11,FALSE),"")</f>
        <v/>
      </c>
      <c r="R43" s="25" t="str">
        <f>IFERROR(IF(Q43&gt;0,(Q43/(Objectifs!$B$10*(($H43-$J43)))),""),"")</f>
        <v/>
      </c>
      <c r="S43" s="27" t="str">
        <f>IFERROR(VLOOKUP($F43,Prod!$A$2:$L$2,10,FALSE),"")</f>
        <v/>
      </c>
      <c r="T43" s="25" t="str">
        <f>IFERROR(IF(S43&gt;0,(S43/(Objectifs!$B$13*(($H43-$J43)))),""),"")</f>
        <v/>
      </c>
      <c r="U43" s="27" t="str">
        <f>IFERROR(VLOOKUP($F43,Prod!$A$2:$L$2,9,FALSE),"")</f>
        <v/>
      </c>
      <c r="V43" s="25" t="str">
        <f>IFERROR(IF(U43&gt;0,(U43/(Objectifs!$B$14*(($H43-$J43)))),""),"")</f>
        <v/>
      </c>
      <c r="W43" s="27" t="str">
        <f>IFERROR(VLOOKUP($F43,Prod!$A$2:$L$2,12,FALSE),"")</f>
        <v/>
      </c>
      <c r="X43" s="25" t="str">
        <f>IFERROR(IF(W43&gt;0,(W43/(Objectifs!$B$15*(($H43-$J43)))),""),"")</f>
        <v/>
      </c>
      <c r="Y43" s="90" t="str">
        <f t="shared" si="7"/>
        <v/>
      </c>
      <c r="Z43" s="26" t="str">
        <f t="shared" si="8"/>
        <v/>
      </c>
      <c r="AA43" s="26"/>
      <c r="AB43" s="26"/>
    </row>
    <row r="44" spans="1:28" ht="21" customHeight="1" x14ac:dyDescent="0.25">
      <c r="A44" s="62">
        <f t="shared" si="3"/>
        <v>2021</v>
      </c>
      <c r="B44" s="62">
        <f t="shared" si="4"/>
        <v>1</v>
      </c>
      <c r="C44" s="62">
        <f t="shared" si="5"/>
        <v>2</v>
      </c>
      <c r="D44" s="62">
        <f t="shared" si="6"/>
        <v>6</v>
      </c>
      <c r="E44" s="24">
        <f>WORKDAY.INTL(E43,1,11,JoursFériés21[])</f>
        <v>44240</v>
      </c>
      <c r="F44" s="100" t="str">
        <f t="shared" si="0"/>
        <v>44240-TEST</v>
      </c>
      <c r="G44" s="78" t="str">
        <f>IFERROR(VLOOKUP($F44,Kélio[],4,FALSE),"")</f>
        <v/>
      </c>
      <c r="H44" s="76" t="str">
        <f t="shared" si="1"/>
        <v/>
      </c>
      <c r="I44" s="78">
        <f t="shared" si="2"/>
        <v>0</v>
      </c>
      <c r="J44" s="76">
        <f>IFERROR(IF(VLOOKUP(F44,THP[],7,FALSE)="OUI",H44,SUMIFS('Hors prod'!K:K,'Hors prod'!B:B,E44,'Hors prod'!F:F,$G$2)*24),0)</f>
        <v>0</v>
      </c>
      <c r="K44" s="38" t="str">
        <f>IFERROR(VLOOKUP($F44,Prod!$A$2:$L$2,7,FALSE),"")</f>
        <v/>
      </c>
      <c r="L44" s="25" t="str">
        <f>IFERROR(IF(K44&gt;0,(K44/(Objectifs!$B$7*($H44-$J44))),""),"")</f>
        <v/>
      </c>
      <c r="M44" s="27" t="str">
        <f>IFERROR(VLOOKUP($F44,Prod!$A$2:$L$2,6,FALSE),"")</f>
        <v/>
      </c>
      <c r="N44" s="25" t="str">
        <f>IFERROR(IF(M44&gt;0,(M44/(Objectifs!$B$8*($H44-$J44))),""),"")</f>
        <v/>
      </c>
      <c r="O44" s="27" t="str">
        <f>IFERROR(VLOOKUP($F44,Prod!$A$2:$L$2,8,FALSE),"")</f>
        <v/>
      </c>
      <c r="P44" s="25" t="str">
        <f>IFERROR(IF(O44&gt;0,(O44/(Objectifs!$B$9*($H44-$J44))),""),"")</f>
        <v/>
      </c>
      <c r="Q44" s="27" t="str">
        <f>IFERROR(VLOOKUP($F44,Prod!$A$2:$L$2,11,FALSE),"")</f>
        <v/>
      </c>
      <c r="R44" s="25" t="str">
        <f>IFERROR(IF(Q44&gt;0,(Q44/(Objectifs!$B$10*(($H44-$J44)))),""),"")</f>
        <v/>
      </c>
      <c r="S44" s="27" t="str">
        <f>IFERROR(VLOOKUP($F44,Prod!$A$2:$L$2,10,FALSE),"")</f>
        <v/>
      </c>
      <c r="T44" s="25" t="str">
        <f>IFERROR(IF(S44&gt;0,(S44/(Objectifs!$B$13*(($H44-$J44)))),""),"")</f>
        <v/>
      </c>
      <c r="U44" s="27" t="str">
        <f>IFERROR(VLOOKUP($F44,Prod!$A$2:$L$2,9,FALSE),"")</f>
        <v/>
      </c>
      <c r="V44" s="25" t="str">
        <f>IFERROR(IF(U44&gt;0,(U44/(Objectifs!$B$14*(($H44-$J44)))),""),"")</f>
        <v/>
      </c>
      <c r="W44" s="27" t="str">
        <f>IFERROR(VLOOKUP($F44,Prod!$A$2:$L$2,12,FALSE),"")</f>
        <v/>
      </c>
      <c r="X44" s="25" t="str">
        <f>IFERROR(IF(W44&gt;0,(W44/(Objectifs!$B$15*(($H44-$J44)))),""),"")</f>
        <v/>
      </c>
      <c r="Y44" s="90" t="str">
        <f t="shared" si="7"/>
        <v/>
      </c>
      <c r="Z44" s="26" t="str">
        <f t="shared" si="8"/>
        <v/>
      </c>
      <c r="AA44" s="26"/>
      <c r="AB44" s="26"/>
    </row>
    <row r="45" spans="1:28" ht="21" customHeight="1" x14ac:dyDescent="0.25">
      <c r="A45" s="62">
        <f t="shared" si="3"/>
        <v>2021</v>
      </c>
      <c r="B45" s="62">
        <f t="shared" si="4"/>
        <v>1</v>
      </c>
      <c r="C45" s="62">
        <f t="shared" si="5"/>
        <v>2</v>
      </c>
      <c r="D45" s="62">
        <f t="shared" si="6"/>
        <v>7</v>
      </c>
      <c r="E45" s="24">
        <f>WORKDAY.INTL(E44,1,11,JoursFériés21[])</f>
        <v>44242</v>
      </c>
      <c r="F45" s="100" t="str">
        <f t="shared" si="0"/>
        <v>44242-TEST</v>
      </c>
      <c r="G45" s="78" t="str">
        <f>IFERROR(VLOOKUP($F45,Kélio[],4,FALSE),"")</f>
        <v/>
      </c>
      <c r="H45" s="76" t="str">
        <f t="shared" si="1"/>
        <v/>
      </c>
      <c r="I45" s="78">
        <f t="shared" si="2"/>
        <v>0</v>
      </c>
      <c r="J45" s="76">
        <f>IFERROR(IF(VLOOKUP(F45,THP[],7,FALSE)="OUI",H45,SUMIFS('Hors prod'!K:K,'Hors prod'!B:B,E45,'Hors prod'!F:F,$G$2)*24),0)</f>
        <v>0</v>
      </c>
      <c r="K45" s="38" t="str">
        <f>IFERROR(VLOOKUP($F45,Prod!$A$2:$L$2,7,FALSE),"")</f>
        <v/>
      </c>
      <c r="L45" s="25" t="str">
        <f>IFERROR(IF(K45&gt;0,(K45/(Objectifs!$B$7*($H45-$J45))),""),"")</f>
        <v/>
      </c>
      <c r="M45" s="27" t="str">
        <f>IFERROR(VLOOKUP($F45,Prod!$A$2:$L$2,6,FALSE),"")</f>
        <v/>
      </c>
      <c r="N45" s="25" t="str">
        <f>IFERROR(IF(M45&gt;0,(M45/(Objectifs!$B$8*($H45-$J45))),""),"")</f>
        <v/>
      </c>
      <c r="O45" s="27" t="str">
        <f>IFERROR(VLOOKUP($F45,Prod!$A$2:$L$2,8,FALSE),"")</f>
        <v/>
      </c>
      <c r="P45" s="25" t="str">
        <f>IFERROR(IF(O45&gt;0,(O45/(Objectifs!$B$9*($H45-$J45))),""),"")</f>
        <v/>
      </c>
      <c r="Q45" s="27" t="str">
        <f>IFERROR(VLOOKUP($F45,Prod!$A$2:$L$2,11,FALSE),"")</f>
        <v/>
      </c>
      <c r="R45" s="25" t="str">
        <f>IFERROR(IF(Q45&gt;0,(Q45/(Objectifs!$B$10*(($H45-$J45)))),""),"")</f>
        <v/>
      </c>
      <c r="S45" s="27" t="str">
        <f>IFERROR(VLOOKUP($F45,Prod!$A$2:$L$2,10,FALSE),"")</f>
        <v/>
      </c>
      <c r="T45" s="25" t="str">
        <f>IFERROR(IF(S45&gt;0,(S45/(Objectifs!$B$13*(($H45-$J45)))),""),"")</f>
        <v/>
      </c>
      <c r="U45" s="27" t="str">
        <f>IFERROR(VLOOKUP($F45,Prod!$A$2:$L$2,9,FALSE),"")</f>
        <v/>
      </c>
      <c r="V45" s="25" t="str">
        <f>IFERROR(IF(U45&gt;0,(U45/(Objectifs!$B$14*(($H45-$J45)))),""),"")</f>
        <v/>
      </c>
      <c r="W45" s="27" t="str">
        <f>IFERROR(VLOOKUP($F45,Prod!$A$2:$L$2,12,FALSE),"")</f>
        <v/>
      </c>
      <c r="X45" s="25" t="str">
        <f>IFERROR(IF(W45&gt;0,(W45/(Objectifs!$B$15*(($H45-$J45)))),""),"")</f>
        <v/>
      </c>
      <c r="Y45" s="90" t="str">
        <f t="shared" si="7"/>
        <v/>
      </c>
      <c r="Z45" s="26" t="str">
        <f t="shared" si="8"/>
        <v/>
      </c>
      <c r="AA45" s="26"/>
      <c r="AB45" s="26"/>
    </row>
    <row r="46" spans="1:28" ht="21" customHeight="1" x14ac:dyDescent="0.25">
      <c r="A46" s="62">
        <f t="shared" si="3"/>
        <v>2021</v>
      </c>
      <c r="B46" s="62">
        <f t="shared" si="4"/>
        <v>1</v>
      </c>
      <c r="C46" s="62">
        <f t="shared" si="5"/>
        <v>2</v>
      </c>
      <c r="D46" s="62">
        <f t="shared" si="6"/>
        <v>7</v>
      </c>
      <c r="E46" s="24">
        <f>WORKDAY.INTL(E45,1,11,JoursFériés21[])</f>
        <v>44243</v>
      </c>
      <c r="F46" s="100" t="str">
        <f t="shared" si="0"/>
        <v>44243-TEST</v>
      </c>
      <c r="G46" s="78" t="str">
        <f>IFERROR(VLOOKUP($F46,Kélio[],4,FALSE),"")</f>
        <v/>
      </c>
      <c r="H46" s="76" t="str">
        <f t="shared" si="1"/>
        <v/>
      </c>
      <c r="I46" s="78">
        <f t="shared" si="2"/>
        <v>0</v>
      </c>
      <c r="J46" s="76">
        <f>IFERROR(IF(VLOOKUP(F46,THP[],7,FALSE)="OUI",H46,SUMIFS('Hors prod'!K:K,'Hors prod'!B:B,E46,'Hors prod'!F:F,$G$2)*24),0)</f>
        <v>0</v>
      </c>
      <c r="K46" s="38" t="str">
        <f>IFERROR(VLOOKUP($F46,Prod!$A$2:$L$2,7,FALSE),"")</f>
        <v/>
      </c>
      <c r="L46" s="25" t="str">
        <f>IFERROR(IF(K46&gt;0,(K46/(Objectifs!$B$7*($H46-$J46))),""),"")</f>
        <v/>
      </c>
      <c r="M46" s="27" t="str">
        <f>IFERROR(VLOOKUP($F46,Prod!$A$2:$L$2,6,FALSE),"")</f>
        <v/>
      </c>
      <c r="N46" s="25" t="str">
        <f>IFERROR(IF(M46&gt;0,(M46/(Objectifs!$B$8*($H46-$J46))),""),"")</f>
        <v/>
      </c>
      <c r="O46" s="27" t="str">
        <f>IFERROR(VLOOKUP($F46,Prod!$A$2:$L$2,8,FALSE),"")</f>
        <v/>
      </c>
      <c r="P46" s="25" t="str">
        <f>IFERROR(IF(O46&gt;0,(O46/(Objectifs!$B$9*($H46-$J46))),""),"")</f>
        <v/>
      </c>
      <c r="Q46" s="27" t="str">
        <f>IFERROR(VLOOKUP($F46,Prod!$A$2:$L$2,11,FALSE),"")</f>
        <v/>
      </c>
      <c r="R46" s="25" t="str">
        <f>IFERROR(IF(Q46&gt;0,(Q46/(Objectifs!$B$10*(($H46-$J46)))),""),"")</f>
        <v/>
      </c>
      <c r="S46" s="27" t="str">
        <f>IFERROR(VLOOKUP($F46,Prod!$A$2:$L$2,10,FALSE),"")</f>
        <v/>
      </c>
      <c r="T46" s="25" t="str">
        <f>IFERROR(IF(S46&gt;0,(S46/(Objectifs!$B$13*(($H46-$J46)))),""),"")</f>
        <v/>
      </c>
      <c r="U46" s="27" t="str">
        <f>IFERROR(VLOOKUP($F46,Prod!$A$2:$L$2,9,FALSE),"")</f>
        <v/>
      </c>
      <c r="V46" s="25" t="str">
        <f>IFERROR(IF(U46&gt;0,(U46/(Objectifs!$B$14*(($H46-$J46)))),""),"")</f>
        <v/>
      </c>
      <c r="W46" s="27" t="str">
        <f>IFERROR(VLOOKUP($F46,Prod!$A$2:$L$2,12,FALSE),"")</f>
        <v/>
      </c>
      <c r="X46" s="25" t="str">
        <f>IFERROR(IF(W46&gt;0,(W46/(Objectifs!$B$15*(($H46-$J46)))),""),"")</f>
        <v/>
      </c>
      <c r="Y46" s="90" t="str">
        <f t="shared" si="7"/>
        <v/>
      </c>
      <c r="Z46" s="26" t="str">
        <f t="shared" si="8"/>
        <v/>
      </c>
      <c r="AA46" s="26"/>
      <c r="AB46" s="26"/>
    </row>
    <row r="47" spans="1:28" ht="21" customHeight="1" x14ac:dyDescent="0.25">
      <c r="A47" s="62">
        <f t="shared" si="3"/>
        <v>2021</v>
      </c>
      <c r="B47" s="62">
        <f t="shared" si="4"/>
        <v>1</v>
      </c>
      <c r="C47" s="62">
        <f t="shared" si="5"/>
        <v>2</v>
      </c>
      <c r="D47" s="62">
        <f t="shared" si="6"/>
        <v>7</v>
      </c>
      <c r="E47" s="24">
        <f>WORKDAY.INTL(E46,1,11,JoursFériés21[])</f>
        <v>44244</v>
      </c>
      <c r="F47" s="100" t="str">
        <f t="shared" si="0"/>
        <v>44244-TEST</v>
      </c>
      <c r="G47" s="78" t="str">
        <f>IFERROR(VLOOKUP($F47,Kélio[],4,FALSE),"")</f>
        <v/>
      </c>
      <c r="H47" s="76" t="str">
        <f t="shared" si="1"/>
        <v/>
      </c>
      <c r="I47" s="78">
        <f t="shared" si="2"/>
        <v>0</v>
      </c>
      <c r="J47" s="76">
        <f>IFERROR(IF(VLOOKUP(F47,THP[],7,FALSE)="OUI",H47,SUMIFS('Hors prod'!K:K,'Hors prod'!B:B,E47,'Hors prod'!F:F,$G$2)*24),0)</f>
        <v>0</v>
      </c>
      <c r="K47" s="38" t="str">
        <f>IFERROR(VLOOKUP($F47,Prod!$A$2:$L$2,7,FALSE),"")</f>
        <v/>
      </c>
      <c r="L47" s="25" t="str">
        <f>IFERROR(IF(K47&gt;0,(K47/(Objectifs!$B$7*($H47-$J47))),""),"")</f>
        <v/>
      </c>
      <c r="M47" s="27" t="str">
        <f>IFERROR(VLOOKUP($F47,Prod!$A$2:$L$2,6,FALSE),"")</f>
        <v/>
      </c>
      <c r="N47" s="25" t="str">
        <f>IFERROR(IF(M47&gt;0,(M47/(Objectifs!$B$8*($H47-$J47))),""),"")</f>
        <v/>
      </c>
      <c r="O47" s="27" t="str">
        <f>IFERROR(VLOOKUP($F47,Prod!$A$2:$L$2,8,FALSE),"")</f>
        <v/>
      </c>
      <c r="P47" s="25" t="str">
        <f>IFERROR(IF(O47&gt;0,(O47/(Objectifs!$B$9*($H47-$J47))),""),"")</f>
        <v/>
      </c>
      <c r="Q47" s="27" t="str">
        <f>IFERROR(VLOOKUP($F47,Prod!$A$2:$L$2,11,FALSE),"")</f>
        <v/>
      </c>
      <c r="R47" s="25" t="str">
        <f>IFERROR(IF(Q47&gt;0,(Q47/(Objectifs!$B$10*(($H47-$J47)))),""),"")</f>
        <v/>
      </c>
      <c r="S47" s="27" t="str">
        <f>IFERROR(VLOOKUP($F47,Prod!$A$2:$L$2,10,FALSE),"")</f>
        <v/>
      </c>
      <c r="T47" s="25" t="str">
        <f>IFERROR(IF(S47&gt;0,(S47/(Objectifs!$B$13*(($H47-$J47)))),""),"")</f>
        <v/>
      </c>
      <c r="U47" s="27" t="str">
        <f>IFERROR(VLOOKUP($F47,Prod!$A$2:$L$2,9,FALSE),"")</f>
        <v/>
      </c>
      <c r="V47" s="25" t="str">
        <f>IFERROR(IF(U47&gt;0,(U47/(Objectifs!$B$14*(($H47-$J47)))),""),"")</f>
        <v/>
      </c>
      <c r="W47" s="27" t="str">
        <f>IFERROR(VLOOKUP($F47,Prod!$A$2:$L$2,12,FALSE),"")</f>
        <v/>
      </c>
      <c r="X47" s="25" t="str">
        <f>IFERROR(IF(W47&gt;0,(W47/(Objectifs!$B$15*(($H47-$J47)))),""),"")</f>
        <v/>
      </c>
      <c r="Y47" s="90" t="str">
        <f t="shared" si="7"/>
        <v/>
      </c>
      <c r="Z47" s="26" t="str">
        <f t="shared" si="8"/>
        <v/>
      </c>
      <c r="AA47" s="26"/>
      <c r="AB47" s="26"/>
    </row>
    <row r="48" spans="1:28" ht="21" customHeight="1" x14ac:dyDescent="0.25">
      <c r="A48" s="62">
        <f t="shared" si="3"/>
        <v>2021</v>
      </c>
      <c r="B48" s="62">
        <f t="shared" si="4"/>
        <v>1</v>
      </c>
      <c r="C48" s="62">
        <f t="shared" si="5"/>
        <v>2</v>
      </c>
      <c r="D48" s="62">
        <f t="shared" si="6"/>
        <v>7</v>
      </c>
      <c r="E48" s="24">
        <f>WORKDAY.INTL(E47,1,11,JoursFériés21[])</f>
        <v>44245</v>
      </c>
      <c r="F48" s="100" t="str">
        <f t="shared" si="0"/>
        <v>44245-TEST</v>
      </c>
      <c r="G48" s="78" t="str">
        <f>IFERROR(VLOOKUP($F48,Kélio[],4,FALSE),"")</f>
        <v/>
      </c>
      <c r="H48" s="76" t="str">
        <f t="shared" si="1"/>
        <v/>
      </c>
      <c r="I48" s="78">
        <f t="shared" si="2"/>
        <v>0</v>
      </c>
      <c r="J48" s="76">
        <f>IFERROR(IF(VLOOKUP(F48,THP[],7,FALSE)="OUI",H48,SUMIFS('Hors prod'!K:K,'Hors prod'!B:B,E48,'Hors prod'!F:F,$G$2)*24),0)</f>
        <v>0</v>
      </c>
      <c r="K48" s="38" t="str">
        <f>IFERROR(VLOOKUP($F48,Prod!$A$2:$L$2,7,FALSE),"")</f>
        <v/>
      </c>
      <c r="L48" s="25" t="str">
        <f>IFERROR(IF(K48&gt;0,(K48/(Objectifs!$B$7*($H48-$J48))),""),"")</f>
        <v/>
      </c>
      <c r="M48" s="27" t="str">
        <f>IFERROR(VLOOKUP($F48,Prod!$A$2:$L$2,6,FALSE),"")</f>
        <v/>
      </c>
      <c r="N48" s="25" t="str">
        <f>IFERROR(IF(M48&gt;0,(M48/(Objectifs!$B$8*($H48-$J48))),""),"")</f>
        <v/>
      </c>
      <c r="O48" s="27" t="str">
        <f>IFERROR(VLOOKUP($F48,Prod!$A$2:$L$2,8,FALSE),"")</f>
        <v/>
      </c>
      <c r="P48" s="25" t="str">
        <f>IFERROR(IF(O48&gt;0,(O48/(Objectifs!$B$9*($H48-$J48))),""),"")</f>
        <v/>
      </c>
      <c r="Q48" s="27" t="str">
        <f>IFERROR(VLOOKUP($F48,Prod!$A$2:$L$2,11,FALSE),"")</f>
        <v/>
      </c>
      <c r="R48" s="25" t="str">
        <f>IFERROR(IF(Q48&gt;0,(Q48/(Objectifs!$B$10*(($H48-$J48)))),""),"")</f>
        <v/>
      </c>
      <c r="S48" s="27" t="str">
        <f>IFERROR(VLOOKUP($F48,Prod!$A$2:$L$2,10,FALSE),"")</f>
        <v/>
      </c>
      <c r="T48" s="25" t="str">
        <f>IFERROR(IF(S48&gt;0,(S48/(Objectifs!$B$13*(($H48-$J48)))),""),"")</f>
        <v/>
      </c>
      <c r="U48" s="27" t="str">
        <f>IFERROR(VLOOKUP($F48,Prod!$A$2:$L$2,9,FALSE),"")</f>
        <v/>
      </c>
      <c r="V48" s="25" t="str">
        <f>IFERROR(IF(U48&gt;0,(U48/(Objectifs!$B$14*(($H48-$J48)))),""),"")</f>
        <v/>
      </c>
      <c r="W48" s="27" t="str">
        <f>IFERROR(VLOOKUP($F48,Prod!$A$2:$L$2,12,FALSE),"")</f>
        <v/>
      </c>
      <c r="X48" s="25" t="str">
        <f>IFERROR(IF(W48&gt;0,(W48/(Objectifs!$B$15*(($H48-$J48)))),""),"")</f>
        <v/>
      </c>
      <c r="Y48" s="90" t="str">
        <f t="shared" si="7"/>
        <v/>
      </c>
      <c r="Z48" s="26" t="str">
        <f t="shared" si="8"/>
        <v/>
      </c>
      <c r="AA48" s="26"/>
      <c r="AB48" s="26"/>
    </row>
    <row r="49" spans="1:28" ht="21" customHeight="1" x14ac:dyDescent="0.25">
      <c r="A49" s="62">
        <f t="shared" si="3"/>
        <v>2021</v>
      </c>
      <c r="B49" s="62">
        <f t="shared" si="4"/>
        <v>1</v>
      </c>
      <c r="C49" s="62">
        <f t="shared" si="5"/>
        <v>2</v>
      </c>
      <c r="D49" s="62">
        <f t="shared" si="6"/>
        <v>7</v>
      </c>
      <c r="E49" s="24">
        <f>WORKDAY.INTL(E48,1,11,JoursFériés21[])</f>
        <v>44246</v>
      </c>
      <c r="F49" s="100" t="str">
        <f t="shared" si="0"/>
        <v>44246-TEST</v>
      </c>
      <c r="G49" s="78" t="str">
        <f>IFERROR(VLOOKUP($F49,Kélio[],4,FALSE),"")</f>
        <v/>
      </c>
      <c r="H49" s="76" t="str">
        <f t="shared" si="1"/>
        <v/>
      </c>
      <c r="I49" s="78">
        <f t="shared" si="2"/>
        <v>0</v>
      </c>
      <c r="J49" s="76">
        <f>IFERROR(IF(VLOOKUP(F49,THP[],7,FALSE)="OUI",H49,SUMIFS('Hors prod'!K:K,'Hors prod'!B:B,E49,'Hors prod'!F:F,$G$2)*24),0)</f>
        <v>0</v>
      </c>
      <c r="K49" s="38" t="str">
        <f>IFERROR(VLOOKUP($F49,Prod!$A$2:$L$2,7,FALSE),"")</f>
        <v/>
      </c>
      <c r="L49" s="25" t="str">
        <f>IFERROR(IF(K49&gt;0,(K49/(Objectifs!$B$7*($H49-$J49))),""),"")</f>
        <v/>
      </c>
      <c r="M49" s="27" t="str">
        <f>IFERROR(VLOOKUP($F49,Prod!$A$2:$L$2,6,FALSE),"")</f>
        <v/>
      </c>
      <c r="N49" s="25" t="str">
        <f>IFERROR(IF(M49&gt;0,(M49/(Objectifs!$B$8*($H49-$J49))),""),"")</f>
        <v/>
      </c>
      <c r="O49" s="27" t="str">
        <f>IFERROR(VLOOKUP($F49,Prod!$A$2:$L$2,8,FALSE),"")</f>
        <v/>
      </c>
      <c r="P49" s="25" t="str">
        <f>IFERROR(IF(O49&gt;0,(O49/(Objectifs!$B$9*($H49-$J49))),""),"")</f>
        <v/>
      </c>
      <c r="Q49" s="27" t="str">
        <f>IFERROR(VLOOKUP($F49,Prod!$A$2:$L$2,11,FALSE),"")</f>
        <v/>
      </c>
      <c r="R49" s="25" t="str">
        <f>IFERROR(IF(Q49&gt;0,(Q49/(Objectifs!$B$10*(($H49-$J49)))),""),"")</f>
        <v/>
      </c>
      <c r="S49" s="27" t="str">
        <f>IFERROR(VLOOKUP($F49,Prod!$A$2:$L$2,10,FALSE),"")</f>
        <v/>
      </c>
      <c r="T49" s="25" t="str">
        <f>IFERROR(IF(S49&gt;0,(S49/(Objectifs!$B$13*(($H49-$J49)))),""),"")</f>
        <v/>
      </c>
      <c r="U49" s="27" t="str">
        <f>IFERROR(VLOOKUP($F49,Prod!$A$2:$L$2,9,FALSE),"")</f>
        <v/>
      </c>
      <c r="V49" s="25" t="str">
        <f>IFERROR(IF(U49&gt;0,(U49/(Objectifs!$B$14*(($H49-$J49)))),""),"")</f>
        <v/>
      </c>
      <c r="W49" s="27" t="str">
        <f>IFERROR(VLOOKUP($F49,Prod!$A$2:$L$2,12,FALSE),"")</f>
        <v/>
      </c>
      <c r="X49" s="25" t="str">
        <f>IFERROR(IF(W49&gt;0,(W49/(Objectifs!$B$15*(($H49-$J49)))),""),"")</f>
        <v/>
      </c>
      <c r="Y49" s="90" t="str">
        <f t="shared" si="7"/>
        <v/>
      </c>
      <c r="Z49" s="26" t="str">
        <f t="shared" si="8"/>
        <v/>
      </c>
      <c r="AA49" s="26"/>
      <c r="AB49" s="26"/>
    </row>
    <row r="50" spans="1:28" ht="21" customHeight="1" x14ac:dyDescent="0.25">
      <c r="A50" s="62">
        <f t="shared" si="3"/>
        <v>2021</v>
      </c>
      <c r="B50" s="62">
        <f t="shared" si="4"/>
        <v>1</v>
      </c>
      <c r="C50" s="62">
        <f t="shared" si="5"/>
        <v>2</v>
      </c>
      <c r="D50" s="62">
        <f t="shared" si="6"/>
        <v>7</v>
      </c>
      <c r="E50" s="24">
        <f>WORKDAY.INTL(E49,1,11,JoursFériés21[])</f>
        <v>44247</v>
      </c>
      <c r="F50" s="100" t="str">
        <f t="shared" si="0"/>
        <v>44247-TEST</v>
      </c>
      <c r="G50" s="78" t="str">
        <f>IFERROR(VLOOKUP($F50,Kélio[],4,FALSE),"")</f>
        <v/>
      </c>
      <c r="H50" s="76" t="str">
        <f t="shared" si="1"/>
        <v/>
      </c>
      <c r="I50" s="78">
        <f t="shared" si="2"/>
        <v>0</v>
      </c>
      <c r="J50" s="76">
        <f>IFERROR(IF(VLOOKUP(F50,THP[],7,FALSE)="OUI",H50,SUMIFS('Hors prod'!K:K,'Hors prod'!B:B,E50,'Hors prod'!F:F,$G$2)*24),0)</f>
        <v>0</v>
      </c>
      <c r="K50" s="38" t="str">
        <f>IFERROR(VLOOKUP($F50,Prod!$A$2:$L$2,7,FALSE),"")</f>
        <v/>
      </c>
      <c r="L50" s="25" t="str">
        <f>IFERROR(IF(K50&gt;0,(K50/(Objectifs!$B$7*($H50-$J50))),""),"")</f>
        <v/>
      </c>
      <c r="M50" s="27" t="str">
        <f>IFERROR(VLOOKUP($F50,Prod!$A$2:$L$2,6,FALSE),"")</f>
        <v/>
      </c>
      <c r="N50" s="25" t="str">
        <f>IFERROR(IF(M50&gt;0,(M50/(Objectifs!$B$8*($H50-$J50))),""),"")</f>
        <v/>
      </c>
      <c r="O50" s="27" t="str">
        <f>IFERROR(VLOOKUP($F50,Prod!$A$2:$L$2,8,FALSE),"")</f>
        <v/>
      </c>
      <c r="P50" s="25" t="str">
        <f>IFERROR(IF(O50&gt;0,(O50/(Objectifs!$B$9*($H50-$J50))),""),"")</f>
        <v/>
      </c>
      <c r="Q50" s="27" t="str">
        <f>IFERROR(VLOOKUP($F50,Prod!$A$2:$L$2,11,FALSE),"")</f>
        <v/>
      </c>
      <c r="R50" s="25" t="str">
        <f>IFERROR(IF(Q50&gt;0,(Q50/(Objectifs!$B$10*(($H50-$J50)))),""),"")</f>
        <v/>
      </c>
      <c r="S50" s="27" t="str">
        <f>IFERROR(VLOOKUP($F50,Prod!$A$2:$L$2,10,FALSE),"")</f>
        <v/>
      </c>
      <c r="T50" s="25" t="str">
        <f>IFERROR(IF(S50&gt;0,(S50/(Objectifs!$B$13*(($H50-$J50)))),""),"")</f>
        <v/>
      </c>
      <c r="U50" s="27" t="str">
        <f>IFERROR(VLOOKUP($F50,Prod!$A$2:$L$2,9,FALSE),"")</f>
        <v/>
      </c>
      <c r="V50" s="25" t="str">
        <f>IFERROR(IF(U50&gt;0,(U50/(Objectifs!$B$14*(($H50-$J50)))),""),"")</f>
        <v/>
      </c>
      <c r="W50" s="27" t="str">
        <f>IFERROR(VLOOKUP($F50,Prod!$A$2:$L$2,12,FALSE),"")</f>
        <v/>
      </c>
      <c r="X50" s="25" t="str">
        <f>IFERROR(IF(W50&gt;0,(W50/(Objectifs!$B$15*(($H50-$J50)))),""),"")</f>
        <v/>
      </c>
      <c r="Y50" s="90" t="str">
        <f t="shared" si="7"/>
        <v/>
      </c>
      <c r="Z50" s="26" t="str">
        <f t="shared" si="8"/>
        <v/>
      </c>
      <c r="AA50" s="26"/>
      <c r="AB50" s="26"/>
    </row>
    <row r="51" spans="1:28" ht="21" customHeight="1" x14ac:dyDescent="0.25">
      <c r="A51" s="62">
        <f t="shared" si="3"/>
        <v>2021</v>
      </c>
      <c r="B51" s="62">
        <f t="shared" si="4"/>
        <v>1</v>
      </c>
      <c r="C51" s="62">
        <f t="shared" si="5"/>
        <v>2</v>
      </c>
      <c r="D51" s="62">
        <f t="shared" si="6"/>
        <v>8</v>
      </c>
      <c r="E51" s="24">
        <f>WORKDAY.INTL(E50,1,11,JoursFériés21[])</f>
        <v>44249</v>
      </c>
      <c r="F51" s="100" t="str">
        <f t="shared" si="0"/>
        <v>44249-TEST</v>
      </c>
      <c r="G51" s="78" t="str">
        <f>IFERROR(VLOOKUP($F51,Kélio[],4,FALSE),"")</f>
        <v/>
      </c>
      <c r="H51" s="76" t="str">
        <f t="shared" si="1"/>
        <v/>
      </c>
      <c r="I51" s="78">
        <f t="shared" si="2"/>
        <v>0</v>
      </c>
      <c r="J51" s="76">
        <f>IFERROR(IF(VLOOKUP(F51,THP[],7,FALSE)="OUI",H51,SUMIFS('Hors prod'!K:K,'Hors prod'!B:B,E51,'Hors prod'!F:F,$G$2)*24),0)</f>
        <v>0</v>
      </c>
      <c r="K51" s="38" t="str">
        <f>IFERROR(VLOOKUP($F51,Prod!$A$2:$L$2,7,FALSE),"")</f>
        <v/>
      </c>
      <c r="L51" s="25" t="str">
        <f>IFERROR(IF(K51&gt;0,(K51/(Objectifs!$B$7*($H51-$J51))),""),"")</f>
        <v/>
      </c>
      <c r="M51" s="27" t="str">
        <f>IFERROR(VLOOKUP($F51,Prod!$A$2:$L$2,6,FALSE),"")</f>
        <v/>
      </c>
      <c r="N51" s="25" t="str">
        <f>IFERROR(IF(M51&gt;0,(M51/(Objectifs!$B$8*($H51-$J51))),""),"")</f>
        <v/>
      </c>
      <c r="O51" s="27" t="str">
        <f>IFERROR(VLOOKUP($F51,Prod!$A$2:$L$2,8,FALSE),"")</f>
        <v/>
      </c>
      <c r="P51" s="25" t="str">
        <f>IFERROR(IF(O51&gt;0,(O51/(Objectifs!$B$9*($H51-$J51))),""),"")</f>
        <v/>
      </c>
      <c r="Q51" s="27" t="str">
        <f>IFERROR(VLOOKUP($F51,Prod!$A$2:$L$2,11,FALSE),"")</f>
        <v/>
      </c>
      <c r="R51" s="25" t="str">
        <f>IFERROR(IF(Q51&gt;0,(Q51/(Objectifs!$B$10*(($H51-$J51)))),""),"")</f>
        <v/>
      </c>
      <c r="S51" s="27" t="str">
        <f>IFERROR(VLOOKUP($F51,Prod!$A$2:$L$2,10,FALSE),"")</f>
        <v/>
      </c>
      <c r="T51" s="25" t="str">
        <f>IFERROR(IF(S51&gt;0,(S51/(Objectifs!$B$13*(($H51-$J51)))),""),"")</f>
        <v/>
      </c>
      <c r="U51" s="27" t="str">
        <f>IFERROR(VLOOKUP($F51,Prod!$A$2:$L$2,9,FALSE),"")</f>
        <v/>
      </c>
      <c r="V51" s="25" t="str">
        <f>IFERROR(IF(U51&gt;0,(U51/(Objectifs!$B$14*(($H51-$J51)))),""),"")</f>
        <v/>
      </c>
      <c r="W51" s="27" t="str">
        <f>IFERROR(VLOOKUP($F51,Prod!$A$2:$L$2,12,FALSE),"")</f>
        <v/>
      </c>
      <c r="X51" s="25" t="str">
        <f>IFERROR(IF(W51&gt;0,(W51/(Objectifs!$B$15*(($H51-$J51)))),""),"")</f>
        <v/>
      </c>
      <c r="Y51" s="90" t="str">
        <f t="shared" si="7"/>
        <v/>
      </c>
      <c r="Z51" s="26" t="str">
        <f t="shared" si="8"/>
        <v/>
      </c>
      <c r="AA51" s="26"/>
      <c r="AB51" s="26"/>
    </row>
    <row r="52" spans="1:28" ht="21" customHeight="1" x14ac:dyDescent="0.25">
      <c r="A52" s="62">
        <f t="shared" si="3"/>
        <v>2021</v>
      </c>
      <c r="B52" s="62">
        <f t="shared" si="4"/>
        <v>1</v>
      </c>
      <c r="C52" s="62">
        <f t="shared" si="5"/>
        <v>2</v>
      </c>
      <c r="D52" s="62">
        <f t="shared" si="6"/>
        <v>8</v>
      </c>
      <c r="E52" s="24">
        <f>WORKDAY.INTL(E51,1,11,JoursFériés21[])</f>
        <v>44250</v>
      </c>
      <c r="F52" s="100" t="str">
        <f t="shared" si="0"/>
        <v>44250-TEST</v>
      </c>
      <c r="G52" s="78" t="str">
        <f>IFERROR(VLOOKUP($F52,Kélio[],4,FALSE),"")</f>
        <v/>
      </c>
      <c r="H52" s="76" t="str">
        <f t="shared" si="1"/>
        <v/>
      </c>
      <c r="I52" s="78">
        <f t="shared" si="2"/>
        <v>0</v>
      </c>
      <c r="J52" s="76">
        <f>IFERROR(IF(VLOOKUP(F52,THP[],7,FALSE)="OUI",H52,SUMIFS('Hors prod'!K:K,'Hors prod'!B:B,E52,'Hors prod'!F:F,$G$2)*24),0)</f>
        <v>0</v>
      </c>
      <c r="K52" s="38" t="str">
        <f>IFERROR(VLOOKUP($F52,Prod!$A$2:$L$2,7,FALSE),"")</f>
        <v/>
      </c>
      <c r="L52" s="25" t="str">
        <f>IFERROR(IF(K52&gt;0,(K52/(Objectifs!$B$7*($H52-$J52))),""),"")</f>
        <v/>
      </c>
      <c r="M52" s="27" t="str">
        <f>IFERROR(VLOOKUP($F52,Prod!$A$2:$L$2,6,FALSE),"")</f>
        <v/>
      </c>
      <c r="N52" s="25" t="str">
        <f>IFERROR(IF(M52&gt;0,(M52/(Objectifs!$B$8*($H52-$J52))),""),"")</f>
        <v/>
      </c>
      <c r="O52" s="27" t="str">
        <f>IFERROR(VLOOKUP($F52,Prod!$A$2:$L$2,8,FALSE),"")</f>
        <v/>
      </c>
      <c r="P52" s="25" t="str">
        <f>IFERROR(IF(O52&gt;0,(O52/(Objectifs!$B$9*($H52-$J52))),""),"")</f>
        <v/>
      </c>
      <c r="Q52" s="27" t="str">
        <f>IFERROR(VLOOKUP($F52,Prod!$A$2:$L$2,11,FALSE),"")</f>
        <v/>
      </c>
      <c r="R52" s="25" t="str">
        <f>IFERROR(IF(Q52&gt;0,(Q52/(Objectifs!$B$10*(($H52-$J52)))),""),"")</f>
        <v/>
      </c>
      <c r="S52" s="27" t="str">
        <f>IFERROR(VLOOKUP($F52,Prod!$A$2:$L$2,10,FALSE),"")</f>
        <v/>
      </c>
      <c r="T52" s="25" t="str">
        <f>IFERROR(IF(S52&gt;0,(S52/(Objectifs!$B$13*(($H52-$J52)))),""),"")</f>
        <v/>
      </c>
      <c r="U52" s="27" t="str">
        <f>IFERROR(VLOOKUP($F52,Prod!$A$2:$L$2,9,FALSE),"")</f>
        <v/>
      </c>
      <c r="V52" s="25" t="str">
        <f>IFERROR(IF(U52&gt;0,(U52/(Objectifs!$B$14*(($H52-$J52)))),""),"")</f>
        <v/>
      </c>
      <c r="W52" s="27" t="str">
        <f>IFERROR(VLOOKUP($F52,Prod!$A$2:$L$2,12,FALSE),"")</f>
        <v/>
      </c>
      <c r="X52" s="25" t="str">
        <f>IFERROR(IF(W52&gt;0,(W52/(Objectifs!$B$15*(($H52-$J52)))),""),"")</f>
        <v/>
      </c>
      <c r="Y52" s="90" t="str">
        <f t="shared" si="7"/>
        <v/>
      </c>
      <c r="Z52" s="26" t="str">
        <f t="shared" si="8"/>
        <v/>
      </c>
      <c r="AA52" s="26"/>
      <c r="AB52" s="26"/>
    </row>
    <row r="53" spans="1:28" ht="21" customHeight="1" x14ac:dyDescent="0.25">
      <c r="A53" s="62">
        <f t="shared" si="3"/>
        <v>2021</v>
      </c>
      <c r="B53" s="62">
        <f t="shared" si="4"/>
        <v>1</v>
      </c>
      <c r="C53" s="62">
        <f t="shared" si="5"/>
        <v>2</v>
      </c>
      <c r="D53" s="62">
        <f t="shared" si="6"/>
        <v>8</v>
      </c>
      <c r="E53" s="24">
        <f>WORKDAY.INTL(E52,1,11,JoursFériés21[])</f>
        <v>44251</v>
      </c>
      <c r="F53" s="100" t="str">
        <f t="shared" si="0"/>
        <v>44251-TEST</v>
      </c>
      <c r="G53" s="78" t="str">
        <f>IFERROR(VLOOKUP($F53,Kélio[],4,FALSE),"")</f>
        <v/>
      </c>
      <c r="H53" s="76" t="str">
        <f t="shared" si="1"/>
        <v/>
      </c>
      <c r="I53" s="78">
        <f t="shared" si="2"/>
        <v>0</v>
      </c>
      <c r="J53" s="76">
        <f>IFERROR(IF(VLOOKUP(F53,THP[],7,FALSE)="OUI",H53,SUMIFS('Hors prod'!K:K,'Hors prod'!B:B,E53,'Hors prod'!F:F,$G$2)*24),0)</f>
        <v>0</v>
      </c>
      <c r="K53" s="38" t="str">
        <f>IFERROR(VLOOKUP($F53,Prod!$A$2:$L$2,7,FALSE),"")</f>
        <v/>
      </c>
      <c r="L53" s="25" t="str">
        <f>IFERROR(IF(K53&gt;0,(K53/(Objectifs!$B$7*($H53-$J53))),""),"")</f>
        <v/>
      </c>
      <c r="M53" s="27" t="str">
        <f>IFERROR(VLOOKUP($F53,Prod!$A$2:$L$2,6,FALSE),"")</f>
        <v/>
      </c>
      <c r="N53" s="25" t="str">
        <f>IFERROR(IF(M53&gt;0,(M53/(Objectifs!$B$8*($H53-$J53))),""),"")</f>
        <v/>
      </c>
      <c r="O53" s="27" t="str">
        <f>IFERROR(VLOOKUP($F53,Prod!$A$2:$L$2,8,FALSE),"")</f>
        <v/>
      </c>
      <c r="P53" s="25" t="str">
        <f>IFERROR(IF(O53&gt;0,(O53/(Objectifs!$B$9*($H53-$J53))),""),"")</f>
        <v/>
      </c>
      <c r="Q53" s="27" t="str">
        <f>IFERROR(VLOOKUP($F53,Prod!$A$2:$L$2,11,FALSE),"")</f>
        <v/>
      </c>
      <c r="R53" s="25" t="str">
        <f>IFERROR(IF(Q53&gt;0,(Q53/(Objectifs!$B$10*(($H53-$J53)))),""),"")</f>
        <v/>
      </c>
      <c r="S53" s="27" t="str">
        <f>IFERROR(VLOOKUP($F53,Prod!$A$2:$L$2,10,FALSE),"")</f>
        <v/>
      </c>
      <c r="T53" s="25" t="str">
        <f>IFERROR(IF(S53&gt;0,(S53/(Objectifs!$B$13*(($H53-$J53)))),""),"")</f>
        <v/>
      </c>
      <c r="U53" s="27" t="str">
        <f>IFERROR(VLOOKUP($F53,Prod!$A$2:$L$2,9,FALSE),"")</f>
        <v/>
      </c>
      <c r="V53" s="25" t="str">
        <f>IFERROR(IF(U53&gt;0,(U53/(Objectifs!$B$14*(($H53-$J53)))),""),"")</f>
        <v/>
      </c>
      <c r="W53" s="27" t="str">
        <f>IFERROR(VLOOKUP($F53,Prod!$A$2:$L$2,12,FALSE),"")</f>
        <v/>
      </c>
      <c r="X53" s="25" t="str">
        <f>IFERROR(IF(W53&gt;0,(W53/(Objectifs!$B$15*(($H53-$J53)))),""),"")</f>
        <v/>
      </c>
      <c r="Y53" s="90" t="str">
        <f t="shared" si="7"/>
        <v/>
      </c>
      <c r="Z53" s="26" t="str">
        <f t="shared" si="8"/>
        <v/>
      </c>
      <c r="AA53" s="26"/>
      <c r="AB53" s="26"/>
    </row>
    <row r="54" spans="1:28" ht="21" customHeight="1" x14ac:dyDescent="0.25">
      <c r="A54" s="62">
        <f t="shared" si="3"/>
        <v>2021</v>
      </c>
      <c r="B54" s="62">
        <f t="shared" si="4"/>
        <v>1</v>
      </c>
      <c r="C54" s="62">
        <f t="shared" si="5"/>
        <v>2</v>
      </c>
      <c r="D54" s="62">
        <f t="shared" si="6"/>
        <v>8</v>
      </c>
      <c r="E54" s="24">
        <f>WORKDAY.INTL(E53,1,11,JoursFériés21[])</f>
        <v>44252</v>
      </c>
      <c r="F54" s="100" t="str">
        <f t="shared" si="0"/>
        <v>44252-TEST</v>
      </c>
      <c r="G54" s="78" t="str">
        <f>IFERROR(VLOOKUP($F54,Kélio[],4,FALSE),"")</f>
        <v/>
      </c>
      <c r="H54" s="76" t="str">
        <f t="shared" si="1"/>
        <v/>
      </c>
      <c r="I54" s="78">
        <f t="shared" si="2"/>
        <v>0</v>
      </c>
      <c r="J54" s="76">
        <f>IFERROR(IF(VLOOKUP(F54,THP[],7,FALSE)="OUI",H54,SUMIFS('Hors prod'!K:K,'Hors prod'!B:B,E54,'Hors prod'!F:F,$G$2)*24),0)</f>
        <v>0</v>
      </c>
      <c r="K54" s="38" t="str">
        <f>IFERROR(VLOOKUP($F54,Prod!$A$2:$L$2,7,FALSE),"")</f>
        <v/>
      </c>
      <c r="L54" s="25" t="str">
        <f>IFERROR(IF(K54&gt;0,(K54/(Objectifs!$B$7*($H54-$J54))),""),"")</f>
        <v/>
      </c>
      <c r="M54" s="27" t="str">
        <f>IFERROR(VLOOKUP($F54,Prod!$A$2:$L$2,6,FALSE),"")</f>
        <v/>
      </c>
      <c r="N54" s="25" t="str">
        <f>IFERROR(IF(M54&gt;0,(M54/(Objectifs!$B$8*($H54-$J54))),""),"")</f>
        <v/>
      </c>
      <c r="O54" s="27" t="str">
        <f>IFERROR(VLOOKUP($F54,Prod!$A$2:$L$2,8,FALSE),"")</f>
        <v/>
      </c>
      <c r="P54" s="25" t="str">
        <f>IFERROR(IF(O54&gt;0,(O54/(Objectifs!$B$9*($H54-$J54))),""),"")</f>
        <v/>
      </c>
      <c r="Q54" s="27" t="str">
        <f>IFERROR(VLOOKUP($F54,Prod!$A$2:$L$2,11,FALSE),"")</f>
        <v/>
      </c>
      <c r="R54" s="25" t="str">
        <f>IFERROR(IF(Q54&gt;0,(Q54/(Objectifs!$B$10*(($H54-$J54)))),""),"")</f>
        <v/>
      </c>
      <c r="S54" s="27" t="str">
        <f>IFERROR(VLOOKUP($F54,Prod!$A$2:$L$2,10,FALSE),"")</f>
        <v/>
      </c>
      <c r="T54" s="25" t="str">
        <f>IFERROR(IF(S54&gt;0,(S54/(Objectifs!$B$13*(($H54-$J54)))),""),"")</f>
        <v/>
      </c>
      <c r="U54" s="27" t="str">
        <f>IFERROR(VLOOKUP($F54,Prod!$A$2:$L$2,9,FALSE),"")</f>
        <v/>
      </c>
      <c r="V54" s="25" t="str">
        <f>IFERROR(IF(U54&gt;0,(U54/(Objectifs!$B$14*(($H54-$J54)))),""),"")</f>
        <v/>
      </c>
      <c r="W54" s="27" t="str">
        <f>IFERROR(VLOOKUP($F54,Prod!$A$2:$L$2,12,FALSE),"")</f>
        <v/>
      </c>
      <c r="X54" s="25" t="str">
        <f>IFERROR(IF(W54&gt;0,(W54/(Objectifs!$B$15*(($H54-$J54)))),""),"")</f>
        <v/>
      </c>
      <c r="Y54" s="90" t="str">
        <f t="shared" si="7"/>
        <v/>
      </c>
      <c r="Z54" s="26" t="str">
        <f t="shared" si="8"/>
        <v/>
      </c>
      <c r="AA54" s="26"/>
      <c r="AB54" s="26"/>
    </row>
    <row r="55" spans="1:28" ht="21" customHeight="1" x14ac:dyDescent="0.25">
      <c r="A55" s="62">
        <f t="shared" si="3"/>
        <v>2021</v>
      </c>
      <c r="B55" s="62">
        <f t="shared" si="4"/>
        <v>1</v>
      </c>
      <c r="C55" s="62">
        <f t="shared" si="5"/>
        <v>2</v>
      </c>
      <c r="D55" s="62">
        <f t="shared" si="6"/>
        <v>8</v>
      </c>
      <c r="E55" s="24">
        <f>WORKDAY.INTL(E54,1,11,JoursFériés21[])</f>
        <v>44253</v>
      </c>
      <c r="F55" s="100" t="str">
        <f t="shared" si="0"/>
        <v>44253-TEST</v>
      </c>
      <c r="G55" s="78" t="str">
        <f>IFERROR(VLOOKUP($F55,Kélio[],4,FALSE),"")</f>
        <v/>
      </c>
      <c r="H55" s="76" t="str">
        <f t="shared" si="1"/>
        <v/>
      </c>
      <c r="I55" s="78">
        <f t="shared" si="2"/>
        <v>0</v>
      </c>
      <c r="J55" s="76">
        <f>IFERROR(IF(VLOOKUP(F55,THP[],7,FALSE)="OUI",H55,SUMIFS('Hors prod'!K:K,'Hors prod'!B:B,E55,'Hors prod'!F:F,$G$2)*24),0)</f>
        <v>0</v>
      </c>
      <c r="K55" s="38" t="str">
        <f>IFERROR(VLOOKUP($F55,Prod!$A$2:$L$2,7,FALSE),"")</f>
        <v/>
      </c>
      <c r="L55" s="25" t="str">
        <f>IFERROR(IF(K55&gt;0,(K55/(Objectifs!$B$7*($H55-$J55))),""),"")</f>
        <v/>
      </c>
      <c r="M55" s="27" t="str">
        <f>IFERROR(VLOOKUP($F55,Prod!$A$2:$L$2,6,FALSE),"")</f>
        <v/>
      </c>
      <c r="N55" s="25" t="str">
        <f>IFERROR(IF(M55&gt;0,(M55/(Objectifs!$B$8*($H55-$J55))),""),"")</f>
        <v/>
      </c>
      <c r="O55" s="27" t="str">
        <f>IFERROR(VLOOKUP($F55,Prod!$A$2:$L$2,8,FALSE),"")</f>
        <v/>
      </c>
      <c r="P55" s="25" t="str">
        <f>IFERROR(IF(O55&gt;0,(O55/(Objectifs!$B$9*($H55-$J55))),""),"")</f>
        <v/>
      </c>
      <c r="Q55" s="27" t="str">
        <f>IFERROR(VLOOKUP($F55,Prod!$A$2:$L$2,11,FALSE),"")</f>
        <v/>
      </c>
      <c r="R55" s="25" t="str">
        <f>IFERROR(IF(Q55&gt;0,(Q55/(Objectifs!$B$10*(($H55-$J55)))),""),"")</f>
        <v/>
      </c>
      <c r="S55" s="27" t="str">
        <f>IFERROR(VLOOKUP($F55,Prod!$A$2:$L$2,10,FALSE),"")</f>
        <v/>
      </c>
      <c r="T55" s="25" t="str">
        <f>IFERROR(IF(S55&gt;0,(S55/(Objectifs!$B$13*(($H55-$J55)))),""),"")</f>
        <v/>
      </c>
      <c r="U55" s="27" t="str">
        <f>IFERROR(VLOOKUP($F55,Prod!$A$2:$L$2,9,FALSE),"")</f>
        <v/>
      </c>
      <c r="V55" s="25" t="str">
        <f>IFERROR(IF(U55&gt;0,(U55/(Objectifs!$B$14*(($H55-$J55)))),""),"")</f>
        <v/>
      </c>
      <c r="W55" s="27" t="str">
        <f>IFERROR(VLOOKUP($F55,Prod!$A$2:$L$2,12,FALSE),"")</f>
        <v/>
      </c>
      <c r="X55" s="25" t="str">
        <f>IFERROR(IF(W55&gt;0,(W55/(Objectifs!$B$15*(($H55-$J55)))),""),"")</f>
        <v/>
      </c>
      <c r="Y55" s="90" t="str">
        <f t="shared" si="7"/>
        <v/>
      </c>
      <c r="Z55" s="26" t="str">
        <f t="shared" si="8"/>
        <v/>
      </c>
      <c r="AA55" s="26"/>
      <c r="AB55" s="26"/>
    </row>
    <row r="56" spans="1:28" ht="21" customHeight="1" x14ac:dyDescent="0.25">
      <c r="A56" s="62">
        <f t="shared" si="3"/>
        <v>2021</v>
      </c>
      <c r="B56" s="62">
        <f t="shared" si="4"/>
        <v>1</v>
      </c>
      <c r="C56" s="62">
        <f t="shared" si="5"/>
        <v>2</v>
      </c>
      <c r="D56" s="62">
        <f t="shared" si="6"/>
        <v>8</v>
      </c>
      <c r="E56" s="24">
        <f>WORKDAY.INTL(E55,1,11,JoursFériés21[])</f>
        <v>44254</v>
      </c>
      <c r="F56" s="100" t="str">
        <f t="shared" si="0"/>
        <v>44254-TEST</v>
      </c>
      <c r="G56" s="78" t="str">
        <f>IFERROR(VLOOKUP($F56,Kélio[],4,FALSE),"")</f>
        <v/>
      </c>
      <c r="H56" s="76" t="str">
        <f t="shared" si="1"/>
        <v/>
      </c>
      <c r="I56" s="78">
        <f t="shared" si="2"/>
        <v>0</v>
      </c>
      <c r="J56" s="76">
        <f>IFERROR(IF(VLOOKUP(F56,THP[],7,FALSE)="OUI",H56,SUMIFS('Hors prod'!K:K,'Hors prod'!B:B,E56,'Hors prod'!F:F,$G$2)*24),0)</f>
        <v>0</v>
      </c>
      <c r="K56" s="38" t="str">
        <f>IFERROR(VLOOKUP($F56,Prod!$A$2:$L$2,7,FALSE),"")</f>
        <v/>
      </c>
      <c r="L56" s="25" t="str">
        <f>IFERROR(IF(K56&gt;0,(K56/(Objectifs!$B$7*($H56-$J56))),""),"")</f>
        <v/>
      </c>
      <c r="M56" s="27" t="str">
        <f>IFERROR(VLOOKUP($F56,Prod!$A$2:$L$2,6,FALSE),"")</f>
        <v/>
      </c>
      <c r="N56" s="25" t="str">
        <f>IFERROR(IF(M56&gt;0,(M56/(Objectifs!$B$8*($H56-$J56))),""),"")</f>
        <v/>
      </c>
      <c r="O56" s="27" t="str">
        <f>IFERROR(VLOOKUP($F56,Prod!$A$2:$L$2,8,FALSE),"")</f>
        <v/>
      </c>
      <c r="P56" s="25" t="str">
        <f>IFERROR(IF(O56&gt;0,(O56/(Objectifs!$B$9*($H56-$J56))),""),"")</f>
        <v/>
      </c>
      <c r="Q56" s="27" t="str">
        <f>IFERROR(VLOOKUP($F56,Prod!$A$2:$L$2,11,FALSE),"")</f>
        <v/>
      </c>
      <c r="R56" s="25" t="str">
        <f>IFERROR(IF(Q56&gt;0,(Q56/(Objectifs!$B$10*(($H56-$J56)))),""),"")</f>
        <v/>
      </c>
      <c r="S56" s="27" t="str">
        <f>IFERROR(VLOOKUP($F56,Prod!$A$2:$L$2,10,FALSE),"")</f>
        <v/>
      </c>
      <c r="T56" s="25" t="str">
        <f>IFERROR(IF(S56&gt;0,(S56/(Objectifs!$B$13*(($H56-$J56)))),""),"")</f>
        <v/>
      </c>
      <c r="U56" s="27" t="str">
        <f>IFERROR(VLOOKUP($F56,Prod!$A$2:$L$2,9,FALSE),"")</f>
        <v/>
      </c>
      <c r="V56" s="25" t="str">
        <f>IFERROR(IF(U56&gt;0,(U56/(Objectifs!$B$14*(($H56-$J56)))),""),"")</f>
        <v/>
      </c>
      <c r="W56" s="27" t="str">
        <f>IFERROR(VLOOKUP($F56,Prod!$A$2:$L$2,12,FALSE),"")</f>
        <v/>
      </c>
      <c r="X56" s="25" t="str">
        <f>IFERROR(IF(W56&gt;0,(W56/(Objectifs!$B$15*(($H56-$J56)))),""),"")</f>
        <v/>
      </c>
      <c r="Y56" s="90" t="str">
        <f t="shared" si="7"/>
        <v/>
      </c>
      <c r="Z56" s="26" t="str">
        <f t="shared" si="8"/>
        <v/>
      </c>
      <c r="AA56" s="26"/>
      <c r="AB56" s="26"/>
    </row>
    <row r="57" spans="1:28" ht="21" customHeight="1" x14ac:dyDescent="0.25">
      <c r="A57" s="62">
        <f t="shared" si="3"/>
        <v>2021</v>
      </c>
      <c r="B57" s="62">
        <f t="shared" si="4"/>
        <v>1</v>
      </c>
      <c r="C57" s="62">
        <f t="shared" si="5"/>
        <v>3</v>
      </c>
      <c r="D57" s="62">
        <f t="shared" si="6"/>
        <v>9</v>
      </c>
      <c r="E57" s="24">
        <f>WORKDAY.INTL(E56,1,11,JoursFériés21[])</f>
        <v>44256</v>
      </c>
      <c r="F57" s="100" t="str">
        <f t="shared" si="0"/>
        <v>44256-TEST</v>
      </c>
      <c r="G57" s="78" t="str">
        <f>IFERROR(VLOOKUP($F57,Kélio[],4,FALSE),"")</f>
        <v/>
      </c>
      <c r="H57" s="76" t="str">
        <f t="shared" si="1"/>
        <v/>
      </c>
      <c r="I57" s="78">
        <f t="shared" si="2"/>
        <v>0</v>
      </c>
      <c r="J57" s="76">
        <f>IFERROR(IF(VLOOKUP(F57,THP[],7,FALSE)="OUI",H57,SUMIFS('Hors prod'!K:K,'Hors prod'!B:B,E57,'Hors prod'!F:F,$G$2)*24),0)</f>
        <v>0</v>
      </c>
      <c r="K57" s="38" t="str">
        <f>IFERROR(VLOOKUP($F57,Prod!$A$2:$L$2,7,FALSE),"")</f>
        <v/>
      </c>
      <c r="L57" s="25" t="str">
        <f>IFERROR(IF(K57&gt;0,(K57/(Objectifs!$B$7*($H57-$J57))),""),"")</f>
        <v/>
      </c>
      <c r="M57" s="27" t="str">
        <f>IFERROR(VLOOKUP($F57,Prod!$A$2:$L$2,6,FALSE),"")</f>
        <v/>
      </c>
      <c r="N57" s="25" t="str">
        <f>IFERROR(IF(M57&gt;0,(M57/(Objectifs!$B$8*($H57-$J57))),""),"")</f>
        <v/>
      </c>
      <c r="O57" s="27" t="str">
        <f>IFERROR(VLOOKUP($F57,Prod!$A$2:$L$2,8,FALSE),"")</f>
        <v/>
      </c>
      <c r="P57" s="25" t="str">
        <f>IFERROR(IF(O57&gt;0,(O57/(Objectifs!$B$9*($H57-$J57))),""),"")</f>
        <v/>
      </c>
      <c r="Q57" s="27" t="str">
        <f>IFERROR(VLOOKUP($F57,Prod!$A$2:$L$2,11,FALSE),"")</f>
        <v/>
      </c>
      <c r="R57" s="25" t="str">
        <f>IFERROR(IF(Q57&gt;0,(Q57/(Objectifs!$B$10*(($H57-$J57)))),""),"")</f>
        <v/>
      </c>
      <c r="S57" s="27" t="str">
        <f>IFERROR(VLOOKUP($F57,Prod!$A$2:$L$2,10,FALSE),"")</f>
        <v/>
      </c>
      <c r="T57" s="25" t="str">
        <f>IFERROR(IF(S57&gt;0,(S57/(Objectifs!$B$13*(($H57-$J57)))),""),"")</f>
        <v/>
      </c>
      <c r="U57" s="27" t="str">
        <f>IFERROR(VLOOKUP($F57,Prod!$A$2:$L$2,9,FALSE),"")</f>
        <v/>
      </c>
      <c r="V57" s="25" t="str">
        <f>IFERROR(IF(U57&gt;0,(U57/(Objectifs!$B$14*(($H57-$J57)))),""),"")</f>
        <v/>
      </c>
      <c r="W57" s="27" t="str">
        <f>IFERROR(VLOOKUP($F57,Prod!$A$2:$L$2,12,FALSE),"")</f>
        <v/>
      </c>
      <c r="X57" s="25" t="str">
        <f>IFERROR(IF(W57&gt;0,(W57/(Objectifs!$B$15*(($H57-$J57)))),""),"")</f>
        <v/>
      </c>
      <c r="Y57" s="90" t="str">
        <f t="shared" si="7"/>
        <v/>
      </c>
      <c r="Z57" s="26" t="str">
        <f t="shared" si="8"/>
        <v/>
      </c>
      <c r="AA57" s="26"/>
      <c r="AB57" s="26"/>
    </row>
    <row r="58" spans="1:28" ht="21" customHeight="1" x14ac:dyDescent="0.25">
      <c r="A58" s="62">
        <f t="shared" si="3"/>
        <v>2021</v>
      </c>
      <c r="B58" s="62">
        <f t="shared" si="4"/>
        <v>1</v>
      </c>
      <c r="C58" s="62">
        <f t="shared" si="5"/>
        <v>3</v>
      </c>
      <c r="D58" s="62">
        <f t="shared" si="6"/>
        <v>9</v>
      </c>
      <c r="E58" s="24">
        <f>WORKDAY.INTL(E57,1,11,JoursFériés21[])</f>
        <v>44257</v>
      </c>
      <c r="F58" s="100" t="str">
        <f t="shared" si="0"/>
        <v>44257-TEST</v>
      </c>
      <c r="G58" s="78" t="str">
        <f>IFERROR(VLOOKUP($F58,Kélio[],4,FALSE),"")</f>
        <v/>
      </c>
      <c r="H58" s="76" t="str">
        <f t="shared" si="1"/>
        <v/>
      </c>
      <c r="I58" s="78">
        <f t="shared" si="2"/>
        <v>0</v>
      </c>
      <c r="J58" s="76">
        <f>IFERROR(IF(VLOOKUP(F58,THP[],7,FALSE)="OUI",H58,SUMIFS('Hors prod'!K:K,'Hors prod'!B:B,E58,'Hors prod'!F:F,$G$2)*24),0)</f>
        <v>0</v>
      </c>
      <c r="K58" s="38" t="str">
        <f>IFERROR(VLOOKUP($F58,Prod!$A$2:$L$2,7,FALSE),"")</f>
        <v/>
      </c>
      <c r="L58" s="25" t="str">
        <f>IFERROR(IF(K58&gt;0,(K58/(Objectifs!$B$7*($H58-$J58))),""),"")</f>
        <v/>
      </c>
      <c r="M58" s="27" t="str">
        <f>IFERROR(VLOOKUP($F58,Prod!$A$2:$L$2,6,FALSE),"")</f>
        <v/>
      </c>
      <c r="N58" s="25" t="str">
        <f>IFERROR(IF(M58&gt;0,(M58/(Objectifs!$B$8*($H58-$J58))),""),"")</f>
        <v/>
      </c>
      <c r="O58" s="27" t="str">
        <f>IFERROR(VLOOKUP($F58,Prod!$A$2:$L$2,8,FALSE),"")</f>
        <v/>
      </c>
      <c r="P58" s="25" t="str">
        <f>IFERROR(IF(O58&gt;0,(O58/(Objectifs!$B$9*($H58-$J58))),""),"")</f>
        <v/>
      </c>
      <c r="Q58" s="27" t="str">
        <f>IFERROR(VLOOKUP($F58,Prod!$A$2:$L$2,11,FALSE),"")</f>
        <v/>
      </c>
      <c r="R58" s="25" t="str">
        <f>IFERROR(IF(Q58&gt;0,(Q58/(Objectifs!$B$10*(($H58-$J58)))),""),"")</f>
        <v/>
      </c>
      <c r="S58" s="27" t="str">
        <f>IFERROR(VLOOKUP($F58,Prod!$A$2:$L$2,10,FALSE),"")</f>
        <v/>
      </c>
      <c r="T58" s="25" t="str">
        <f>IFERROR(IF(S58&gt;0,(S58/(Objectifs!$B$13*(($H58-$J58)))),""),"")</f>
        <v/>
      </c>
      <c r="U58" s="27" t="str">
        <f>IFERROR(VLOOKUP($F58,Prod!$A$2:$L$2,9,FALSE),"")</f>
        <v/>
      </c>
      <c r="V58" s="25" t="str">
        <f>IFERROR(IF(U58&gt;0,(U58/(Objectifs!$B$14*(($H58-$J58)))),""),"")</f>
        <v/>
      </c>
      <c r="W58" s="27" t="str">
        <f>IFERROR(VLOOKUP($F58,Prod!$A$2:$L$2,12,FALSE),"")</f>
        <v/>
      </c>
      <c r="X58" s="25" t="str">
        <f>IFERROR(IF(W58&gt;0,(W58/(Objectifs!$B$15*(($H58-$J58)))),""),"")</f>
        <v/>
      </c>
      <c r="Y58" s="90" t="str">
        <f t="shared" si="7"/>
        <v/>
      </c>
      <c r="Z58" s="26" t="str">
        <f t="shared" si="8"/>
        <v/>
      </c>
      <c r="AA58" s="26"/>
      <c r="AB58" s="26"/>
    </row>
    <row r="59" spans="1:28" ht="21" customHeight="1" x14ac:dyDescent="0.25">
      <c r="A59" s="62">
        <f t="shared" si="3"/>
        <v>2021</v>
      </c>
      <c r="B59" s="62">
        <f t="shared" si="4"/>
        <v>1</v>
      </c>
      <c r="C59" s="62">
        <f t="shared" si="5"/>
        <v>3</v>
      </c>
      <c r="D59" s="62">
        <f t="shared" si="6"/>
        <v>9</v>
      </c>
      <c r="E59" s="24">
        <f>WORKDAY.INTL(E58,1,11,JoursFériés21[])</f>
        <v>44258</v>
      </c>
      <c r="F59" s="100" t="str">
        <f t="shared" si="0"/>
        <v>44258-TEST</v>
      </c>
      <c r="G59" s="78" t="str">
        <f>IFERROR(VLOOKUP($F59,Kélio[],4,FALSE),"")</f>
        <v/>
      </c>
      <c r="H59" s="76" t="str">
        <f t="shared" si="1"/>
        <v/>
      </c>
      <c r="I59" s="78">
        <f t="shared" si="2"/>
        <v>0</v>
      </c>
      <c r="J59" s="76">
        <f>IFERROR(IF(VLOOKUP(F59,THP[],7,FALSE)="OUI",H59,SUMIFS('Hors prod'!K:K,'Hors prod'!B:B,E59,'Hors prod'!F:F,$G$2)*24),0)</f>
        <v>0</v>
      </c>
      <c r="K59" s="38" t="str">
        <f>IFERROR(VLOOKUP($F59,Prod!$A$2:$L$2,7,FALSE),"")</f>
        <v/>
      </c>
      <c r="L59" s="25" t="str">
        <f>IFERROR(IF(K59&gt;0,(K59/(Objectifs!$B$7*($H59-$J59))),""),"")</f>
        <v/>
      </c>
      <c r="M59" s="27" t="str">
        <f>IFERROR(VLOOKUP($F59,Prod!$A$2:$L$2,6,FALSE),"")</f>
        <v/>
      </c>
      <c r="N59" s="25" t="str">
        <f>IFERROR(IF(M59&gt;0,(M59/(Objectifs!$B$8*($H59-$J59))),""),"")</f>
        <v/>
      </c>
      <c r="O59" s="27" t="str">
        <f>IFERROR(VLOOKUP($F59,Prod!$A$2:$L$2,8,FALSE),"")</f>
        <v/>
      </c>
      <c r="P59" s="25" t="str">
        <f>IFERROR(IF(O59&gt;0,(O59/(Objectifs!$B$9*($H59-$J59))),""),"")</f>
        <v/>
      </c>
      <c r="Q59" s="27" t="str">
        <f>IFERROR(VLOOKUP($F59,Prod!$A$2:$L$2,11,FALSE),"")</f>
        <v/>
      </c>
      <c r="R59" s="25" t="str">
        <f>IFERROR(IF(Q59&gt;0,(Q59/(Objectifs!$B$10*(($H59-$J59)))),""),"")</f>
        <v/>
      </c>
      <c r="S59" s="27" t="str">
        <f>IFERROR(VLOOKUP($F59,Prod!$A$2:$L$2,10,FALSE),"")</f>
        <v/>
      </c>
      <c r="T59" s="25" t="str">
        <f>IFERROR(IF(S59&gt;0,(S59/(Objectifs!$B$13*(($H59-$J59)))),""),"")</f>
        <v/>
      </c>
      <c r="U59" s="27" t="str">
        <f>IFERROR(VLOOKUP($F59,Prod!$A$2:$L$2,9,FALSE),"")</f>
        <v/>
      </c>
      <c r="V59" s="25" t="str">
        <f>IFERROR(IF(U59&gt;0,(U59/(Objectifs!$B$14*(($H59-$J59)))),""),"")</f>
        <v/>
      </c>
      <c r="W59" s="27" t="str">
        <f>IFERROR(VLOOKUP($F59,Prod!$A$2:$L$2,12,FALSE),"")</f>
        <v/>
      </c>
      <c r="X59" s="25" t="str">
        <f>IFERROR(IF(W59&gt;0,(W59/(Objectifs!$B$15*(($H59-$J59)))),""),"")</f>
        <v/>
      </c>
      <c r="Y59" s="90" t="str">
        <f t="shared" si="7"/>
        <v/>
      </c>
      <c r="Z59" s="26" t="str">
        <f t="shared" si="8"/>
        <v/>
      </c>
      <c r="AA59" s="26"/>
      <c r="AB59" s="26"/>
    </row>
    <row r="60" spans="1:28" ht="21" customHeight="1" x14ac:dyDescent="0.25">
      <c r="A60" s="62">
        <f t="shared" si="3"/>
        <v>2021</v>
      </c>
      <c r="B60" s="62">
        <f t="shared" si="4"/>
        <v>1</v>
      </c>
      <c r="C60" s="62">
        <f t="shared" si="5"/>
        <v>3</v>
      </c>
      <c r="D60" s="62">
        <f t="shared" si="6"/>
        <v>9</v>
      </c>
      <c r="E60" s="24">
        <f>WORKDAY.INTL(E59,1,11,JoursFériés21[])</f>
        <v>44259</v>
      </c>
      <c r="F60" s="100" t="str">
        <f t="shared" si="0"/>
        <v>44259-TEST</v>
      </c>
      <c r="G60" s="78" t="str">
        <f>IFERROR(VLOOKUP($F60,Kélio[],4,FALSE),"")</f>
        <v/>
      </c>
      <c r="H60" s="76" t="str">
        <f t="shared" si="1"/>
        <v/>
      </c>
      <c r="I60" s="78">
        <f t="shared" si="2"/>
        <v>0</v>
      </c>
      <c r="J60" s="76">
        <f>IFERROR(IF(VLOOKUP(F60,THP[],7,FALSE)="OUI",H60,SUMIFS('Hors prod'!K:K,'Hors prod'!B:B,E60,'Hors prod'!F:F,$G$2)*24),0)</f>
        <v>0</v>
      </c>
      <c r="K60" s="38" t="str">
        <f>IFERROR(VLOOKUP($F60,Prod!$A$2:$L$2,7,FALSE),"")</f>
        <v/>
      </c>
      <c r="L60" s="25" t="str">
        <f>IFERROR(IF(K60&gt;0,(K60/(Objectifs!$B$7*($H60-$J60))),""),"")</f>
        <v/>
      </c>
      <c r="M60" s="27" t="str">
        <f>IFERROR(VLOOKUP($F60,Prod!$A$2:$L$2,6,FALSE),"")</f>
        <v/>
      </c>
      <c r="N60" s="25" t="str">
        <f>IFERROR(IF(M60&gt;0,(M60/(Objectifs!$B$8*($H60-$J60))),""),"")</f>
        <v/>
      </c>
      <c r="O60" s="27" t="str">
        <f>IFERROR(VLOOKUP($F60,Prod!$A$2:$L$2,8,FALSE),"")</f>
        <v/>
      </c>
      <c r="P60" s="25" t="str">
        <f>IFERROR(IF(O60&gt;0,(O60/(Objectifs!$B$9*($H60-$J60))),""),"")</f>
        <v/>
      </c>
      <c r="Q60" s="27" t="str">
        <f>IFERROR(VLOOKUP($F60,Prod!$A$2:$L$2,11,FALSE),"")</f>
        <v/>
      </c>
      <c r="R60" s="25" t="str">
        <f>IFERROR(IF(Q60&gt;0,(Q60/(Objectifs!$B$10*(($H60-$J60)))),""),"")</f>
        <v/>
      </c>
      <c r="S60" s="27" t="str">
        <f>IFERROR(VLOOKUP($F60,Prod!$A$2:$L$2,10,FALSE),"")</f>
        <v/>
      </c>
      <c r="T60" s="25" t="str">
        <f>IFERROR(IF(S60&gt;0,(S60/(Objectifs!$B$13*(($H60-$J60)))),""),"")</f>
        <v/>
      </c>
      <c r="U60" s="27" t="str">
        <f>IFERROR(VLOOKUP($F60,Prod!$A$2:$L$2,9,FALSE),"")</f>
        <v/>
      </c>
      <c r="V60" s="25" t="str">
        <f>IFERROR(IF(U60&gt;0,(U60/(Objectifs!$B$14*(($H60-$J60)))),""),"")</f>
        <v/>
      </c>
      <c r="W60" s="27" t="str">
        <f>IFERROR(VLOOKUP($F60,Prod!$A$2:$L$2,12,FALSE),"")</f>
        <v/>
      </c>
      <c r="X60" s="25" t="str">
        <f>IFERROR(IF(W60&gt;0,(W60/(Objectifs!$B$15*(($H60-$J60)))),""),"")</f>
        <v/>
      </c>
      <c r="Y60" s="90" t="str">
        <f t="shared" si="7"/>
        <v/>
      </c>
      <c r="Z60" s="26" t="str">
        <f t="shared" si="8"/>
        <v/>
      </c>
      <c r="AA60" s="26"/>
      <c r="AB60" s="26"/>
    </row>
    <row r="61" spans="1:28" ht="21" customHeight="1" x14ac:dyDescent="0.25">
      <c r="A61" s="62">
        <f t="shared" si="3"/>
        <v>2021</v>
      </c>
      <c r="B61" s="62">
        <f t="shared" si="4"/>
        <v>1</v>
      </c>
      <c r="C61" s="62">
        <f t="shared" si="5"/>
        <v>3</v>
      </c>
      <c r="D61" s="62">
        <f t="shared" si="6"/>
        <v>9</v>
      </c>
      <c r="E61" s="24">
        <f>WORKDAY.INTL(E60,1,11,JoursFériés21[])</f>
        <v>44260</v>
      </c>
      <c r="F61" s="100" t="str">
        <f t="shared" si="0"/>
        <v>44260-TEST</v>
      </c>
      <c r="G61" s="78" t="str">
        <f>IFERROR(VLOOKUP($F61,Kélio[],4,FALSE),"")</f>
        <v/>
      </c>
      <c r="H61" s="76" t="str">
        <f t="shared" si="1"/>
        <v/>
      </c>
      <c r="I61" s="78">
        <f t="shared" si="2"/>
        <v>0</v>
      </c>
      <c r="J61" s="76">
        <f>IFERROR(IF(VLOOKUP(F61,THP[],7,FALSE)="OUI",H61,SUMIFS('Hors prod'!K:K,'Hors prod'!B:B,E61,'Hors prod'!F:F,$G$2)*24),0)</f>
        <v>0</v>
      </c>
      <c r="K61" s="38" t="str">
        <f>IFERROR(VLOOKUP($F61,Prod!$A$2:$L$2,7,FALSE),"")</f>
        <v/>
      </c>
      <c r="L61" s="25" t="str">
        <f>IFERROR(IF(K61&gt;0,(K61/(Objectifs!$B$7*($H61-$J61))),""),"")</f>
        <v/>
      </c>
      <c r="M61" s="27" t="str">
        <f>IFERROR(VLOOKUP($F61,Prod!$A$2:$L$2,6,FALSE),"")</f>
        <v/>
      </c>
      <c r="N61" s="25" t="str">
        <f>IFERROR(IF(M61&gt;0,(M61/(Objectifs!$B$8*($H61-$J61))),""),"")</f>
        <v/>
      </c>
      <c r="O61" s="27" t="str">
        <f>IFERROR(VLOOKUP($F61,Prod!$A$2:$L$2,8,FALSE),"")</f>
        <v/>
      </c>
      <c r="P61" s="25" t="str">
        <f>IFERROR(IF(O61&gt;0,(O61/(Objectifs!$B$9*($H61-$J61))),""),"")</f>
        <v/>
      </c>
      <c r="Q61" s="27" t="str">
        <f>IFERROR(VLOOKUP($F61,Prod!$A$2:$L$2,11,FALSE),"")</f>
        <v/>
      </c>
      <c r="R61" s="25" t="str">
        <f>IFERROR(IF(Q61&gt;0,(Q61/(Objectifs!$B$10*(($H61-$J61)))),""),"")</f>
        <v/>
      </c>
      <c r="S61" s="27" t="str">
        <f>IFERROR(VLOOKUP($F61,Prod!$A$2:$L$2,10,FALSE),"")</f>
        <v/>
      </c>
      <c r="T61" s="25" t="str">
        <f>IFERROR(IF(S61&gt;0,(S61/(Objectifs!$B$13*(($H61-$J61)))),""),"")</f>
        <v/>
      </c>
      <c r="U61" s="27" t="str">
        <f>IFERROR(VLOOKUP($F61,Prod!$A$2:$L$2,9,FALSE),"")</f>
        <v/>
      </c>
      <c r="V61" s="25" t="str">
        <f>IFERROR(IF(U61&gt;0,(U61/(Objectifs!$B$14*(($H61-$J61)))),""),"")</f>
        <v/>
      </c>
      <c r="W61" s="27" t="str">
        <f>IFERROR(VLOOKUP($F61,Prod!$A$2:$L$2,12,FALSE),"")</f>
        <v/>
      </c>
      <c r="X61" s="25" t="str">
        <f>IFERROR(IF(W61&gt;0,(W61/(Objectifs!$B$15*(($H61-$J61)))),""),"")</f>
        <v/>
      </c>
      <c r="Y61" s="90" t="str">
        <f t="shared" si="7"/>
        <v/>
      </c>
      <c r="Z61" s="26" t="str">
        <f t="shared" si="8"/>
        <v/>
      </c>
      <c r="AA61" s="26"/>
      <c r="AB61" s="26"/>
    </row>
    <row r="62" spans="1:28" ht="21" customHeight="1" x14ac:dyDescent="0.25">
      <c r="A62" s="62">
        <f t="shared" si="3"/>
        <v>2021</v>
      </c>
      <c r="B62" s="62">
        <f t="shared" si="4"/>
        <v>1</v>
      </c>
      <c r="C62" s="62">
        <f t="shared" si="5"/>
        <v>3</v>
      </c>
      <c r="D62" s="62">
        <f t="shared" si="6"/>
        <v>9</v>
      </c>
      <c r="E62" s="24">
        <f>WORKDAY.INTL(E61,1,11,JoursFériés21[])</f>
        <v>44261</v>
      </c>
      <c r="F62" s="100" t="str">
        <f t="shared" si="0"/>
        <v>44261-TEST</v>
      </c>
      <c r="G62" s="78" t="str">
        <f>IFERROR(VLOOKUP($F62,Kélio[],4,FALSE),"")</f>
        <v/>
      </c>
      <c r="H62" s="76" t="str">
        <f t="shared" si="1"/>
        <v/>
      </c>
      <c r="I62" s="78">
        <f t="shared" si="2"/>
        <v>0</v>
      </c>
      <c r="J62" s="76">
        <f>IFERROR(IF(VLOOKUP(F62,THP[],7,FALSE)="OUI",H62,SUMIFS('Hors prod'!K:K,'Hors prod'!B:B,E62,'Hors prod'!F:F,$G$2)*24),0)</f>
        <v>0</v>
      </c>
      <c r="K62" s="38" t="str">
        <f>IFERROR(VLOOKUP($F62,Prod!$A$2:$L$2,7,FALSE),"")</f>
        <v/>
      </c>
      <c r="L62" s="25" t="str">
        <f>IFERROR(IF(K62&gt;0,(K62/(Objectifs!$B$7*($H62-$J62))),""),"")</f>
        <v/>
      </c>
      <c r="M62" s="27" t="str">
        <f>IFERROR(VLOOKUP($F62,Prod!$A$2:$L$2,6,FALSE),"")</f>
        <v/>
      </c>
      <c r="N62" s="25" t="str">
        <f>IFERROR(IF(M62&gt;0,(M62/(Objectifs!$B$8*($H62-$J62))),""),"")</f>
        <v/>
      </c>
      <c r="O62" s="27" t="str">
        <f>IFERROR(VLOOKUP($F62,Prod!$A$2:$L$2,8,FALSE),"")</f>
        <v/>
      </c>
      <c r="P62" s="25" t="str">
        <f>IFERROR(IF(O62&gt;0,(O62/(Objectifs!$B$9*($H62-$J62))),""),"")</f>
        <v/>
      </c>
      <c r="Q62" s="27" t="str">
        <f>IFERROR(VLOOKUP($F62,Prod!$A$2:$L$2,11,FALSE),"")</f>
        <v/>
      </c>
      <c r="R62" s="25" t="str">
        <f>IFERROR(IF(Q62&gt;0,(Q62/(Objectifs!$B$10*(($H62-$J62)))),""),"")</f>
        <v/>
      </c>
      <c r="S62" s="27" t="str">
        <f>IFERROR(VLOOKUP($F62,Prod!$A$2:$L$2,10,FALSE),"")</f>
        <v/>
      </c>
      <c r="T62" s="25" t="str">
        <f>IFERROR(IF(S62&gt;0,(S62/(Objectifs!$B$13*(($H62-$J62)))),""),"")</f>
        <v/>
      </c>
      <c r="U62" s="27" t="str">
        <f>IFERROR(VLOOKUP($F62,Prod!$A$2:$L$2,9,FALSE),"")</f>
        <v/>
      </c>
      <c r="V62" s="25" t="str">
        <f>IFERROR(IF(U62&gt;0,(U62/(Objectifs!$B$14*(($H62-$J62)))),""),"")</f>
        <v/>
      </c>
      <c r="W62" s="27" t="str">
        <f>IFERROR(VLOOKUP($F62,Prod!$A$2:$L$2,12,FALSE),"")</f>
        <v/>
      </c>
      <c r="X62" s="25" t="str">
        <f>IFERROR(IF(W62&gt;0,(W62/(Objectifs!$B$15*(($H62-$J62)))),""),"")</f>
        <v/>
      </c>
      <c r="Y62" s="90" t="str">
        <f t="shared" si="7"/>
        <v/>
      </c>
      <c r="Z62" s="26" t="str">
        <f t="shared" si="8"/>
        <v/>
      </c>
      <c r="AA62" s="26"/>
      <c r="AB62" s="26"/>
    </row>
    <row r="63" spans="1:28" ht="21" customHeight="1" x14ac:dyDescent="0.25">
      <c r="A63" s="62">
        <f t="shared" si="3"/>
        <v>2021</v>
      </c>
      <c r="B63" s="62">
        <f t="shared" si="4"/>
        <v>1</v>
      </c>
      <c r="C63" s="62">
        <f t="shared" si="5"/>
        <v>3</v>
      </c>
      <c r="D63" s="62">
        <f t="shared" si="6"/>
        <v>10</v>
      </c>
      <c r="E63" s="24">
        <f>WORKDAY.INTL(E62,1,11,JoursFériés21[])</f>
        <v>44263</v>
      </c>
      <c r="F63" s="100" t="str">
        <f t="shared" si="0"/>
        <v>44263-TEST</v>
      </c>
      <c r="G63" s="78" t="str">
        <f>IFERROR(VLOOKUP($F63,Kélio[],4,FALSE),"")</f>
        <v/>
      </c>
      <c r="H63" s="76" t="str">
        <f t="shared" si="1"/>
        <v/>
      </c>
      <c r="I63" s="78">
        <f t="shared" si="2"/>
        <v>0</v>
      </c>
      <c r="J63" s="76">
        <f>IFERROR(IF(VLOOKUP(F63,THP[],7,FALSE)="OUI",H63,SUMIFS('Hors prod'!K:K,'Hors prod'!B:B,E63,'Hors prod'!F:F,$G$2)*24),0)</f>
        <v>0</v>
      </c>
      <c r="K63" s="38" t="str">
        <f>IFERROR(VLOOKUP($F63,Prod!$A$2:$L$2,7,FALSE),"")</f>
        <v/>
      </c>
      <c r="L63" s="25" t="str">
        <f>IFERROR(IF(K63&gt;0,(K63/(Objectifs!$B$7*($H63-$J63))),""),"")</f>
        <v/>
      </c>
      <c r="M63" s="27" t="str">
        <f>IFERROR(VLOOKUP($F63,Prod!$A$2:$L$2,6,FALSE),"")</f>
        <v/>
      </c>
      <c r="N63" s="25" t="str">
        <f>IFERROR(IF(M63&gt;0,(M63/(Objectifs!$B$8*($H63-$J63))),""),"")</f>
        <v/>
      </c>
      <c r="O63" s="27" t="str">
        <f>IFERROR(VLOOKUP($F63,Prod!$A$2:$L$2,8,FALSE),"")</f>
        <v/>
      </c>
      <c r="P63" s="25" t="str">
        <f>IFERROR(IF(O63&gt;0,(O63/(Objectifs!$B$9*($H63-$J63))),""),"")</f>
        <v/>
      </c>
      <c r="Q63" s="27" t="str">
        <f>IFERROR(VLOOKUP($F63,Prod!$A$2:$L$2,11,FALSE),"")</f>
        <v/>
      </c>
      <c r="R63" s="25" t="str">
        <f>IFERROR(IF(Q63&gt;0,(Q63/(Objectifs!$B$10*(($H63-$J63)))),""),"")</f>
        <v/>
      </c>
      <c r="S63" s="27" t="str">
        <f>IFERROR(VLOOKUP($F63,Prod!$A$2:$L$2,10,FALSE),"")</f>
        <v/>
      </c>
      <c r="T63" s="25" t="str">
        <f>IFERROR(IF(S63&gt;0,(S63/(Objectifs!$B$13*(($H63-$J63)))),""),"")</f>
        <v/>
      </c>
      <c r="U63" s="27" t="str">
        <f>IFERROR(VLOOKUP($F63,Prod!$A$2:$L$2,9,FALSE),"")</f>
        <v/>
      </c>
      <c r="V63" s="25" t="str">
        <f>IFERROR(IF(U63&gt;0,(U63/(Objectifs!$B$14*(($H63-$J63)))),""),"")</f>
        <v/>
      </c>
      <c r="W63" s="27" t="str">
        <f>IFERROR(VLOOKUP($F63,Prod!$A$2:$L$2,12,FALSE),"")</f>
        <v/>
      </c>
      <c r="X63" s="25" t="str">
        <f>IFERROR(IF(W63&gt;0,(W63/(Objectifs!$B$15*(($H63-$J63)))),""),"")</f>
        <v/>
      </c>
      <c r="Y63" s="90" t="str">
        <f t="shared" si="7"/>
        <v/>
      </c>
      <c r="Z63" s="26" t="str">
        <f t="shared" si="8"/>
        <v/>
      </c>
      <c r="AA63" s="26"/>
      <c r="AB63" s="26"/>
    </row>
    <row r="64" spans="1:28" ht="21" customHeight="1" x14ac:dyDescent="0.25">
      <c r="A64" s="62">
        <f t="shared" si="3"/>
        <v>2021</v>
      </c>
      <c r="B64" s="62">
        <f t="shared" si="4"/>
        <v>1</v>
      </c>
      <c r="C64" s="62">
        <f t="shared" si="5"/>
        <v>3</v>
      </c>
      <c r="D64" s="62">
        <f t="shared" si="6"/>
        <v>10</v>
      </c>
      <c r="E64" s="24">
        <f>WORKDAY.INTL(E63,1,11,JoursFériés21[])</f>
        <v>44264</v>
      </c>
      <c r="F64" s="100" t="str">
        <f t="shared" si="0"/>
        <v>44264-TEST</v>
      </c>
      <c r="G64" s="78" t="str">
        <f>IFERROR(VLOOKUP($F64,Kélio[],4,FALSE),"")</f>
        <v/>
      </c>
      <c r="H64" s="76" t="str">
        <f t="shared" si="1"/>
        <v/>
      </c>
      <c r="I64" s="78">
        <f t="shared" si="2"/>
        <v>0</v>
      </c>
      <c r="J64" s="76">
        <f>IFERROR(IF(VLOOKUP(F64,THP[],7,FALSE)="OUI",H64,SUMIFS('Hors prod'!K:K,'Hors prod'!B:B,E64,'Hors prod'!F:F,$G$2)*24),0)</f>
        <v>0</v>
      </c>
      <c r="K64" s="38" t="str">
        <f>IFERROR(VLOOKUP($F64,Prod!$A$2:$L$2,7,FALSE),"")</f>
        <v/>
      </c>
      <c r="L64" s="25" t="str">
        <f>IFERROR(IF(K64&gt;0,(K64/(Objectifs!$B$7*($H64-$J64))),""),"")</f>
        <v/>
      </c>
      <c r="M64" s="27" t="str">
        <f>IFERROR(VLOOKUP($F64,Prod!$A$2:$L$2,6,FALSE),"")</f>
        <v/>
      </c>
      <c r="N64" s="25" t="str">
        <f>IFERROR(IF(M64&gt;0,(M64/(Objectifs!$B$8*($H64-$J64))),""),"")</f>
        <v/>
      </c>
      <c r="O64" s="27" t="str">
        <f>IFERROR(VLOOKUP($F64,Prod!$A$2:$L$2,8,FALSE),"")</f>
        <v/>
      </c>
      <c r="P64" s="25" t="str">
        <f>IFERROR(IF(O64&gt;0,(O64/(Objectifs!$B$9*($H64-$J64))),""),"")</f>
        <v/>
      </c>
      <c r="Q64" s="27" t="str">
        <f>IFERROR(VLOOKUP($F64,Prod!$A$2:$L$2,11,FALSE),"")</f>
        <v/>
      </c>
      <c r="R64" s="25" t="str">
        <f>IFERROR(IF(Q64&gt;0,(Q64/(Objectifs!$B$10*(($H64-$J64)))),""),"")</f>
        <v/>
      </c>
      <c r="S64" s="27" t="str">
        <f>IFERROR(VLOOKUP($F64,Prod!$A$2:$L$2,10,FALSE),"")</f>
        <v/>
      </c>
      <c r="T64" s="25" t="str">
        <f>IFERROR(IF(S64&gt;0,(S64/(Objectifs!$B$13*(($H64-$J64)))),""),"")</f>
        <v/>
      </c>
      <c r="U64" s="27" t="str">
        <f>IFERROR(VLOOKUP($F64,Prod!$A$2:$L$2,9,FALSE),"")</f>
        <v/>
      </c>
      <c r="V64" s="25" t="str">
        <f>IFERROR(IF(U64&gt;0,(U64/(Objectifs!$B$14*(($H64-$J64)))),""),"")</f>
        <v/>
      </c>
      <c r="W64" s="27" t="str">
        <f>IFERROR(VLOOKUP($F64,Prod!$A$2:$L$2,12,FALSE),"")</f>
        <v/>
      </c>
      <c r="X64" s="25" t="str">
        <f>IFERROR(IF(W64&gt;0,(W64/(Objectifs!$B$15*(($H64-$J64)))),""),"")</f>
        <v/>
      </c>
      <c r="Y64" s="90" t="str">
        <f t="shared" si="7"/>
        <v/>
      </c>
      <c r="Z64" s="26" t="str">
        <f t="shared" si="8"/>
        <v/>
      </c>
      <c r="AA64" s="26"/>
      <c r="AB64" s="26"/>
    </row>
    <row r="65" spans="1:28" ht="21" customHeight="1" x14ac:dyDescent="0.25">
      <c r="A65" s="62">
        <f t="shared" si="3"/>
        <v>2021</v>
      </c>
      <c r="B65" s="62">
        <f t="shared" si="4"/>
        <v>1</v>
      </c>
      <c r="C65" s="62">
        <f t="shared" si="5"/>
        <v>3</v>
      </c>
      <c r="D65" s="62">
        <f t="shared" si="6"/>
        <v>10</v>
      </c>
      <c r="E65" s="24">
        <f>WORKDAY.INTL(E64,1,11,JoursFériés21[])</f>
        <v>44265</v>
      </c>
      <c r="F65" s="100" t="str">
        <f t="shared" si="0"/>
        <v>44265-TEST</v>
      </c>
      <c r="G65" s="78" t="str">
        <f>IFERROR(VLOOKUP($F65,Kélio[],4,FALSE),"")</f>
        <v/>
      </c>
      <c r="H65" s="76" t="str">
        <f t="shared" si="1"/>
        <v/>
      </c>
      <c r="I65" s="78">
        <f t="shared" si="2"/>
        <v>0</v>
      </c>
      <c r="J65" s="76">
        <f>IFERROR(IF(VLOOKUP(F65,THP[],7,FALSE)="OUI",H65,SUMIFS('Hors prod'!K:K,'Hors prod'!B:B,E65,'Hors prod'!F:F,$G$2)*24),0)</f>
        <v>0</v>
      </c>
      <c r="K65" s="38" t="str">
        <f>IFERROR(VLOOKUP($F65,Prod!$A$2:$L$2,7,FALSE),"")</f>
        <v/>
      </c>
      <c r="L65" s="25" t="str">
        <f>IFERROR(IF(K65&gt;0,(K65/(Objectifs!$B$7*($H65-$J65))),""),"")</f>
        <v/>
      </c>
      <c r="M65" s="27" t="str">
        <f>IFERROR(VLOOKUP($F65,Prod!$A$2:$L$2,6,FALSE),"")</f>
        <v/>
      </c>
      <c r="N65" s="25" t="str">
        <f>IFERROR(IF(M65&gt;0,(M65/(Objectifs!$B$8*($H65-$J65))),""),"")</f>
        <v/>
      </c>
      <c r="O65" s="27" t="str">
        <f>IFERROR(VLOOKUP($F65,Prod!$A$2:$L$2,8,FALSE),"")</f>
        <v/>
      </c>
      <c r="P65" s="25" t="str">
        <f>IFERROR(IF(O65&gt;0,(O65/(Objectifs!$B$9*($H65-$J65))),""),"")</f>
        <v/>
      </c>
      <c r="Q65" s="27" t="str">
        <f>IFERROR(VLOOKUP($F65,Prod!$A$2:$L$2,11,FALSE),"")</f>
        <v/>
      </c>
      <c r="R65" s="25" t="str">
        <f>IFERROR(IF(Q65&gt;0,(Q65/(Objectifs!$B$10*(($H65-$J65)))),""),"")</f>
        <v/>
      </c>
      <c r="S65" s="27" t="str">
        <f>IFERROR(VLOOKUP($F65,Prod!$A$2:$L$2,10,FALSE),"")</f>
        <v/>
      </c>
      <c r="T65" s="25" t="str">
        <f>IFERROR(IF(S65&gt;0,(S65/(Objectifs!$B$13*(($H65-$J65)))),""),"")</f>
        <v/>
      </c>
      <c r="U65" s="27" t="str">
        <f>IFERROR(VLOOKUP($F65,Prod!$A$2:$L$2,9,FALSE),"")</f>
        <v/>
      </c>
      <c r="V65" s="25" t="str">
        <f>IFERROR(IF(U65&gt;0,(U65/(Objectifs!$B$14*(($H65-$J65)))),""),"")</f>
        <v/>
      </c>
      <c r="W65" s="27" t="str">
        <f>IFERROR(VLOOKUP($F65,Prod!$A$2:$L$2,12,FALSE),"")</f>
        <v/>
      </c>
      <c r="X65" s="25" t="str">
        <f>IFERROR(IF(W65&gt;0,(W65/(Objectifs!$B$15*(($H65-$J65)))),""),"")</f>
        <v/>
      </c>
      <c r="Y65" s="90" t="str">
        <f t="shared" si="7"/>
        <v/>
      </c>
      <c r="Z65" s="26" t="str">
        <f t="shared" si="8"/>
        <v/>
      </c>
      <c r="AA65" s="26"/>
      <c r="AB65" s="26"/>
    </row>
    <row r="66" spans="1:28" ht="21" customHeight="1" x14ac:dyDescent="0.25">
      <c r="A66" s="62">
        <f t="shared" si="3"/>
        <v>2021</v>
      </c>
      <c r="B66" s="62">
        <f t="shared" si="4"/>
        <v>1</v>
      </c>
      <c r="C66" s="62">
        <f t="shared" si="5"/>
        <v>3</v>
      </c>
      <c r="D66" s="62">
        <f t="shared" si="6"/>
        <v>10</v>
      </c>
      <c r="E66" s="24">
        <f>WORKDAY.INTL(E65,1,11,JoursFériés21[])</f>
        <v>44266</v>
      </c>
      <c r="F66" s="100" t="str">
        <f t="shared" si="0"/>
        <v>44266-TEST</v>
      </c>
      <c r="G66" s="78" t="str">
        <f>IFERROR(VLOOKUP($F66,Kélio[],4,FALSE),"")</f>
        <v/>
      </c>
      <c r="H66" s="76" t="str">
        <f t="shared" si="1"/>
        <v/>
      </c>
      <c r="I66" s="78">
        <f t="shared" si="2"/>
        <v>0</v>
      </c>
      <c r="J66" s="76">
        <f>IFERROR(IF(VLOOKUP(F66,THP[],7,FALSE)="OUI",H66,SUMIFS('Hors prod'!K:K,'Hors prod'!B:B,E66,'Hors prod'!F:F,$G$2)*24),0)</f>
        <v>0</v>
      </c>
      <c r="K66" s="38" t="str">
        <f>IFERROR(VLOOKUP($F66,Prod!$A$2:$L$2,7,FALSE),"")</f>
        <v/>
      </c>
      <c r="L66" s="25" t="str">
        <f>IFERROR(IF(K66&gt;0,(K66/(Objectifs!$B$7*($H66-$J66))),""),"")</f>
        <v/>
      </c>
      <c r="M66" s="27" t="str">
        <f>IFERROR(VLOOKUP($F66,Prod!$A$2:$L$2,6,FALSE),"")</f>
        <v/>
      </c>
      <c r="N66" s="25" t="str">
        <f>IFERROR(IF(M66&gt;0,(M66/(Objectifs!$B$8*($H66-$J66))),""),"")</f>
        <v/>
      </c>
      <c r="O66" s="27" t="str">
        <f>IFERROR(VLOOKUP($F66,Prod!$A$2:$L$2,8,FALSE),"")</f>
        <v/>
      </c>
      <c r="P66" s="25" t="str">
        <f>IFERROR(IF(O66&gt;0,(O66/(Objectifs!$B$9*($H66-$J66))),""),"")</f>
        <v/>
      </c>
      <c r="Q66" s="27" t="str">
        <f>IFERROR(VLOOKUP($F66,Prod!$A$2:$L$2,11,FALSE),"")</f>
        <v/>
      </c>
      <c r="R66" s="25" t="str">
        <f>IFERROR(IF(Q66&gt;0,(Q66/(Objectifs!$B$10*(($H66-$J66)))),""),"")</f>
        <v/>
      </c>
      <c r="S66" s="27" t="str">
        <f>IFERROR(VLOOKUP($F66,Prod!$A$2:$L$2,10,FALSE),"")</f>
        <v/>
      </c>
      <c r="T66" s="25" t="str">
        <f>IFERROR(IF(S66&gt;0,(S66/(Objectifs!$B$13*(($H66-$J66)))),""),"")</f>
        <v/>
      </c>
      <c r="U66" s="27" t="str">
        <f>IFERROR(VLOOKUP($F66,Prod!$A$2:$L$2,9,FALSE),"")</f>
        <v/>
      </c>
      <c r="V66" s="25" t="str">
        <f>IFERROR(IF(U66&gt;0,(U66/(Objectifs!$B$14*(($H66-$J66)))),""),"")</f>
        <v/>
      </c>
      <c r="W66" s="27" t="str">
        <f>IFERROR(VLOOKUP($F66,Prod!$A$2:$L$2,12,FALSE),"")</f>
        <v/>
      </c>
      <c r="X66" s="25" t="str">
        <f>IFERROR(IF(W66&gt;0,(W66/(Objectifs!$B$15*(($H66-$J66)))),""),"")</f>
        <v/>
      </c>
      <c r="Y66" s="90" t="str">
        <f t="shared" si="7"/>
        <v/>
      </c>
      <c r="Z66" s="26" t="str">
        <f t="shared" si="8"/>
        <v/>
      </c>
      <c r="AA66" s="26"/>
      <c r="AB66" s="26"/>
    </row>
    <row r="67" spans="1:28" ht="21" customHeight="1" x14ac:dyDescent="0.25">
      <c r="A67" s="62">
        <f t="shared" si="3"/>
        <v>2021</v>
      </c>
      <c r="B67" s="62">
        <f t="shared" si="4"/>
        <v>1</v>
      </c>
      <c r="C67" s="62">
        <f t="shared" si="5"/>
        <v>3</v>
      </c>
      <c r="D67" s="62">
        <f t="shared" si="6"/>
        <v>10</v>
      </c>
      <c r="E67" s="24">
        <f>WORKDAY.INTL(E66,1,11,JoursFériés21[])</f>
        <v>44267</v>
      </c>
      <c r="F67" s="100" t="str">
        <f t="shared" si="0"/>
        <v>44267-TEST</v>
      </c>
      <c r="G67" s="78" t="str">
        <f>IFERROR(VLOOKUP($F67,Kélio[],4,FALSE),"")</f>
        <v/>
      </c>
      <c r="H67" s="76" t="str">
        <f t="shared" si="1"/>
        <v/>
      </c>
      <c r="I67" s="78">
        <f t="shared" si="2"/>
        <v>0</v>
      </c>
      <c r="J67" s="76">
        <f>IFERROR(IF(VLOOKUP(F67,THP[],7,FALSE)="OUI",H67,SUMIFS('Hors prod'!K:K,'Hors prod'!B:B,E67,'Hors prod'!F:F,$G$2)*24),0)</f>
        <v>0</v>
      </c>
      <c r="K67" s="38" t="str">
        <f>IFERROR(VLOOKUP($F67,Prod!$A$2:$L$2,7,FALSE),"")</f>
        <v/>
      </c>
      <c r="L67" s="25" t="str">
        <f>IFERROR(IF(K67&gt;0,(K67/(Objectifs!$B$7*($H67-$J67))),""),"")</f>
        <v/>
      </c>
      <c r="M67" s="27" t="str">
        <f>IFERROR(VLOOKUP($F67,Prod!$A$2:$L$2,6,FALSE),"")</f>
        <v/>
      </c>
      <c r="N67" s="25" t="str">
        <f>IFERROR(IF(M67&gt;0,(M67/(Objectifs!$B$8*($H67-$J67))),""),"")</f>
        <v/>
      </c>
      <c r="O67" s="27" t="str">
        <f>IFERROR(VLOOKUP($F67,Prod!$A$2:$L$2,8,FALSE),"")</f>
        <v/>
      </c>
      <c r="P67" s="25" t="str">
        <f>IFERROR(IF(O67&gt;0,(O67/(Objectifs!$B$9*($H67-$J67))),""),"")</f>
        <v/>
      </c>
      <c r="Q67" s="27" t="str">
        <f>IFERROR(VLOOKUP($F67,Prod!$A$2:$L$2,11,FALSE),"")</f>
        <v/>
      </c>
      <c r="R67" s="25" t="str">
        <f>IFERROR(IF(Q67&gt;0,(Q67/(Objectifs!$B$10*(($H67-$J67)))),""),"")</f>
        <v/>
      </c>
      <c r="S67" s="27" t="str">
        <f>IFERROR(VLOOKUP($F67,Prod!$A$2:$L$2,10,FALSE),"")</f>
        <v/>
      </c>
      <c r="T67" s="25" t="str">
        <f>IFERROR(IF(S67&gt;0,(S67/(Objectifs!$B$13*(($H67-$J67)))),""),"")</f>
        <v/>
      </c>
      <c r="U67" s="27" t="str">
        <f>IFERROR(VLOOKUP($F67,Prod!$A$2:$L$2,9,FALSE),"")</f>
        <v/>
      </c>
      <c r="V67" s="25" t="str">
        <f>IFERROR(IF(U67&gt;0,(U67/(Objectifs!$B$14*(($H67-$J67)))),""),"")</f>
        <v/>
      </c>
      <c r="W67" s="27" t="str">
        <f>IFERROR(VLOOKUP($F67,Prod!$A$2:$L$2,12,FALSE),"")</f>
        <v/>
      </c>
      <c r="X67" s="25" t="str">
        <f>IFERROR(IF(W67&gt;0,(W67/(Objectifs!$B$15*(($H67-$J67)))),""),"")</f>
        <v/>
      </c>
      <c r="Y67" s="90" t="str">
        <f t="shared" si="7"/>
        <v/>
      </c>
      <c r="Z67" s="26" t="str">
        <f t="shared" si="8"/>
        <v/>
      </c>
      <c r="AA67" s="26"/>
      <c r="AB67" s="26"/>
    </row>
    <row r="68" spans="1:28" ht="21" customHeight="1" x14ac:dyDescent="0.25">
      <c r="A68" s="62">
        <f t="shared" si="3"/>
        <v>2021</v>
      </c>
      <c r="B68" s="62">
        <f t="shared" si="4"/>
        <v>1</v>
      </c>
      <c r="C68" s="62">
        <f t="shared" si="5"/>
        <v>3</v>
      </c>
      <c r="D68" s="62">
        <f t="shared" si="6"/>
        <v>10</v>
      </c>
      <c r="E68" s="24">
        <f>WORKDAY.INTL(E67,1,11,JoursFériés21[])</f>
        <v>44268</v>
      </c>
      <c r="F68" s="100" t="str">
        <f t="shared" si="0"/>
        <v>44268-TEST</v>
      </c>
      <c r="G68" s="78" t="str">
        <f>IFERROR(VLOOKUP($F68,Kélio[],4,FALSE),"")</f>
        <v/>
      </c>
      <c r="H68" s="76" t="str">
        <f t="shared" si="1"/>
        <v/>
      </c>
      <c r="I68" s="78">
        <f t="shared" si="2"/>
        <v>0</v>
      </c>
      <c r="J68" s="76">
        <f>IFERROR(IF(VLOOKUP(F68,THP[],7,FALSE)="OUI",H68,SUMIFS('Hors prod'!K:K,'Hors prod'!B:B,E68,'Hors prod'!F:F,$G$2)*24),0)</f>
        <v>0</v>
      </c>
      <c r="K68" s="38" t="str">
        <f>IFERROR(VLOOKUP($F68,Prod!$A$2:$L$2,7,FALSE),"")</f>
        <v/>
      </c>
      <c r="L68" s="25" t="str">
        <f>IFERROR(IF(K68&gt;0,(K68/(Objectifs!$B$7*($H68-$J68))),""),"")</f>
        <v/>
      </c>
      <c r="M68" s="27" t="str">
        <f>IFERROR(VLOOKUP($F68,Prod!$A$2:$L$2,6,FALSE),"")</f>
        <v/>
      </c>
      <c r="N68" s="25" t="str">
        <f>IFERROR(IF(M68&gt;0,(M68/(Objectifs!$B$8*($H68-$J68))),""),"")</f>
        <v/>
      </c>
      <c r="O68" s="27" t="str">
        <f>IFERROR(VLOOKUP($F68,Prod!$A$2:$L$2,8,FALSE),"")</f>
        <v/>
      </c>
      <c r="P68" s="25" t="str">
        <f>IFERROR(IF(O68&gt;0,(O68/(Objectifs!$B$9*($H68-$J68))),""),"")</f>
        <v/>
      </c>
      <c r="Q68" s="27" t="str">
        <f>IFERROR(VLOOKUP($F68,Prod!$A$2:$L$2,11,FALSE),"")</f>
        <v/>
      </c>
      <c r="R68" s="25" t="str">
        <f>IFERROR(IF(Q68&gt;0,(Q68/(Objectifs!$B$10*(($H68-$J68)))),""),"")</f>
        <v/>
      </c>
      <c r="S68" s="27" t="str">
        <f>IFERROR(VLOOKUP($F68,Prod!$A$2:$L$2,10,FALSE),"")</f>
        <v/>
      </c>
      <c r="T68" s="25" t="str">
        <f>IFERROR(IF(S68&gt;0,(S68/(Objectifs!$B$13*(($H68-$J68)))),""),"")</f>
        <v/>
      </c>
      <c r="U68" s="27" t="str">
        <f>IFERROR(VLOOKUP($F68,Prod!$A$2:$L$2,9,FALSE),"")</f>
        <v/>
      </c>
      <c r="V68" s="25" t="str">
        <f>IFERROR(IF(U68&gt;0,(U68/(Objectifs!$B$14*(($H68-$J68)))),""),"")</f>
        <v/>
      </c>
      <c r="W68" s="27" t="str">
        <f>IFERROR(VLOOKUP($F68,Prod!$A$2:$L$2,12,FALSE),"")</f>
        <v/>
      </c>
      <c r="X68" s="25" t="str">
        <f>IFERROR(IF(W68&gt;0,(W68/(Objectifs!$B$15*(($H68-$J68)))),""),"")</f>
        <v/>
      </c>
      <c r="Y68" s="90" t="str">
        <f t="shared" si="7"/>
        <v/>
      </c>
      <c r="Z68" s="26" t="str">
        <f t="shared" si="8"/>
        <v/>
      </c>
      <c r="AA68" s="26"/>
      <c r="AB68" s="26"/>
    </row>
    <row r="69" spans="1:28" ht="21" customHeight="1" x14ac:dyDescent="0.25">
      <c r="A69" s="62">
        <f t="shared" si="3"/>
        <v>2021</v>
      </c>
      <c r="B69" s="62">
        <f t="shared" si="4"/>
        <v>1</v>
      </c>
      <c r="C69" s="62">
        <f t="shared" si="5"/>
        <v>3</v>
      </c>
      <c r="D69" s="62">
        <f t="shared" si="6"/>
        <v>11</v>
      </c>
      <c r="E69" s="24">
        <f>WORKDAY.INTL(E68,1,11,JoursFériés21[])</f>
        <v>44270</v>
      </c>
      <c r="F69" s="100" t="str">
        <f t="shared" si="0"/>
        <v>44270-TEST</v>
      </c>
      <c r="G69" s="78" t="str">
        <f>IFERROR(VLOOKUP($F69,Kélio[],4,FALSE),"")</f>
        <v/>
      </c>
      <c r="H69" s="76" t="str">
        <f t="shared" si="1"/>
        <v/>
      </c>
      <c r="I69" s="78">
        <f t="shared" si="2"/>
        <v>0</v>
      </c>
      <c r="J69" s="76">
        <f>IFERROR(IF(VLOOKUP(F69,THP[],7,FALSE)="OUI",H69,SUMIFS('Hors prod'!K:K,'Hors prod'!B:B,E69,'Hors prod'!F:F,$G$2)*24),0)</f>
        <v>0</v>
      </c>
      <c r="K69" s="38" t="str">
        <f>IFERROR(VLOOKUP($F69,Prod!$A$2:$L$2,7,FALSE),"")</f>
        <v/>
      </c>
      <c r="L69" s="25" t="str">
        <f>IFERROR(IF(K69&gt;0,(K69/(Objectifs!$B$7*($H69-$J69))),""),"")</f>
        <v/>
      </c>
      <c r="M69" s="27" t="str">
        <f>IFERROR(VLOOKUP($F69,Prod!$A$2:$L$2,6,FALSE),"")</f>
        <v/>
      </c>
      <c r="N69" s="25" t="str">
        <f>IFERROR(IF(M69&gt;0,(M69/(Objectifs!$B$8*($H69-$J69))),""),"")</f>
        <v/>
      </c>
      <c r="O69" s="27" t="str">
        <f>IFERROR(VLOOKUP($F69,Prod!$A$2:$L$2,8,FALSE),"")</f>
        <v/>
      </c>
      <c r="P69" s="25" t="str">
        <f>IFERROR(IF(O69&gt;0,(O69/(Objectifs!$B$9*($H69-$J69))),""),"")</f>
        <v/>
      </c>
      <c r="Q69" s="27" t="str">
        <f>IFERROR(VLOOKUP($F69,Prod!$A$2:$L$2,11,FALSE),"")</f>
        <v/>
      </c>
      <c r="R69" s="25" t="str">
        <f>IFERROR(IF(Q69&gt;0,(Q69/(Objectifs!$B$10*(($H69-$J69)))),""),"")</f>
        <v/>
      </c>
      <c r="S69" s="27" t="str">
        <f>IFERROR(VLOOKUP($F69,Prod!$A$2:$L$2,10,FALSE),"")</f>
        <v/>
      </c>
      <c r="T69" s="25" t="str">
        <f>IFERROR(IF(S69&gt;0,(S69/(Objectifs!$B$13*(($H69-$J69)))),""),"")</f>
        <v/>
      </c>
      <c r="U69" s="27" t="str">
        <f>IFERROR(VLOOKUP($F69,Prod!$A$2:$L$2,9,FALSE),"")</f>
        <v/>
      </c>
      <c r="V69" s="25" t="str">
        <f>IFERROR(IF(U69&gt;0,(U69/(Objectifs!$B$14*(($H69-$J69)))),""),"")</f>
        <v/>
      </c>
      <c r="W69" s="27" t="str">
        <f>IFERROR(VLOOKUP($F69,Prod!$A$2:$L$2,12,FALSE),"")</f>
        <v/>
      </c>
      <c r="X69" s="25" t="str">
        <f>IFERROR(IF(W69&gt;0,(W69/(Objectifs!$B$15*(($H69-$J69)))),""),"")</f>
        <v/>
      </c>
      <c r="Y69" s="90" t="str">
        <f t="shared" si="7"/>
        <v/>
      </c>
      <c r="Z69" s="26" t="str">
        <f t="shared" si="8"/>
        <v/>
      </c>
      <c r="AA69" s="26"/>
      <c r="AB69" s="26"/>
    </row>
    <row r="70" spans="1:28" ht="21" customHeight="1" x14ac:dyDescent="0.25">
      <c r="A70" s="62">
        <f t="shared" si="3"/>
        <v>2021</v>
      </c>
      <c r="B70" s="62">
        <f t="shared" si="4"/>
        <v>1</v>
      </c>
      <c r="C70" s="62">
        <f t="shared" si="5"/>
        <v>3</v>
      </c>
      <c r="D70" s="62">
        <f t="shared" si="6"/>
        <v>11</v>
      </c>
      <c r="E70" s="24">
        <f>WORKDAY.INTL(E69,1,11,JoursFériés21[])</f>
        <v>44271</v>
      </c>
      <c r="F70" s="100" t="str">
        <f t="shared" si="0"/>
        <v>44271-TEST</v>
      </c>
      <c r="G70" s="78" t="str">
        <f>IFERROR(VLOOKUP($F70,Kélio[],4,FALSE),"")</f>
        <v/>
      </c>
      <c r="H70" s="76" t="str">
        <f t="shared" si="1"/>
        <v/>
      </c>
      <c r="I70" s="78">
        <f t="shared" si="2"/>
        <v>0</v>
      </c>
      <c r="J70" s="76">
        <f>IFERROR(IF(VLOOKUP(F70,THP[],7,FALSE)="OUI",H70,SUMIFS('Hors prod'!K:K,'Hors prod'!B:B,E70,'Hors prod'!F:F,$G$2)*24),0)</f>
        <v>0</v>
      </c>
      <c r="K70" s="38" t="str">
        <f>IFERROR(VLOOKUP($F70,Prod!$A$2:$L$2,7,FALSE),"")</f>
        <v/>
      </c>
      <c r="L70" s="25" t="str">
        <f>IFERROR(IF(K70&gt;0,(K70/(Objectifs!$B$7*($H70-$J70))),""),"")</f>
        <v/>
      </c>
      <c r="M70" s="27" t="str">
        <f>IFERROR(VLOOKUP($F70,Prod!$A$2:$L$2,6,FALSE),"")</f>
        <v/>
      </c>
      <c r="N70" s="25" t="str">
        <f>IFERROR(IF(M70&gt;0,(M70/(Objectifs!$B$8*($H70-$J70))),""),"")</f>
        <v/>
      </c>
      <c r="O70" s="27" t="str">
        <f>IFERROR(VLOOKUP($F70,Prod!$A$2:$L$2,8,FALSE),"")</f>
        <v/>
      </c>
      <c r="P70" s="25" t="str">
        <f>IFERROR(IF(O70&gt;0,(O70/(Objectifs!$B$9*($H70-$J70))),""),"")</f>
        <v/>
      </c>
      <c r="Q70" s="27" t="str">
        <f>IFERROR(VLOOKUP($F70,Prod!$A$2:$L$2,11,FALSE),"")</f>
        <v/>
      </c>
      <c r="R70" s="25" t="str">
        <f>IFERROR(IF(Q70&gt;0,(Q70/(Objectifs!$B$10*(($H70-$J70)))),""),"")</f>
        <v/>
      </c>
      <c r="S70" s="27" t="str">
        <f>IFERROR(VLOOKUP($F70,Prod!$A$2:$L$2,10,FALSE),"")</f>
        <v/>
      </c>
      <c r="T70" s="25" t="str">
        <f>IFERROR(IF(S70&gt;0,(S70/(Objectifs!$B$13*(($H70-$J70)))),""),"")</f>
        <v/>
      </c>
      <c r="U70" s="27" t="str">
        <f>IFERROR(VLOOKUP($F70,Prod!$A$2:$L$2,9,FALSE),"")</f>
        <v/>
      </c>
      <c r="V70" s="25" t="str">
        <f>IFERROR(IF(U70&gt;0,(U70/(Objectifs!$B$14*(($H70-$J70)))),""),"")</f>
        <v/>
      </c>
      <c r="W70" s="27" t="str">
        <f>IFERROR(VLOOKUP($F70,Prod!$A$2:$L$2,12,FALSE),"")</f>
        <v/>
      </c>
      <c r="X70" s="25" t="str">
        <f>IFERROR(IF(W70&gt;0,(W70/(Objectifs!$B$15*(($H70-$J70)))),""),"")</f>
        <v/>
      </c>
      <c r="Y70" s="90" t="str">
        <f t="shared" si="7"/>
        <v/>
      </c>
      <c r="Z70" s="26" t="str">
        <f t="shared" si="8"/>
        <v/>
      </c>
      <c r="AA70" s="26"/>
      <c r="AB70" s="26"/>
    </row>
    <row r="71" spans="1:28" ht="21" customHeight="1" x14ac:dyDescent="0.25">
      <c r="A71" s="62">
        <f t="shared" si="3"/>
        <v>2021</v>
      </c>
      <c r="B71" s="62">
        <f t="shared" si="4"/>
        <v>1</v>
      </c>
      <c r="C71" s="62">
        <f t="shared" si="5"/>
        <v>3</v>
      </c>
      <c r="D71" s="62">
        <f t="shared" si="6"/>
        <v>11</v>
      </c>
      <c r="E71" s="24">
        <f>WORKDAY.INTL(E70,1,11,JoursFériés21[])</f>
        <v>44272</v>
      </c>
      <c r="F71" s="100" t="str">
        <f t="shared" si="0"/>
        <v>44272-TEST</v>
      </c>
      <c r="G71" s="78" t="str">
        <f>IFERROR(VLOOKUP($F71,Kélio[],4,FALSE),"")</f>
        <v/>
      </c>
      <c r="H71" s="76" t="str">
        <f t="shared" si="1"/>
        <v/>
      </c>
      <c r="I71" s="78">
        <f t="shared" si="2"/>
        <v>0</v>
      </c>
      <c r="J71" s="76">
        <f>IFERROR(IF(VLOOKUP(F71,THP[],7,FALSE)="OUI",H71,SUMIFS('Hors prod'!K:K,'Hors prod'!B:B,E71,'Hors prod'!F:F,$G$2)*24),0)</f>
        <v>0</v>
      </c>
      <c r="K71" s="38" t="str">
        <f>IFERROR(VLOOKUP($F71,Prod!$A$2:$L$2,7,FALSE),"")</f>
        <v/>
      </c>
      <c r="L71" s="25" t="str">
        <f>IFERROR(IF(K71&gt;0,(K71/(Objectifs!$B$7*($H71-$J71))),""),"")</f>
        <v/>
      </c>
      <c r="M71" s="27" t="str">
        <f>IFERROR(VLOOKUP($F71,Prod!$A$2:$L$2,6,FALSE),"")</f>
        <v/>
      </c>
      <c r="N71" s="25" t="str">
        <f>IFERROR(IF(M71&gt;0,(M71/(Objectifs!$B$8*($H71-$J71))),""),"")</f>
        <v/>
      </c>
      <c r="O71" s="27" t="str">
        <f>IFERROR(VLOOKUP($F71,Prod!$A$2:$L$2,8,FALSE),"")</f>
        <v/>
      </c>
      <c r="P71" s="25" t="str">
        <f>IFERROR(IF(O71&gt;0,(O71/(Objectifs!$B$9*($H71-$J71))),""),"")</f>
        <v/>
      </c>
      <c r="Q71" s="27" t="str">
        <f>IFERROR(VLOOKUP($F71,Prod!$A$2:$L$2,11,FALSE),"")</f>
        <v/>
      </c>
      <c r="R71" s="25" t="str">
        <f>IFERROR(IF(Q71&gt;0,(Q71/(Objectifs!$B$10*(($H71-$J71)))),""),"")</f>
        <v/>
      </c>
      <c r="S71" s="27" t="str">
        <f>IFERROR(VLOOKUP($F71,Prod!$A$2:$L$2,10,FALSE),"")</f>
        <v/>
      </c>
      <c r="T71" s="25" t="str">
        <f>IFERROR(IF(S71&gt;0,(S71/(Objectifs!$B$13*(($H71-$J71)))),""),"")</f>
        <v/>
      </c>
      <c r="U71" s="27" t="str">
        <f>IFERROR(VLOOKUP($F71,Prod!$A$2:$L$2,9,FALSE),"")</f>
        <v/>
      </c>
      <c r="V71" s="25" t="str">
        <f>IFERROR(IF(U71&gt;0,(U71/(Objectifs!$B$14*(($H71-$J71)))),""),"")</f>
        <v/>
      </c>
      <c r="W71" s="27" t="str">
        <f>IFERROR(VLOOKUP($F71,Prod!$A$2:$L$2,12,FALSE),"")</f>
        <v/>
      </c>
      <c r="X71" s="25" t="str">
        <f>IFERROR(IF(W71&gt;0,(W71/(Objectifs!$B$15*(($H71-$J71)))),""),"")</f>
        <v/>
      </c>
      <c r="Y71" s="90" t="str">
        <f t="shared" si="7"/>
        <v/>
      </c>
      <c r="Z71" s="26" t="str">
        <f t="shared" si="8"/>
        <v/>
      </c>
      <c r="AA71" s="26"/>
      <c r="AB71" s="26"/>
    </row>
    <row r="72" spans="1:28" ht="21" customHeight="1" x14ac:dyDescent="0.25">
      <c r="A72" s="62">
        <f t="shared" si="3"/>
        <v>2021</v>
      </c>
      <c r="B72" s="62">
        <f t="shared" si="4"/>
        <v>1</v>
      </c>
      <c r="C72" s="62">
        <f t="shared" si="5"/>
        <v>3</v>
      </c>
      <c r="D72" s="62">
        <f t="shared" si="6"/>
        <v>11</v>
      </c>
      <c r="E72" s="24">
        <f>WORKDAY.INTL(E71,1,11,JoursFériés21[])</f>
        <v>44273</v>
      </c>
      <c r="F72" s="100" t="str">
        <f t="shared" si="0"/>
        <v>44273-TEST</v>
      </c>
      <c r="G72" s="78" t="str">
        <f>IFERROR(VLOOKUP($F72,Kélio[],4,FALSE),"")</f>
        <v/>
      </c>
      <c r="H72" s="76" t="str">
        <f t="shared" si="1"/>
        <v/>
      </c>
      <c r="I72" s="78">
        <f t="shared" si="2"/>
        <v>0</v>
      </c>
      <c r="J72" s="76">
        <f>IFERROR(IF(VLOOKUP(F72,THP[],7,FALSE)="OUI",H72,SUMIFS('Hors prod'!K:K,'Hors prod'!B:B,E72,'Hors prod'!F:F,$G$2)*24),0)</f>
        <v>0</v>
      </c>
      <c r="K72" s="38" t="str">
        <f>IFERROR(VLOOKUP($F72,Prod!$A$2:$L$2,7,FALSE),"")</f>
        <v/>
      </c>
      <c r="L72" s="25" t="str">
        <f>IFERROR(IF(K72&gt;0,(K72/(Objectifs!$B$7*($H72-$J72))),""),"")</f>
        <v/>
      </c>
      <c r="M72" s="27" t="str">
        <f>IFERROR(VLOOKUP($F72,Prod!$A$2:$L$2,6,FALSE),"")</f>
        <v/>
      </c>
      <c r="N72" s="25" t="str">
        <f>IFERROR(IF(M72&gt;0,(M72/(Objectifs!$B$8*($H72-$J72))),""),"")</f>
        <v/>
      </c>
      <c r="O72" s="27" t="str">
        <f>IFERROR(VLOOKUP($F72,Prod!$A$2:$L$2,8,FALSE),"")</f>
        <v/>
      </c>
      <c r="P72" s="25" t="str">
        <f>IFERROR(IF(O72&gt;0,(O72/(Objectifs!$B$9*($H72-$J72))),""),"")</f>
        <v/>
      </c>
      <c r="Q72" s="27" t="str">
        <f>IFERROR(VLOOKUP($F72,Prod!$A$2:$L$2,11,FALSE),"")</f>
        <v/>
      </c>
      <c r="R72" s="25" t="str">
        <f>IFERROR(IF(Q72&gt;0,(Q72/(Objectifs!$B$10*(($H72-$J72)))),""),"")</f>
        <v/>
      </c>
      <c r="S72" s="27" t="str">
        <f>IFERROR(VLOOKUP($F72,Prod!$A$2:$L$2,10,FALSE),"")</f>
        <v/>
      </c>
      <c r="T72" s="25" t="str">
        <f>IFERROR(IF(S72&gt;0,(S72/(Objectifs!$B$13*(($H72-$J72)))),""),"")</f>
        <v/>
      </c>
      <c r="U72" s="27" t="str">
        <f>IFERROR(VLOOKUP($F72,Prod!$A$2:$L$2,9,FALSE),"")</f>
        <v/>
      </c>
      <c r="V72" s="25" t="str">
        <f>IFERROR(IF(U72&gt;0,(U72/(Objectifs!$B$14*(($H72-$J72)))),""),"")</f>
        <v/>
      </c>
      <c r="W72" s="27" t="str">
        <f>IFERROR(VLOOKUP($F72,Prod!$A$2:$L$2,12,FALSE),"")</f>
        <v/>
      </c>
      <c r="X72" s="25" t="str">
        <f>IFERROR(IF(W72&gt;0,(W72/(Objectifs!$B$15*(($H72-$J72)))),""),"")</f>
        <v/>
      </c>
      <c r="Y72" s="90" t="str">
        <f t="shared" si="7"/>
        <v/>
      </c>
      <c r="Z72" s="26" t="str">
        <f t="shared" si="8"/>
        <v/>
      </c>
      <c r="AA72" s="26"/>
      <c r="AB72" s="26"/>
    </row>
    <row r="73" spans="1:28" ht="21" customHeight="1" x14ac:dyDescent="0.25">
      <c r="A73" s="62">
        <f t="shared" si="3"/>
        <v>2021</v>
      </c>
      <c r="B73" s="62">
        <f t="shared" si="4"/>
        <v>1</v>
      </c>
      <c r="C73" s="62">
        <f t="shared" si="5"/>
        <v>3</v>
      </c>
      <c r="D73" s="62">
        <f t="shared" si="6"/>
        <v>11</v>
      </c>
      <c r="E73" s="24">
        <f>WORKDAY.INTL(E72,1,11,JoursFériés21[])</f>
        <v>44274</v>
      </c>
      <c r="F73" s="100" t="str">
        <f t="shared" ref="F73:F136" si="9">$E73&amp;"-"&amp;$G$2</f>
        <v>44274-TEST</v>
      </c>
      <c r="G73" s="78" t="str">
        <f>IFERROR(VLOOKUP($F73,Kélio[],4,FALSE),"")</f>
        <v/>
      </c>
      <c r="H73" s="76" t="str">
        <f t="shared" ref="H73:H136" si="10">IFERROR(G73*24,"")</f>
        <v/>
      </c>
      <c r="I73" s="78">
        <f t="shared" ref="I73:I136" si="11">IFERROR(J73/24,"")</f>
        <v>0</v>
      </c>
      <c r="J73" s="76">
        <f>IFERROR(IF(VLOOKUP(F73,THP[],7,FALSE)="OUI",H73,SUMIFS('Hors prod'!K:K,'Hors prod'!B:B,E73,'Hors prod'!F:F,$G$2)*24),0)</f>
        <v>0</v>
      </c>
      <c r="K73" s="38" t="str">
        <f>IFERROR(VLOOKUP($F73,Prod!$A$2:$L$2,7,FALSE),"")</f>
        <v/>
      </c>
      <c r="L73" s="25" t="str">
        <f>IFERROR(IF(K73&gt;0,(K73/(Objectifs!$B$7*($H73-$J73))),""),"")</f>
        <v/>
      </c>
      <c r="M73" s="27" t="str">
        <f>IFERROR(VLOOKUP($F73,Prod!$A$2:$L$2,6,FALSE),"")</f>
        <v/>
      </c>
      <c r="N73" s="25" t="str">
        <f>IFERROR(IF(M73&gt;0,(M73/(Objectifs!$B$8*($H73-$J73))),""),"")</f>
        <v/>
      </c>
      <c r="O73" s="27" t="str">
        <f>IFERROR(VLOOKUP($F73,Prod!$A$2:$L$2,8,FALSE),"")</f>
        <v/>
      </c>
      <c r="P73" s="25" t="str">
        <f>IFERROR(IF(O73&gt;0,(O73/(Objectifs!$B$9*($H73-$J73))),""),"")</f>
        <v/>
      </c>
      <c r="Q73" s="27" t="str">
        <f>IFERROR(VLOOKUP($F73,Prod!$A$2:$L$2,11,FALSE),"")</f>
        <v/>
      </c>
      <c r="R73" s="25" t="str">
        <f>IFERROR(IF(Q73&gt;0,(Q73/(Objectifs!$B$10*(($H73-$J73)))),""),"")</f>
        <v/>
      </c>
      <c r="S73" s="27" t="str">
        <f>IFERROR(VLOOKUP($F73,Prod!$A$2:$L$2,10,FALSE),"")</f>
        <v/>
      </c>
      <c r="T73" s="25" t="str">
        <f>IFERROR(IF(S73&gt;0,(S73/(Objectifs!$B$13*(($H73-$J73)))),""),"")</f>
        <v/>
      </c>
      <c r="U73" s="27" t="str">
        <f>IFERROR(VLOOKUP($F73,Prod!$A$2:$L$2,9,FALSE),"")</f>
        <v/>
      </c>
      <c r="V73" s="25" t="str">
        <f>IFERROR(IF(U73&gt;0,(U73/(Objectifs!$B$14*(($H73-$J73)))),""),"")</f>
        <v/>
      </c>
      <c r="W73" s="27" t="str">
        <f>IFERROR(VLOOKUP($F73,Prod!$A$2:$L$2,12,FALSE),"")</f>
        <v/>
      </c>
      <c r="X73" s="25" t="str">
        <f>IFERROR(IF(W73&gt;0,(W73/(Objectifs!$B$15*(($H73-$J73)))),""),"")</f>
        <v/>
      </c>
      <c r="Y73" s="90" t="str">
        <f t="shared" si="7"/>
        <v/>
      </c>
      <c r="Z73" s="26" t="str">
        <f t="shared" si="8"/>
        <v/>
      </c>
      <c r="AA73" s="26"/>
      <c r="AB73" s="26"/>
    </row>
    <row r="74" spans="1:28" ht="21" customHeight="1" x14ac:dyDescent="0.25">
      <c r="A74" s="62">
        <f t="shared" ref="A74:A137" si="12">YEAR(E74)</f>
        <v>2021</v>
      </c>
      <c r="B74" s="62">
        <f t="shared" ref="B74:B137" si="13">IF(MONTH(E74)&lt;7,1,2)</f>
        <v>1</v>
      </c>
      <c r="C74" s="62">
        <f t="shared" ref="C74:C137" si="14">MONTH(E74)</f>
        <v>3</v>
      </c>
      <c r="D74" s="62">
        <f t="shared" ref="D74:D137" si="15">_xlfn.ISOWEEKNUM(E74)</f>
        <v>11</v>
      </c>
      <c r="E74" s="24">
        <f>WORKDAY.INTL(E73,1,11,JoursFériés21[])</f>
        <v>44275</v>
      </c>
      <c r="F74" s="100" t="str">
        <f t="shared" si="9"/>
        <v>44275-TEST</v>
      </c>
      <c r="G74" s="78" t="str">
        <f>IFERROR(VLOOKUP($F74,Kélio[],4,FALSE),"")</f>
        <v/>
      </c>
      <c r="H74" s="76" t="str">
        <f t="shared" si="10"/>
        <v/>
      </c>
      <c r="I74" s="78">
        <f t="shared" si="11"/>
        <v>0</v>
      </c>
      <c r="J74" s="76">
        <f>IFERROR(IF(VLOOKUP(F74,THP[],7,FALSE)="OUI",H74,SUMIFS('Hors prod'!K:K,'Hors prod'!B:B,E74,'Hors prod'!F:F,$G$2)*24),0)</f>
        <v>0</v>
      </c>
      <c r="K74" s="38" t="str">
        <f>IFERROR(VLOOKUP($F74,Prod!$A$2:$L$2,7,FALSE),"")</f>
        <v/>
      </c>
      <c r="L74" s="25" t="str">
        <f>IFERROR(IF(K74&gt;0,(K74/(Objectifs!$B$7*($H74-$J74))),""),"")</f>
        <v/>
      </c>
      <c r="M74" s="27" t="str">
        <f>IFERROR(VLOOKUP($F74,Prod!$A$2:$L$2,6,FALSE),"")</f>
        <v/>
      </c>
      <c r="N74" s="25" t="str">
        <f>IFERROR(IF(M74&gt;0,(M74/(Objectifs!$B$8*($H74-$J74))),""),"")</f>
        <v/>
      </c>
      <c r="O74" s="27" t="str">
        <f>IFERROR(VLOOKUP($F74,Prod!$A$2:$L$2,8,FALSE),"")</f>
        <v/>
      </c>
      <c r="P74" s="25" t="str">
        <f>IFERROR(IF(O74&gt;0,(O74/(Objectifs!$B$9*($H74-$J74))),""),"")</f>
        <v/>
      </c>
      <c r="Q74" s="27" t="str">
        <f>IFERROR(VLOOKUP($F74,Prod!$A$2:$L$2,11,FALSE),"")</f>
        <v/>
      </c>
      <c r="R74" s="25" t="str">
        <f>IFERROR(IF(Q74&gt;0,(Q74/(Objectifs!$B$10*(($H74-$J74)))),""),"")</f>
        <v/>
      </c>
      <c r="S74" s="27" t="str">
        <f>IFERROR(VLOOKUP($F74,Prod!$A$2:$L$2,10,FALSE),"")</f>
        <v/>
      </c>
      <c r="T74" s="25" t="str">
        <f>IFERROR(IF(S74&gt;0,(S74/(Objectifs!$B$13*(($H74-$J74)))),""),"")</f>
        <v/>
      </c>
      <c r="U74" s="27" t="str">
        <f>IFERROR(VLOOKUP($F74,Prod!$A$2:$L$2,9,FALSE),"")</f>
        <v/>
      </c>
      <c r="V74" s="25" t="str">
        <f>IFERROR(IF(U74&gt;0,(U74/(Objectifs!$B$14*(($H74-$J74)))),""),"")</f>
        <v/>
      </c>
      <c r="W74" s="27" t="str">
        <f>IFERROR(VLOOKUP($F74,Prod!$A$2:$L$2,12,FALSE),"")</f>
        <v/>
      </c>
      <c r="X74" s="25" t="str">
        <f>IFERROR(IF(W74&gt;0,(W74/(Objectifs!$B$15*(($H74-$J74)))),""),"")</f>
        <v/>
      </c>
      <c r="Y74" s="90" t="str">
        <f t="shared" ref="Y74:Y137" si="16">IF(SUM(L74,N74,P74,R74,T74,V74,X74)&gt;0,SUM(L74,N74,P74,R74,T74,V74,X74),"")</f>
        <v/>
      </c>
      <c r="Z74" s="26" t="str">
        <f t="shared" ref="Z74:Z137" si="17">IF(Y74="","",IF(Y74&gt;=1,"Excellent",IF(AND(Y74&gt;=0.9,Y74&lt;1),"Satisfaisant",IF(AND(Y74&gt;=0.75,Y74&lt;0.9),"A améliorer","Point d'alerte"))))</f>
        <v/>
      </c>
      <c r="AA74" s="26"/>
      <c r="AB74" s="26"/>
    </row>
    <row r="75" spans="1:28" ht="21" customHeight="1" x14ac:dyDescent="0.25">
      <c r="A75" s="62">
        <f t="shared" si="12"/>
        <v>2021</v>
      </c>
      <c r="B75" s="62">
        <f t="shared" si="13"/>
        <v>1</v>
      </c>
      <c r="C75" s="62">
        <f t="shared" si="14"/>
        <v>3</v>
      </c>
      <c r="D75" s="62">
        <f t="shared" si="15"/>
        <v>12</v>
      </c>
      <c r="E75" s="24">
        <f>WORKDAY.INTL(E74,1,11,JoursFériés21[])</f>
        <v>44277</v>
      </c>
      <c r="F75" s="100" t="str">
        <f t="shared" si="9"/>
        <v>44277-TEST</v>
      </c>
      <c r="G75" s="78" t="str">
        <f>IFERROR(VLOOKUP($F75,Kélio[],4,FALSE),"")</f>
        <v/>
      </c>
      <c r="H75" s="76" t="str">
        <f t="shared" si="10"/>
        <v/>
      </c>
      <c r="I75" s="78">
        <f t="shared" si="11"/>
        <v>0</v>
      </c>
      <c r="J75" s="76">
        <f>IFERROR(IF(VLOOKUP(F75,THP[],7,FALSE)="OUI",H75,SUMIFS('Hors prod'!K:K,'Hors prod'!B:B,E75,'Hors prod'!F:F,$G$2)*24),0)</f>
        <v>0</v>
      </c>
      <c r="K75" s="38" t="str">
        <f>IFERROR(VLOOKUP($F75,Prod!$A$2:$L$2,7,FALSE),"")</f>
        <v/>
      </c>
      <c r="L75" s="25" t="str">
        <f>IFERROR(IF(K75&gt;0,(K75/(Objectifs!$B$7*($H75-$J75))),""),"")</f>
        <v/>
      </c>
      <c r="M75" s="27" t="str">
        <f>IFERROR(VLOOKUP($F75,Prod!$A$2:$L$2,6,FALSE),"")</f>
        <v/>
      </c>
      <c r="N75" s="25" t="str">
        <f>IFERROR(IF(M75&gt;0,(M75/(Objectifs!$B$8*($H75-$J75))),""),"")</f>
        <v/>
      </c>
      <c r="O75" s="27" t="str">
        <f>IFERROR(VLOOKUP($F75,Prod!$A$2:$L$2,8,FALSE),"")</f>
        <v/>
      </c>
      <c r="P75" s="25" t="str">
        <f>IFERROR(IF(O75&gt;0,(O75/(Objectifs!$B$9*($H75-$J75))),""),"")</f>
        <v/>
      </c>
      <c r="Q75" s="27" t="str">
        <f>IFERROR(VLOOKUP($F75,Prod!$A$2:$L$2,11,FALSE),"")</f>
        <v/>
      </c>
      <c r="R75" s="25" t="str">
        <f>IFERROR(IF(Q75&gt;0,(Q75/(Objectifs!$B$10*(($H75-$J75)))),""),"")</f>
        <v/>
      </c>
      <c r="S75" s="27" t="str">
        <f>IFERROR(VLOOKUP($F75,Prod!$A$2:$L$2,10,FALSE),"")</f>
        <v/>
      </c>
      <c r="T75" s="25" t="str">
        <f>IFERROR(IF(S75&gt;0,(S75/(Objectifs!$B$13*(($H75-$J75)))),""),"")</f>
        <v/>
      </c>
      <c r="U75" s="27" t="str">
        <f>IFERROR(VLOOKUP($F75,Prod!$A$2:$L$2,9,FALSE),"")</f>
        <v/>
      </c>
      <c r="V75" s="25" t="str">
        <f>IFERROR(IF(U75&gt;0,(U75/(Objectifs!$B$14*(($H75-$J75)))),""),"")</f>
        <v/>
      </c>
      <c r="W75" s="27" t="str">
        <f>IFERROR(VLOOKUP($F75,Prod!$A$2:$L$2,12,FALSE),"")</f>
        <v/>
      </c>
      <c r="X75" s="25" t="str">
        <f>IFERROR(IF(W75&gt;0,(W75/(Objectifs!$B$15*(($H75-$J75)))),""),"")</f>
        <v/>
      </c>
      <c r="Y75" s="90" t="str">
        <f t="shared" si="16"/>
        <v/>
      </c>
      <c r="Z75" s="26" t="str">
        <f t="shared" si="17"/>
        <v/>
      </c>
      <c r="AA75" s="26"/>
      <c r="AB75" s="26"/>
    </row>
    <row r="76" spans="1:28" ht="21" customHeight="1" x14ac:dyDescent="0.25">
      <c r="A76" s="62">
        <f t="shared" si="12"/>
        <v>2021</v>
      </c>
      <c r="B76" s="62">
        <f t="shared" si="13"/>
        <v>1</v>
      </c>
      <c r="C76" s="62">
        <f t="shared" si="14"/>
        <v>3</v>
      </c>
      <c r="D76" s="62">
        <f t="shared" si="15"/>
        <v>12</v>
      </c>
      <c r="E76" s="24">
        <f>WORKDAY.INTL(E75,1,11,JoursFériés21[])</f>
        <v>44278</v>
      </c>
      <c r="F76" s="100" t="str">
        <f t="shared" si="9"/>
        <v>44278-TEST</v>
      </c>
      <c r="G76" s="78" t="str">
        <f>IFERROR(VLOOKUP($F76,Kélio[],4,FALSE),"")</f>
        <v/>
      </c>
      <c r="H76" s="76" t="str">
        <f t="shared" si="10"/>
        <v/>
      </c>
      <c r="I76" s="78">
        <f t="shared" si="11"/>
        <v>0</v>
      </c>
      <c r="J76" s="76">
        <f>IFERROR(IF(VLOOKUP(F76,THP[],7,FALSE)="OUI",H76,SUMIFS('Hors prod'!K:K,'Hors prod'!B:B,E76,'Hors prod'!F:F,$G$2)*24),0)</f>
        <v>0</v>
      </c>
      <c r="K76" s="38" t="str">
        <f>IFERROR(VLOOKUP($F76,Prod!$A$2:$L$2,7,FALSE),"")</f>
        <v/>
      </c>
      <c r="L76" s="25" t="str">
        <f>IFERROR(IF(K76&gt;0,(K76/(Objectifs!$B$7*($H76-$J76))),""),"")</f>
        <v/>
      </c>
      <c r="M76" s="27" t="str">
        <f>IFERROR(VLOOKUP($F76,Prod!$A$2:$L$2,6,FALSE),"")</f>
        <v/>
      </c>
      <c r="N76" s="25" t="str">
        <f>IFERROR(IF(M76&gt;0,(M76/(Objectifs!$B$8*($H76-$J76))),""),"")</f>
        <v/>
      </c>
      <c r="O76" s="27" t="str">
        <f>IFERROR(VLOOKUP($F76,Prod!$A$2:$L$2,8,FALSE),"")</f>
        <v/>
      </c>
      <c r="P76" s="25" t="str">
        <f>IFERROR(IF(O76&gt;0,(O76/(Objectifs!$B$9*($H76-$J76))),""),"")</f>
        <v/>
      </c>
      <c r="Q76" s="27" t="str">
        <f>IFERROR(VLOOKUP($F76,Prod!$A$2:$L$2,11,FALSE),"")</f>
        <v/>
      </c>
      <c r="R76" s="25" t="str">
        <f>IFERROR(IF(Q76&gt;0,(Q76/(Objectifs!$B$10*(($H76-$J76)))),""),"")</f>
        <v/>
      </c>
      <c r="S76" s="27" t="str">
        <f>IFERROR(VLOOKUP($F76,Prod!$A$2:$L$2,10,FALSE),"")</f>
        <v/>
      </c>
      <c r="T76" s="25" t="str">
        <f>IFERROR(IF(S76&gt;0,(S76/(Objectifs!$B$13*(($H76-$J76)))),""),"")</f>
        <v/>
      </c>
      <c r="U76" s="27" t="str">
        <f>IFERROR(VLOOKUP($F76,Prod!$A$2:$L$2,9,FALSE),"")</f>
        <v/>
      </c>
      <c r="V76" s="25" t="str">
        <f>IFERROR(IF(U76&gt;0,(U76/(Objectifs!$B$14*(($H76-$J76)))),""),"")</f>
        <v/>
      </c>
      <c r="W76" s="27" t="str">
        <f>IFERROR(VLOOKUP($F76,Prod!$A$2:$L$2,12,FALSE),"")</f>
        <v/>
      </c>
      <c r="X76" s="25" t="str">
        <f>IFERROR(IF(W76&gt;0,(W76/(Objectifs!$B$15*(($H76-$J76)))),""),"")</f>
        <v/>
      </c>
      <c r="Y76" s="90" t="str">
        <f t="shared" si="16"/>
        <v/>
      </c>
      <c r="Z76" s="26" t="str">
        <f t="shared" si="17"/>
        <v/>
      </c>
      <c r="AA76" s="26"/>
      <c r="AB76" s="26"/>
    </row>
    <row r="77" spans="1:28" ht="21" customHeight="1" x14ac:dyDescent="0.25">
      <c r="A77" s="62">
        <f t="shared" si="12"/>
        <v>2021</v>
      </c>
      <c r="B77" s="62">
        <f t="shared" si="13"/>
        <v>1</v>
      </c>
      <c r="C77" s="62">
        <f t="shared" si="14"/>
        <v>3</v>
      </c>
      <c r="D77" s="62">
        <f t="shared" si="15"/>
        <v>12</v>
      </c>
      <c r="E77" s="24">
        <f>WORKDAY.INTL(E76,1,11,JoursFériés21[])</f>
        <v>44279</v>
      </c>
      <c r="F77" s="100" t="str">
        <f t="shared" si="9"/>
        <v>44279-TEST</v>
      </c>
      <c r="G77" s="78" t="str">
        <f>IFERROR(VLOOKUP($F77,Kélio[],4,FALSE),"")</f>
        <v/>
      </c>
      <c r="H77" s="76" t="str">
        <f t="shared" si="10"/>
        <v/>
      </c>
      <c r="I77" s="78">
        <f t="shared" si="11"/>
        <v>0</v>
      </c>
      <c r="J77" s="76">
        <f>IFERROR(IF(VLOOKUP(F77,THP[],7,FALSE)="OUI",H77,SUMIFS('Hors prod'!K:K,'Hors prod'!B:B,E77,'Hors prod'!F:F,$G$2)*24),0)</f>
        <v>0</v>
      </c>
      <c r="K77" s="38" t="str">
        <f>IFERROR(VLOOKUP($F77,Prod!$A$2:$L$2,7,FALSE),"")</f>
        <v/>
      </c>
      <c r="L77" s="25" t="str">
        <f>IFERROR(IF(K77&gt;0,(K77/(Objectifs!$B$7*($H77-$J77))),""),"")</f>
        <v/>
      </c>
      <c r="M77" s="27" t="str">
        <f>IFERROR(VLOOKUP($F77,Prod!$A$2:$L$2,6,FALSE),"")</f>
        <v/>
      </c>
      <c r="N77" s="25" t="str">
        <f>IFERROR(IF(M77&gt;0,(M77/(Objectifs!$B$8*($H77-$J77))),""),"")</f>
        <v/>
      </c>
      <c r="O77" s="27" t="str">
        <f>IFERROR(VLOOKUP($F77,Prod!$A$2:$L$2,8,FALSE),"")</f>
        <v/>
      </c>
      <c r="P77" s="25" t="str">
        <f>IFERROR(IF(O77&gt;0,(O77/(Objectifs!$B$9*($H77-$J77))),""),"")</f>
        <v/>
      </c>
      <c r="Q77" s="27" t="str">
        <f>IFERROR(VLOOKUP($F77,Prod!$A$2:$L$2,11,FALSE),"")</f>
        <v/>
      </c>
      <c r="R77" s="25" t="str">
        <f>IFERROR(IF(Q77&gt;0,(Q77/(Objectifs!$B$10*(($H77-$J77)))),""),"")</f>
        <v/>
      </c>
      <c r="S77" s="27" t="str">
        <f>IFERROR(VLOOKUP($F77,Prod!$A$2:$L$2,10,FALSE),"")</f>
        <v/>
      </c>
      <c r="T77" s="25" t="str">
        <f>IFERROR(IF(S77&gt;0,(S77/(Objectifs!$B$13*(($H77-$J77)))),""),"")</f>
        <v/>
      </c>
      <c r="U77" s="27" t="str">
        <f>IFERROR(VLOOKUP($F77,Prod!$A$2:$L$2,9,FALSE),"")</f>
        <v/>
      </c>
      <c r="V77" s="25" t="str">
        <f>IFERROR(IF(U77&gt;0,(U77/(Objectifs!$B$14*(($H77-$J77)))),""),"")</f>
        <v/>
      </c>
      <c r="W77" s="27" t="str">
        <f>IFERROR(VLOOKUP($F77,Prod!$A$2:$L$2,12,FALSE),"")</f>
        <v/>
      </c>
      <c r="X77" s="25" t="str">
        <f>IFERROR(IF(W77&gt;0,(W77/(Objectifs!$B$15*(($H77-$J77)))),""),"")</f>
        <v/>
      </c>
      <c r="Y77" s="90" t="str">
        <f t="shared" si="16"/>
        <v/>
      </c>
      <c r="Z77" s="26" t="str">
        <f t="shared" si="17"/>
        <v/>
      </c>
      <c r="AA77" s="26"/>
      <c r="AB77" s="26"/>
    </row>
    <row r="78" spans="1:28" ht="21" customHeight="1" x14ac:dyDescent="0.25">
      <c r="A78" s="62">
        <f t="shared" si="12"/>
        <v>2021</v>
      </c>
      <c r="B78" s="62">
        <f t="shared" si="13"/>
        <v>1</v>
      </c>
      <c r="C78" s="62">
        <f t="shared" si="14"/>
        <v>3</v>
      </c>
      <c r="D78" s="62">
        <f t="shared" si="15"/>
        <v>12</v>
      </c>
      <c r="E78" s="24">
        <f>WORKDAY.INTL(E77,1,11,JoursFériés21[])</f>
        <v>44280</v>
      </c>
      <c r="F78" s="100" t="str">
        <f t="shared" si="9"/>
        <v>44280-TEST</v>
      </c>
      <c r="G78" s="78" t="str">
        <f>IFERROR(VLOOKUP($F78,Kélio[],4,FALSE),"")</f>
        <v/>
      </c>
      <c r="H78" s="76" t="str">
        <f t="shared" si="10"/>
        <v/>
      </c>
      <c r="I78" s="78">
        <f t="shared" si="11"/>
        <v>0</v>
      </c>
      <c r="J78" s="76">
        <f>IFERROR(IF(VLOOKUP(F78,THP[],7,FALSE)="OUI",H78,SUMIFS('Hors prod'!K:K,'Hors prod'!B:B,E78,'Hors prod'!F:F,$G$2)*24),0)</f>
        <v>0</v>
      </c>
      <c r="K78" s="38" t="str">
        <f>IFERROR(VLOOKUP($F78,Prod!$A$2:$L$2,7,FALSE),"")</f>
        <v/>
      </c>
      <c r="L78" s="25" t="str">
        <f>IFERROR(IF(K78&gt;0,(K78/(Objectifs!$B$7*($H78-$J78))),""),"")</f>
        <v/>
      </c>
      <c r="M78" s="27" t="str">
        <f>IFERROR(VLOOKUP($F78,Prod!$A$2:$L$2,6,FALSE),"")</f>
        <v/>
      </c>
      <c r="N78" s="25" t="str">
        <f>IFERROR(IF(M78&gt;0,(M78/(Objectifs!$B$8*($H78-$J78))),""),"")</f>
        <v/>
      </c>
      <c r="O78" s="27" t="str">
        <f>IFERROR(VLOOKUP($F78,Prod!$A$2:$L$2,8,FALSE),"")</f>
        <v/>
      </c>
      <c r="P78" s="25" t="str">
        <f>IFERROR(IF(O78&gt;0,(O78/(Objectifs!$B$9*($H78-$J78))),""),"")</f>
        <v/>
      </c>
      <c r="Q78" s="27" t="str">
        <f>IFERROR(VLOOKUP($F78,Prod!$A$2:$L$2,11,FALSE),"")</f>
        <v/>
      </c>
      <c r="R78" s="25" t="str">
        <f>IFERROR(IF(Q78&gt;0,(Q78/(Objectifs!$B$10*(($H78-$J78)))),""),"")</f>
        <v/>
      </c>
      <c r="S78" s="27" t="str">
        <f>IFERROR(VLOOKUP($F78,Prod!$A$2:$L$2,10,FALSE),"")</f>
        <v/>
      </c>
      <c r="T78" s="25" t="str">
        <f>IFERROR(IF(S78&gt;0,(S78/(Objectifs!$B$13*(($H78-$J78)))),""),"")</f>
        <v/>
      </c>
      <c r="U78" s="27" t="str">
        <f>IFERROR(VLOOKUP($F78,Prod!$A$2:$L$2,9,FALSE),"")</f>
        <v/>
      </c>
      <c r="V78" s="25" t="str">
        <f>IFERROR(IF(U78&gt;0,(U78/(Objectifs!$B$14*(($H78-$J78)))),""),"")</f>
        <v/>
      </c>
      <c r="W78" s="27" t="str">
        <f>IFERROR(VLOOKUP($F78,Prod!$A$2:$L$2,12,FALSE),"")</f>
        <v/>
      </c>
      <c r="X78" s="25" t="str">
        <f>IFERROR(IF(W78&gt;0,(W78/(Objectifs!$B$15*(($H78-$J78)))),""),"")</f>
        <v/>
      </c>
      <c r="Y78" s="90" t="str">
        <f t="shared" si="16"/>
        <v/>
      </c>
      <c r="Z78" s="26" t="str">
        <f t="shared" si="17"/>
        <v/>
      </c>
      <c r="AA78" s="26"/>
      <c r="AB78" s="26"/>
    </row>
    <row r="79" spans="1:28" ht="21" customHeight="1" x14ac:dyDescent="0.25">
      <c r="A79" s="62">
        <f t="shared" si="12"/>
        <v>2021</v>
      </c>
      <c r="B79" s="62">
        <f t="shared" si="13"/>
        <v>1</v>
      </c>
      <c r="C79" s="62">
        <f t="shared" si="14"/>
        <v>3</v>
      </c>
      <c r="D79" s="62">
        <f t="shared" si="15"/>
        <v>12</v>
      </c>
      <c r="E79" s="24">
        <f>WORKDAY.INTL(E78,1,11,JoursFériés21[])</f>
        <v>44281</v>
      </c>
      <c r="F79" s="100" t="str">
        <f t="shared" si="9"/>
        <v>44281-TEST</v>
      </c>
      <c r="G79" s="78" t="str">
        <f>IFERROR(VLOOKUP($F79,Kélio[],4,FALSE),"")</f>
        <v/>
      </c>
      <c r="H79" s="76" t="str">
        <f t="shared" si="10"/>
        <v/>
      </c>
      <c r="I79" s="78">
        <f t="shared" si="11"/>
        <v>0</v>
      </c>
      <c r="J79" s="76">
        <f>IFERROR(IF(VLOOKUP(F79,THP[],7,FALSE)="OUI",H79,SUMIFS('Hors prod'!K:K,'Hors prod'!B:B,E79,'Hors prod'!F:F,$G$2)*24),0)</f>
        <v>0</v>
      </c>
      <c r="K79" s="38" t="str">
        <f>IFERROR(VLOOKUP($F79,Prod!$A$2:$L$2,7,FALSE),"")</f>
        <v/>
      </c>
      <c r="L79" s="25" t="str">
        <f>IFERROR(IF(K79&gt;0,(K79/(Objectifs!$B$7*($H79-$J79))),""),"")</f>
        <v/>
      </c>
      <c r="M79" s="27" t="str">
        <f>IFERROR(VLOOKUP($F79,Prod!$A$2:$L$2,6,FALSE),"")</f>
        <v/>
      </c>
      <c r="N79" s="25" t="str">
        <f>IFERROR(IF(M79&gt;0,(M79/(Objectifs!$B$8*($H79-$J79))),""),"")</f>
        <v/>
      </c>
      <c r="O79" s="27" t="str">
        <f>IFERROR(VLOOKUP($F79,Prod!$A$2:$L$2,8,FALSE),"")</f>
        <v/>
      </c>
      <c r="P79" s="25" t="str">
        <f>IFERROR(IF(O79&gt;0,(O79/(Objectifs!$B$9*($H79-$J79))),""),"")</f>
        <v/>
      </c>
      <c r="Q79" s="27" t="str">
        <f>IFERROR(VLOOKUP($F79,Prod!$A$2:$L$2,11,FALSE),"")</f>
        <v/>
      </c>
      <c r="R79" s="25" t="str">
        <f>IFERROR(IF(Q79&gt;0,(Q79/(Objectifs!$B$10*(($H79-$J79)))),""),"")</f>
        <v/>
      </c>
      <c r="S79" s="27" t="str">
        <f>IFERROR(VLOOKUP($F79,Prod!$A$2:$L$2,10,FALSE),"")</f>
        <v/>
      </c>
      <c r="T79" s="25" t="str">
        <f>IFERROR(IF(S79&gt;0,(S79/(Objectifs!$B$13*(($H79-$J79)))),""),"")</f>
        <v/>
      </c>
      <c r="U79" s="27" t="str">
        <f>IFERROR(VLOOKUP($F79,Prod!$A$2:$L$2,9,FALSE),"")</f>
        <v/>
      </c>
      <c r="V79" s="25" t="str">
        <f>IFERROR(IF(U79&gt;0,(U79/(Objectifs!$B$14*(($H79-$J79)))),""),"")</f>
        <v/>
      </c>
      <c r="W79" s="27" t="str">
        <f>IFERROR(VLOOKUP($F79,Prod!$A$2:$L$2,12,FALSE),"")</f>
        <v/>
      </c>
      <c r="X79" s="25" t="str">
        <f>IFERROR(IF(W79&gt;0,(W79/(Objectifs!$B$15*(($H79-$J79)))),""),"")</f>
        <v/>
      </c>
      <c r="Y79" s="90" t="str">
        <f t="shared" si="16"/>
        <v/>
      </c>
      <c r="Z79" s="26" t="str">
        <f t="shared" si="17"/>
        <v/>
      </c>
      <c r="AA79" s="26"/>
      <c r="AB79" s="26"/>
    </row>
    <row r="80" spans="1:28" ht="21" customHeight="1" x14ac:dyDescent="0.25">
      <c r="A80" s="62">
        <f t="shared" si="12"/>
        <v>2021</v>
      </c>
      <c r="B80" s="62">
        <f t="shared" si="13"/>
        <v>1</v>
      </c>
      <c r="C80" s="62">
        <f t="shared" si="14"/>
        <v>3</v>
      </c>
      <c r="D80" s="62">
        <f t="shared" si="15"/>
        <v>12</v>
      </c>
      <c r="E80" s="24">
        <f>WORKDAY.INTL(E79,1,11,JoursFériés21[])</f>
        <v>44282</v>
      </c>
      <c r="F80" s="100" t="str">
        <f t="shared" si="9"/>
        <v>44282-TEST</v>
      </c>
      <c r="G80" s="78" t="str">
        <f>IFERROR(VLOOKUP($F80,Kélio[],4,FALSE),"")</f>
        <v/>
      </c>
      <c r="H80" s="76" t="str">
        <f t="shared" si="10"/>
        <v/>
      </c>
      <c r="I80" s="78">
        <f t="shared" si="11"/>
        <v>0</v>
      </c>
      <c r="J80" s="76">
        <f>IFERROR(IF(VLOOKUP(F80,THP[],7,FALSE)="OUI",H80,SUMIFS('Hors prod'!K:K,'Hors prod'!B:B,E80,'Hors prod'!F:F,$G$2)*24),0)</f>
        <v>0</v>
      </c>
      <c r="K80" s="38" t="str">
        <f>IFERROR(VLOOKUP($F80,Prod!$A$2:$L$2,7,FALSE),"")</f>
        <v/>
      </c>
      <c r="L80" s="25" t="str">
        <f>IFERROR(IF(K80&gt;0,(K80/(Objectifs!$B$7*($H80-$J80))),""),"")</f>
        <v/>
      </c>
      <c r="M80" s="27" t="str">
        <f>IFERROR(VLOOKUP($F80,Prod!$A$2:$L$2,6,FALSE),"")</f>
        <v/>
      </c>
      <c r="N80" s="25" t="str">
        <f>IFERROR(IF(M80&gt;0,(M80/(Objectifs!$B$8*($H80-$J80))),""),"")</f>
        <v/>
      </c>
      <c r="O80" s="27" t="str">
        <f>IFERROR(VLOOKUP($F80,Prod!$A$2:$L$2,8,FALSE),"")</f>
        <v/>
      </c>
      <c r="P80" s="25" t="str">
        <f>IFERROR(IF(O80&gt;0,(O80/(Objectifs!$B$9*($H80-$J80))),""),"")</f>
        <v/>
      </c>
      <c r="Q80" s="27" t="str">
        <f>IFERROR(VLOOKUP($F80,Prod!$A$2:$L$2,11,FALSE),"")</f>
        <v/>
      </c>
      <c r="R80" s="25" t="str">
        <f>IFERROR(IF(Q80&gt;0,(Q80/(Objectifs!$B$10*(($H80-$J80)))),""),"")</f>
        <v/>
      </c>
      <c r="S80" s="27" t="str">
        <f>IFERROR(VLOOKUP($F80,Prod!$A$2:$L$2,10,FALSE),"")</f>
        <v/>
      </c>
      <c r="T80" s="25" t="str">
        <f>IFERROR(IF(S80&gt;0,(S80/(Objectifs!$B$13*(($H80-$J80)))),""),"")</f>
        <v/>
      </c>
      <c r="U80" s="27" t="str">
        <f>IFERROR(VLOOKUP($F80,Prod!$A$2:$L$2,9,FALSE),"")</f>
        <v/>
      </c>
      <c r="V80" s="25" t="str">
        <f>IFERROR(IF(U80&gt;0,(U80/(Objectifs!$B$14*(($H80-$J80)))),""),"")</f>
        <v/>
      </c>
      <c r="W80" s="27" t="str">
        <f>IFERROR(VLOOKUP($F80,Prod!$A$2:$L$2,12,FALSE),"")</f>
        <v/>
      </c>
      <c r="X80" s="25" t="str">
        <f>IFERROR(IF(W80&gt;0,(W80/(Objectifs!$B$15*(($H80-$J80)))),""),"")</f>
        <v/>
      </c>
      <c r="Y80" s="90" t="str">
        <f t="shared" si="16"/>
        <v/>
      </c>
      <c r="Z80" s="26" t="str">
        <f t="shared" si="17"/>
        <v/>
      </c>
      <c r="AA80" s="26"/>
      <c r="AB80" s="26"/>
    </row>
    <row r="81" spans="1:28" ht="21" customHeight="1" x14ac:dyDescent="0.25">
      <c r="A81" s="62">
        <f t="shared" si="12"/>
        <v>2021</v>
      </c>
      <c r="B81" s="62">
        <f t="shared" si="13"/>
        <v>1</v>
      </c>
      <c r="C81" s="62">
        <f t="shared" si="14"/>
        <v>3</v>
      </c>
      <c r="D81" s="62">
        <f t="shared" si="15"/>
        <v>13</v>
      </c>
      <c r="E81" s="24">
        <f>WORKDAY.INTL(E80,1,11,JoursFériés21[])</f>
        <v>44284</v>
      </c>
      <c r="F81" s="100" t="str">
        <f t="shared" si="9"/>
        <v>44284-TEST</v>
      </c>
      <c r="G81" s="78" t="str">
        <f>IFERROR(VLOOKUP($F81,Kélio[],4,FALSE),"")</f>
        <v/>
      </c>
      <c r="H81" s="76" t="str">
        <f t="shared" si="10"/>
        <v/>
      </c>
      <c r="I81" s="78">
        <f t="shared" si="11"/>
        <v>0</v>
      </c>
      <c r="J81" s="76">
        <f>IFERROR(IF(VLOOKUP(F81,THP[],7,FALSE)="OUI",H81,SUMIFS('Hors prod'!K:K,'Hors prod'!B:B,E81,'Hors prod'!F:F,$G$2)*24),0)</f>
        <v>0</v>
      </c>
      <c r="K81" s="38" t="str">
        <f>IFERROR(VLOOKUP($F81,Prod!$A$2:$L$2,7,FALSE),"")</f>
        <v/>
      </c>
      <c r="L81" s="25" t="str">
        <f>IFERROR(IF(K81&gt;0,(K81/(Objectifs!$B$7*($H81-$J81))),""),"")</f>
        <v/>
      </c>
      <c r="M81" s="27" t="str">
        <f>IFERROR(VLOOKUP($F81,Prod!$A$2:$L$2,6,FALSE),"")</f>
        <v/>
      </c>
      <c r="N81" s="25" t="str">
        <f>IFERROR(IF(M81&gt;0,(M81/(Objectifs!$B$8*($H81-$J81))),""),"")</f>
        <v/>
      </c>
      <c r="O81" s="27" t="str">
        <f>IFERROR(VLOOKUP($F81,Prod!$A$2:$L$2,8,FALSE),"")</f>
        <v/>
      </c>
      <c r="P81" s="25" t="str">
        <f>IFERROR(IF(O81&gt;0,(O81/(Objectifs!$B$9*($H81-$J81))),""),"")</f>
        <v/>
      </c>
      <c r="Q81" s="27" t="str">
        <f>IFERROR(VLOOKUP($F81,Prod!$A$2:$L$2,11,FALSE),"")</f>
        <v/>
      </c>
      <c r="R81" s="25" t="str">
        <f>IFERROR(IF(Q81&gt;0,(Q81/(Objectifs!$B$10*(($H81-$J81)))),""),"")</f>
        <v/>
      </c>
      <c r="S81" s="27" t="str">
        <f>IFERROR(VLOOKUP($F81,Prod!$A$2:$L$2,10,FALSE),"")</f>
        <v/>
      </c>
      <c r="T81" s="25" t="str">
        <f>IFERROR(IF(S81&gt;0,(S81/(Objectifs!$B$13*(($H81-$J81)))),""),"")</f>
        <v/>
      </c>
      <c r="U81" s="27" t="str">
        <f>IFERROR(VLOOKUP($F81,Prod!$A$2:$L$2,9,FALSE),"")</f>
        <v/>
      </c>
      <c r="V81" s="25" t="str">
        <f>IFERROR(IF(U81&gt;0,(U81/(Objectifs!$B$14*(($H81-$J81)))),""),"")</f>
        <v/>
      </c>
      <c r="W81" s="27" t="str">
        <f>IFERROR(VLOOKUP($F81,Prod!$A$2:$L$2,12,FALSE),"")</f>
        <v/>
      </c>
      <c r="X81" s="25" t="str">
        <f>IFERROR(IF(W81&gt;0,(W81/(Objectifs!$B$15*(($H81-$J81)))),""),"")</f>
        <v/>
      </c>
      <c r="Y81" s="90" t="str">
        <f t="shared" si="16"/>
        <v/>
      </c>
      <c r="Z81" s="26" t="str">
        <f t="shared" si="17"/>
        <v/>
      </c>
      <c r="AA81" s="26"/>
      <c r="AB81" s="26"/>
    </row>
    <row r="82" spans="1:28" ht="21" customHeight="1" x14ac:dyDescent="0.25">
      <c r="A82" s="62">
        <f t="shared" si="12"/>
        <v>2021</v>
      </c>
      <c r="B82" s="62">
        <f t="shared" si="13"/>
        <v>1</v>
      </c>
      <c r="C82" s="62">
        <f t="shared" si="14"/>
        <v>3</v>
      </c>
      <c r="D82" s="62">
        <f t="shared" si="15"/>
        <v>13</v>
      </c>
      <c r="E82" s="24">
        <f>WORKDAY.INTL(E81,1,11,JoursFériés21[])</f>
        <v>44285</v>
      </c>
      <c r="F82" s="100" t="str">
        <f t="shared" si="9"/>
        <v>44285-TEST</v>
      </c>
      <c r="G82" s="78" t="str">
        <f>IFERROR(VLOOKUP($F82,Kélio[],4,FALSE),"")</f>
        <v/>
      </c>
      <c r="H82" s="76" t="str">
        <f t="shared" si="10"/>
        <v/>
      </c>
      <c r="I82" s="78">
        <f t="shared" si="11"/>
        <v>0</v>
      </c>
      <c r="J82" s="76">
        <f>IFERROR(IF(VLOOKUP(F82,THP[],7,FALSE)="OUI",H82,SUMIFS('Hors prod'!K:K,'Hors prod'!B:B,E82,'Hors prod'!F:F,$G$2)*24),0)</f>
        <v>0</v>
      </c>
      <c r="K82" s="38" t="str">
        <f>IFERROR(VLOOKUP($F82,Prod!$A$2:$L$2,7,FALSE),"")</f>
        <v/>
      </c>
      <c r="L82" s="25" t="str">
        <f>IFERROR(IF(K82&gt;0,(K82/(Objectifs!$B$7*($H82-$J82))),""),"")</f>
        <v/>
      </c>
      <c r="M82" s="27" t="str">
        <f>IFERROR(VLOOKUP($F82,Prod!$A$2:$L$2,6,FALSE),"")</f>
        <v/>
      </c>
      <c r="N82" s="25" t="str">
        <f>IFERROR(IF(M82&gt;0,(M82/(Objectifs!$B$8*($H82-$J82))),""),"")</f>
        <v/>
      </c>
      <c r="O82" s="27" t="str">
        <f>IFERROR(VLOOKUP($F82,Prod!$A$2:$L$2,8,FALSE),"")</f>
        <v/>
      </c>
      <c r="P82" s="25" t="str">
        <f>IFERROR(IF(O82&gt;0,(O82/(Objectifs!$B$9*($H82-$J82))),""),"")</f>
        <v/>
      </c>
      <c r="Q82" s="27" t="str">
        <f>IFERROR(VLOOKUP($F82,Prod!$A$2:$L$2,11,FALSE),"")</f>
        <v/>
      </c>
      <c r="R82" s="25" t="str">
        <f>IFERROR(IF(Q82&gt;0,(Q82/(Objectifs!$B$10*(($H82-$J82)))),""),"")</f>
        <v/>
      </c>
      <c r="S82" s="27" t="str">
        <f>IFERROR(VLOOKUP($F82,Prod!$A$2:$L$2,10,FALSE),"")</f>
        <v/>
      </c>
      <c r="T82" s="25" t="str">
        <f>IFERROR(IF(S82&gt;0,(S82/(Objectifs!$B$13*(($H82-$J82)))),""),"")</f>
        <v/>
      </c>
      <c r="U82" s="27" t="str">
        <f>IFERROR(VLOOKUP($F82,Prod!$A$2:$L$2,9,FALSE),"")</f>
        <v/>
      </c>
      <c r="V82" s="25" t="str">
        <f>IFERROR(IF(U82&gt;0,(U82/(Objectifs!$B$14*(($H82-$J82)))),""),"")</f>
        <v/>
      </c>
      <c r="W82" s="27" t="str">
        <f>IFERROR(VLOOKUP($F82,Prod!$A$2:$L$2,12,FALSE),"")</f>
        <v/>
      </c>
      <c r="X82" s="25" t="str">
        <f>IFERROR(IF(W82&gt;0,(W82/(Objectifs!$B$15*(($H82-$J82)))),""),"")</f>
        <v/>
      </c>
      <c r="Y82" s="90" t="str">
        <f t="shared" si="16"/>
        <v/>
      </c>
      <c r="Z82" s="26" t="str">
        <f t="shared" si="17"/>
        <v/>
      </c>
      <c r="AA82" s="26"/>
      <c r="AB82" s="26"/>
    </row>
    <row r="83" spans="1:28" ht="21" customHeight="1" x14ac:dyDescent="0.25">
      <c r="A83" s="62">
        <f t="shared" si="12"/>
        <v>2021</v>
      </c>
      <c r="B83" s="62">
        <f t="shared" si="13"/>
        <v>1</v>
      </c>
      <c r="C83" s="62">
        <f t="shared" si="14"/>
        <v>3</v>
      </c>
      <c r="D83" s="62">
        <f t="shared" si="15"/>
        <v>13</v>
      </c>
      <c r="E83" s="24">
        <f>WORKDAY.INTL(E82,1,11,JoursFériés21[])</f>
        <v>44286</v>
      </c>
      <c r="F83" s="100" t="str">
        <f t="shared" si="9"/>
        <v>44286-TEST</v>
      </c>
      <c r="G83" s="78" t="str">
        <f>IFERROR(VLOOKUP($F83,Kélio[],4,FALSE),"")</f>
        <v/>
      </c>
      <c r="H83" s="76" t="str">
        <f t="shared" si="10"/>
        <v/>
      </c>
      <c r="I83" s="78">
        <f t="shared" si="11"/>
        <v>0</v>
      </c>
      <c r="J83" s="76">
        <f>IFERROR(IF(VLOOKUP(F83,THP[],7,FALSE)="OUI",H83,SUMIFS('Hors prod'!K:K,'Hors prod'!B:B,E83,'Hors prod'!F:F,$G$2)*24),0)</f>
        <v>0</v>
      </c>
      <c r="K83" s="38" t="str">
        <f>IFERROR(VLOOKUP($F83,Prod!$A$2:$L$2,7,FALSE),"")</f>
        <v/>
      </c>
      <c r="L83" s="25" t="str">
        <f>IFERROR(IF(K83&gt;0,(K83/(Objectifs!$B$7*($H83-$J83))),""),"")</f>
        <v/>
      </c>
      <c r="M83" s="27" t="str">
        <f>IFERROR(VLOOKUP($F83,Prod!$A$2:$L$2,6,FALSE),"")</f>
        <v/>
      </c>
      <c r="N83" s="25" t="str">
        <f>IFERROR(IF(M83&gt;0,(M83/(Objectifs!$B$8*($H83-$J83))),""),"")</f>
        <v/>
      </c>
      <c r="O83" s="27" t="str">
        <f>IFERROR(VLOOKUP($F83,Prod!$A$2:$L$2,8,FALSE),"")</f>
        <v/>
      </c>
      <c r="P83" s="25" t="str">
        <f>IFERROR(IF(O83&gt;0,(O83/(Objectifs!$B$9*($H83-$J83))),""),"")</f>
        <v/>
      </c>
      <c r="Q83" s="27" t="str">
        <f>IFERROR(VLOOKUP($F83,Prod!$A$2:$L$2,11,FALSE),"")</f>
        <v/>
      </c>
      <c r="R83" s="25" t="str">
        <f>IFERROR(IF(Q83&gt;0,(Q83/(Objectifs!$B$10*(($H83-$J83)))),""),"")</f>
        <v/>
      </c>
      <c r="S83" s="27" t="str">
        <f>IFERROR(VLOOKUP($F83,Prod!$A$2:$L$2,10,FALSE),"")</f>
        <v/>
      </c>
      <c r="T83" s="25" t="str">
        <f>IFERROR(IF(S83&gt;0,(S83/(Objectifs!$B$13*(($H83-$J83)))),""),"")</f>
        <v/>
      </c>
      <c r="U83" s="27" t="str">
        <f>IFERROR(VLOOKUP($F83,Prod!$A$2:$L$2,9,FALSE),"")</f>
        <v/>
      </c>
      <c r="V83" s="25" t="str">
        <f>IFERROR(IF(U83&gt;0,(U83/(Objectifs!$B$14*(($H83-$J83)))),""),"")</f>
        <v/>
      </c>
      <c r="W83" s="27" t="str">
        <f>IFERROR(VLOOKUP($F83,Prod!$A$2:$L$2,12,FALSE),"")</f>
        <v/>
      </c>
      <c r="X83" s="25" t="str">
        <f>IFERROR(IF(W83&gt;0,(W83/(Objectifs!$B$15*(($H83-$J83)))),""),"")</f>
        <v/>
      </c>
      <c r="Y83" s="90" t="str">
        <f t="shared" si="16"/>
        <v/>
      </c>
      <c r="Z83" s="26" t="str">
        <f t="shared" si="17"/>
        <v/>
      </c>
      <c r="AA83" s="26"/>
      <c r="AB83" s="26"/>
    </row>
    <row r="84" spans="1:28" ht="21" customHeight="1" x14ac:dyDescent="0.25">
      <c r="A84" s="62">
        <f t="shared" si="12"/>
        <v>2021</v>
      </c>
      <c r="B84" s="62">
        <f t="shared" si="13"/>
        <v>1</v>
      </c>
      <c r="C84" s="62">
        <f t="shared" si="14"/>
        <v>4</v>
      </c>
      <c r="D84" s="62">
        <f t="shared" si="15"/>
        <v>13</v>
      </c>
      <c r="E84" s="24">
        <f>WORKDAY.INTL(E83,1,11,JoursFériés21[])</f>
        <v>44287</v>
      </c>
      <c r="F84" s="100" t="str">
        <f t="shared" si="9"/>
        <v>44287-TEST</v>
      </c>
      <c r="G84" s="78" t="str">
        <f>IFERROR(VLOOKUP($F84,Kélio[],4,FALSE),"")</f>
        <v/>
      </c>
      <c r="H84" s="76" t="str">
        <f t="shared" si="10"/>
        <v/>
      </c>
      <c r="I84" s="78">
        <f t="shared" si="11"/>
        <v>0</v>
      </c>
      <c r="J84" s="76">
        <f>IFERROR(IF(VLOOKUP(F84,THP[],7,FALSE)="OUI",H84,SUMIFS('Hors prod'!K:K,'Hors prod'!B:B,E84,'Hors prod'!F:F,$G$2)*24),0)</f>
        <v>0</v>
      </c>
      <c r="K84" s="38" t="str">
        <f>IFERROR(VLOOKUP($F84,Prod!$A$2:$L$2,7,FALSE),"")</f>
        <v/>
      </c>
      <c r="L84" s="25" t="str">
        <f>IFERROR(IF(K84&gt;0,(K84/(Objectifs!$B$7*($H84-$J84))),""),"")</f>
        <v/>
      </c>
      <c r="M84" s="27" t="str">
        <f>IFERROR(VLOOKUP($F84,Prod!$A$2:$L$2,6,FALSE),"")</f>
        <v/>
      </c>
      <c r="N84" s="25" t="str">
        <f>IFERROR(IF(M84&gt;0,(M84/(Objectifs!$B$8*($H84-$J84))),""),"")</f>
        <v/>
      </c>
      <c r="O84" s="27" t="str">
        <f>IFERROR(VLOOKUP($F84,Prod!$A$2:$L$2,8,FALSE),"")</f>
        <v/>
      </c>
      <c r="P84" s="25" t="str">
        <f>IFERROR(IF(O84&gt;0,(O84/(Objectifs!$B$9*($H84-$J84))),""),"")</f>
        <v/>
      </c>
      <c r="Q84" s="27" t="str">
        <f>IFERROR(VLOOKUP($F84,Prod!$A$2:$L$2,11,FALSE),"")</f>
        <v/>
      </c>
      <c r="R84" s="25" t="str">
        <f>IFERROR(IF(Q84&gt;0,(Q84/(Objectifs!$B$10*(($H84-$J84)))),""),"")</f>
        <v/>
      </c>
      <c r="S84" s="27" t="str">
        <f>IFERROR(VLOOKUP($F84,Prod!$A$2:$L$2,10,FALSE),"")</f>
        <v/>
      </c>
      <c r="T84" s="25" t="str">
        <f>IFERROR(IF(S84&gt;0,(S84/(Objectifs!$B$13*(($H84-$J84)))),""),"")</f>
        <v/>
      </c>
      <c r="U84" s="27" t="str">
        <f>IFERROR(VLOOKUP($F84,Prod!$A$2:$L$2,9,FALSE),"")</f>
        <v/>
      </c>
      <c r="V84" s="25" t="str">
        <f>IFERROR(IF(U84&gt;0,(U84/(Objectifs!$B$14*(($H84-$J84)))),""),"")</f>
        <v/>
      </c>
      <c r="W84" s="27" t="str">
        <f>IFERROR(VLOOKUP($F84,Prod!$A$2:$L$2,12,FALSE),"")</f>
        <v/>
      </c>
      <c r="X84" s="25" t="str">
        <f>IFERROR(IF(W84&gt;0,(W84/(Objectifs!$B$15*(($H84-$J84)))),""),"")</f>
        <v/>
      </c>
      <c r="Y84" s="90" t="str">
        <f t="shared" si="16"/>
        <v/>
      </c>
      <c r="Z84" s="26" t="str">
        <f t="shared" si="17"/>
        <v/>
      </c>
      <c r="AA84" s="26"/>
      <c r="AB84" s="26"/>
    </row>
    <row r="85" spans="1:28" ht="21" customHeight="1" x14ac:dyDescent="0.25">
      <c r="A85" s="62">
        <f t="shared" si="12"/>
        <v>2021</v>
      </c>
      <c r="B85" s="62">
        <f t="shared" si="13"/>
        <v>1</v>
      </c>
      <c r="C85" s="62">
        <f t="shared" si="14"/>
        <v>4</v>
      </c>
      <c r="D85" s="62">
        <f t="shared" si="15"/>
        <v>13</v>
      </c>
      <c r="E85" s="24">
        <f>WORKDAY.INTL(E84,1,11,JoursFériés21[])</f>
        <v>44288</v>
      </c>
      <c r="F85" s="100" t="str">
        <f t="shared" si="9"/>
        <v>44288-TEST</v>
      </c>
      <c r="G85" s="78" t="str">
        <f>IFERROR(VLOOKUP($F85,Kélio[],4,FALSE),"")</f>
        <v/>
      </c>
      <c r="H85" s="76" t="str">
        <f t="shared" si="10"/>
        <v/>
      </c>
      <c r="I85" s="78">
        <f t="shared" si="11"/>
        <v>0</v>
      </c>
      <c r="J85" s="76">
        <f>IFERROR(IF(VLOOKUP(F85,THP[],7,FALSE)="OUI",H85,SUMIFS('Hors prod'!K:K,'Hors prod'!B:B,E85,'Hors prod'!F:F,$G$2)*24),0)</f>
        <v>0</v>
      </c>
      <c r="K85" s="38" t="str">
        <f>IFERROR(VLOOKUP($F85,Prod!$A$2:$L$2,7,FALSE),"")</f>
        <v/>
      </c>
      <c r="L85" s="25" t="str">
        <f>IFERROR(IF(K85&gt;0,(K85/(Objectifs!$B$7*($H85-$J85))),""),"")</f>
        <v/>
      </c>
      <c r="M85" s="27" t="str">
        <f>IFERROR(VLOOKUP($F85,Prod!$A$2:$L$2,6,FALSE),"")</f>
        <v/>
      </c>
      <c r="N85" s="25" t="str">
        <f>IFERROR(IF(M85&gt;0,(M85/(Objectifs!$B$8*($H85-$J85))),""),"")</f>
        <v/>
      </c>
      <c r="O85" s="27" t="str">
        <f>IFERROR(VLOOKUP($F85,Prod!$A$2:$L$2,8,FALSE),"")</f>
        <v/>
      </c>
      <c r="P85" s="25" t="str">
        <f>IFERROR(IF(O85&gt;0,(O85/(Objectifs!$B$9*($H85-$J85))),""),"")</f>
        <v/>
      </c>
      <c r="Q85" s="27" t="str">
        <f>IFERROR(VLOOKUP($F85,Prod!$A$2:$L$2,11,FALSE),"")</f>
        <v/>
      </c>
      <c r="R85" s="25" t="str">
        <f>IFERROR(IF(Q85&gt;0,(Q85/(Objectifs!$B$10*(($H85-$J85)))),""),"")</f>
        <v/>
      </c>
      <c r="S85" s="27" t="str">
        <f>IFERROR(VLOOKUP($F85,Prod!$A$2:$L$2,10,FALSE),"")</f>
        <v/>
      </c>
      <c r="T85" s="25" t="str">
        <f>IFERROR(IF(S85&gt;0,(S85/(Objectifs!$B$13*(($H85-$J85)))),""),"")</f>
        <v/>
      </c>
      <c r="U85" s="27" t="str">
        <f>IFERROR(VLOOKUP($F85,Prod!$A$2:$L$2,9,FALSE),"")</f>
        <v/>
      </c>
      <c r="V85" s="25" t="str">
        <f>IFERROR(IF(U85&gt;0,(U85/(Objectifs!$B$14*(($H85-$J85)))),""),"")</f>
        <v/>
      </c>
      <c r="W85" s="27" t="str">
        <f>IFERROR(VLOOKUP($F85,Prod!$A$2:$L$2,12,FALSE),"")</f>
        <v/>
      </c>
      <c r="X85" s="25" t="str">
        <f>IFERROR(IF(W85&gt;0,(W85/(Objectifs!$B$15*(($H85-$J85)))),""),"")</f>
        <v/>
      </c>
      <c r="Y85" s="90" t="str">
        <f t="shared" si="16"/>
        <v/>
      </c>
      <c r="Z85" s="26" t="str">
        <f t="shared" si="17"/>
        <v/>
      </c>
      <c r="AA85" s="26"/>
      <c r="AB85" s="26"/>
    </row>
    <row r="86" spans="1:28" ht="21" customHeight="1" x14ac:dyDescent="0.25">
      <c r="A86" s="62">
        <f t="shared" si="12"/>
        <v>2021</v>
      </c>
      <c r="B86" s="62">
        <f t="shared" si="13"/>
        <v>1</v>
      </c>
      <c r="C86" s="62">
        <f t="shared" si="14"/>
        <v>4</v>
      </c>
      <c r="D86" s="62">
        <f t="shared" si="15"/>
        <v>13</v>
      </c>
      <c r="E86" s="24">
        <f>WORKDAY.INTL(E85,1,11,JoursFériés21[])</f>
        <v>44289</v>
      </c>
      <c r="F86" s="100" t="str">
        <f t="shared" si="9"/>
        <v>44289-TEST</v>
      </c>
      <c r="G86" s="78" t="str">
        <f>IFERROR(VLOOKUP($F86,Kélio[],4,FALSE),"")</f>
        <v/>
      </c>
      <c r="H86" s="76" t="str">
        <f t="shared" si="10"/>
        <v/>
      </c>
      <c r="I86" s="78">
        <f t="shared" si="11"/>
        <v>0</v>
      </c>
      <c r="J86" s="76">
        <f>IFERROR(IF(VLOOKUP(F86,THP[],7,FALSE)="OUI",H86,SUMIFS('Hors prod'!K:K,'Hors prod'!B:B,E86,'Hors prod'!F:F,$G$2)*24),0)</f>
        <v>0</v>
      </c>
      <c r="K86" s="38" t="str">
        <f>IFERROR(VLOOKUP($F86,Prod!$A$2:$L$2,7,FALSE),"")</f>
        <v/>
      </c>
      <c r="L86" s="25" t="str">
        <f>IFERROR(IF(K86&gt;0,(K86/(Objectifs!$B$7*($H86-$J86))),""),"")</f>
        <v/>
      </c>
      <c r="M86" s="27" t="str">
        <f>IFERROR(VLOOKUP($F86,Prod!$A$2:$L$2,6,FALSE),"")</f>
        <v/>
      </c>
      <c r="N86" s="25" t="str">
        <f>IFERROR(IF(M86&gt;0,(M86/(Objectifs!$B$8*($H86-$J86))),""),"")</f>
        <v/>
      </c>
      <c r="O86" s="27" t="str">
        <f>IFERROR(VLOOKUP($F86,Prod!$A$2:$L$2,8,FALSE),"")</f>
        <v/>
      </c>
      <c r="P86" s="25" t="str">
        <f>IFERROR(IF(O86&gt;0,(O86/(Objectifs!$B$9*($H86-$J86))),""),"")</f>
        <v/>
      </c>
      <c r="Q86" s="27" t="str">
        <f>IFERROR(VLOOKUP($F86,Prod!$A$2:$L$2,11,FALSE),"")</f>
        <v/>
      </c>
      <c r="R86" s="25" t="str">
        <f>IFERROR(IF(Q86&gt;0,(Q86/(Objectifs!$B$10*(($H86-$J86)))),""),"")</f>
        <v/>
      </c>
      <c r="S86" s="27" t="str">
        <f>IFERROR(VLOOKUP($F86,Prod!$A$2:$L$2,10,FALSE),"")</f>
        <v/>
      </c>
      <c r="T86" s="25" t="str">
        <f>IFERROR(IF(S86&gt;0,(S86/(Objectifs!$B$13*(($H86-$J86)))),""),"")</f>
        <v/>
      </c>
      <c r="U86" s="27" t="str">
        <f>IFERROR(VLOOKUP($F86,Prod!$A$2:$L$2,9,FALSE),"")</f>
        <v/>
      </c>
      <c r="V86" s="25" t="str">
        <f>IFERROR(IF(U86&gt;0,(U86/(Objectifs!$B$14*(($H86-$J86)))),""),"")</f>
        <v/>
      </c>
      <c r="W86" s="27" t="str">
        <f>IFERROR(VLOOKUP($F86,Prod!$A$2:$L$2,12,FALSE),"")</f>
        <v/>
      </c>
      <c r="X86" s="25" t="str">
        <f>IFERROR(IF(W86&gt;0,(W86/(Objectifs!$B$15*(($H86-$J86)))),""),"")</f>
        <v/>
      </c>
      <c r="Y86" s="90" t="str">
        <f t="shared" si="16"/>
        <v/>
      </c>
      <c r="Z86" s="26" t="str">
        <f t="shared" si="17"/>
        <v/>
      </c>
      <c r="AA86" s="26"/>
      <c r="AB86" s="26"/>
    </row>
    <row r="87" spans="1:28" ht="21" customHeight="1" x14ac:dyDescent="0.25">
      <c r="A87" s="62">
        <f t="shared" si="12"/>
        <v>2021</v>
      </c>
      <c r="B87" s="62">
        <f t="shared" si="13"/>
        <v>1</v>
      </c>
      <c r="C87" s="62">
        <f t="shared" si="14"/>
        <v>4</v>
      </c>
      <c r="D87" s="62">
        <f t="shared" si="15"/>
        <v>14</v>
      </c>
      <c r="E87" s="24">
        <f>WORKDAY.INTL(E86,1,11,JoursFériés21[])</f>
        <v>44292</v>
      </c>
      <c r="F87" s="100" t="str">
        <f t="shared" si="9"/>
        <v>44292-TEST</v>
      </c>
      <c r="G87" s="78" t="str">
        <f>IFERROR(VLOOKUP($F87,Kélio[],4,FALSE),"")</f>
        <v/>
      </c>
      <c r="H87" s="76" t="str">
        <f t="shared" si="10"/>
        <v/>
      </c>
      <c r="I87" s="78">
        <f t="shared" si="11"/>
        <v>0</v>
      </c>
      <c r="J87" s="76">
        <f>IFERROR(IF(VLOOKUP(F87,THP[],7,FALSE)="OUI",H87,SUMIFS('Hors prod'!K:K,'Hors prod'!B:B,E87,'Hors prod'!F:F,$G$2)*24),0)</f>
        <v>0</v>
      </c>
      <c r="K87" s="38" t="str">
        <f>IFERROR(VLOOKUP($F87,Prod!$A$2:$L$2,7,FALSE),"")</f>
        <v/>
      </c>
      <c r="L87" s="25" t="str">
        <f>IFERROR(IF(K87&gt;0,(K87/(Objectifs!$B$7*($H87-$J87))),""),"")</f>
        <v/>
      </c>
      <c r="M87" s="27" t="str">
        <f>IFERROR(VLOOKUP($F87,Prod!$A$2:$L$2,6,FALSE),"")</f>
        <v/>
      </c>
      <c r="N87" s="25" t="str">
        <f>IFERROR(IF(M87&gt;0,(M87/(Objectifs!$B$8*($H87-$J87))),""),"")</f>
        <v/>
      </c>
      <c r="O87" s="27" t="str">
        <f>IFERROR(VLOOKUP($F87,Prod!$A$2:$L$2,8,FALSE),"")</f>
        <v/>
      </c>
      <c r="P87" s="25" t="str">
        <f>IFERROR(IF(O87&gt;0,(O87/(Objectifs!$B$9*($H87-$J87))),""),"")</f>
        <v/>
      </c>
      <c r="Q87" s="27" t="str">
        <f>IFERROR(VLOOKUP($F87,Prod!$A$2:$L$2,11,FALSE),"")</f>
        <v/>
      </c>
      <c r="R87" s="25" t="str">
        <f>IFERROR(IF(Q87&gt;0,(Q87/(Objectifs!$B$10*(($H87-$J87)))),""),"")</f>
        <v/>
      </c>
      <c r="S87" s="27" t="str">
        <f>IFERROR(VLOOKUP($F87,Prod!$A$2:$L$2,10,FALSE),"")</f>
        <v/>
      </c>
      <c r="T87" s="25" t="str">
        <f>IFERROR(IF(S87&gt;0,(S87/(Objectifs!$B$13*(($H87-$J87)))),""),"")</f>
        <v/>
      </c>
      <c r="U87" s="27" t="str">
        <f>IFERROR(VLOOKUP($F87,Prod!$A$2:$L$2,9,FALSE),"")</f>
        <v/>
      </c>
      <c r="V87" s="25" t="str">
        <f>IFERROR(IF(U87&gt;0,(U87/(Objectifs!$B$14*(($H87-$J87)))),""),"")</f>
        <v/>
      </c>
      <c r="W87" s="27" t="str">
        <f>IFERROR(VLOOKUP($F87,Prod!$A$2:$L$2,12,FALSE),"")</f>
        <v/>
      </c>
      <c r="X87" s="25" t="str">
        <f>IFERROR(IF(W87&gt;0,(W87/(Objectifs!$B$15*(($H87-$J87)))),""),"")</f>
        <v/>
      </c>
      <c r="Y87" s="90" t="str">
        <f t="shared" si="16"/>
        <v/>
      </c>
      <c r="Z87" s="26" t="str">
        <f t="shared" si="17"/>
        <v/>
      </c>
      <c r="AA87" s="26"/>
      <c r="AB87" s="26"/>
    </row>
    <row r="88" spans="1:28" ht="21" customHeight="1" x14ac:dyDescent="0.25">
      <c r="A88" s="62">
        <f t="shared" si="12"/>
        <v>2021</v>
      </c>
      <c r="B88" s="62">
        <f t="shared" si="13"/>
        <v>1</v>
      </c>
      <c r="C88" s="62">
        <f t="shared" si="14"/>
        <v>4</v>
      </c>
      <c r="D88" s="62">
        <f t="shared" si="15"/>
        <v>14</v>
      </c>
      <c r="E88" s="24">
        <f>WORKDAY.INTL(E87,1,11,JoursFériés21[])</f>
        <v>44293</v>
      </c>
      <c r="F88" s="100" t="str">
        <f t="shared" si="9"/>
        <v>44293-TEST</v>
      </c>
      <c r="G88" s="78" t="str">
        <f>IFERROR(VLOOKUP($F88,Kélio[],4,FALSE),"")</f>
        <v/>
      </c>
      <c r="H88" s="76" t="str">
        <f t="shared" si="10"/>
        <v/>
      </c>
      <c r="I88" s="78">
        <f t="shared" si="11"/>
        <v>0</v>
      </c>
      <c r="J88" s="76">
        <f>IFERROR(IF(VLOOKUP(F88,THP[],7,FALSE)="OUI",H88,SUMIFS('Hors prod'!K:K,'Hors prod'!B:B,E88,'Hors prod'!F:F,$G$2)*24),0)</f>
        <v>0</v>
      </c>
      <c r="K88" s="38" t="str">
        <f>IFERROR(VLOOKUP($F88,Prod!$A$2:$L$2,7,FALSE),"")</f>
        <v/>
      </c>
      <c r="L88" s="25" t="str">
        <f>IFERROR(IF(K88&gt;0,(K88/(Objectifs!$B$7*($H88-$J88))),""),"")</f>
        <v/>
      </c>
      <c r="M88" s="27" t="str">
        <f>IFERROR(VLOOKUP($F88,Prod!$A$2:$L$2,6,FALSE),"")</f>
        <v/>
      </c>
      <c r="N88" s="25" t="str">
        <f>IFERROR(IF(M88&gt;0,(M88/(Objectifs!$B$8*($H88-$J88))),""),"")</f>
        <v/>
      </c>
      <c r="O88" s="27" t="str">
        <f>IFERROR(VLOOKUP($F88,Prod!$A$2:$L$2,8,FALSE),"")</f>
        <v/>
      </c>
      <c r="P88" s="25" t="str">
        <f>IFERROR(IF(O88&gt;0,(O88/(Objectifs!$B$9*($H88-$J88))),""),"")</f>
        <v/>
      </c>
      <c r="Q88" s="27" t="str">
        <f>IFERROR(VLOOKUP($F88,Prod!$A$2:$L$2,11,FALSE),"")</f>
        <v/>
      </c>
      <c r="R88" s="25" t="str">
        <f>IFERROR(IF(Q88&gt;0,(Q88/(Objectifs!$B$10*(($H88-$J88)))),""),"")</f>
        <v/>
      </c>
      <c r="S88" s="27" t="str">
        <f>IFERROR(VLOOKUP($F88,Prod!$A$2:$L$2,10,FALSE),"")</f>
        <v/>
      </c>
      <c r="T88" s="25" t="str">
        <f>IFERROR(IF(S88&gt;0,(S88/(Objectifs!$B$13*(($H88-$J88)))),""),"")</f>
        <v/>
      </c>
      <c r="U88" s="27" t="str">
        <f>IFERROR(VLOOKUP($F88,Prod!$A$2:$L$2,9,FALSE),"")</f>
        <v/>
      </c>
      <c r="V88" s="25" t="str">
        <f>IFERROR(IF(U88&gt;0,(U88/(Objectifs!$B$14*(($H88-$J88)))),""),"")</f>
        <v/>
      </c>
      <c r="W88" s="27" t="str">
        <f>IFERROR(VLOOKUP($F88,Prod!$A$2:$L$2,12,FALSE),"")</f>
        <v/>
      </c>
      <c r="X88" s="25" t="str">
        <f>IFERROR(IF(W88&gt;0,(W88/(Objectifs!$B$15*(($H88-$J88)))),""),"")</f>
        <v/>
      </c>
      <c r="Y88" s="90" t="str">
        <f t="shared" si="16"/>
        <v/>
      </c>
      <c r="Z88" s="26" t="str">
        <f t="shared" si="17"/>
        <v/>
      </c>
      <c r="AA88" s="26"/>
      <c r="AB88" s="26"/>
    </row>
    <row r="89" spans="1:28" ht="21" customHeight="1" x14ac:dyDescent="0.25">
      <c r="A89" s="62">
        <f t="shared" si="12"/>
        <v>2021</v>
      </c>
      <c r="B89" s="62">
        <f t="shared" si="13"/>
        <v>1</v>
      </c>
      <c r="C89" s="62">
        <f t="shared" si="14"/>
        <v>4</v>
      </c>
      <c r="D89" s="62">
        <f t="shared" si="15"/>
        <v>14</v>
      </c>
      <c r="E89" s="24">
        <f>WORKDAY.INTL(E88,1,11,JoursFériés21[])</f>
        <v>44294</v>
      </c>
      <c r="F89" s="100" t="str">
        <f t="shared" si="9"/>
        <v>44294-TEST</v>
      </c>
      <c r="G89" s="78" t="str">
        <f>IFERROR(VLOOKUP($F89,Kélio[],4,FALSE),"")</f>
        <v/>
      </c>
      <c r="H89" s="76" t="str">
        <f t="shared" si="10"/>
        <v/>
      </c>
      <c r="I89" s="78">
        <f t="shared" si="11"/>
        <v>0</v>
      </c>
      <c r="J89" s="76">
        <f>IFERROR(IF(VLOOKUP(F89,THP[],7,FALSE)="OUI",H89,SUMIFS('Hors prod'!K:K,'Hors prod'!B:B,E89,'Hors prod'!F:F,$G$2)*24),0)</f>
        <v>0</v>
      </c>
      <c r="K89" s="38" t="str">
        <f>IFERROR(VLOOKUP($F89,Prod!$A$2:$L$2,7,FALSE),"")</f>
        <v/>
      </c>
      <c r="L89" s="25" t="str">
        <f>IFERROR(IF(K89&gt;0,(K89/(Objectifs!$B$7*($H89-$J89))),""),"")</f>
        <v/>
      </c>
      <c r="M89" s="27" t="str">
        <f>IFERROR(VLOOKUP($F89,Prod!$A$2:$L$2,6,FALSE),"")</f>
        <v/>
      </c>
      <c r="N89" s="25" t="str">
        <f>IFERROR(IF(M89&gt;0,(M89/(Objectifs!$B$8*($H89-$J89))),""),"")</f>
        <v/>
      </c>
      <c r="O89" s="27" t="str">
        <f>IFERROR(VLOOKUP($F89,Prod!$A$2:$L$2,8,FALSE),"")</f>
        <v/>
      </c>
      <c r="P89" s="25" t="str">
        <f>IFERROR(IF(O89&gt;0,(O89/(Objectifs!$B$9*($H89-$J89))),""),"")</f>
        <v/>
      </c>
      <c r="Q89" s="27" t="str">
        <f>IFERROR(VLOOKUP($F89,Prod!$A$2:$L$2,11,FALSE),"")</f>
        <v/>
      </c>
      <c r="R89" s="25" t="str">
        <f>IFERROR(IF(Q89&gt;0,(Q89/(Objectifs!$B$10*(($H89-$J89)))),""),"")</f>
        <v/>
      </c>
      <c r="S89" s="27" t="str">
        <f>IFERROR(VLOOKUP($F89,Prod!$A$2:$L$2,10,FALSE),"")</f>
        <v/>
      </c>
      <c r="T89" s="25" t="str">
        <f>IFERROR(IF(S89&gt;0,(S89/(Objectifs!$B$13*(($H89-$J89)))),""),"")</f>
        <v/>
      </c>
      <c r="U89" s="27" t="str">
        <f>IFERROR(VLOOKUP($F89,Prod!$A$2:$L$2,9,FALSE),"")</f>
        <v/>
      </c>
      <c r="V89" s="25" t="str">
        <f>IFERROR(IF(U89&gt;0,(U89/(Objectifs!$B$14*(($H89-$J89)))),""),"")</f>
        <v/>
      </c>
      <c r="W89" s="27" t="str">
        <f>IFERROR(VLOOKUP($F89,Prod!$A$2:$L$2,12,FALSE),"")</f>
        <v/>
      </c>
      <c r="X89" s="25" t="str">
        <f>IFERROR(IF(W89&gt;0,(W89/(Objectifs!$B$15*(($H89-$J89)))),""),"")</f>
        <v/>
      </c>
      <c r="Y89" s="90" t="str">
        <f t="shared" si="16"/>
        <v/>
      </c>
      <c r="Z89" s="26" t="str">
        <f t="shared" si="17"/>
        <v/>
      </c>
      <c r="AA89" s="26"/>
      <c r="AB89" s="26"/>
    </row>
    <row r="90" spans="1:28" ht="21" customHeight="1" x14ac:dyDescent="0.25">
      <c r="A90" s="62">
        <f t="shared" si="12"/>
        <v>2021</v>
      </c>
      <c r="B90" s="62">
        <f t="shared" si="13"/>
        <v>1</v>
      </c>
      <c r="C90" s="62">
        <f t="shared" si="14"/>
        <v>4</v>
      </c>
      <c r="D90" s="62">
        <f t="shared" si="15"/>
        <v>14</v>
      </c>
      <c r="E90" s="24">
        <f>WORKDAY.INTL(E89,1,11,JoursFériés21[])</f>
        <v>44295</v>
      </c>
      <c r="F90" s="100" t="str">
        <f t="shared" si="9"/>
        <v>44295-TEST</v>
      </c>
      <c r="G90" s="78" t="str">
        <f>IFERROR(VLOOKUP($F90,Kélio[],4,FALSE),"")</f>
        <v/>
      </c>
      <c r="H90" s="76" t="str">
        <f t="shared" si="10"/>
        <v/>
      </c>
      <c r="I90" s="78">
        <f t="shared" si="11"/>
        <v>0</v>
      </c>
      <c r="J90" s="76">
        <f>IFERROR(IF(VLOOKUP(F90,THP[],7,FALSE)="OUI",H90,SUMIFS('Hors prod'!K:K,'Hors prod'!B:B,E90,'Hors prod'!F:F,$G$2)*24),0)</f>
        <v>0</v>
      </c>
      <c r="K90" s="38" t="str">
        <f>IFERROR(VLOOKUP($F90,Prod!$A$2:$L$2,7,FALSE),"")</f>
        <v/>
      </c>
      <c r="L90" s="25" t="str">
        <f>IFERROR(IF(K90&gt;0,(K90/(Objectifs!$B$7*($H90-$J90))),""),"")</f>
        <v/>
      </c>
      <c r="M90" s="27" t="str">
        <f>IFERROR(VLOOKUP($F90,Prod!$A$2:$L$2,6,FALSE),"")</f>
        <v/>
      </c>
      <c r="N90" s="25" t="str">
        <f>IFERROR(IF(M90&gt;0,(M90/(Objectifs!$B$8*($H90-$J90))),""),"")</f>
        <v/>
      </c>
      <c r="O90" s="27" t="str">
        <f>IFERROR(VLOOKUP($F90,Prod!$A$2:$L$2,8,FALSE),"")</f>
        <v/>
      </c>
      <c r="P90" s="25" t="str">
        <f>IFERROR(IF(O90&gt;0,(O90/(Objectifs!$B$9*($H90-$J90))),""),"")</f>
        <v/>
      </c>
      <c r="Q90" s="27" t="str">
        <f>IFERROR(VLOOKUP($F90,Prod!$A$2:$L$2,11,FALSE),"")</f>
        <v/>
      </c>
      <c r="R90" s="25" t="str">
        <f>IFERROR(IF(Q90&gt;0,(Q90/(Objectifs!$B$10*(($H90-$J90)))),""),"")</f>
        <v/>
      </c>
      <c r="S90" s="27" t="str">
        <f>IFERROR(VLOOKUP($F90,Prod!$A$2:$L$2,10,FALSE),"")</f>
        <v/>
      </c>
      <c r="T90" s="25" t="str">
        <f>IFERROR(IF(S90&gt;0,(S90/(Objectifs!$B$13*(($H90-$J90)))),""),"")</f>
        <v/>
      </c>
      <c r="U90" s="27" t="str">
        <f>IFERROR(VLOOKUP($F90,Prod!$A$2:$L$2,9,FALSE),"")</f>
        <v/>
      </c>
      <c r="V90" s="25" t="str">
        <f>IFERROR(IF(U90&gt;0,(U90/(Objectifs!$B$14*(($H90-$J90)))),""),"")</f>
        <v/>
      </c>
      <c r="W90" s="27" t="str">
        <f>IFERROR(VLOOKUP($F90,Prod!$A$2:$L$2,12,FALSE),"")</f>
        <v/>
      </c>
      <c r="X90" s="25" t="str">
        <f>IFERROR(IF(W90&gt;0,(W90/(Objectifs!$B$15*(($H90-$J90)))),""),"")</f>
        <v/>
      </c>
      <c r="Y90" s="90" t="str">
        <f t="shared" si="16"/>
        <v/>
      </c>
      <c r="Z90" s="26" t="str">
        <f t="shared" si="17"/>
        <v/>
      </c>
      <c r="AA90" s="26"/>
      <c r="AB90" s="26"/>
    </row>
    <row r="91" spans="1:28" ht="21" customHeight="1" x14ac:dyDescent="0.25">
      <c r="A91" s="62">
        <f t="shared" si="12"/>
        <v>2021</v>
      </c>
      <c r="B91" s="62">
        <f t="shared" si="13"/>
        <v>1</v>
      </c>
      <c r="C91" s="62">
        <f t="shared" si="14"/>
        <v>4</v>
      </c>
      <c r="D91" s="62">
        <f t="shared" si="15"/>
        <v>14</v>
      </c>
      <c r="E91" s="24">
        <f>WORKDAY.INTL(E90,1,11,JoursFériés21[])</f>
        <v>44296</v>
      </c>
      <c r="F91" s="100" t="str">
        <f t="shared" si="9"/>
        <v>44296-TEST</v>
      </c>
      <c r="G91" s="78" t="str">
        <f>IFERROR(VLOOKUP($F91,Kélio[],4,FALSE),"")</f>
        <v/>
      </c>
      <c r="H91" s="76" t="str">
        <f t="shared" si="10"/>
        <v/>
      </c>
      <c r="I91" s="78">
        <f t="shared" si="11"/>
        <v>0</v>
      </c>
      <c r="J91" s="76">
        <f>IFERROR(IF(VLOOKUP(F91,THP[],7,FALSE)="OUI",H91,SUMIFS('Hors prod'!K:K,'Hors prod'!B:B,E91,'Hors prod'!F:F,$G$2)*24),0)</f>
        <v>0</v>
      </c>
      <c r="K91" s="38" t="str">
        <f>IFERROR(VLOOKUP($F91,Prod!$A$2:$L$2,7,FALSE),"")</f>
        <v/>
      </c>
      <c r="L91" s="25" t="str">
        <f>IFERROR(IF(K91&gt;0,(K91/(Objectifs!$B$7*($H91-$J91))),""),"")</f>
        <v/>
      </c>
      <c r="M91" s="27" t="str">
        <f>IFERROR(VLOOKUP($F91,Prod!$A$2:$L$2,6,FALSE),"")</f>
        <v/>
      </c>
      <c r="N91" s="25" t="str">
        <f>IFERROR(IF(M91&gt;0,(M91/(Objectifs!$B$8*($H91-$J91))),""),"")</f>
        <v/>
      </c>
      <c r="O91" s="27" t="str">
        <f>IFERROR(VLOOKUP($F91,Prod!$A$2:$L$2,8,FALSE),"")</f>
        <v/>
      </c>
      <c r="P91" s="25" t="str">
        <f>IFERROR(IF(O91&gt;0,(O91/(Objectifs!$B$9*($H91-$J91))),""),"")</f>
        <v/>
      </c>
      <c r="Q91" s="27" t="str">
        <f>IFERROR(VLOOKUP($F91,Prod!$A$2:$L$2,11,FALSE),"")</f>
        <v/>
      </c>
      <c r="R91" s="25" t="str">
        <f>IFERROR(IF(Q91&gt;0,(Q91/(Objectifs!$B$10*(($H91-$J91)))),""),"")</f>
        <v/>
      </c>
      <c r="S91" s="27" t="str">
        <f>IFERROR(VLOOKUP($F91,Prod!$A$2:$L$2,10,FALSE),"")</f>
        <v/>
      </c>
      <c r="T91" s="25" t="str">
        <f>IFERROR(IF(S91&gt;0,(S91/(Objectifs!$B$13*(($H91-$J91)))),""),"")</f>
        <v/>
      </c>
      <c r="U91" s="27" t="str">
        <f>IFERROR(VLOOKUP($F91,Prod!$A$2:$L$2,9,FALSE),"")</f>
        <v/>
      </c>
      <c r="V91" s="25" t="str">
        <f>IFERROR(IF(U91&gt;0,(U91/(Objectifs!$B$14*(($H91-$J91)))),""),"")</f>
        <v/>
      </c>
      <c r="W91" s="27" t="str">
        <f>IFERROR(VLOOKUP($F91,Prod!$A$2:$L$2,12,FALSE),"")</f>
        <v/>
      </c>
      <c r="X91" s="25" t="str">
        <f>IFERROR(IF(W91&gt;0,(W91/(Objectifs!$B$15*(($H91-$J91)))),""),"")</f>
        <v/>
      </c>
      <c r="Y91" s="90" t="str">
        <f t="shared" si="16"/>
        <v/>
      </c>
      <c r="Z91" s="26" t="str">
        <f t="shared" si="17"/>
        <v/>
      </c>
      <c r="AA91" s="26"/>
      <c r="AB91" s="26"/>
    </row>
    <row r="92" spans="1:28" ht="21" customHeight="1" x14ac:dyDescent="0.25">
      <c r="A92" s="62">
        <f t="shared" si="12"/>
        <v>2021</v>
      </c>
      <c r="B92" s="62">
        <f t="shared" si="13"/>
        <v>1</v>
      </c>
      <c r="C92" s="62">
        <f t="shared" si="14"/>
        <v>4</v>
      </c>
      <c r="D92" s="62">
        <f t="shared" si="15"/>
        <v>15</v>
      </c>
      <c r="E92" s="24">
        <f>WORKDAY.INTL(E91,1,11,JoursFériés21[])</f>
        <v>44298</v>
      </c>
      <c r="F92" s="100" t="str">
        <f t="shared" si="9"/>
        <v>44298-TEST</v>
      </c>
      <c r="G92" s="78" t="str">
        <f>IFERROR(VLOOKUP($F92,Kélio[],4,FALSE),"")</f>
        <v/>
      </c>
      <c r="H92" s="76" t="str">
        <f t="shared" si="10"/>
        <v/>
      </c>
      <c r="I92" s="78">
        <f t="shared" si="11"/>
        <v>0</v>
      </c>
      <c r="J92" s="76">
        <f>IFERROR(IF(VLOOKUP(F92,THP[],7,FALSE)="OUI",H92,SUMIFS('Hors prod'!K:K,'Hors prod'!B:B,E92,'Hors prod'!F:F,$G$2)*24),0)</f>
        <v>0</v>
      </c>
      <c r="K92" s="38" t="str">
        <f>IFERROR(VLOOKUP($F92,Prod!$A$2:$L$2,7,FALSE),"")</f>
        <v/>
      </c>
      <c r="L92" s="25" t="str">
        <f>IFERROR(IF(K92&gt;0,(K92/(Objectifs!$B$7*($H92-$J92))),""),"")</f>
        <v/>
      </c>
      <c r="M92" s="27" t="str">
        <f>IFERROR(VLOOKUP($F92,Prod!$A$2:$L$2,6,FALSE),"")</f>
        <v/>
      </c>
      <c r="N92" s="25" t="str">
        <f>IFERROR(IF(M92&gt;0,(M92/(Objectifs!$B$8*($H92-$J92))),""),"")</f>
        <v/>
      </c>
      <c r="O92" s="27" t="str">
        <f>IFERROR(VLOOKUP($F92,Prod!$A$2:$L$2,8,FALSE),"")</f>
        <v/>
      </c>
      <c r="P92" s="25" t="str">
        <f>IFERROR(IF(O92&gt;0,(O92/(Objectifs!$B$9*($H92-$J92))),""),"")</f>
        <v/>
      </c>
      <c r="Q92" s="27" t="str">
        <f>IFERROR(VLOOKUP($F92,Prod!$A$2:$L$2,11,FALSE),"")</f>
        <v/>
      </c>
      <c r="R92" s="25" t="str">
        <f>IFERROR(IF(Q92&gt;0,(Q92/(Objectifs!$B$10*(($H92-$J92)))),""),"")</f>
        <v/>
      </c>
      <c r="S92" s="27" t="str">
        <f>IFERROR(VLOOKUP($F92,Prod!$A$2:$L$2,10,FALSE),"")</f>
        <v/>
      </c>
      <c r="T92" s="25" t="str">
        <f>IFERROR(IF(S92&gt;0,(S92/(Objectifs!$B$13*(($H92-$J92)))),""),"")</f>
        <v/>
      </c>
      <c r="U92" s="27" t="str">
        <f>IFERROR(VLOOKUP($F92,Prod!$A$2:$L$2,9,FALSE),"")</f>
        <v/>
      </c>
      <c r="V92" s="25" t="str">
        <f>IFERROR(IF(U92&gt;0,(U92/(Objectifs!$B$14*(($H92-$J92)))),""),"")</f>
        <v/>
      </c>
      <c r="W92" s="27" t="str">
        <f>IFERROR(VLOOKUP($F92,Prod!$A$2:$L$2,12,FALSE),"")</f>
        <v/>
      </c>
      <c r="X92" s="25" t="str">
        <f>IFERROR(IF(W92&gt;0,(W92/(Objectifs!$B$15*(($H92-$J92)))),""),"")</f>
        <v/>
      </c>
      <c r="Y92" s="90" t="str">
        <f t="shared" si="16"/>
        <v/>
      </c>
      <c r="Z92" s="26" t="str">
        <f t="shared" si="17"/>
        <v/>
      </c>
      <c r="AA92" s="26"/>
      <c r="AB92" s="26"/>
    </row>
    <row r="93" spans="1:28" ht="21" customHeight="1" x14ac:dyDescent="0.25">
      <c r="A93" s="62">
        <f t="shared" si="12"/>
        <v>2021</v>
      </c>
      <c r="B93" s="62">
        <f t="shared" si="13"/>
        <v>1</v>
      </c>
      <c r="C93" s="62">
        <f t="shared" si="14"/>
        <v>4</v>
      </c>
      <c r="D93" s="62">
        <f t="shared" si="15"/>
        <v>15</v>
      </c>
      <c r="E93" s="24">
        <f>WORKDAY.INTL(E92,1,11,JoursFériés21[])</f>
        <v>44299</v>
      </c>
      <c r="F93" s="100" t="str">
        <f t="shared" si="9"/>
        <v>44299-TEST</v>
      </c>
      <c r="G93" s="78" t="str">
        <f>IFERROR(VLOOKUP($F93,Kélio[],4,FALSE),"")</f>
        <v/>
      </c>
      <c r="H93" s="76" t="str">
        <f t="shared" si="10"/>
        <v/>
      </c>
      <c r="I93" s="78">
        <f t="shared" si="11"/>
        <v>0</v>
      </c>
      <c r="J93" s="76">
        <f>IFERROR(IF(VLOOKUP(F93,THP[],7,FALSE)="OUI",H93,SUMIFS('Hors prod'!K:K,'Hors prod'!B:B,E93,'Hors prod'!F:F,$G$2)*24),0)</f>
        <v>0</v>
      </c>
      <c r="K93" s="38" t="str">
        <f>IFERROR(VLOOKUP($F93,Prod!$A$2:$L$2,7,FALSE),"")</f>
        <v/>
      </c>
      <c r="L93" s="25" t="str">
        <f>IFERROR(IF(K93&gt;0,(K93/(Objectifs!$B$7*($H93-$J93))),""),"")</f>
        <v/>
      </c>
      <c r="M93" s="27" t="str">
        <f>IFERROR(VLOOKUP($F93,Prod!$A$2:$L$2,6,FALSE),"")</f>
        <v/>
      </c>
      <c r="N93" s="25" t="str">
        <f>IFERROR(IF(M93&gt;0,(M93/(Objectifs!$B$8*($H93-$J93))),""),"")</f>
        <v/>
      </c>
      <c r="O93" s="27" t="str">
        <f>IFERROR(VLOOKUP($F93,Prod!$A$2:$L$2,8,FALSE),"")</f>
        <v/>
      </c>
      <c r="P93" s="25" t="str">
        <f>IFERROR(IF(O93&gt;0,(O93/(Objectifs!$B$9*($H93-$J93))),""),"")</f>
        <v/>
      </c>
      <c r="Q93" s="27" t="str">
        <f>IFERROR(VLOOKUP($F93,Prod!$A$2:$L$2,11,FALSE),"")</f>
        <v/>
      </c>
      <c r="R93" s="25" t="str">
        <f>IFERROR(IF(Q93&gt;0,(Q93/(Objectifs!$B$10*(($H93-$J93)))),""),"")</f>
        <v/>
      </c>
      <c r="S93" s="27" t="str">
        <f>IFERROR(VLOOKUP($F93,Prod!$A$2:$L$2,10,FALSE),"")</f>
        <v/>
      </c>
      <c r="T93" s="25" t="str">
        <f>IFERROR(IF(S93&gt;0,(S93/(Objectifs!$B$13*(($H93-$J93)))),""),"")</f>
        <v/>
      </c>
      <c r="U93" s="27" t="str">
        <f>IFERROR(VLOOKUP($F93,Prod!$A$2:$L$2,9,FALSE),"")</f>
        <v/>
      </c>
      <c r="V93" s="25" t="str">
        <f>IFERROR(IF(U93&gt;0,(U93/(Objectifs!$B$14*(($H93-$J93)))),""),"")</f>
        <v/>
      </c>
      <c r="W93" s="27" t="str">
        <f>IFERROR(VLOOKUP($F93,Prod!$A$2:$L$2,12,FALSE),"")</f>
        <v/>
      </c>
      <c r="X93" s="25" t="str">
        <f>IFERROR(IF(W93&gt;0,(W93/(Objectifs!$B$15*(($H93-$J93)))),""),"")</f>
        <v/>
      </c>
      <c r="Y93" s="90" t="str">
        <f t="shared" si="16"/>
        <v/>
      </c>
      <c r="Z93" s="26" t="str">
        <f t="shared" si="17"/>
        <v/>
      </c>
      <c r="AA93" s="26"/>
      <c r="AB93" s="26"/>
    </row>
    <row r="94" spans="1:28" ht="21" customHeight="1" x14ac:dyDescent="0.25">
      <c r="A94" s="62">
        <f t="shared" si="12"/>
        <v>2021</v>
      </c>
      <c r="B94" s="62">
        <f t="shared" si="13"/>
        <v>1</v>
      </c>
      <c r="C94" s="62">
        <f t="shared" si="14"/>
        <v>4</v>
      </c>
      <c r="D94" s="62">
        <f t="shared" si="15"/>
        <v>15</v>
      </c>
      <c r="E94" s="24">
        <f>WORKDAY.INTL(E93,1,11,JoursFériés21[])</f>
        <v>44300</v>
      </c>
      <c r="F94" s="100" t="str">
        <f t="shared" si="9"/>
        <v>44300-TEST</v>
      </c>
      <c r="G94" s="78" t="str">
        <f>IFERROR(VLOOKUP($F94,Kélio[],4,FALSE),"")</f>
        <v/>
      </c>
      <c r="H94" s="76" t="str">
        <f t="shared" si="10"/>
        <v/>
      </c>
      <c r="I94" s="78">
        <f t="shared" si="11"/>
        <v>0</v>
      </c>
      <c r="J94" s="76">
        <f>IFERROR(IF(VLOOKUP(F94,THP[],7,FALSE)="OUI",H94,SUMIFS('Hors prod'!K:K,'Hors prod'!B:B,E94,'Hors prod'!F:F,$G$2)*24),0)</f>
        <v>0</v>
      </c>
      <c r="K94" s="38" t="str">
        <f>IFERROR(VLOOKUP($F94,Prod!$A$2:$L$2,7,FALSE),"")</f>
        <v/>
      </c>
      <c r="L94" s="25" t="str">
        <f>IFERROR(IF(K94&gt;0,(K94/(Objectifs!$B$7*($H94-$J94))),""),"")</f>
        <v/>
      </c>
      <c r="M94" s="27" t="str">
        <f>IFERROR(VLOOKUP($F94,Prod!$A$2:$L$2,6,FALSE),"")</f>
        <v/>
      </c>
      <c r="N94" s="25" t="str">
        <f>IFERROR(IF(M94&gt;0,(M94/(Objectifs!$B$8*($H94-$J94))),""),"")</f>
        <v/>
      </c>
      <c r="O94" s="27" t="str">
        <f>IFERROR(VLOOKUP($F94,Prod!$A$2:$L$2,8,FALSE),"")</f>
        <v/>
      </c>
      <c r="P94" s="25" t="str">
        <f>IFERROR(IF(O94&gt;0,(O94/(Objectifs!$B$9*($H94-$J94))),""),"")</f>
        <v/>
      </c>
      <c r="Q94" s="27" t="str">
        <f>IFERROR(VLOOKUP($F94,Prod!$A$2:$L$2,11,FALSE),"")</f>
        <v/>
      </c>
      <c r="R94" s="25" t="str">
        <f>IFERROR(IF(Q94&gt;0,(Q94/(Objectifs!$B$10*(($H94-$J94)))),""),"")</f>
        <v/>
      </c>
      <c r="S94" s="27" t="str">
        <f>IFERROR(VLOOKUP($F94,Prod!$A$2:$L$2,10,FALSE),"")</f>
        <v/>
      </c>
      <c r="T94" s="25" t="str">
        <f>IFERROR(IF(S94&gt;0,(S94/(Objectifs!$B$13*(($H94-$J94)))),""),"")</f>
        <v/>
      </c>
      <c r="U94" s="27" t="str">
        <f>IFERROR(VLOOKUP($F94,Prod!$A$2:$L$2,9,FALSE),"")</f>
        <v/>
      </c>
      <c r="V94" s="25" t="str">
        <f>IFERROR(IF(U94&gt;0,(U94/(Objectifs!$B$14*(($H94-$J94)))),""),"")</f>
        <v/>
      </c>
      <c r="W94" s="27" t="str">
        <f>IFERROR(VLOOKUP($F94,Prod!$A$2:$L$2,12,FALSE),"")</f>
        <v/>
      </c>
      <c r="X94" s="25" t="str">
        <f>IFERROR(IF(W94&gt;0,(W94/(Objectifs!$B$15*(($H94-$J94)))),""),"")</f>
        <v/>
      </c>
      <c r="Y94" s="90" t="str">
        <f t="shared" si="16"/>
        <v/>
      </c>
      <c r="Z94" s="26" t="str">
        <f t="shared" si="17"/>
        <v/>
      </c>
      <c r="AA94" s="26"/>
      <c r="AB94" s="26"/>
    </row>
    <row r="95" spans="1:28" ht="21" customHeight="1" x14ac:dyDescent="0.25">
      <c r="A95" s="62">
        <f t="shared" si="12"/>
        <v>2021</v>
      </c>
      <c r="B95" s="62">
        <f t="shared" si="13"/>
        <v>1</v>
      </c>
      <c r="C95" s="62">
        <f t="shared" si="14"/>
        <v>4</v>
      </c>
      <c r="D95" s="62">
        <f t="shared" si="15"/>
        <v>15</v>
      </c>
      <c r="E95" s="24">
        <f>WORKDAY.INTL(E94,1,11,JoursFériés21[])</f>
        <v>44301</v>
      </c>
      <c r="F95" s="100" t="str">
        <f t="shared" si="9"/>
        <v>44301-TEST</v>
      </c>
      <c r="G95" s="78" t="str">
        <f>IFERROR(VLOOKUP($F95,Kélio[],4,FALSE),"")</f>
        <v/>
      </c>
      <c r="H95" s="76" t="str">
        <f t="shared" si="10"/>
        <v/>
      </c>
      <c r="I95" s="78">
        <f t="shared" si="11"/>
        <v>0</v>
      </c>
      <c r="J95" s="76">
        <f>IFERROR(IF(VLOOKUP(F95,THP[],7,FALSE)="OUI",H95,SUMIFS('Hors prod'!K:K,'Hors prod'!B:B,E95,'Hors prod'!F:F,$G$2)*24),0)</f>
        <v>0</v>
      </c>
      <c r="K95" s="38" t="str">
        <f>IFERROR(VLOOKUP($F95,Prod!$A$2:$L$2,7,FALSE),"")</f>
        <v/>
      </c>
      <c r="L95" s="25" t="str">
        <f>IFERROR(IF(K95&gt;0,(K95/(Objectifs!$B$7*($H95-$J95))),""),"")</f>
        <v/>
      </c>
      <c r="M95" s="27" t="str">
        <f>IFERROR(VLOOKUP($F95,Prod!$A$2:$L$2,6,FALSE),"")</f>
        <v/>
      </c>
      <c r="N95" s="25" t="str">
        <f>IFERROR(IF(M95&gt;0,(M95/(Objectifs!$B$8*($H95-$J95))),""),"")</f>
        <v/>
      </c>
      <c r="O95" s="27" t="str">
        <f>IFERROR(VLOOKUP($F95,Prod!$A$2:$L$2,8,FALSE),"")</f>
        <v/>
      </c>
      <c r="P95" s="25" t="str">
        <f>IFERROR(IF(O95&gt;0,(O95/(Objectifs!$B$9*($H95-$J95))),""),"")</f>
        <v/>
      </c>
      <c r="Q95" s="27" t="str">
        <f>IFERROR(VLOOKUP($F95,Prod!$A$2:$L$2,11,FALSE),"")</f>
        <v/>
      </c>
      <c r="R95" s="25" t="str">
        <f>IFERROR(IF(Q95&gt;0,(Q95/(Objectifs!$B$10*(($H95-$J95)))),""),"")</f>
        <v/>
      </c>
      <c r="S95" s="27" t="str">
        <f>IFERROR(VLOOKUP($F95,Prod!$A$2:$L$2,10,FALSE),"")</f>
        <v/>
      </c>
      <c r="T95" s="25" t="str">
        <f>IFERROR(IF(S95&gt;0,(S95/(Objectifs!$B$13*(($H95-$J95)))),""),"")</f>
        <v/>
      </c>
      <c r="U95" s="27" t="str">
        <f>IFERROR(VLOOKUP($F95,Prod!$A$2:$L$2,9,FALSE),"")</f>
        <v/>
      </c>
      <c r="V95" s="25" t="str">
        <f>IFERROR(IF(U95&gt;0,(U95/(Objectifs!$B$14*(($H95-$J95)))),""),"")</f>
        <v/>
      </c>
      <c r="W95" s="27" t="str">
        <f>IFERROR(VLOOKUP($F95,Prod!$A$2:$L$2,12,FALSE),"")</f>
        <v/>
      </c>
      <c r="X95" s="25" t="str">
        <f>IFERROR(IF(W95&gt;0,(W95/(Objectifs!$B$15*(($H95-$J95)))),""),"")</f>
        <v/>
      </c>
      <c r="Y95" s="90" t="str">
        <f t="shared" si="16"/>
        <v/>
      </c>
      <c r="Z95" s="26" t="str">
        <f t="shared" si="17"/>
        <v/>
      </c>
      <c r="AA95" s="26"/>
      <c r="AB95" s="26"/>
    </row>
    <row r="96" spans="1:28" ht="21" customHeight="1" x14ac:dyDescent="0.25">
      <c r="A96" s="62">
        <f t="shared" si="12"/>
        <v>2021</v>
      </c>
      <c r="B96" s="62">
        <f t="shared" si="13"/>
        <v>1</v>
      </c>
      <c r="C96" s="62">
        <f t="shared" si="14"/>
        <v>4</v>
      </c>
      <c r="D96" s="62">
        <f t="shared" si="15"/>
        <v>15</v>
      </c>
      <c r="E96" s="24">
        <f>WORKDAY.INTL(E95,1,11,JoursFériés21[])</f>
        <v>44302</v>
      </c>
      <c r="F96" s="100" t="str">
        <f t="shared" si="9"/>
        <v>44302-TEST</v>
      </c>
      <c r="G96" s="78" t="str">
        <f>IFERROR(VLOOKUP($F96,Kélio[],4,FALSE),"")</f>
        <v/>
      </c>
      <c r="H96" s="76" t="str">
        <f t="shared" si="10"/>
        <v/>
      </c>
      <c r="I96" s="78">
        <f t="shared" si="11"/>
        <v>0</v>
      </c>
      <c r="J96" s="76">
        <f>IFERROR(IF(VLOOKUP(F96,THP[],7,FALSE)="OUI",H96,SUMIFS('Hors prod'!K:K,'Hors prod'!B:B,E96,'Hors prod'!F:F,$G$2)*24),0)</f>
        <v>0</v>
      </c>
      <c r="K96" s="38" t="str">
        <f>IFERROR(VLOOKUP($F96,Prod!$A$2:$L$2,7,FALSE),"")</f>
        <v/>
      </c>
      <c r="L96" s="25" t="str">
        <f>IFERROR(IF(K96&gt;0,(K96/(Objectifs!$B$7*($H96-$J96))),""),"")</f>
        <v/>
      </c>
      <c r="M96" s="27" t="str">
        <f>IFERROR(VLOOKUP($F96,Prod!$A$2:$L$2,6,FALSE),"")</f>
        <v/>
      </c>
      <c r="N96" s="25" t="str">
        <f>IFERROR(IF(M96&gt;0,(M96/(Objectifs!$B$8*($H96-$J96))),""),"")</f>
        <v/>
      </c>
      <c r="O96" s="27" t="str">
        <f>IFERROR(VLOOKUP($F96,Prod!$A$2:$L$2,8,FALSE),"")</f>
        <v/>
      </c>
      <c r="P96" s="25" t="str">
        <f>IFERROR(IF(O96&gt;0,(O96/(Objectifs!$B$9*($H96-$J96))),""),"")</f>
        <v/>
      </c>
      <c r="Q96" s="27" t="str">
        <f>IFERROR(VLOOKUP($F96,Prod!$A$2:$L$2,11,FALSE),"")</f>
        <v/>
      </c>
      <c r="R96" s="25" t="str">
        <f>IFERROR(IF(Q96&gt;0,(Q96/(Objectifs!$B$10*(($H96-$J96)))),""),"")</f>
        <v/>
      </c>
      <c r="S96" s="27" t="str">
        <f>IFERROR(VLOOKUP($F96,Prod!$A$2:$L$2,10,FALSE),"")</f>
        <v/>
      </c>
      <c r="T96" s="25" t="str">
        <f>IFERROR(IF(S96&gt;0,(S96/(Objectifs!$B$13*(($H96-$J96)))),""),"")</f>
        <v/>
      </c>
      <c r="U96" s="27" t="str">
        <f>IFERROR(VLOOKUP($F96,Prod!$A$2:$L$2,9,FALSE),"")</f>
        <v/>
      </c>
      <c r="V96" s="25" t="str">
        <f>IFERROR(IF(U96&gt;0,(U96/(Objectifs!$B$14*(($H96-$J96)))),""),"")</f>
        <v/>
      </c>
      <c r="W96" s="27" t="str">
        <f>IFERROR(VLOOKUP($F96,Prod!$A$2:$L$2,12,FALSE),"")</f>
        <v/>
      </c>
      <c r="X96" s="25" t="str">
        <f>IFERROR(IF(W96&gt;0,(W96/(Objectifs!$B$15*(($H96-$J96)))),""),"")</f>
        <v/>
      </c>
      <c r="Y96" s="90" t="str">
        <f t="shared" si="16"/>
        <v/>
      </c>
      <c r="Z96" s="26" t="str">
        <f t="shared" si="17"/>
        <v/>
      </c>
      <c r="AA96" s="26"/>
      <c r="AB96" s="26"/>
    </row>
    <row r="97" spans="1:28" ht="21" customHeight="1" x14ac:dyDescent="0.25">
      <c r="A97" s="62">
        <f t="shared" si="12"/>
        <v>2021</v>
      </c>
      <c r="B97" s="62">
        <f t="shared" si="13"/>
        <v>1</v>
      </c>
      <c r="C97" s="62">
        <f t="shared" si="14"/>
        <v>4</v>
      </c>
      <c r="D97" s="62">
        <f t="shared" si="15"/>
        <v>15</v>
      </c>
      <c r="E97" s="24">
        <f>WORKDAY.INTL(E96,1,11,JoursFériés21[])</f>
        <v>44303</v>
      </c>
      <c r="F97" s="100" t="str">
        <f t="shared" si="9"/>
        <v>44303-TEST</v>
      </c>
      <c r="G97" s="78" t="str">
        <f>IFERROR(VLOOKUP($F97,Kélio[],4,FALSE),"")</f>
        <v/>
      </c>
      <c r="H97" s="76" t="str">
        <f t="shared" si="10"/>
        <v/>
      </c>
      <c r="I97" s="78">
        <f t="shared" si="11"/>
        <v>0</v>
      </c>
      <c r="J97" s="76">
        <f>IFERROR(IF(VLOOKUP(F97,THP[],7,FALSE)="OUI",H97,SUMIFS('Hors prod'!K:K,'Hors prod'!B:B,E97,'Hors prod'!F:F,$G$2)*24),0)</f>
        <v>0</v>
      </c>
      <c r="K97" s="38" t="str">
        <f>IFERROR(VLOOKUP($F97,Prod!$A$2:$L$2,7,FALSE),"")</f>
        <v/>
      </c>
      <c r="L97" s="25" t="str">
        <f>IFERROR(IF(K97&gt;0,(K97/(Objectifs!$B$7*($H97-$J97))),""),"")</f>
        <v/>
      </c>
      <c r="M97" s="27" t="str">
        <f>IFERROR(VLOOKUP($F97,Prod!$A$2:$L$2,6,FALSE),"")</f>
        <v/>
      </c>
      <c r="N97" s="25" t="str">
        <f>IFERROR(IF(M97&gt;0,(M97/(Objectifs!$B$8*($H97-$J97))),""),"")</f>
        <v/>
      </c>
      <c r="O97" s="27" t="str">
        <f>IFERROR(VLOOKUP($F97,Prod!$A$2:$L$2,8,FALSE),"")</f>
        <v/>
      </c>
      <c r="P97" s="25" t="str">
        <f>IFERROR(IF(O97&gt;0,(O97/(Objectifs!$B$9*($H97-$J97))),""),"")</f>
        <v/>
      </c>
      <c r="Q97" s="27" t="str">
        <f>IFERROR(VLOOKUP($F97,Prod!$A$2:$L$2,11,FALSE),"")</f>
        <v/>
      </c>
      <c r="R97" s="25" t="str">
        <f>IFERROR(IF(Q97&gt;0,(Q97/(Objectifs!$B$10*(($H97-$J97)))),""),"")</f>
        <v/>
      </c>
      <c r="S97" s="27" t="str">
        <f>IFERROR(VLOOKUP($F97,Prod!$A$2:$L$2,10,FALSE),"")</f>
        <v/>
      </c>
      <c r="T97" s="25" t="str">
        <f>IFERROR(IF(S97&gt;0,(S97/(Objectifs!$B$13*(($H97-$J97)))),""),"")</f>
        <v/>
      </c>
      <c r="U97" s="27" t="str">
        <f>IFERROR(VLOOKUP($F97,Prod!$A$2:$L$2,9,FALSE),"")</f>
        <v/>
      </c>
      <c r="V97" s="25" t="str">
        <f>IFERROR(IF(U97&gt;0,(U97/(Objectifs!$B$14*(($H97-$J97)))),""),"")</f>
        <v/>
      </c>
      <c r="W97" s="27" t="str">
        <f>IFERROR(VLOOKUP($F97,Prod!$A$2:$L$2,12,FALSE),"")</f>
        <v/>
      </c>
      <c r="X97" s="25" t="str">
        <f>IFERROR(IF(W97&gt;0,(W97/(Objectifs!$B$15*(($H97-$J97)))),""),"")</f>
        <v/>
      </c>
      <c r="Y97" s="90" t="str">
        <f t="shared" si="16"/>
        <v/>
      </c>
      <c r="Z97" s="26" t="str">
        <f t="shared" si="17"/>
        <v/>
      </c>
      <c r="AA97" s="26"/>
      <c r="AB97" s="26"/>
    </row>
    <row r="98" spans="1:28" ht="21" customHeight="1" x14ac:dyDescent="0.25">
      <c r="A98" s="62">
        <f t="shared" si="12"/>
        <v>2021</v>
      </c>
      <c r="B98" s="62">
        <f t="shared" si="13"/>
        <v>1</v>
      </c>
      <c r="C98" s="62">
        <f t="shared" si="14"/>
        <v>4</v>
      </c>
      <c r="D98" s="62">
        <f t="shared" si="15"/>
        <v>16</v>
      </c>
      <c r="E98" s="24">
        <f>WORKDAY.INTL(E97,1,11,JoursFériés21[])</f>
        <v>44305</v>
      </c>
      <c r="F98" s="100" t="str">
        <f t="shared" si="9"/>
        <v>44305-TEST</v>
      </c>
      <c r="G98" s="78" t="str">
        <f>IFERROR(VLOOKUP($F98,Kélio[],4,FALSE),"")</f>
        <v/>
      </c>
      <c r="H98" s="76" t="str">
        <f t="shared" si="10"/>
        <v/>
      </c>
      <c r="I98" s="78">
        <f t="shared" si="11"/>
        <v>0</v>
      </c>
      <c r="J98" s="76">
        <f>IFERROR(IF(VLOOKUP(F98,THP[],7,FALSE)="OUI",H98,SUMIFS('Hors prod'!K:K,'Hors prod'!B:B,E98,'Hors prod'!F:F,$G$2)*24),0)</f>
        <v>0</v>
      </c>
      <c r="K98" s="38" t="str">
        <f>IFERROR(VLOOKUP($F98,Prod!$A$2:$L$2,7,FALSE),"")</f>
        <v/>
      </c>
      <c r="L98" s="25" t="str">
        <f>IFERROR(IF(K98&gt;0,(K98/(Objectifs!$B$7*($H98-$J98))),""),"")</f>
        <v/>
      </c>
      <c r="M98" s="27" t="str">
        <f>IFERROR(VLOOKUP($F98,Prod!$A$2:$L$2,6,FALSE),"")</f>
        <v/>
      </c>
      <c r="N98" s="25" t="str">
        <f>IFERROR(IF(M98&gt;0,(M98/(Objectifs!$B$8*($H98-$J98))),""),"")</f>
        <v/>
      </c>
      <c r="O98" s="27" t="str">
        <f>IFERROR(VLOOKUP($F98,Prod!$A$2:$L$2,8,FALSE),"")</f>
        <v/>
      </c>
      <c r="P98" s="25" t="str">
        <f>IFERROR(IF(O98&gt;0,(O98/(Objectifs!$B$9*($H98-$J98))),""),"")</f>
        <v/>
      </c>
      <c r="Q98" s="27" t="str">
        <f>IFERROR(VLOOKUP($F98,Prod!$A$2:$L$2,11,FALSE),"")</f>
        <v/>
      </c>
      <c r="R98" s="25" t="str">
        <f>IFERROR(IF(Q98&gt;0,(Q98/(Objectifs!$B$10*(($H98-$J98)))),""),"")</f>
        <v/>
      </c>
      <c r="S98" s="27" t="str">
        <f>IFERROR(VLOOKUP($F98,Prod!$A$2:$L$2,10,FALSE),"")</f>
        <v/>
      </c>
      <c r="T98" s="25" t="str">
        <f>IFERROR(IF(S98&gt;0,(S98/(Objectifs!$B$13*(($H98-$J98)))),""),"")</f>
        <v/>
      </c>
      <c r="U98" s="27" t="str">
        <f>IFERROR(VLOOKUP($F98,Prod!$A$2:$L$2,9,FALSE),"")</f>
        <v/>
      </c>
      <c r="V98" s="25" t="str">
        <f>IFERROR(IF(U98&gt;0,(U98/(Objectifs!$B$14*(($H98-$J98)))),""),"")</f>
        <v/>
      </c>
      <c r="W98" s="27" t="str">
        <f>IFERROR(VLOOKUP($F98,Prod!$A$2:$L$2,12,FALSE),"")</f>
        <v/>
      </c>
      <c r="X98" s="25" t="str">
        <f>IFERROR(IF(W98&gt;0,(W98/(Objectifs!$B$15*(($H98-$J98)))),""),"")</f>
        <v/>
      </c>
      <c r="Y98" s="90" t="str">
        <f t="shared" si="16"/>
        <v/>
      </c>
      <c r="Z98" s="26" t="str">
        <f t="shared" si="17"/>
        <v/>
      </c>
      <c r="AA98" s="26"/>
      <c r="AB98" s="26"/>
    </row>
    <row r="99" spans="1:28" ht="21" customHeight="1" x14ac:dyDescent="0.25">
      <c r="A99" s="62">
        <f t="shared" si="12"/>
        <v>2021</v>
      </c>
      <c r="B99" s="62">
        <f t="shared" si="13"/>
        <v>1</v>
      </c>
      <c r="C99" s="62">
        <f t="shared" si="14"/>
        <v>4</v>
      </c>
      <c r="D99" s="62">
        <f t="shared" si="15"/>
        <v>16</v>
      </c>
      <c r="E99" s="24">
        <f>WORKDAY.INTL(E98,1,11,JoursFériés21[])</f>
        <v>44306</v>
      </c>
      <c r="F99" s="100" t="str">
        <f t="shared" si="9"/>
        <v>44306-TEST</v>
      </c>
      <c r="G99" s="78" t="str">
        <f>IFERROR(VLOOKUP($F99,Kélio[],4,FALSE),"")</f>
        <v/>
      </c>
      <c r="H99" s="76" t="str">
        <f t="shared" si="10"/>
        <v/>
      </c>
      <c r="I99" s="78">
        <f t="shared" si="11"/>
        <v>0</v>
      </c>
      <c r="J99" s="76">
        <f>IFERROR(IF(VLOOKUP(F99,THP[],7,FALSE)="OUI",H99,SUMIFS('Hors prod'!K:K,'Hors prod'!B:B,E99,'Hors prod'!F:F,$G$2)*24),0)</f>
        <v>0</v>
      </c>
      <c r="K99" s="38" t="str">
        <f>IFERROR(VLOOKUP($F99,Prod!$A$2:$L$2,7,FALSE),"")</f>
        <v/>
      </c>
      <c r="L99" s="25" t="str">
        <f>IFERROR(IF(K99&gt;0,(K99/(Objectifs!$B$7*($H99-$J99))),""),"")</f>
        <v/>
      </c>
      <c r="M99" s="27" t="str">
        <f>IFERROR(VLOOKUP($F99,Prod!$A$2:$L$2,6,FALSE),"")</f>
        <v/>
      </c>
      <c r="N99" s="25" t="str">
        <f>IFERROR(IF(M99&gt;0,(M99/(Objectifs!$B$8*($H99-$J99))),""),"")</f>
        <v/>
      </c>
      <c r="O99" s="27" t="str">
        <f>IFERROR(VLOOKUP($F99,Prod!$A$2:$L$2,8,FALSE),"")</f>
        <v/>
      </c>
      <c r="P99" s="25" t="str">
        <f>IFERROR(IF(O99&gt;0,(O99/(Objectifs!$B$9*($H99-$J99))),""),"")</f>
        <v/>
      </c>
      <c r="Q99" s="27" t="str">
        <f>IFERROR(VLOOKUP($F99,Prod!$A$2:$L$2,11,FALSE),"")</f>
        <v/>
      </c>
      <c r="R99" s="25" t="str">
        <f>IFERROR(IF(Q99&gt;0,(Q99/(Objectifs!$B$10*(($H99-$J99)))),""),"")</f>
        <v/>
      </c>
      <c r="S99" s="27" t="str">
        <f>IFERROR(VLOOKUP($F99,Prod!$A$2:$L$2,10,FALSE),"")</f>
        <v/>
      </c>
      <c r="T99" s="25" t="str">
        <f>IFERROR(IF(S99&gt;0,(S99/(Objectifs!$B$13*(($H99-$J99)))),""),"")</f>
        <v/>
      </c>
      <c r="U99" s="27" t="str">
        <f>IFERROR(VLOOKUP($F99,Prod!$A$2:$L$2,9,FALSE),"")</f>
        <v/>
      </c>
      <c r="V99" s="25" t="str">
        <f>IFERROR(IF(U99&gt;0,(U99/(Objectifs!$B$14*(($H99-$J99)))),""),"")</f>
        <v/>
      </c>
      <c r="W99" s="27" t="str">
        <f>IFERROR(VLOOKUP($F99,Prod!$A$2:$L$2,12,FALSE),"")</f>
        <v/>
      </c>
      <c r="X99" s="25" t="str">
        <f>IFERROR(IF(W99&gt;0,(W99/(Objectifs!$B$15*(($H99-$J99)))),""),"")</f>
        <v/>
      </c>
      <c r="Y99" s="90" t="str">
        <f t="shared" si="16"/>
        <v/>
      </c>
      <c r="Z99" s="26" t="str">
        <f t="shared" si="17"/>
        <v/>
      </c>
      <c r="AA99" s="26"/>
      <c r="AB99" s="26"/>
    </row>
    <row r="100" spans="1:28" ht="21" customHeight="1" x14ac:dyDescent="0.25">
      <c r="A100" s="62">
        <f t="shared" si="12"/>
        <v>2021</v>
      </c>
      <c r="B100" s="62">
        <f t="shared" si="13"/>
        <v>1</v>
      </c>
      <c r="C100" s="62">
        <f t="shared" si="14"/>
        <v>4</v>
      </c>
      <c r="D100" s="62">
        <f t="shared" si="15"/>
        <v>16</v>
      </c>
      <c r="E100" s="24">
        <f>WORKDAY.INTL(E99,1,11,JoursFériés21[])</f>
        <v>44307</v>
      </c>
      <c r="F100" s="100" t="str">
        <f t="shared" si="9"/>
        <v>44307-TEST</v>
      </c>
      <c r="G100" s="78" t="str">
        <f>IFERROR(VLOOKUP($F100,Kélio[],4,FALSE),"")</f>
        <v/>
      </c>
      <c r="H100" s="76" t="str">
        <f t="shared" si="10"/>
        <v/>
      </c>
      <c r="I100" s="78">
        <f t="shared" si="11"/>
        <v>0</v>
      </c>
      <c r="J100" s="76">
        <f>IFERROR(IF(VLOOKUP(F100,THP[],7,FALSE)="OUI",H100,SUMIFS('Hors prod'!K:K,'Hors prod'!B:B,E100,'Hors prod'!F:F,$G$2)*24),0)</f>
        <v>0</v>
      </c>
      <c r="K100" s="38" t="str">
        <f>IFERROR(VLOOKUP($F100,Prod!$A$2:$L$2,7,FALSE),"")</f>
        <v/>
      </c>
      <c r="L100" s="25" t="str">
        <f>IFERROR(IF(K100&gt;0,(K100/(Objectifs!$B$7*($H100-$J100))),""),"")</f>
        <v/>
      </c>
      <c r="M100" s="27" t="str">
        <f>IFERROR(VLOOKUP($F100,Prod!$A$2:$L$2,6,FALSE),"")</f>
        <v/>
      </c>
      <c r="N100" s="25" t="str">
        <f>IFERROR(IF(M100&gt;0,(M100/(Objectifs!$B$8*($H100-$J100))),""),"")</f>
        <v/>
      </c>
      <c r="O100" s="27" t="str">
        <f>IFERROR(VLOOKUP($F100,Prod!$A$2:$L$2,8,FALSE),"")</f>
        <v/>
      </c>
      <c r="P100" s="25" t="str">
        <f>IFERROR(IF(O100&gt;0,(O100/(Objectifs!$B$9*($H100-$J100))),""),"")</f>
        <v/>
      </c>
      <c r="Q100" s="27" t="str">
        <f>IFERROR(VLOOKUP($F100,Prod!$A$2:$L$2,11,FALSE),"")</f>
        <v/>
      </c>
      <c r="R100" s="25" t="str">
        <f>IFERROR(IF(Q100&gt;0,(Q100/(Objectifs!$B$10*(($H100-$J100)))),""),"")</f>
        <v/>
      </c>
      <c r="S100" s="27" t="str">
        <f>IFERROR(VLOOKUP($F100,Prod!$A$2:$L$2,10,FALSE),"")</f>
        <v/>
      </c>
      <c r="T100" s="25" t="str">
        <f>IFERROR(IF(S100&gt;0,(S100/(Objectifs!$B$13*(($H100-$J100)))),""),"")</f>
        <v/>
      </c>
      <c r="U100" s="27" t="str">
        <f>IFERROR(VLOOKUP($F100,Prod!$A$2:$L$2,9,FALSE),"")</f>
        <v/>
      </c>
      <c r="V100" s="25" t="str">
        <f>IFERROR(IF(U100&gt;0,(U100/(Objectifs!$B$14*(($H100-$J100)))),""),"")</f>
        <v/>
      </c>
      <c r="W100" s="27" t="str">
        <f>IFERROR(VLOOKUP($F100,Prod!$A$2:$L$2,12,FALSE),"")</f>
        <v/>
      </c>
      <c r="X100" s="25" t="str">
        <f>IFERROR(IF(W100&gt;0,(W100/(Objectifs!$B$15*(($H100-$J100)))),""),"")</f>
        <v/>
      </c>
      <c r="Y100" s="90" t="str">
        <f t="shared" si="16"/>
        <v/>
      </c>
      <c r="Z100" s="26" t="str">
        <f t="shared" si="17"/>
        <v/>
      </c>
      <c r="AA100" s="26"/>
      <c r="AB100" s="26"/>
    </row>
    <row r="101" spans="1:28" ht="21" customHeight="1" x14ac:dyDescent="0.25">
      <c r="A101" s="62">
        <f t="shared" si="12"/>
        <v>2021</v>
      </c>
      <c r="B101" s="62">
        <f t="shared" si="13"/>
        <v>1</v>
      </c>
      <c r="C101" s="62">
        <f t="shared" si="14"/>
        <v>4</v>
      </c>
      <c r="D101" s="62">
        <f t="shared" si="15"/>
        <v>16</v>
      </c>
      <c r="E101" s="24">
        <f>WORKDAY.INTL(E100,1,11,JoursFériés21[])</f>
        <v>44308</v>
      </c>
      <c r="F101" s="100" t="str">
        <f t="shared" si="9"/>
        <v>44308-TEST</v>
      </c>
      <c r="G101" s="78" t="str">
        <f>IFERROR(VLOOKUP($F101,Kélio[],4,FALSE),"")</f>
        <v/>
      </c>
      <c r="H101" s="76" t="str">
        <f t="shared" si="10"/>
        <v/>
      </c>
      <c r="I101" s="78">
        <f t="shared" si="11"/>
        <v>0</v>
      </c>
      <c r="J101" s="76">
        <f>IFERROR(IF(VLOOKUP(F101,THP[],7,FALSE)="OUI",H101,SUMIFS('Hors prod'!K:K,'Hors prod'!B:B,E101,'Hors prod'!F:F,$G$2)*24),0)</f>
        <v>0</v>
      </c>
      <c r="K101" s="38" t="str">
        <f>IFERROR(VLOOKUP($F101,Prod!$A$2:$L$2,7,FALSE),"")</f>
        <v/>
      </c>
      <c r="L101" s="25" t="str">
        <f>IFERROR(IF(K101&gt;0,(K101/(Objectifs!$B$7*($H101-$J101))),""),"")</f>
        <v/>
      </c>
      <c r="M101" s="27" t="str">
        <f>IFERROR(VLOOKUP($F101,Prod!$A$2:$L$2,6,FALSE),"")</f>
        <v/>
      </c>
      <c r="N101" s="25" t="str">
        <f>IFERROR(IF(M101&gt;0,(M101/(Objectifs!$B$8*($H101-$J101))),""),"")</f>
        <v/>
      </c>
      <c r="O101" s="27" t="str">
        <f>IFERROR(VLOOKUP($F101,Prod!$A$2:$L$2,8,FALSE),"")</f>
        <v/>
      </c>
      <c r="P101" s="25" t="str">
        <f>IFERROR(IF(O101&gt;0,(O101/(Objectifs!$B$9*($H101-$J101))),""),"")</f>
        <v/>
      </c>
      <c r="Q101" s="27" t="str">
        <f>IFERROR(VLOOKUP($F101,Prod!$A$2:$L$2,11,FALSE),"")</f>
        <v/>
      </c>
      <c r="R101" s="25" t="str">
        <f>IFERROR(IF(Q101&gt;0,(Q101/(Objectifs!$B$10*(($H101-$J101)))),""),"")</f>
        <v/>
      </c>
      <c r="S101" s="27" t="str">
        <f>IFERROR(VLOOKUP($F101,Prod!$A$2:$L$2,10,FALSE),"")</f>
        <v/>
      </c>
      <c r="T101" s="25" t="str">
        <f>IFERROR(IF(S101&gt;0,(S101/(Objectifs!$B$13*(($H101-$J101)))),""),"")</f>
        <v/>
      </c>
      <c r="U101" s="27" t="str">
        <f>IFERROR(VLOOKUP($F101,Prod!$A$2:$L$2,9,FALSE),"")</f>
        <v/>
      </c>
      <c r="V101" s="25" t="str">
        <f>IFERROR(IF(U101&gt;0,(U101/(Objectifs!$B$14*(($H101-$J101)))),""),"")</f>
        <v/>
      </c>
      <c r="W101" s="27" t="str">
        <f>IFERROR(VLOOKUP($F101,Prod!$A$2:$L$2,12,FALSE),"")</f>
        <v/>
      </c>
      <c r="X101" s="25" t="str">
        <f>IFERROR(IF(W101&gt;0,(W101/(Objectifs!$B$15*(($H101-$J101)))),""),"")</f>
        <v/>
      </c>
      <c r="Y101" s="90" t="str">
        <f t="shared" si="16"/>
        <v/>
      </c>
      <c r="Z101" s="26" t="str">
        <f t="shared" si="17"/>
        <v/>
      </c>
      <c r="AA101" s="26"/>
      <c r="AB101" s="26"/>
    </row>
    <row r="102" spans="1:28" ht="21" customHeight="1" x14ac:dyDescent="0.25">
      <c r="A102" s="62">
        <f t="shared" si="12"/>
        <v>2021</v>
      </c>
      <c r="B102" s="62">
        <f t="shared" si="13"/>
        <v>1</v>
      </c>
      <c r="C102" s="62">
        <f t="shared" si="14"/>
        <v>4</v>
      </c>
      <c r="D102" s="62">
        <f t="shared" si="15"/>
        <v>16</v>
      </c>
      <c r="E102" s="24">
        <f>WORKDAY.INTL(E101,1,11,JoursFériés21[])</f>
        <v>44309</v>
      </c>
      <c r="F102" s="100" t="str">
        <f t="shared" si="9"/>
        <v>44309-TEST</v>
      </c>
      <c r="G102" s="78" t="str">
        <f>IFERROR(VLOOKUP($F102,Kélio[],4,FALSE),"")</f>
        <v/>
      </c>
      <c r="H102" s="76" t="str">
        <f t="shared" si="10"/>
        <v/>
      </c>
      <c r="I102" s="78">
        <f t="shared" si="11"/>
        <v>0</v>
      </c>
      <c r="J102" s="76">
        <f>IFERROR(IF(VLOOKUP(F102,THP[],7,FALSE)="OUI",H102,SUMIFS('Hors prod'!K:K,'Hors prod'!B:B,E102,'Hors prod'!F:F,$G$2)*24),0)</f>
        <v>0</v>
      </c>
      <c r="K102" s="38" t="str">
        <f>IFERROR(VLOOKUP($F102,Prod!$A$2:$L$2,7,FALSE),"")</f>
        <v/>
      </c>
      <c r="L102" s="25" t="str">
        <f>IFERROR(IF(K102&gt;0,(K102/(Objectifs!$B$7*($H102-$J102))),""),"")</f>
        <v/>
      </c>
      <c r="M102" s="27" t="str">
        <f>IFERROR(VLOOKUP($F102,Prod!$A$2:$L$2,6,FALSE),"")</f>
        <v/>
      </c>
      <c r="N102" s="25" t="str">
        <f>IFERROR(IF(M102&gt;0,(M102/(Objectifs!$B$8*($H102-$J102))),""),"")</f>
        <v/>
      </c>
      <c r="O102" s="27" t="str">
        <f>IFERROR(VLOOKUP($F102,Prod!$A$2:$L$2,8,FALSE),"")</f>
        <v/>
      </c>
      <c r="P102" s="25" t="str">
        <f>IFERROR(IF(O102&gt;0,(O102/(Objectifs!$B$9*($H102-$J102))),""),"")</f>
        <v/>
      </c>
      <c r="Q102" s="27" t="str">
        <f>IFERROR(VLOOKUP($F102,Prod!$A$2:$L$2,11,FALSE),"")</f>
        <v/>
      </c>
      <c r="R102" s="25" t="str">
        <f>IFERROR(IF(Q102&gt;0,(Q102/(Objectifs!$B$10*(($H102-$J102)))),""),"")</f>
        <v/>
      </c>
      <c r="S102" s="27" t="str">
        <f>IFERROR(VLOOKUP($F102,Prod!$A$2:$L$2,10,FALSE),"")</f>
        <v/>
      </c>
      <c r="T102" s="25" t="str">
        <f>IFERROR(IF(S102&gt;0,(S102/(Objectifs!$B$13*(($H102-$J102)))),""),"")</f>
        <v/>
      </c>
      <c r="U102" s="27" t="str">
        <f>IFERROR(VLOOKUP($F102,Prod!$A$2:$L$2,9,FALSE),"")</f>
        <v/>
      </c>
      <c r="V102" s="25" t="str">
        <f>IFERROR(IF(U102&gt;0,(U102/(Objectifs!$B$14*(($H102-$J102)))),""),"")</f>
        <v/>
      </c>
      <c r="W102" s="27" t="str">
        <f>IFERROR(VLOOKUP($F102,Prod!$A$2:$L$2,12,FALSE),"")</f>
        <v/>
      </c>
      <c r="X102" s="25" t="str">
        <f>IFERROR(IF(W102&gt;0,(W102/(Objectifs!$B$15*(($H102-$J102)))),""),"")</f>
        <v/>
      </c>
      <c r="Y102" s="90" t="str">
        <f t="shared" si="16"/>
        <v/>
      </c>
      <c r="Z102" s="26" t="str">
        <f t="shared" si="17"/>
        <v/>
      </c>
      <c r="AA102" s="26"/>
      <c r="AB102" s="26"/>
    </row>
    <row r="103" spans="1:28" ht="21" customHeight="1" x14ac:dyDescent="0.25">
      <c r="A103" s="62">
        <f t="shared" si="12"/>
        <v>2021</v>
      </c>
      <c r="B103" s="62">
        <f t="shared" si="13"/>
        <v>1</v>
      </c>
      <c r="C103" s="62">
        <f t="shared" si="14"/>
        <v>4</v>
      </c>
      <c r="D103" s="62">
        <f t="shared" si="15"/>
        <v>16</v>
      </c>
      <c r="E103" s="24">
        <f>WORKDAY.INTL(E102,1,11,JoursFériés21[])</f>
        <v>44310</v>
      </c>
      <c r="F103" s="100" t="str">
        <f t="shared" si="9"/>
        <v>44310-TEST</v>
      </c>
      <c r="G103" s="78" t="str">
        <f>IFERROR(VLOOKUP($F103,Kélio[],4,FALSE),"")</f>
        <v/>
      </c>
      <c r="H103" s="76" t="str">
        <f t="shared" si="10"/>
        <v/>
      </c>
      <c r="I103" s="78">
        <f t="shared" si="11"/>
        <v>0</v>
      </c>
      <c r="J103" s="76">
        <f>IFERROR(IF(VLOOKUP(F103,THP[],7,FALSE)="OUI",H103,SUMIFS('Hors prod'!K:K,'Hors prod'!B:B,E103,'Hors prod'!F:F,$G$2)*24),0)</f>
        <v>0</v>
      </c>
      <c r="K103" s="38" t="str">
        <f>IFERROR(VLOOKUP($F103,Prod!$A$2:$L$2,7,FALSE),"")</f>
        <v/>
      </c>
      <c r="L103" s="25" t="str">
        <f>IFERROR(IF(K103&gt;0,(K103/(Objectifs!$B$7*($H103-$J103))),""),"")</f>
        <v/>
      </c>
      <c r="M103" s="27" t="str">
        <f>IFERROR(VLOOKUP($F103,Prod!$A$2:$L$2,6,FALSE),"")</f>
        <v/>
      </c>
      <c r="N103" s="25" t="str">
        <f>IFERROR(IF(M103&gt;0,(M103/(Objectifs!$B$8*($H103-$J103))),""),"")</f>
        <v/>
      </c>
      <c r="O103" s="27" t="str">
        <f>IFERROR(VLOOKUP($F103,Prod!$A$2:$L$2,8,FALSE),"")</f>
        <v/>
      </c>
      <c r="P103" s="25" t="str">
        <f>IFERROR(IF(O103&gt;0,(O103/(Objectifs!$B$9*($H103-$J103))),""),"")</f>
        <v/>
      </c>
      <c r="Q103" s="27" t="str">
        <f>IFERROR(VLOOKUP($F103,Prod!$A$2:$L$2,11,FALSE),"")</f>
        <v/>
      </c>
      <c r="R103" s="25" t="str">
        <f>IFERROR(IF(Q103&gt;0,(Q103/(Objectifs!$B$10*(($H103-$J103)))),""),"")</f>
        <v/>
      </c>
      <c r="S103" s="27" t="str">
        <f>IFERROR(VLOOKUP($F103,Prod!$A$2:$L$2,10,FALSE),"")</f>
        <v/>
      </c>
      <c r="T103" s="25" t="str">
        <f>IFERROR(IF(S103&gt;0,(S103/(Objectifs!$B$13*(($H103-$J103)))),""),"")</f>
        <v/>
      </c>
      <c r="U103" s="27" t="str">
        <f>IFERROR(VLOOKUP($F103,Prod!$A$2:$L$2,9,FALSE),"")</f>
        <v/>
      </c>
      <c r="V103" s="25" t="str">
        <f>IFERROR(IF(U103&gt;0,(U103/(Objectifs!$B$14*(($H103-$J103)))),""),"")</f>
        <v/>
      </c>
      <c r="W103" s="27" t="str">
        <f>IFERROR(VLOOKUP($F103,Prod!$A$2:$L$2,12,FALSE),"")</f>
        <v/>
      </c>
      <c r="X103" s="25" t="str">
        <f>IFERROR(IF(W103&gt;0,(W103/(Objectifs!$B$15*(($H103-$J103)))),""),"")</f>
        <v/>
      </c>
      <c r="Y103" s="90" t="str">
        <f t="shared" si="16"/>
        <v/>
      </c>
      <c r="Z103" s="26" t="str">
        <f t="shared" si="17"/>
        <v/>
      </c>
      <c r="AA103" s="26"/>
      <c r="AB103" s="26"/>
    </row>
    <row r="104" spans="1:28" ht="21" customHeight="1" x14ac:dyDescent="0.25">
      <c r="A104" s="62">
        <f t="shared" si="12"/>
        <v>2021</v>
      </c>
      <c r="B104" s="62">
        <f t="shared" si="13"/>
        <v>1</v>
      </c>
      <c r="C104" s="62">
        <f t="shared" si="14"/>
        <v>4</v>
      </c>
      <c r="D104" s="62">
        <f t="shared" si="15"/>
        <v>17</v>
      </c>
      <c r="E104" s="24">
        <f>WORKDAY.INTL(E103,1,11,JoursFériés21[])</f>
        <v>44312</v>
      </c>
      <c r="F104" s="100" t="str">
        <f t="shared" si="9"/>
        <v>44312-TEST</v>
      </c>
      <c r="G104" s="78" t="str">
        <f>IFERROR(VLOOKUP($F104,Kélio[],4,FALSE),"")</f>
        <v/>
      </c>
      <c r="H104" s="76" t="str">
        <f t="shared" si="10"/>
        <v/>
      </c>
      <c r="I104" s="78">
        <f t="shared" si="11"/>
        <v>0</v>
      </c>
      <c r="J104" s="76">
        <f>IFERROR(IF(VLOOKUP(F104,THP[],7,FALSE)="OUI",H104,SUMIFS('Hors prod'!K:K,'Hors prod'!B:B,E104,'Hors prod'!F:F,$G$2)*24),0)</f>
        <v>0</v>
      </c>
      <c r="K104" s="38" t="str">
        <f>IFERROR(VLOOKUP($F104,Prod!$A$2:$L$2,7,FALSE),"")</f>
        <v/>
      </c>
      <c r="L104" s="25" t="str">
        <f>IFERROR(IF(K104&gt;0,(K104/(Objectifs!$B$7*($H104-$J104))),""),"")</f>
        <v/>
      </c>
      <c r="M104" s="27" t="str">
        <f>IFERROR(VLOOKUP($F104,Prod!$A$2:$L$2,6,FALSE),"")</f>
        <v/>
      </c>
      <c r="N104" s="25" t="str">
        <f>IFERROR(IF(M104&gt;0,(M104/(Objectifs!$B$8*($H104-$J104))),""),"")</f>
        <v/>
      </c>
      <c r="O104" s="27" t="str">
        <f>IFERROR(VLOOKUP($F104,Prod!$A$2:$L$2,8,FALSE),"")</f>
        <v/>
      </c>
      <c r="P104" s="25" t="str">
        <f>IFERROR(IF(O104&gt;0,(O104/(Objectifs!$B$9*($H104-$J104))),""),"")</f>
        <v/>
      </c>
      <c r="Q104" s="27" t="str">
        <f>IFERROR(VLOOKUP($F104,Prod!$A$2:$L$2,11,FALSE),"")</f>
        <v/>
      </c>
      <c r="R104" s="25" t="str">
        <f>IFERROR(IF(Q104&gt;0,(Q104/(Objectifs!$B$10*(($H104-$J104)))),""),"")</f>
        <v/>
      </c>
      <c r="S104" s="27" t="str">
        <f>IFERROR(VLOOKUP($F104,Prod!$A$2:$L$2,10,FALSE),"")</f>
        <v/>
      </c>
      <c r="T104" s="25" t="str">
        <f>IFERROR(IF(S104&gt;0,(S104/(Objectifs!$B$13*(($H104-$J104)))),""),"")</f>
        <v/>
      </c>
      <c r="U104" s="27" t="str">
        <f>IFERROR(VLOOKUP($F104,Prod!$A$2:$L$2,9,FALSE),"")</f>
        <v/>
      </c>
      <c r="V104" s="25" t="str">
        <f>IFERROR(IF(U104&gt;0,(U104/(Objectifs!$B$14*(($H104-$J104)))),""),"")</f>
        <v/>
      </c>
      <c r="W104" s="27" t="str">
        <f>IFERROR(VLOOKUP($F104,Prod!$A$2:$L$2,12,FALSE),"")</f>
        <v/>
      </c>
      <c r="X104" s="25" t="str">
        <f>IFERROR(IF(W104&gt;0,(W104/(Objectifs!$B$15*(($H104-$J104)))),""),"")</f>
        <v/>
      </c>
      <c r="Y104" s="90" t="str">
        <f t="shared" si="16"/>
        <v/>
      </c>
      <c r="Z104" s="26" t="str">
        <f t="shared" si="17"/>
        <v/>
      </c>
      <c r="AA104" s="26"/>
      <c r="AB104" s="26"/>
    </row>
    <row r="105" spans="1:28" ht="21" customHeight="1" x14ac:dyDescent="0.25">
      <c r="A105" s="62">
        <f t="shared" si="12"/>
        <v>2021</v>
      </c>
      <c r="B105" s="62">
        <f t="shared" si="13"/>
        <v>1</v>
      </c>
      <c r="C105" s="62">
        <f t="shared" si="14"/>
        <v>4</v>
      </c>
      <c r="D105" s="62">
        <f t="shared" si="15"/>
        <v>17</v>
      </c>
      <c r="E105" s="24">
        <f>WORKDAY.INTL(E104,1,11,JoursFériés21[])</f>
        <v>44313</v>
      </c>
      <c r="F105" s="100" t="str">
        <f t="shared" si="9"/>
        <v>44313-TEST</v>
      </c>
      <c r="G105" s="78" t="str">
        <f>IFERROR(VLOOKUP($F105,Kélio[],4,FALSE),"")</f>
        <v/>
      </c>
      <c r="H105" s="76" t="str">
        <f t="shared" si="10"/>
        <v/>
      </c>
      <c r="I105" s="78">
        <f t="shared" si="11"/>
        <v>0</v>
      </c>
      <c r="J105" s="76">
        <f>IFERROR(IF(VLOOKUP(F105,THP[],7,FALSE)="OUI",H105,SUMIFS('Hors prod'!K:K,'Hors prod'!B:B,E105,'Hors prod'!F:F,$G$2)*24),0)</f>
        <v>0</v>
      </c>
      <c r="K105" s="38" t="str">
        <f>IFERROR(VLOOKUP($F105,Prod!$A$2:$L$2,7,FALSE),"")</f>
        <v/>
      </c>
      <c r="L105" s="25" t="str">
        <f>IFERROR(IF(K105&gt;0,(K105/(Objectifs!$B$7*($H105-$J105))),""),"")</f>
        <v/>
      </c>
      <c r="M105" s="27" t="str">
        <f>IFERROR(VLOOKUP($F105,Prod!$A$2:$L$2,6,FALSE),"")</f>
        <v/>
      </c>
      <c r="N105" s="25" t="str">
        <f>IFERROR(IF(M105&gt;0,(M105/(Objectifs!$B$8*($H105-$J105))),""),"")</f>
        <v/>
      </c>
      <c r="O105" s="27" t="str">
        <f>IFERROR(VLOOKUP($F105,Prod!$A$2:$L$2,8,FALSE),"")</f>
        <v/>
      </c>
      <c r="P105" s="25" t="str">
        <f>IFERROR(IF(O105&gt;0,(O105/(Objectifs!$B$9*($H105-$J105))),""),"")</f>
        <v/>
      </c>
      <c r="Q105" s="27" t="str">
        <f>IFERROR(VLOOKUP($F105,Prod!$A$2:$L$2,11,FALSE),"")</f>
        <v/>
      </c>
      <c r="R105" s="25" t="str">
        <f>IFERROR(IF(Q105&gt;0,(Q105/(Objectifs!$B$10*(($H105-$J105)))),""),"")</f>
        <v/>
      </c>
      <c r="S105" s="27" t="str">
        <f>IFERROR(VLOOKUP($F105,Prod!$A$2:$L$2,10,FALSE),"")</f>
        <v/>
      </c>
      <c r="T105" s="25" t="str">
        <f>IFERROR(IF(S105&gt;0,(S105/(Objectifs!$B$13*(($H105-$J105)))),""),"")</f>
        <v/>
      </c>
      <c r="U105" s="27" t="str">
        <f>IFERROR(VLOOKUP($F105,Prod!$A$2:$L$2,9,FALSE),"")</f>
        <v/>
      </c>
      <c r="V105" s="25" t="str">
        <f>IFERROR(IF(U105&gt;0,(U105/(Objectifs!$B$14*(($H105-$J105)))),""),"")</f>
        <v/>
      </c>
      <c r="W105" s="27" t="str">
        <f>IFERROR(VLOOKUP($F105,Prod!$A$2:$L$2,12,FALSE),"")</f>
        <v/>
      </c>
      <c r="X105" s="25" t="str">
        <f>IFERROR(IF(W105&gt;0,(W105/(Objectifs!$B$15*(($H105-$J105)))),""),"")</f>
        <v/>
      </c>
      <c r="Y105" s="90" t="str">
        <f t="shared" si="16"/>
        <v/>
      </c>
      <c r="Z105" s="26" t="str">
        <f t="shared" si="17"/>
        <v/>
      </c>
      <c r="AA105" s="26"/>
      <c r="AB105" s="26"/>
    </row>
    <row r="106" spans="1:28" ht="21" customHeight="1" x14ac:dyDescent="0.25">
      <c r="A106" s="62">
        <f t="shared" si="12"/>
        <v>2021</v>
      </c>
      <c r="B106" s="62">
        <f t="shared" si="13"/>
        <v>1</v>
      </c>
      <c r="C106" s="62">
        <f t="shared" si="14"/>
        <v>4</v>
      </c>
      <c r="D106" s="62">
        <f t="shared" si="15"/>
        <v>17</v>
      </c>
      <c r="E106" s="24">
        <f>WORKDAY.INTL(E105,1,11,JoursFériés21[])</f>
        <v>44314</v>
      </c>
      <c r="F106" s="100" t="str">
        <f t="shared" si="9"/>
        <v>44314-TEST</v>
      </c>
      <c r="G106" s="78" t="str">
        <f>IFERROR(VLOOKUP($F106,Kélio[],4,FALSE),"")</f>
        <v/>
      </c>
      <c r="H106" s="76" t="str">
        <f t="shared" si="10"/>
        <v/>
      </c>
      <c r="I106" s="78">
        <f t="shared" si="11"/>
        <v>0</v>
      </c>
      <c r="J106" s="76">
        <f>IFERROR(IF(VLOOKUP(F106,THP[],7,FALSE)="OUI",H106,SUMIFS('Hors prod'!K:K,'Hors prod'!B:B,E106,'Hors prod'!F:F,$G$2)*24),0)</f>
        <v>0</v>
      </c>
      <c r="K106" s="38" t="str">
        <f>IFERROR(VLOOKUP($F106,Prod!$A$2:$L$2,7,FALSE),"")</f>
        <v/>
      </c>
      <c r="L106" s="25" t="str">
        <f>IFERROR(IF(K106&gt;0,(K106/(Objectifs!$B$7*($H106-$J106))),""),"")</f>
        <v/>
      </c>
      <c r="M106" s="27" t="str">
        <f>IFERROR(VLOOKUP($F106,Prod!$A$2:$L$2,6,FALSE),"")</f>
        <v/>
      </c>
      <c r="N106" s="25" t="str">
        <f>IFERROR(IF(M106&gt;0,(M106/(Objectifs!$B$8*($H106-$J106))),""),"")</f>
        <v/>
      </c>
      <c r="O106" s="27" t="str">
        <f>IFERROR(VLOOKUP($F106,Prod!$A$2:$L$2,8,FALSE),"")</f>
        <v/>
      </c>
      <c r="P106" s="25" t="str">
        <f>IFERROR(IF(O106&gt;0,(O106/(Objectifs!$B$9*($H106-$J106))),""),"")</f>
        <v/>
      </c>
      <c r="Q106" s="27" t="str">
        <f>IFERROR(VLOOKUP($F106,Prod!$A$2:$L$2,11,FALSE),"")</f>
        <v/>
      </c>
      <c r="R106" s="25" t="str">
        <f>IFERROR(IF(Q106&gt;0,(Q106/(Objectifs!$B$10*(($H106-$J106)))),""),"")</f>
        <v/>
      </c>
      <c r="S106" s="27" t="str">
        <f>IFERROR(VLOOKUP($F106,Prod!$A$2:$L$2,10,FALSE),"")</f>
        <v/>
      </c>
      <c r="T106" s="25" t="str">
        <f>IFERROR(IF(S106&gt;0,(S106/(Objectifs!$B$13*(($H106-$J106)))),""),"")</f>
        <v/>
      </c>
      <c r="U106" s="27" t="str">
        <f>IFERROR(VLOOKUP($F106,Prod!$A$2:$L$2,9,FALSE),"")</f>
        <v/>
      </c>
      <c r="V106" s="25" t="str">
        <f>IFERROR(IF(U106&gt;0,(U106/(Objectifs!$B$14*(($H106-$J106)))),""),"")</f>
        <v/>
      </c>
      <c r="W106" s="27" t="str">
        <f>IFERROR(VLOOKUP($F106,Prod!$A$2:$L$2,12,FALSE),"")</f>
        <v/>
      </c>
      <c r="X106" s="25" t="str">
        <f>IFERROR(IF(W106&gt;0,(W106/(Objectifs!$B$15*(($H106-$J106)))),""),"")</f>
        <v/>
      </c>
      <c r="Y106" s="90" t="str">
        <f t="shared" si="16"/>
        <v/>
      </c>
      <c r="Z106" s="26" t="str">
        <f t="shared" si="17"/>
        <v/>
      </c>
      <c r="AA106" s="26"/>
      <c r="AB106" s="26"/>
    </row>
    <row r="107" spans="1:28" ht="21" customHeight="1" x14ac:dyDescent="0.25">
      <c r="A107" s="62">
        <f t="shared" si="12"/>
        <v>2021</v>
      </c>
      <c r="B107" s="62">
        <f t="shared" si="13"/>
        <v>1</v>
      </c>
      <c r="C107" s="62">
        <f t="shared" si="14"/>
        <v>4</v>
      </c>
      <c r="D107" s="62">
        <f t="shared" si="15"/>
        <v>17</v>
      </c>
      <c r="E107" s="24">
        <f>WORKDAY.INTL(E106,1,11,JoursFériés21[])</f>
        <v>44315</v>
      </c>
      <c r="F107" s="100" t="str">
        <f t="shared" si="9"/>
        <v>44315-TEST</v>
      </c>
      <c r="G107" s="78" t="str">
        <f>IFERROR(VLOOKUP($F107,Kélio[],4,FALSE),"")</f>
        <v/>
      </c>
      <c r="H107" s="76" t="str">
        <f t="shared" si="10"/>
        <v/>
      </c>
      <c r="I107" s="78">
        <f t="shared" si="11"/>
        <v>0</v>
      </c>
      <c r="J107" s="76">
        <f>IFERROR(IF(VLOOKUP(F107,THP[],7,FALSE)="OUI",H107,SUMIFS('Hors prod'!K:K,'Hors prod'!B:B,E107,'Hors prod'!F:F,$G$2)*24),0)</f>
        <v>0</v>
      </c>
      <c r="K107" s="38" t="str">
        <f>IFERROR(VLOOKUP($F107,Prod!$A$2:$L$2,7,FALSE),"")</f>
        <v/>
      </c>
      <c r="L107" s="25" t="str">
        <f>IFERROR(IF(K107&gt;0,(K107/(Objectifs!$B$7*($H107-$J107))),""),"")</f>
        <v/>
      </c>
      <c r="M107" s="27" t="str">
        <f>IFERROR(VLOOKUP($F107,Prod!$A$2:$L$2,6,FALSE),"")</f>
        <v/>
      </c>
      <c r="N107" s="25" t="str">
        <f>IFERROR(IF(M107&gt;0,(M107/(Objectifs!$B$8*($H107-$J107))),""),"")</f>
        <v/>
      </c>
      <c r="O107" s="27" t="str">
        <f>IFERROR(VLOOKUP($F107,Prod!$A$2:$L$2,8,FALSE),"")</f>
        <v/>
      </c>
      <c r="P107" s="25" t="str">
        <f>IFERROR(IF(O107&gt;0,(O107/(Objectifs!$B$9*($H107-$J107))),""),"")</f>
        <v/>
      </c>
      <c r="Q107" s="27" t="str">
        <f>IFERROR(VLOOKUP($F107,Prod!$A$2:$L$2,11,FALSE),"")</f>
        <v/>
      </c>
      <c r="R107" s="25" t="str">
        <f>IFERROR(IF(Q107&gt;0,(Q107/(Objectifs!$B$10*(($H107-$J107)))),""),"")</f>
        <v/>
      </c>
      <c r="S107" s="27" t="str">
        <f>IFERROR(VLOOKUP($F107,Prod!$A$2:$L$2,10,FALSE),"")</f>
        <v/>
      </c>
      <c r="T107" s="25" t="str">
        <f>IFERROR(IF(S107&gt;0,(S107/(Objectifs!$B$13*(($H107-$J107)))),""),"")</f>
        <v/>
      </c>
      <c r="U107" s="27" t="str">
        <f>IFERROR(VLOOKUP($F107,Prod!$A$2:$L$2,9,FALSE),"")</f>
        <v/>
      </c>
      <c r="V107" s="25" t="str">
        <f>IFERROR(IF(U107&gt;0,(U107/(Objectifs!$B$14*(($H107-$J107)))),""),"")</f>
        <v/>
      </c>
      <c r="W107" s="27" t="str">
        <f>IFERROR(VLOOKUP($F107,Prod!$A$2:$L$2,12,FALSE),"")</f>
        <v/>
      </c>
      <c r="X107" s="25" t="str">
        <f>IFERROR(IF(W107&gt;0,(W107/(Objectifs!$B$15*(($H107-$J107)))),""),"")</f>
        <v/>
      </c>
      <c r="Y107" s="90" t="str">
        <f t="shared" si="16"/>
        <v/>
      </c>
      <c r="Z107" s="26" t="str">
        <f t="shared" si="17"/>
        <v/>
      </c>
      <c r="AA107" s="26"/>
      <c r="AB107" s="26"/>
    </row>
    <row r="108" spans="1:28" ht="21" customHeight="1" x14ac:dyDescent="0.25">
      <c r="A108" s="62">
        <f t="shared" si="12"/>
        <v>2021</v>
      </c>
      <c r="B108" s="62">
        <f t="shared" si="13"/>
        <v>1</v>
      </c>
      <c r="C108" s="62">
        <f t="shared" si="14"/>
        <v>4</v>
      </c>
      <c r="D108" s="62">
        <f t="shared" si="15"/>
        <v>17</v>
      </c>
      <c r="E108" s="24">
        <f>WORKDAY.INTL(E107,1,11,JoursFériés21[])</f>
        <v>44316</v>
      </c>
      <c r="F108" s="100" t="str">
        <f t="shared" si="9"/>
        <v>44316-TEST</v>
      </c>
      <c r="G108" s="78" t="str">
        <f>IFERROR(VLOOKUP($F108,Kélio[],4,FALSE),"")</f>
        <v/>
      </c>
      <c r="H108" s="76" t="str">
        <f t="shared" si="10"/>
        <v/>
      </c>
      <c r="I108" s="78">
        <f t="shared" si="11"/>
        <v>0</v>
      </c>
      <c r="J108" s="76">
        <f>IFERROR(IF(VLOOKUP(F108,THP[],7,FALSE)="OUI",H108,SUMIFS('Hors prod'!K:K,'Hors prod'!B:B,E108,'Hors prod'!F:F,$G$2)*24),0)</f>
        <v>0</v>
      </c>
      <c r="K108" s="38" t="str">
        <f>IFERROR(VLOOKUP($F108,Prod!$A$2:$L$2,7,FALSE),"")</f>
        <v/>
      </c>
      <c r="L108" s="25" t="str">
        <f>IFERROR(IF(K108&gt;0,(K108/(Objectifs!$B$7*($H108-$J108))),""),"")</f>
        <v/>
      </c>
      <c r="M108" s="27" t="str">
        <f>IFERROR(VLOOKUP($F108,Prod!$A$2:$L$2,6,FALSE),"")</f>
        <v/>
      </c>
      <c r="N108" s="25" t="str">
        <f>IFERROR(IF(M108&gt;0,(M108/(Objectifs!$B$8*($H108-$J108))),""),"")</f>
        <v/>
      </c>
      <c r="O108" s="27" t="str">
        <f>IFERROR(VLOOKUP($F108,Prod!$A$2:$L$2,8,FALSE),"")</f>
        <v/>
      </c>
      <c r="P108" s="25" t="str">
        <f>IFERROR(IF(O108&gt;0,(O108/(Objectifs!$B$9*($H108-$J108))),""),"")</f>
        <v/>
      </c>
      <c r="Q108" s="27" t="str">
        <f>IFERROR(VLOOKUP($F108,Prod!$A$2:$L$2,11,FALSE),"")</f>
        <v/>
      </c>
      <c r="R108" s="25" t="str">
        <f>IFERROR(IF(Q108&gt;0,(Q108/(Objectifs!$B$10*(($H108-$J108)))),""),"")</f>
        <v/>
      </c>
      <c r="S108" s="27" t="str">
        <f>IFERROR(VLOOKUP($F108,Prod!$A$2:$L$2,10,FALSE),"")</f>
        <v/>
      </c>
      <c r="T108" s="25" t="str">
        <f>IFERROR(IF(S108&gt;0,(S108/(Objectifs!$B$13*(($H108-$J108)))),""),"")</f>
        <v/>
      </c>
      <c r="U108" s="27" t="str">
        <f>IFERROR(VLOOKUP($F108,Prod!$A$2:$L$2,9,FALSE),"")</f>
        <v/>
      </c>
      <c r="V108" s="25" t="str">
        <f>IFERROR(IF(U108&gt;0,(U108/(Objectifs!$B$14*(($H108-$J108)))),""),"")</f>
        <v/>
      </c>
      <c r="W108" s="27" t="str">
        <f>IFERROR(VLOOKUP($F108,Prod!$A$2:$L$2,12,FALSE),"")</f>
        <v/>
      </c>
      <c r="X108" s="25" t="str">
        <f>IFERROR(IF(W108&gt;0,(W108/(Objectifs!$B$15*(($H108-$J108)))),""),"")</f>
        <v/>
      </c>
      <c r="Y108" s="90" t="str">
        <f t="shared" si="16"/>
        <v/>
      </c>
      <c r="Z108" s="26" t="str">
        <f t="shared" si="17"/>
        <v/>
      </c>
      <c r="AA108" s="26"/>
      <c r="AB108" s="26"/>
    </row>
    <row r="109" spans="1:28" ht="21" customHeight="1" x14ac:dyDescent="0.25">
      <c r="A109" s="62">
        <f t="shared" si="12"/>
        <v>2021</v>
      </c>
      <c r="B109" s="62">
        <f t="shared" si="13"/>
        <v>1</v>
      </c>
      <c r="C109" s="62">
        <f t="shared" si="14"/>
        <v>5</v>
      </c>
      <c r="D109" s="62">
        <f t="shared" si="15"/>
        <v>18</v>
      </c>
      <c r="E109" s="24">
        <f>WORKDAY.INTL(E108,1,11,JoursFériés21[])</f>
        <v>44319</v>
      </c>
      <c r="F109" s="100" t="str">
        <f t="shared" si="9"/>
        <v>44319-TEST</v>
      </c>
      <c r="G109" s="78" t="str">
        <f>IFERROR(VLOOKUP($F109,Kélio[],4,FALSE),"")</f>
        <v/>
      </c>
      <c r="H109" s="76" t="str">
        <f t="shared" si="10"/>
        <v/>
      </c>
      <c r="I109" s="78">
        <f t="shared" si="11"/>
        <v>0</v>
      </c>
      <c r="J109" s="76">
        <f>IFERROR(IF(VLOOKUP(F109,THP[],7,FALSE)="OUI",H109,SUMIFS('Hors prod'!K:K,'Hors prod'!B:B,E109,'Hors prod'!F:F,$G$2)*24),0)</f>
        <v>0</v>
      </c>
      <c r="K109" s="38" t="str">
        <f>IFERROR(VLOOKUP($F109,Prod!$A$2:$L$2,7,FALSE),"")</f>
        <v/>
      </c>
      <c r="L109" s="25" t="str">
        <f>IFERROR(IF(K109&gt;0,(K109/(Objectifs!$B$7*($H109-$J109))),""),"")</f>
        <v/>
      </c>
      <c r="M109" s="27" t="str">
        <f>IFERROR(VLOOKUP($F109,Prod!$A$2:$L$2,6,FALSE),"")</f>
        <v/>
      </c>
      <c r="N109" s="25" t="str">
        <f>IFERROR(IF(M109&gt;0,(M109/(Objectifs!$B$8*($H109-$J109))),""),"")</f>
        <v/>
      </c>
      <c r="O109" s="27" t="str">
        <f>IFERROR(VLOOKUP($F109,Prod!$A$2:$L$2,8,FALSE),"")</f>
        <v/>
      </c>
      <c r="P109" s="25" t="str">
        <f>IFERROR(IF(O109&gt;0,(O109/(Objectifs!$B$9*($H109-$J109))),""),"")</f>
        <v/>
      </c>
      <c r="Q109" s="27" t="str">
        <f>IFERROR(VLOOKUP($F109,Prod!$A$2:$L$2,11,FALSE),"")</f>
        <v/>
      </c>
      <c r="R109" s="25" t="str">
        <f>IFERROR(IF(Q109&gt;0,(Q109/(Objectifs!$B$10*(($H109-$J109)))),""),"")</f>
        <v/>
      </c>
      <c r="S109" s="27" t="str">
        <f>IFERROR(VLOOKUP($F109,Prod!$A$2:$L$2,10,FALSE),"")</f>
        <v/>
      </c>
      <c r="T109" s="25" t="str">
        <f>IFERROR(IF(S109&gt;0,(S109/(Objectifs!$B$13*(($H109-$J109)))),""),"")</f>
        <v/>
      </c>
      <c r="U109" s="27" t="str">
        <f>IFERROR(VLOOKUP($F109,Prod!$A$2:$L$2,9,FALSE),"")</f>
        <v/>
      </c>
      <c r="V109" s="25" t="str">
        <f>IFERROR(IF(U109&gt;0,(U109/(Objectifs!$B$14*(($H109-$J109)))),""),"")</f>
        <v/>
      </c>
      <c r="W109" s="27" t="str">
        <f>IFERROR(VLOOKUP($F109,Prod!$A$2:$L$2,12,FALSE),"")</f>
        <v/>
      </c>
      <c r="X109" s="25" t="str">
        <f>IFERROR(IF(W109&gt;0,(W109/(Objectifs!$B$15*(($H109-$J109)))),""),"")</f>
        <v/>
      </c>
      <c r="Y109" s="90" t="str">
        <f t="shared" si="16"/>
        <v/>
      </c>
      <c r="Z109" s="26" t="str">
        <f t="shared" si="17"/>
        <v/>
      </c>
      <c r="AA109" s="26"/>
      <c r="AB109" s="26"/>
    </row>
    <row r="110" spans="1:28" ht="21" customHeight="1" x14ac:dyDescent="0.25">
      <c r="A110" s="62">
        <f t="shared" si="12"/>
        <v>2021</v>
      </c>
      <c r="B110" s="62">
        <f t="shared" si="13"/>
        <v>1</v>
      </c>
      <c r="C110" s="62">
        <f t="shared" si="14"/>
        <v>5</v>
      </c>
      <c r="D110" s="62">
        <f t="shared" si="15"/>
        <v>18</v>
      </c>
      <c r="E110" s="24">
        <f>WORKDAY.INTL(E109,1,11,JoursFériés21[])</f>
        <v>44320</v>
      </c>
      <c r="F110" s="100" t="str">
        <f t="shared" si="9"/>
        <v>44320-TEST</v>
      </c>
      <c r="G110" s="78" t="str">
        <f>IFERROR(VLOOKUP($F110,Kélio[],4,FALSE),"")</f>
        <v/>
      </c>
      <c r="H110" s="76" t="str">
        <f t="shared" si="10"/>
        <v/>
      </c>
      <c r="I110" s="78">
        <f t="shared" si="11"/>
        <v>0</v>
      </c>
      <c r="J110" s="76">
        <f>IFERROR(IF(VLOOKUP(F110,THP[],7,FALSE)="OUI",H110,SUMIFS('Hors prod'!K:K,'Hors prod'!B:B,E110,'Hors prod'!F:F,$G$2)*24),0)</f>
        <v>0</v>
      </c>
      <c r="K110" s="38" t="str">
        <f>IFERROR(VLOOKUP($F110,Prod!$A$2:$L$2,7,FALSE),"")</f>
        <v/>
      </c>
      <c r="L110" s="25" t="str">
        <f>IFERROR(IF(K110&gt;0,(K110/(Objectifs!$B$7*($H110-$J110))),""),"")</f>
        <v/>
      </c>
      <c r="M110" s="27" t="str">
        <f>IFERROR(VLOOKUP($F110,Prod!$A$2:$L$2,6,FALSE),"")</f>
        <v/>
      </c>
      <c r="N110" s="25" t="str">
        <f>IFERROR(IF(M110&gt;0,(M110/(Objectifs!$B$8*($H110-$J110))),""),"")</f>
        <v/>
      </c>
      <c r="O110" s="27" t="str">
        <f>IFERROR(VLOOKUP($F110,Prod!$A$2:$L$2,8,FALSE),"")</f>
        <v/>
      </c>
      <c r="P110" s="25" t="str">
        <f>IFERROR(IF(O110&gt;0,(O110/(Objectifs!$B$9*($H110-$J110))),""),"")</f>
        <v/>
      </c>
      <c r="Q110" s="27" t="str">
        <f>IFERROR(VLOOKUP($F110,Prod!$A$2:$L$2,11,FALSE),"")</f>
        <v/>
      </c>
      <c r="R110" s="25" t="str">
        <f>IFERROR(IF(Q110&gt;0,(Q110/(Objectifs!$B$10*(($H110-$J110)))),""),"")</f>
        <v/>
      </c>
      <c r="S110" s="27" t="str">
        <f>IFERROR(VLOOKUP($F110,Prod!$A$2:$L$2,10,FALSE),"")</f>
        <v/>
      </c>
      <c r="T110" s="25" t="str">
        <f>IFERROR(IF(S110&gt;0,(S110/(Objectifs!$B$13*(($H110-$J110)))),""),"")</f>
        <v/>
      </c>
      <c r="U110" s="27" t="str">
        <f>IFERROR(VLOOKUP($F110,Prod!$A$2:$L$2,9,FALSE),"")</f>
        <v/>
      </c>
      <c r="V110" s="25" t="str">
        <f>IFERROR(IF(U110&gt;0,(U110/(Objectifs!$B$14*(($H110-$J110)))),""),"")</f>
        <v/>
      </c>
      <c r="W110" s="27" t="str">
        <f>IFERROR(VLOOKUP($F110,Prod!$A$2:$L$2,12,FALSE),"")</f>
        <v/>
      </c>
      <c r="X110" s="25" t="str">
        <f>IFERROR(IF(W110&gt;0,(W110/(Objectifs!$B$15*(($H110-$J110)))),""),"")</f>
        <v/>
      </c>
      <c r="Y110" s="90" t="str">
        <f t="shared" si="16"/>
        <v/>
      </c>
      <c r="Z110" s="26" t="str">
        <f t="shared" si="17"/>
        <v/>
      </c>
      <c r="AA110" s="26"/>
      <c r="AB110" s="26"/>
    </row>
    <row r="111" spans="1:28" ht="21" customHeight="1" x14ac:dyDescent="0.25">
      <c r="A111" s="62">
        <f t="shared" si="12"/>
        <v>2021</v>
      </c>
      <c r="B111" s="62">
        <f t="shared" si="13"/>
        <v>1</v>
      </c>
      <c r="C111" s="62">
        <f t="shared" si="14"/>
        <v>5</v>
      </c>
      <c r="D111" s="62">
        <f t="shared" si="15"/>
        <v>18</v>
      </c>
      <c r="E111" s="24">
        <f>WORKDAY.INTL(E110,1,11,JoursFériés21[])</f>
        <v>44321</v>
      </c>
      <c r="F111" s="100" t="str">
        <f t="shared" si="9"/>
        <v>44321-TEST</v>
      </c>
      <c r="G111" s="78" t="str">
        <f>IFERROR(VLOOKUP($F111,Kélio[],4,FALSE),"")</f>
        <v/>
      </c>
      <c r="H111" s="76" t="str">
        <f t="shared" si="10"/>
        <v/>
      </c>
      <c r="I111" s="78">
        <f t="shared" si="11"/>
        <v>0</v>
      </c>
      <c r="J111" s="76">
        <f>IFERROR(IF(VLOOKUP(F111,THP[],7,FALSE)="OUI",H111,SUMIFS('Hors prod'!K:K,'Hors prod'!B:B,E111,'Hors prod'!F:F,$G$2)*24),0)</f>
        <v>0</v>
      </c>
      <c r="K111" s="38" t="str">
        <f>IFERROR(VLOOKUP($F111,Prod!$A$2:$L$2,7,FALSE),"")</f>
        <v/>
      </c>
      <c r="L111" s="25" t="str">
        <f>IFERROR(IF(K111&gt;0,(K111/(Objectifs!$B$7*($H111-$J111))),""),"")</f>
        <v/>
      </c>
      <c r="M111" s="27" t="str">
        <f>IFERROR(VLOOKUP($F111,Prod!$A$2:$L$2,6,FALSE),"")</f>
        <v/>
      </c>
      <c r="N111" s="25" t="str">
        <f>IFERROR(IF(M111&gt;0,(M111/(Objectifs!$B$8*($H111-$J111))),""),"")</f>
        <v/>
      </c>
      <c r="O111" s="27" t="str">
        <f>IFERROR(VLOOKUP($F111,Prod!$A$2:$L$2,8,FALSE),"")</f>
        <v/>
      </c>
      <c r="P111" s="25" t="str">
        <f>IFERROR(IF(O111&gt;0,(O111/(Objectifs!$B$9*($H111-$J111))),""),"")</f>
        <v/>
      </c>
      <c r="Q111" s="27" t="str">
        <f>IFERROR(VLOOKUP($F111,Prod!$A$2:$L$2,11,FALSE),"")</f>
        <v/>
      </c>
      <c r="R111" s="25" t="str">
        <f>IFERROR(IF(Q111&gt;0,(Q111/(Objectifs!$B$10*(($H111-$J111)))),""),"")</f>
        <v/>
      </c>
      <c r="S111" s="27" t="str">
        <f>IFERROR(VLOOKUP($F111,Prod!$A$2:$L$2,10,FALSE),"")</f>
        <v/>
      </c>
      <c r="T111" s="25" t="str">
        <f>IFERROR(IF(S111&gt;0,(S111/(Objectifs!$B$13*(($H111-$J111)))),""),"")</f>
        <v/>
      </c>
      <c r="U111" s="27" t="str">
        <f>IFERROR(VLOOKUP($F111,Prod!$A$2:$L$2,9,FALSE),"")</f>
        <v/>
      </c>
      <c r="V111" s="25" t="str">
        <f>IFERROR(IF(U111&gt;0,(U111/(Objectifs!$B$14*(($H111-$J111)))),""),"")</f>
        <v/>
      </c>
      <c r="W111" s="27" t="str">
        <f>IFERROR(VLOOKUP($F111,Prod!$A$2:$L$2,12,FALSE),"")</f>
        <v/>
      </c>
      <c r="X111" s="25" t="str">
        <f>IFERROR(IF(W111&gt;0,(W111/(Objectifs!$B$15*(($H111-$J111)))),""),"")</f>
        <v/>
      </c>
      <c r="Y111" s="90" t="str">
        <f t="shared" si="16"/>
        <v/>
      </c>
      <c r="Z111" s="26" t="str">
        <f t="shared" si="17"/>
        <v/>
      </c>
      <c r="AA111" s="26"/>
      <c r="AB111" s="26"/>
    </row>
    <row r="112" spans="1:28" ht="21" customHeight="1" x14ac:dyDescent="0.25">
      <c r="A112" s="62">
        <f t="shared" si="12"/>
        <v>2021</v>
      </c>
      <c r="B112" s="62">
        <f t="shared" si="13"/>
        <v>1</v>
      </c>
      <c r="C112" s="62">
        <f t="shared" si="14"/>
        <v>5</v>
      </c>
      <c r="D112" s="62">
        <f t="shared" si="15"/>
        <v>18</v>
      </c>
      <c r="E112" s="24">
        <f>WORKDAY.INTL(E111,1,11,JoursFériés21[])</f>
        <v>44322</v>
      </c>
      <c r="F112" s="100" t="str">
        <f t="shared" si="9"/>
        <v>44322-TEST</v>
      </c>
      <c r="G112" s="78" t="str">
        <f>IFERROR(VLOOKUP($F112,Kélio[],4,FALSE),"")</f>
        <v/>
      </c>
      <c r="H112" s="76" t="str">
        <f t="shared" si="10"/>
        <v/>
      </c>
      <c r="I112" s="78">
        <f t="shared" si="11"/>
        <v>0</v>
      </c>
      <c r="J112" s="76">
        <f>IFERROR(IF(VLOOKUP(F112,THP[],7,FALSE)="OUI",H112,SUMIFS('Hors prod'!K:K,'Hors prod'!B:B,E112,'Hors prod'!F:F,$G$2)*24),0)</f>
        <v>0</v>
      </c>
      <c r="K112" s="38" t="str">
        <f>IFERROR(VLOOKUP($F112,Prod!$A$2:$L$2,7,FALSE),"")</f>
        <v/>
      </c>
      <c r="L112" s="25" t="str">
        <f>IFERROR(IF(K112&gt;0,(K112/(Objectifs!$B$7*($H112-$J112))),""),"")</f>
        <v/>
      </c>
      <c r="M112" s="27" t="str">
        <f>IFERROR(VLOOKUP($F112,Prod!$A$2:$L$2,6,FALSE),"")</f>
        <v/>
      </c>
      <c r="N112" s="25" t="str">
        <f>IFERROR(IF(M112&gt;0,(M112/(Objectifs!$B$8*($H112-$J112))),""),"")</f>
        <v/>
      </c>
      <c r="O112" s="27" t="str">
        <f>IFERROR(VLOOKUP($F112,Prod!$A$2:$L$2,8,FALSE),"")</f>
        <v/>
      </c>
      <c r="P112" s="25" t="str">
        <f>IFERROR(IF(O112&gt;0,(O112/(Objectifs!$B$9*($H112-$J112))),""),"")</f>
        <v/>
      </c>
      <c r="Q112" s="27" t="str">
        <f>IFERROR(VLOOKUP($F112,Prod!$A$2:$L$2,11,FALSE),"")</f>
        <v/>
      </c>
      <c r="R112" s="25" t="str">
        <f>IFERROR(IF(Q112&gt;0,(Q112/(Objectifs!$B$10*(($H112-$J112)))),""),"")</f>
        <v/>
      </c>
      <c r="S112" s="27" t="str">
        <f>IFERROR(VLOOKUP($F112,Prod!$A$2:$L$2,10,FALSE),"")</f>
        <v/>
      </c>
      <c r="T112" s="25" t="str">
        <f>IFERROR(IF(S112&gt;0,(S112/(Objectifs!$B$13*(($H112-$J112)))),""),"")</f>
        <v/>
      </c>
      <c r="U112" s="27" t="str">
        <f>IFERROR(VLOOKUP($F112,Prod!$A$2:$L$2,9,FALSE),"")</f>
        <v/>
      </c>
      <c r="V112" s="25" t="str">
        <f>IFERROR(IF(U112&gt;0,(U112/(Objectifs!$B$14*(($H112-$J112)))),""),"")</f>
        <v/>
      </c>
      <c r="W112" s="27" t="str">
        <f>IFERROR(VLOOKUP($F112,Prod!$A$2:$L$2,12,FALSE),"")</f>
        <v/>
      </c>
      <c r="X112" s="25" t="str">
        <f>IFERROR(IF(W112&gt;0,(W112/(Objectifs!$B$15*(($H112-$J112)))),""),"")</f>
        <v/>
      </c>
      <c r="Y112" s="90" t="str">
        <f t="shared" si="16"/>
        <v/>
      </c>
      <c r="Z112" s="26" t="str">
        <f t="shared" si="17"/>
        <v/>
      </c>
      <c r="AA112" s="26"/>
      <c r="AB112" s="26"/>
    </row>
    <row r="113" spans="1:28" ht="21" customHeight="1" x14ac:dyDescent="0.25">
      <c r="A113" s="62">
        <f t="shared" si="12"/>
        <v>2021</v>
      </c>
      <c r="B113" s="62">
        <f t="shared" si="13"/>
        <v>1</v>
      </c>
      <c r="C113" s="62">
        <f t="shared" si="14"/>
        <v>5</v>
      </c>
      <c r="D113" s="62">
        <f t="shared" si="15"/>
        <v>18</v>
      </c>
      <c r="E113" s="24">
        <f>WORKDAY.INTL(E112,1,11,JoursFériés21[])</f>
        <v>44323</v>
      </c>
      <c r="F113" s="100" t="str">
        <f t="shared" si="9"/>
        <v>44323-TEST</v>
      </c>
      <c r="G113" s="78" t="str">
        <f>IFERROR(VLOOKUP($F113,Kélio[],4,FALSE),"")</f>
        <v/>
      </c>
      <c r="H113" s="76" t="str">
        <f t="shared" si="10"/>
        <v/>
      </c>
      <c r="I113" s="78">
        <f t="shared" si="11"/>
        <v>0</v>
      </c>
      <c r="J113" s="76">
        <f>IFERROR(IF(VLOOKUP(F113,THP[],7,FALSE)="OUI",H113,SUMIFS('Hors prod'!K:K,'Hors prod'!B:B,E113,'Hors prod'!F:F,$G$2)*24),0)</f>
        <v>0</v>
      </c>
      <c r="K113" s="38" t="str">
        <f>IFERROR(VLOOKUP($F113,Prod!$A$2:$L$2,7,FALSE),"")</f>
        <v/>
      </c>
      <c r="L113" s="25" t="str">
        <f>IFERROR(IF(K113&gt;0,(K113/(Objectifs!$B$7*($H113-$J113))),""),"")</f>
        <v/>
      </c>
      <c r="M113" s="27" t="str">
        <f>IFERROR(VLOOKUP($F113,Prod!$A$2:$L$2,6,FALSE),"")</f>
        <v/>
      </c>
      <c r="N113" s="25" t="str">
        <f>IFERROR(IF(M113&gt;0,(M113/(Objectifs!$B$8*($H113-$J113))),""),"")</f>
        <v/>
      </c>
      <c r="O113" s="27" t="str">
        <f>IFERROR(VLOOKUP($F113,Prod!$A$2:$L$2,8,FALSE),"")</f>
        <v/>
      </c>
      <c r="P113" s="25" t="str">
        <f>IFERROR(IF(O113&gt;0,(O113/(Objectifs!$B$9*($H113-$J113))),""),"")</f>
        <v/>
      </c>
      <c r="Q113" s="27" t="str">
        <f>IFERROR(VLOOKUP($F113,Prod!$A$2:$L$2,11,FALSE),"")</f>
        <v/>
      </c>
      <c r="R113" s="25" t="str">
        <f>IFERROR(IF(Q113&gt;0,(Q113/(Objectifs!$B$10*(($H113-$J113)))),""),"")</f>
        <v/>
      </c>
      <c r="S113" s="27" t="str">
        <f>IFERROR(VLOOKUP($F113,Prod!$A$2:$L$2,10,FALSE),"")</f>
        <v/>
      </c>
      <c r="T113" s="25" t="str">
        <f>IFERROR(IF(S113&gt;0,(S113/(Objectifs!$B$13*(($H113-$J113)))),""),"")</f>
        <v/>
      </c>
      <c r="U113" s="27" t="str">
        <f>IFERROR(VLOOKUP($F113,Prod!$A$2:$L$2,9,FALSE),"")</f>
        <v/>
      </c>
      <c r="V113" s="25" t="str">
        <f>IFERROR(IF(U113&gt;0,(U113/(Objectifs!$B$14*(($H113-$J113)))),""),"")</f>
        <v/>
      </c>
      <c r="W113" s="27" t="str">
        <f>IFERROR(VLOOKUP($F113,Prod!$A$2:$L$2,12,FALSE),"")</f>
        <v/>
      </c>
      <c r="X113" s="25" t="str">
        <f>IFERROR(IF(W113&gt;0,(W113/(Objectifs!$B$15*(($H113-$J113)))),""),"")</f>
        <v/>
      </c>
      <c r="Y113" s="90" t="str">
        <f t="shared" si="16"/>
        <v/>
      </c>
      <c r="Z113" s="26" t="str">
        <f t="shared" si="17"/>
        <v/>
      </c>
      <c r="AA113" s="26"/>
      <c r="AB113" s="26"/>
    </row>
    <row r="114" spans="1:28" ht="21" customHeight="1" x14ac:dyDescent="0.25">
      <c r="A114" s="62">
        <f t="shared" si="12"/>
        <v>2021</v>
      </c>
      <c r="B114" s="62">
        <f t="shared" si="13"/>
        <v>1</v>
      </c>
      <c r="C114" s="62">
        <f t="shared" si="14"/>
        <v>5</v>
      </c>
      <c r="D114" s="62">
        <f t="shared" si="15"/>
        <v>19</v>
      </c>
      <c r="E114" s="24">
        <f>WORKDAY.INTL(E113,1,11,JoursFériés21[])</f>
        <v>44326</v>
      </c>
      <c r="F114" s="100" t="str">
        <f t="shared" si="9"/>
        <v>44326-TEST</v>
      </c>
      <c r="G114" s="78" t="str">
        <f>IFERROR(VLOOKUP($F114,Kélio[],4,FALSE),"")</f>
        <v/>
      </c>
      <c r="H114" s="76" t="str">
        <f t="shared" si="10"/>
        <v/>
      </c>
      <c r="I114" s="78">
        <f t="shared" si="11"/>
        <v>0</v>
      </c>
      <c r="J114" s="76">
        <f>IFERROR(IF(VLOOKUP(F114,THP[],7,FALSE)="OUI",H114,SUMIFS('Hors prod'!K:K,'Hors prod'!B:B,E114,'Hors prod'!F:F,$G$2)*24),0)</f>
        <v>0</v>
      </c>
      <c r="K114" s="38" t="str">
        <f>IFERROR(VLOOKUP($F114,Prod!$A$2:$L$2,7,FALSE),"")</f>
        <v/>
      </c>
      <c r="L114" s="25" t="str">
        <f>IFERROR(IF(K114&gt;0,(K114/(Objectifs!$B$7*($H114-$J114))),""),"")</f>
        <v/>
      </c>
      <c r="M114" s="27" t="str">
        <f>IFERROR(VLOOKUP($F114,Prod!$A$2:$L$2,6,FALSE),"")</f>
        <v/>
      </c>
      <c r="N114" s="25" t="str">
        <f>IFERROR(IF(M114&gt;0,(M114/(Objectifs!$B$8*($H114-$J114))),""),"")</f>
        <v/>
      </c>
      <c r="O114" s="27" t="str">
        <f>IFERROR(VLOOKUP($F114,Prod!$A$2:$L$2,8,FALSE),"")</f>
        <v/>
      </c>
      <c r="P114" s="25" t="str">
        <f>IFERROR(IF(O114&gt;0,(O114/(Objectifs!$B$9*($H114-$J114))),""),"")</f>
        <v/>
      </c>
      <c r="Q114" s="27" t="str">
        <f>IFERROR(VLOOKUP($F114,Prod!$A$2:$L$2,11,FALSE),"")</f>
        <v/>
      </c>
      <c r="R114" s="25" t="str">
        <f>IFERROR(IF(Q114&gt;0,(Q114/(Objectifs!$B$10*(($H114-$J114)))),""),"")</f>
        <v/>
      </c>
      <c r="S114" s="27" t="str">
        <f>IFERROR(VLOOKUP($F114,Prod!$A$2:$L$2,10,FALSE),"")</f>
        <v/>
      </c>
      <c r="T114" s="25" t="str">
        <f>IFERROR(IF(S114&gt;0,(S114/(Objectifs!$B$13*(($H114-$J114)))),""),"")</f>
        <v/>
      </c>
      <c r="U114" s="27" t="str">
        <f>IFERROR(VLOOKUP($F114,Prod!$A$2:$L$2,9,FALSE),"")</f>
        <v/>
      </c>
      <c r="V114" s="25" t="str">
        <f>IFERROR(IF(U114&gt;0,(U114/(Objectifs!$B$14*(($H114-$J114)))),""),"")</f>
        <v/>
      </c>
      <c r="W114" s="27" t="str">
        <f>IFERROR(VLOOKUP($F114,Prod!$A$2:$L$2,12,FALSE),"")</f>
        <v/>
      </c>
      <c r="X114" s="25" t="str">
        <f>IFERROR(IF(W114&gt;0,(W114/(Objectifs!$B$15*(($H114-$J114)))),""),"")</f>
        <v/>
      </c>
      <c r="Y114" s="90" t="str">
        <f t="shared" si="16"/>
        <v/>
      </c>
      <c r="Z114" s="26" t="str">
        <f t="shared" si="17"/>
        <v/>
      </c>
      <c r="AA114" s="26"/>
      <c r="AB114" s="26"/>
    </row>
    <row r="115" spans="1:28" ht="21" customHeight="1" x14ac:dyDescent="0.25">
      <c r="A115" s="62">
        <f t="shared" si="12"/>
        <v>2021</v>
      </c>
      <c r="B115" s="62">
        <f t="shared" si="13"/>
        <v>1</v>
      </c>
      <c r="C115" s="62">
        <f t="shared" si="14"/>
        <v>5</v>
      </c>
      <c r="D115" s="62">
        <f t="shared" si="15"/>
        <v>19</v>
      </c>
      <c r="E115" s="24">
        <f>WORKDAY.INTL(E114,1,11,JoursFériés21[])</f>
        <v>44327</v>
      </c>
      <c r="F115" s="100" t="str">
        <f t="shared" si="9"/>
        <v>44327-TEST</v>
      </c>
      <c r="G115" s="78" t="str">
        <f>IFERROR(VLOOKUP($F115,Kélio[],4,FALSE),"")</f>
        <v/>
      </c>
      <c r="H115" s="76" t="str">
        <f t="shared" si="10"/>
        <v/>
      </c>
      <c r="I115" s="78">
        <f t="shared" si="11"/>
        <v>0</v>
      </c>
      <c r="J115" s="76">
        <f>IFERROR(IF(VLOOKUP(F115,THP[],7,FALSE)="OUI",H115,SUMIFS('Hors prod'!K:K,'Hors prod'!B:B,E115,'Hors prod'!F:F,$G$2)*24),0)</f>
        <v>0</v>
      </c>
      <c r="K115" s="38" t="str">
        <f>IFERROR(VLOOKUP($F115,Prod!$A$2:$L$2,7,FALSE),"")</f>
        <v/>
      </c>
      <c r="L115" s="25" t="str">
        <f>IFERROR(IF(K115&gt;0,(K115/(Objectifs!$B$7*($H115-$J115))),""),"")</f>
        <v/>
      </c>
      <c r="M115" s="27" t="str">
        <f>IFERROR(VLOOKUP($F115,Prod!$A$2:$L$2,6,FALSE),"")</f>
        <v/>
      </c>
      <c r="N115" s="25" t="str">
        <f>IFERROR(IF(M115&gt;0,(M115/(Objectifs!$B$8*($H115-$J115))),""),"")</f>
        <v/>
      </c>
      <c r="O115" s="27" t="str">
        <f>IFERROR(VLOOKUP($F115,Prod!$A$2:$L$2,8,FALSE),"")</f>
        <v/>
      </c>
      <c r="P115" s="25" t="str">
        <f>IFERROR(IF(O115&gt;0,(O115/(Objectifs!$B$9*($H115-$J115))),""),"")</f>
        <v/>
      </c>
      <c r="Q115" s="27" t="str">
        <f>IFERROR(VLOOKUP($F115,Prod!$A$2:$L$2,11,FALSE),"")</f>
        <v/>
      </c>
      <c r="R115" s="25" t="str">
        <f>IFERROR(IF(Q115&gt;0,(Q115/(Objectifs!$B$10*(($H115-$J115)))),""),"")</f>
        <v/>
      </c>
      <c r="S115" s="27" t="str">
        <f>IFERROR(VLOOKUP($F115,Prod!$A$2:$L$2,10,FALSE),"")</f>
        <v/>
      </c>
      <c r="T115" s="25" t="str">
        <f>IFERROR(IF(S115&gt;0,(S115/(Objectifs!$B$13*(($H115-$J115)))),""),"")</f>
        <v/>
      </c>
      <c r="U115" s="27" t="str">
        <f>IFERROR(VLOOKUP($F115,Prod!$A$2:$L$2,9,FALSE),"")</f>
        <v/>
      </c>
      <c r="V115" s="25" t="str">
        <f>IFERROR(IF(U115&gt;0,(U115/(Objectifs!$B$14*(($H115-$J115)))),""),"")</f>
        <v/>
      </c>
      <c r="W115" s="27" t="str">
        <f>IFERROR(VLOOKUP($F115,Prod!$A$2:$L$2,12,FALSE),"")</f>
        <v/>
      </c>
      <c r="X115" s="25" t="str">
        <f>IFERROR(IF(W115&gt;0,(W115/(Objectifs!$B$15*(($H115-$J115)))),""),"")</f>
        <v/>
      </c>
      <c r="Y115" s="90" t="str">
        <f t="shared" si="16"/>
        <v/>
      </c>
      <c r="Z115" s="26" t="str">
        <f t="shared" si="17"/>
        <v/>
      </c>
      <c r="AA115" s="26"/>
      <c r="AB115" s="26"/>
    </row>
    <row r="116" spans="1:28" ht="21" customHeight="1" x14ac:dyDescent="0.25">
      <c r="A116" s="62">
        <f t="shared" si="12"/>
        <v>2021</v>
      </c>
      <c r="B116" s="62">
        <f t="shared" si="13"/>
        <v>1</v>
      </c>
      <c r="C116" s="62">
        <f t="shared" si="14"/>
        <v>5</v>
      </c>
      <c r="D116" s="62">
        <f t="shared" si="15"/>
        <v>19</v>
      </c>
      <c r="E116" s="24">
        <f>WORKDAY.INTL(E115,1,11,JoursFériés21[])</f>
        <v>44328</v>
      </c>
      <c r="F116" s="100" t="str">
        <f t="shared" si="9"/>
        <v>44328-TEST</v>
      </c>
      <c r="G116" s="78" t="str">
        <f>IFERROR(VLOOKUP($F116,Kélio[],4,FALSE),"")</f>
        <v/>
      </c>
      <c r="H116" s="76" t="str">
        <f t="shared" si="10"/>
        <v/>
      </c>
      <c r="I116" s="78">
        <f t="shared" si="11"/>
        <v>0</v>
      </c>
      <c r="J116" s="76">
        <f>IFERROR(IF(VLOOKUP(F116,THP[],7,FALSE)="OUI",H116,SUMIFS('Hors prod'!K:K,'Hors prod'!B:B,E116,'Hors prod'!F:F,$G$2)*24),0)</f>
        <v>0</v>
      </c>
      <c r="K116" s="38" t="str">
        <f>IFERROR(VLOOKUP($F116,Prod!$A$2:$L$2,7,FALSE),"")</f>
        <v/>
      </c>
      <c r="L116" s="25" t="str">
        <f>IFERROR(IF(K116&gt;0,(K116/(Objectifs!$B$7*($H116-$J116))),""),"")</f>
        <v/>
      </c>
      <c r="M116" s="27" t="str">
        <f>IFERROR(VLOOKUP($F116,Prod!$A$2:$L$2,6,FALSE),"")</f>
        <v/>
      </c>
      <c r="N116" s="25" t="str">
        <f>IFERROR(IF(M116&gt;0,(M116/(Objectifs!$B$8*($H116-$J116))),""),"")</f>
        <v/>
      </c>
      <c r="O116" s="27" t="str">
        <f>IFERROR(VLOOKUP($F116,Prod!$A$2:$L$2,8,FALSE),"")</f>
        <v/>
      </c>
      <c r="P116" s="25" t="str">
        <f>IFERROR(IF(O116&gt;0,(O116/(Objectifs!$B$9*($H116-$J116))),""),"")</f>
        <v/>
      </c>
      <c r="Q116" s="27" t="str">
        <f>IFERROR(VLOOKUP($F116,Prod!$A$2:$L$2,11,FALSE),"")</f>
        <v/>
      </c>
      <c r="R116" s="25" t="str">
        <f>IFERROR(IF(Q116&gt;0,(Q116/(Objectifs!$B$10*(($H116-$J116)))),""),"")</f>
        <v/>
      </c>
      <c r="S116" s="27" t="str">
        <f>IFERROR(VLOOKUP($F116,Prod!$A$2:$L$2,10,FALSE),"")</f>
        <v/>
      </c>
      <c r="T116" s="25" t="str">
        <f>IFERROR(IF(S116&gt;0,(S116/(Objectifs!$B$13*(($H116-$J116)))),""),"")</f>
        <v/>
      </c>
      <c r="U116" s="27" t="str">
        <f>IFERROR(VLOOKUP($F116,Prod!$A$2:$L$2,9,FALSE),"")</f>
        <v/>
      </c>
      <c r="V116" s="25" t="str">
        <f>IFERROR(IF(U116&gt;0,(U116/(Objectifs!$B$14*(($H116-$J116)))),""),"")</f>
        <v/>
      </c>
      <c r="W116" s="27" t="str">
        <f>IFERROR(VLOOKUP($F116,Prod!$A$2:$L$2,12,FALSE),"")</f>
        <v/>
      </c>
      <c r="X116" s="25" t="str">
        <f>IFERROR(IF(W116&gt;0,(W116/(Objectifs!$B$15*(($H116-$J116)))),""),"")</f>
        <v/>
      </c>
      <c r="Y116" s="90" t="str">
        <f t="shared" si="16"/>
        <v/>
      </c>
      <c r="Z116" s="26" t="str">
        <f t="shared" si="17"/>
        <v/>
      </c>
      <c r="AA116" s="26"/>
      <c r="AB116" s="26"/>
    </row>
    <row r="117" spans="1:28" ht="21" customHeight="1" x14ac:dyDescent="0.25">
      <c r="A117" s="62">
        <f t="shared" si="12"/>
        <v>2021</v>
      </c>
      <c r="B117" s="62">
        <f t="shared" si="13"/>
        <v>1</v>
      </c>
      <c r="C117" s="62">
        <f t="shared" si="14"/>
        <v>5</v>
      </c>
      <c r="D117" s="62">
        <f t="shared" si="15"/>
        <v>19</v>
      </c>
      <c r="E117" s="24">
        <f>WORKDAY.INTL(E116,1,11,JoursFériés21[])</f>
        <v>44330</v>
      </c>
      <c r="F117" s="100" t="str">
        <f t="shared" si="9"/>
        <v>44330-TEST</v>
      </c>
      <c r="G117" s="78" t="str">
        <f>IFERROR(VLOOKUP($F117,Kélio[],4,FALSE),"")</f>
        <v/>
      </c>
      <c r="H117" s="76" t="str">
        <f t="shared" si="10"/>
        <v/>
      </c>
      <c r="I117" s="78">
        <f t="shared" si="11"/>
        <v>0</v>
      </c>
      <c r="J117" s="76">
        <f>IFERROR(IF(VLOOKUP(F117,THP[],7,FALSE)="OUI",H117,SUMIFS('Hors prod'!K:K,'Hors prod'!B:B,E117,'Hors prod'!F:F,$G$2)*24),0)</f>
        <v>0</v>
      </c>
      <c r="K117" s="38" t="str">
        <f>IFERROR(VLOOKUP($F117,Prod!$A$2:$L$2,7,FALSE),"")</f>
        <v/>
      </c>
      <c r="L117" s="25" t="str">
        <f>IFERROR(IF(K117&gt;0,(K117/(Objectifs!$B$7*($H117-$J117))),""),"")</f>
        <v/>
      </c>
      <c r="M117" s="27" t="str">
        <f>IFERROR(VLOOKUP($F117,Prod!$A$2:$L$2,6,FALSE),"")</f>
        <v/>
      </c>
      <c r="N117" s="25" t="str">
        <f>IFERROR(IF(M117&gt;0,(M117/(Objectifs!$B$8*($H117-$J117))),""),"")</f>
        <v/>
      </c>
      <c r="O117" s="27" t="str">
        <f>IFERROR(VLOOKUP($F117,Prod!$A$2:$L$2,8,FALSE),"")</f>
        <v/>
      </c>
      <c r="P117" s="25" t="str">
        <f>IFERROR(IF(O117&gt;0,(O117/(Objectifs!$B$9*($H117-$J117))),""),"")</f>
        <v/>
      </c>
      <c r="Q117" s="27" t="str">
        <f>IFERROR(VLOOKUP($F117,Prod!$A$2:$L$2,11,FALSE),"")</f>
        <v/>
      </c>
      <c r="R117" s="25" t="str">
        <f>IFERROR(IF(Q117&gt;0,(Q117/(Objectifs!$B$10*(($H117-$J117)))),""),"")</f>
        <v/>
      </c>
      <c r="S117" s="27" t="str">
        <f>IFERROR(VLOOKUP($F117,Prod!$A$2:$L$2,10,FALSE),"")</f>
        <v/>
      </c>
      <c r="T117" s="25" t="str">
        <f>IFERROR(IF(S117&gt;0,(S117/(Objectifs!$B$13*(($H117-$J117)))),""),"")</f>
        <v/>
      </c>
      <c r="U117" s="27" t="str">
        <f>IFERROR(VLOOKUP($F117,Prod!$A$2:$L$2,9,FALSE),"")</f>
        <v/>
      </c>
      <c r="V117" s="25" t="str">
        <f>IFERROR(IF(U117&gt;0,(U117/(Objectifs!$B$14*(($H117-$J117)))),""),"")</f>
        <v/>
      </c>
      <c r="W117" s="27" t="str">
        <f>IFERROR(VLOOKUP($F117,Prod!$A$2:$L$2,12,FALSE),"")</f>
        <v/>
      </c>
      <c r="X117" s="25" t="str">
        <f>IFERROR(IF(W117&gt;0,(W117/(Objectifs!$B$15*(($H117-$J117)))),""),"")</f>
        <v/>
      </c>
      <c r="Y117" s="90" t="str">
        <f t="shared" si="16"/>
        <v/>
      </c>
      <c r="Z117" s="26" t="str">
        <f t="shared" si="17"/>
        <v/>
      </c>
      <c r="AA117" s="26"/>
      <c r="AB117" s="26"/>
    </row>
    <row r="118" spans="1:28" ht="21" customHeight="1" x14ac:dyDescent="0.25">
      <c r="A118" s="62">
        <f t="shared" si="12"/>
        <v>2021</v>
      </c>
      <c r="B118" s="62">
        <f t="shared" si="13"/>
        <v>1</v>
      </c>
      <c r="C118" s="62">
        <f t="shared" si="14"/>
        <v>5</v>
      </c>
      <c r="D118" s="62">
        <f t="shared" si="15"/>
        <v>19</v>
      </c>
      <c r="E118" s="24">
        <f>WORKDAY.INTL(E117,1,11,JoursFériés21[])</f>
        <v>44331</v>
      </c>
      <c r="F118" s="100" t="str">
        <f t="shared" si="9"/>
        <v>44331-TEST</v>
      </c>
      <c r="G118" s="78" t="str">
        <f>IFERROR(VLOOKUP($F118,Kélio[],4,FALSE),"")</f>
        <v/>
      </c>
      <c r="H118" s="76" t="str">
        <f t="shared" si="10"/>
        <v/>
      </c>
      <c r="I118" s="78">
        <f t="shared" si="11"/>
        <v>0</v>
      </c>
      <c r="J118" s="76">
        <f>IFERROR(IF(VLOOKUP(F118,THP[],7,FALSE)="OUI",H118,SUMIFS('Hors prod'!K:K,'Hors prod'!B:B,E118,'Hors prod'!F:F,$G$2)*24),0)</f>
        <v>0</v>
      </c>
      <c r="K118" s="38" t="str">
        <f>IFERROR(VLOOKUP($F118,Prod!$A$2:$L$2,7,FALSE),"")</f>
        <v/>
      </c>
      <c r="L118" s="25" t="str">
        <f>IFERROR(IF(K118&gt;0,(K118/(Objectifs!$B$7*($H118-$J118))),""),"")</f>
        <v/>
      </c>
      <c r="M118" s="27" t="str">
        <f>IFERROR(VLOOKUP($F118,Prod!$A$2:$L$2,6,FALSE),"")</f>
        <v/>
      </c>
      <c r="N118" s="25" t="str">
        <f>IFERROR(IF(M118&gt;0,(M118/(Objectifs!$B$8*($H118-$J118))),""),"")</f>
        <v/>
      </c>
      <c r="O118" s="27" t="str">
        <f>IFERROR(VLOOKUP($F118,Prod!$A$2:$L$2,8,FALSE),"")</f>
        <v/>
      </c>
      <c r="P118" s="25" t="str">
        <f>IFERROR(IF(O118&gt;0,(O118/(Objectifs!$B$9*($H118-$J118))),""),"")</f>
        <v/>
      </c>
      <c r="Q118" s="27" t="str">
        <f>IFERROR(VLOOKUP($F118,Prod!$A$2:$L$2,11,FALSE),"")</f>
        <v/>
      </c>
      <c r="R118" s="25" t="str">
        <f>IFERROR(IF(Q118&gt;0,(Q118/(Objectifs!$B$10*(($H118-$J118)))),""),"")</f>
        <v/>
      </c>
      <c r="S118" s="27" t="str">
        <f>IFERROR(VLOOKUP($F118,Prod!$A$2:$L$2,10,FALSE),"")</f>
        <v/>
      </c>
      <c r="T118" s="25" t="str">
        <f>IFERROR(IF(S118&gt;0,(S118/(Objectifs!$B$13*(($H118-$J118)))),""),"")</f>
        <v/>
      </c>
      <c r="U118" s="27" t="str">
        <f>IFERROR(VLOOKUP($F118,Prod!$A$2:$L$2,9,FALSE),"")</f>
        <v/>
      </c>
      <c r="V118" s="25" t="str">
        <f>IFERROR(IF(U118&gt;0,(U118/(Objectifs!$B$14*(($H118-$J118)))),""),"")</f>
        <v/>
      </c>
      <c r="W118" s="27" t="str">
        <f>IFERROR(VLOOKUP($F118,Prod!$A$2:$L$2,12,FALSE),"")</f>
        <v/>
      </c>
      <c r="X118" s="25" t="str">
        <f>IFERROR(IF(W118&gt;0,(W118/(Objectifs!$B$15*(($H118-$J118)))),""),"")</f>
        <v/>
      </c>
      <c r="Y118" s="90" t="str">
        <f t="shared" si="16"/>
        <v/>
      </c>
      <c r="Z118" s="26" t="str">
        <f t="shared" si="17"/>
        <v/>
      </c>
      <c r="AA118" s="26"/>
      <c r="AB118" s="26"/>
    </row>
    <row r="119" spans="1:28" ht="21" customHeight="1" x14ac:dyDescent="0.25">
      <c r="A119" s="62">
        <f t="shared" si="12"/>
        <v>2021</v>
      </c>
      <c r="B119" s="62">
        <f t="shared" si="13"/>
        <v>1</v>
      </c>
      <c r="C119" s="62">
        <f t="shared" si="14"/>
        <v>5</v>
      </c>
      <c r="D119" s="62">
        <f t="shared" si="15"/>
        <v>20</v>
      </c>
      <c r="E119" s="24">
        <f>WORKDAY.INTL(E118,1,11,JoursFériés21[])</f>
        <v>44333</v>
      </c>
      <c r="F119" s="100" t="str">
        <f t="shared" si="9"/>
        <v>44333-TEST</v>
      </c>
      <c r="G119" s="78" t="str">
        <f>IFERROR(VLOOKUP($F119,Kélio[],4,FALSE),"")</f>
        <v/>
      </c>
      <c r="H119" s="76" t="str">
        <f t="shared" si="10"/>
        <v/>
      </c>
      <c r="I119" s="78">
        <f t="shared" si="11"/>
        <v>0</v>
      </c>
      <c r="J119" s="76">
        <f>IFERROR(IF(VLOOKUP(F119,THP[],7,FALSE)="OUI",H119,SUMIFS('Hors prod'!K:K,'Hors prod'!B:B,E119,'Hors prod'!F:F,$G$2)*24),0)</f>
        <v>0</v>
      </c>
      <c r="K119" s="38" t="str">
        <f>IFERROR(VLOOKUP($F119,Prod!$A$2:$L$2,7,FALSE),"")</f>
        <v/>
      </c>
      <c r="L119" s="25" t="str">
        <f>IFERROR(IF(K119&gt;0,(K119/(Objectifs!$B$7*($H119-$J119))),""),"")</f>
        <v/>
      </c>
      <c r="M119" s="27" t="str">
        <f>IFERROR(VLOOKUP($F119,Prod!$A$2:$L$2,6,FALSE),"")</f>
        <v/>
      </c>
      <c r="N119" s="25" t="str">
        <f>IFERROR(IF(M119&gt;0,(M119/(Objectifs!$B$8*($H119-$J119))),""),"")</f>
        <v/>
      </c>
      <c r="O119" s="27" t="str">
        <f>IFERROR(VLOOKUP($F119,Prod!$A$2:$L$2,8,FALSE),"")</f>
        <v/>
      </c>
      <c r="P119" s="25" t="str">
        <f>IFERROR(IF(O119&gt;0,(O119/(Objectifs!$B$9*($H119-$J119))),""),"")</f>
        <v/>
      </c>
      <c r="Q119" s="27" t="str">
        <f>IFERROR(VLOOKUP($F119,Prod!$A$2:$L$2,11,FALSE),"")</f>
        <v/>
      </c>
      <c r="R119" s="25" t="str">
        <f>IFERROR(IF(Q119&gt;0,(Q119/(Objectifs!$B$10*(($H119-$J119)))),""),"")</f>
        <v/>
      </c>
      <c r="S119" s="27" t="str">
        <f>IFERROR(VLOOKUP($F119,Prod!$A$2:$L$2,10,FALSE),"")</f>
        <v/>
      </c>
      <c r="T119" s="25" t="str">
        <f>IFERROR(IF(S119&gt;0,(S119/(Objectifs!$B$13*(($H119-$J119)))),""),"")</f>
        <v/>
      </c>
      <c r="U119" s="27" t="str">
        <f>IFERROR(VLOOKUP($F119,Prod!$A$2:$L$2,9,FALSE),"")</f>
        <v/>
      </c>
      <c r="V119" s="25" t="str">
        <f>IFERROR(IF(U119&gt;0,(U119/(Objectifs!$B$14*(($H119-$J119)))),""),"")</f>
        <v/>
      </c>
      <c r="W119" s="27" t="str">
        <f>IFERROR(VLOOKUP($F119,Prod!$A$2:$L$2,12,FALSE),"")</f>
        <v/>
      </c>
      <c r="X119" s="25" t="str">
        <f>IFERROR(IF(W119&gt;0,(W119/(Objectifs!$B$15*(($H119-$J119)))),""),"")</f>
        <v/>
      </c>
      <c r="Y119" s="90" t="str">
        <f t="shared" si="16"/>
        <v/>
      </c>
      <c r="Z119" s="26" t="str">
        <f t="shared" si="17"/>
        <v/>
      </c>
      <c r="AA119" s="26"/>
      <c r="AB119" s="26"/>
    </row>
    <row r="120" spans="1:28" ht="21" customHeight="1" x14ac:dyDescent="0.25">
      <c r="A120" s="62">
        <f t="shared" si="12"/>
        <v>2021</v>
      </c>
      <c r="B120" s="62">
        <f t="shared" si="13"/>
        <v>1</v>
      </c>
      <c r="C120" s="62">
        <f t="shared" si="14"/>
        <v>5</v>
      </c>
      <c r="D120" s="62">
        <f t="shared" si="15"/>
        <v>20</v>
      </c>
      <c r="E120" s="24">
        <f>WORKDAY.INTL(E119,1,11,JoursFériés21[])</f>
        <v>44334</v>
      </c>
      <c r="F120" s="100" t="str">
        <f t="shared" si="9"/>
        <v>44334-TEST</v>
      </c>
      <c r="G120" s="78" t="str">
        <f>IFERROR(VLOOKUP($F120,Kélio[],4,FALSE),"")</f>
        <v/>
      </c>
      <c r="H120" s="76" t="str">
        <f t="shared" si="10"/>
        <v/>
      </c>
      <c r="I120" s="78">
        <f t="shared" si="11"/>
        <v>0</v>
      </c>
      <c r="J120" s="76">
        <f>IFERROR(IF(VLOOKUP(F120,THP[],7,FALSE)="OUI",H120,SUMIFS('Hors prod'!K:K,'Hors prod'!B:B,E120,'Hors prod'!F:F,$G$2)*24),0)</f>
        <v>0</v>
      </c>
      <c r="K120" s="38" t="str">
        <f>IFERROR(VLOOKUP($F120,Prod!$A$2:$L$2,7,FALSE),"")</f>
        <v/>
      </c>
      <c r="L120" s="25" t="str">
        <f>IFERROR(IF(K120&gt;0,(K120/(Objectifs!$B$7*($H120-$J120))),""),"")</f>
        <v/>
      </c>
      <c r="M120" s="27" t="str">
        <f>IFERROR(VLOOKUP($F120,Prod!$A$2:$L$2,6,FALSE),"")</f>
        <v/>
      </c>
      <c r="N120" s="25" t="str">
        <f>IFERROR(IF(M120&gt;0,(M120/(Objectifs!$B$8*($H120-$J120))),""),"")</f>
        <v/>
      </c>
      <c r="O120" s="27" t="str">
        <f>IFERROR(VLOOKUP($F120,Prod!$A$2:$L$2,8,FALSE),"")</f>
        <v/>
      </c>
      <c r="P120" s="25" t="str">
        <f>IFERROR(IF(O120&gt;0,(O120/(Objectifs!$B$9*($H120-$J120))),""),"")</f>
        <v/>
      </c>
      <c r="Q120" s="27" t="str">
        <f>IFERROR(VLOOKUP($F120,Prod!$A$2:$L$2,11,FALSE),"")</f>
        <v/>
      </c>
      <c r="R120" s="25" t="str">
        <f>IFERROR(IF(Q120&gt;0,(Q120/(Objectifs!$B$10*(($H120-$J120)))),""),"")</f>
        <v/>
      </c>
      <c r="S120" s="27" t="str">
        <f>IFERROR(VLOOKUP($F120,Prod!$A$2:$L$2,10,FALSE),"")</f>
        <v/>
      </c>
      <c r="T120" s="25" t="str">
        <f>IFERROR(IF(S120&gt;0,(S120/(Objectifs!$B$13*(($H120-$J120)))),""),"")</f>
        <v/>
      </c>
      <c r="U120" s="27" t="str">
        <f>IFERROR(VLOOKUP($F120,Prod!$A$2:$L$2,9,FALSE),"")</f>
        <v/>
      </c>
      <c r="V120" s="25" t="str">
        <f>IFERROR(IF(U120&gt;0,(U120/(Objectifs!$B$14*(($H120-$J120)))),""),"")</f>
        <v/>
      </c>
      <c r="W120" s="27" t="str">
        <f>IFERROR(VLOOKUP($F120,Prod!$A$2:$L$2,12,FALSE),"")</f>
        <v/>
      </c>
      <c r="X120" s="25" t="str">
        <f>IFERROR(IF(W120&gt;0,(W120/(Objectifs!$B$15*(($H120-$J120)))),""),"")</f>
        <v/>
      </c>
      <c r="Y120" s="90" t="str">
        <f t="shared" si="16"/>
        <v/>
      </c>
      <c r="Z120" s="26" t="str">
        <f t="shared" si="17"/>
        <v/>
      </c>
      <c r="AA120" s="26"/>
      <c r="AB120" s="26"/>
    </row>
    <row r="121" spans="1:28" ht="21" customHeight="1" x14ac:dyDescent="0.25">
      <c r="A121" s="62">
        <f t="shared" si="12"/>
        <v>2021</v>
      </c>
      <c r="B121" s="62">
        <f t="shared" si="13"/>
        <v>1</v>
      </c>
      <c r="C121" s="62">
        <f t="shared" si="14"/>
        <v>5</v>
      </c>
      <c r="D121" s="62">
        <f t="shared" si="15"/>
        <v>20</v>
      </c>
      <c r="E121" s="24">
        <f>WORKDAY.INTL(E120,1,11,JoursFériés21[])</f>
        <v>44335</v>
      </c>
      <c r="F121" s="100" t="str">
        <f t="shared" si="9"/>
        <v>44335-TEST</v>
      </c>
      <c r="G121" s="78" t="str">
        <f>IFERROR(VLOOKUP($F121,Kélio[],4,FALSE),"")</f>
        <v/>
      </c>
      <c r="H121" s="76" t="str">
        <f t="shared" si="10"/>
        <v/>
      </c>
      <c r="I121" s="78">
        <f t="shared" si="11"/>
        <v>0</v>
      </c>
      <c r="J121" s="76">
        <f>IFERROR(IF(VLOOKUP(F121,THP[],7,FALSE)="OUI",H121,SUMIFS('Hors prod'!K:K,'Hors prod'!B:B,E121,'Hors prod'!F:F,$G$2)*24),0)</f>
        <v>0</v>
      </c>
      <c r="K121" s="38" t="str">
        <f>IFERROR(VLOOKUP($F121,Prod!$A$2:$L$2,7,FALSE),"")</f>
        <v/>
      </c>
      <c r="L121" s="25" t="str">
        <f>IFERROR(IF(K121&gt;0,(K121/(Objectifs!$B$7*($H121-$J121))),""),"")</f>
        <v/>
      </c>
      <c r="M121" s="27" t="str">
        <f>IFERROR(VLOOKUP($F121,Prod!$A$2:$L$2,6,FALSE),"")</f>
        <v/>
      </c>
      <c r="N121" s="25" t="str">
        <f>IFERROR(IF(M121&gt;0,(M121/(Objectifs!$B$8*($H121-$J121))),""),"")</f>
        <v/>
      </c>
      <c r="O121" s="27" t="str">
        <f>IFERROR(VLOOKUP($F121,Prod!$A$2:$L$2,8,FALSE),"")</f>
        <v/>
      </c>
      <c r="P121" s="25" t="str">
        <f>IFERROR(IF(O121&gt;0,(O121/(Objectifs!$B$9*($H121-$J121))),""),"")</f>
        <v/>
      </c>
      <c r="Q121" s="27" t="str">
        <f>IFERROR(VLOOKUP($F121,Prod!$A$2:$L$2,11,FALSE),"")</f>
        <v/>
      </c>
      <c r="R121" s="25" t="str">
        <f>IFERROR(IF(Q121&gt;0,(Q121/(Objectifs!$B$10*(($H121-$J121)))),""),"")</f>
        <v/>
      </c>
      <c r="S121" s="27" t="str">
        <f>IFERROR(VLOOKUP($F121,Prod!$A$2:$L$2,10,FALSE),"")</f>
        <v/>
      </c>
      <c r="T121" s="25" t="str">
        <f>IFERROR(IF(S121&gt;0,(S121/(Objectifs!$B$13*(($H121-$J121)))),""),"")</f>
        <v/>
      </c>
      <c r="U121" s="27" t="str">
        <f>IFERROR(VLOOKUP($F121,Prod!$A$2:$L$2,9,FALSE),"")</f>
        <v/>
      </c>
      <c r="V121" s="25" t="str">
        <f>IFERROR(IF(U121&gt;0,(U121/(Objectifs!$B$14*(($H121-$J121)))),""),"")</f>
        <v/>
      </c>
      <c r="W121" s="27" t="str">
        <f>IFERROR(VLOOKUP($F121,Prod!$A$2:$L$2,12,FALSE),"")</f>
        <v/>
      </c>
      <c r="X121" s="25" t="str">
        <f>IFERROR(IF(W121&gt;0,(W121/(Objectifs!$B$15*(($H121-$J121)))),""),"")</f>
        <v/>
      </c>
      <c r="Y121" s="90" t="str">
        <f t="shared" si="16"/>
        <v/>
      </c>
      <c r="Z121" s="26" t="str">
        <f t="shared" si="17"/>
        <v/>
      </c>
      <c r="AA121" s="26"/>
      <c r="AB121" s="26"/>
    </row>
    <row r="122" spans="1:28" ht="21" customHeight="1" x14ac:dyDescent="0.25">
      <c r="A122" s="62">
        <f t="shared" si="12"/>
        <v>2021</v>
      </c>
      <c r="B122" s="62">
        <f t="shared" si="13"/>
        <v>1</v>
      </c>
      <c r="C122" s="62">
        <f t="shared" si="14"/>
        <v>5</v>
      </c>
      <c r="D122" s="62">
        <f t="shared" si="15"/>
        <v>20</v>
      </c>
      <c r="E122" s="24">
        <f>WORKDAY.INTL(E121,1,11,JoursFériés21[])</f>
        <v>44336</v>
      </c>
      <c r="F122" s="100" t="str">
        <f t="shared" si="9"/>
        <v>44336-TEST</v>
      </c>
      <c r="G122" s="78" t="str">
        <f>IFERROR(VLOOKUP($F122,Kélio[],4,FALSE),"")</f>
        <v/>
      </c>
      <c r="H122" s="76" t="str">
        <f t="shared" si="10"/>
        <v/>
      </c>
      <c r="I122" s="78">
        <f t="shared" si="11"/>
        <v>0</v>
      </c>
      <c r="J122" s="76">
        <f>IFERROR(IF(VLOOKUP(F122,THP[],7,FALSE)="OUI",H122,SUMIFS('Hors prod'!K:K,'Hors prod'!B:B,E122,'Hors prod'!F:F,$G$2)*24),0)</f>
        <v>0</v>
      </c>
      <c r="K122" s="38" t="str">
        <f>IFERROR(VLOOKUP($F122,Prod!$A$2:$L$2,7,FALSE),"")</f>
        <v/>
      </c>
      <c r="L122" s="25" t="str">
        <f>IFERROR(IF(K122&gt;0,(K122/(Objectifs!$B$7*($H122-$J122))),""),"")</f>
        <v/>
      </c>
      <c r="M122" s="27" t="str">
        <f>IFERROR(VLOOKUP($F122,Prod!$A$2:$L$2,6,FALSE),"")</f>
        <v/>
      </c>
      <c r="N122" s="25" t="str">
        <f>IFERROR(IF(M122&gt;0,(M122/(Objectifs!$B$8*($H122-$J122))),""),"")</f>
        <v/>
      </c>
      <c r="O122" s="27" t="str">
        <f>IFERROR(VLOOKUP($F122,Prod!$A$2:$L$2,8,FALSE),"")</f>
        <v/>
      </c>
      <c r="P122" s="25" t="str">
        <f>IFERROR(IF(O122&gt;0,(O122/(Objectifs!$B$9*($H122-$J122))),""),"")</f>
        <v/>
      </c>
      <c r="Q122" s="27" t="str">
        <f>IFERROR(VLOOKUP($F122,Prod!$A$2:$L$2,11,FALSE),"")</f>
        <v/>
      </c>
      <c r="R122" s="25" t="str">
        <f>IFERROR(IF(Q122&gt;0,(Q122/(Objectifs!$B$10*(($H122-$J122)))),""),"")</f>
        <v/>
      </c>
      <c r="S122" s="27" t="str">
        <f>IFERROR(VLOOKUP($F122,Prod!$A$2:$L$2,10,FALSE),"")</f>
        <v/>
      </c>
      <c r="T122" s="25" t="str">
        <f>IFERROR(IF(S122&gt;0,(S122/(Objectifs!$B$13*(($H122-$J122)))),""),"")</f>
        <v/>
      </c>
      <c r="U122" s="27" t="str">
        <f>IFERROR(VLOOKUP($F122,Prod!$A$2:$L$2,9,FALSE),"")</f>
        <v/>
      </c>
      <c r="V122" s="25" t="str">
        <f>IFERROR(IF(U122&gt;0,(U122/(Objectifs!$B$14*(($H122-$J122)))),""),"")</f>
        <v/>
      </c>
      <c r="W122" s="27" t="str">
        <f>IFERROR(VLOOKUP($F122,Prod!$A$2:$L$2,12,FALSE),"")</f>
        <v/>
      </c>
      <c r="X122" s="25" t="str">
        <f>IFERROR(IF(W122&gt;0,(W122/(Objectifs!$B$15*(($H122-$J122)))),""),"")</f>
        <v/>
      </c>
      <c r="Y122" s="90" t="str">
        <f t="shared" si="16"/>
        <v/>
      </c>
      <c r="Z122" s="26" t="str">
        <f t="shared" si="17"/>
        <v/>
      </c>
      <c r="AA122" s="26"/>
      <c r="AB122" s="26"/>
    </row>
    <row r="123" spans="1:28" ht="21" customHeight="1" x14ac:dyDescent="0.25">
      <c r="A123" s="62">
        <f t="shared" si="12"/>
        <v>2021</v>
      </c>
      <c r="B123" s="62">
        <f t="shared" si="13"/>
        <v>1</v>
      </c>
      <c r="C123" s="62">
        <f t="shared" si="14"/>
        <v>5</v>
      </c>
      <c r="D123" s="62">
        <f t="shared" si="15"/>
        <v>20</v>
      </c>
      <c r="E123" s="24">
        <f>WORKDAY.INTL(E122,1,11,JoursFériés21[])</f>
        <v>44337</v>
      </c>
      <c r="F123" s="100" t="str">
        <f t="shared" si="9"/>
        <v>44337-TEST</v>
      </c>
      <c r="G123" s="78" t="str">
        <f>IFERROR(VLOOKUP($F123,Kélio[],4,FALSE),"")</f>
        <v/>
      </c>
      <c r="H123" s="76" t="str">
        <f t="shared" si="10"/>
        <v/>
      </c>
      <c r="I123" s="78">
        <f t="shared" si="11"/>
        <v>0</v>
      </c>
      <c r="J123" s="76">
        <f>IFERROR(IF(VLOOKUP(F123,THP[],7,FALSE)="OUI",H123,SUMIFS('Hors prod'!K:K,'Hors prod'!B:B,E123,'Hors prod'!F:F,$G$2)*24),0)</f>
        <v>0</v>
      </c>
      <c r="K123" s="38" t="str">
        <f>IFERROR(VLOOKUP($F123,Prod!$A$2:$L$2,7,FALSE),"")</f>
        <v/>
      </c>
      <c r="L123" s="25" t="str">
        <f>IFERROR(IF(K123&gt;0,(K123/(Objectifs!$B$7*($H123-$J123))),""),"")</f>
        <v/>
      </c>
      <c r="M123" s="27" t="str">
        <f>IFERROR(VLOOKUP($F123,Prod!$A$2:$L$2,6,FALSE),"")</f>
        <v/>
      </c>
      <c r="N123" s="25" t="str">
        <f>IFERROR(IF(M123&gt;0,(M123/(Objectifs!$B$8*($H123-$J123))),""),"")</f>
        <v/>
      </c>
      <c r="O123" s="27" t="str">
        <f>IFERROR(VLOOKUP($F123,Prod!$A$2:$L$2,8,FALSE),"")</f>
        <v/>
      </c>
      <c r="P123" s="25" t="str">
        <f>IFERROR(IF(O123&gt;0,(O123/(Objectifs!$B$9*($H123-$J123))),""),"")</f>
        <v/>
      </c>
      <c r="Q123" s="27" t="str">
        <f>IFERROR(VLOOKUP($F123,Prod!$A$2:$L$2,11,FALSE),"")</f>
        <v/>
      </c>
      <c r="R123" s="25" t="str">
        <f>IFERROR(IF(Q123&gt;0,(Q123/(Objectifs!$B$10*(($H123-$J123)))),""),"")</f>
        <v/>
      </c>
      <c r="S123" s="27" t="str">
        <f>IFERROR(VLOOKUP($F123,Prod!$A$2:$L$2,10,FALSE),"")</f>
        <v/>
      </c>
      <c r="T123" s="25" t="str">
        <f>IFERROR(IF(S123&gt;0,(S123/(Objectifs!$B$13*(($H123-$J123)))),""),"")</f>
        <v/>
      </c>
      <c r="U123" s="27" t="str">
        <f>IFERROR(VLOOKUP($F123,Prod!$A$2:$L$2,9,FALSE),"")</f>
        <v/>
      </c>
      <c r="V123" s="25" t="str">
        <f>IFERROR(IF(U123&gt;0,(U123/(Objectifs!$B$14*(($H123-$J123)))),""),"")</f>
        <v/>
      </c>
      <c r="W123" s="27" t="str">
        <f>IFERROR(VLOOKUP($F123,Prod!$A$2:$L$2,12,FALSE),"")</f>
        <v/>
      </c>
      <c r="X123" s="25" t="str">
        <f>IFERROR(IF(W123&gt;0,(W123/(Objectifs!$B$15*(($H123-$J123)))),""),"")</f>
        <v/>
      </c>
      <c r="Y123" s="90" t="str">
        <f t="shared" si="16"/>
        <v/>
      </c>
      <c r="Z123" s="26" t="str">
        <f t="shared" si="17"/>
        <v/>
      </c>
      <c r="AA123" s="26"/>
      <c r="AB123" s="26"/>
    </row>
    <row r="124" spans="1:28" ht="21" customHeight="1" x14ac:dyDescent="0.25">
      <c r="A124" s="62">
        <f t="shared" si="12"/>
        <v>2021</v>
      </c>
      <c r="B124" s="62">
        <f t="shared" si="13"/>
        <v>1</v>
      </c>
      <c r="C124" s="62">
        <f t="shared" si="14"/>
        <v>5</v>
      </c>
      <c r="D124" s="62">
        <f t="shared" si="15"/>
        <v>20</v>
      </c>
      <c r="E124" s="24">
        <f>WORKDAY.INTL(E123,1,11,JoursFériés21[])</f>
        <v>44338</v>
      </c>
      <c r="F124" s="100" t="str">
        <f t="shared" si="9"/>
        <v>44338-TEST</v>
      </c>
      <c r="G124" s="78" t="str">
        <f>IFERROR(VLOOKUP($F124,Kélio[],4,FALSE),"")</f>
        <v/>
      </c>
      <c r="H124" s="76" t="str">
        <f t="shared" si="10"/>
        <v/>
      </c>
      <c r="I124" s="78">
        <f t="shared" si="11"/>
        <v>0</v>
      </c>
      <c r="J124" s="76">
        <f>IFERROR(IF(VLOOKUP(F124,THP[],7,FALSE)="OUI",H124,SUMIFS('Hors prod'!K:K,'Hors prod'!B:B,E124,'Hors prod'!F:F,$G$2)*24),0)</f>
        <v>0</v>
      </c>
      <c r="K124" s="38" t="str">
        <f>IFERROR(VLOOKUP($F124,Prod!$A$2:$L$2,7,FALSE),"")</f>
        <v/>
      </c>
      <c r="L124" s="25" t="str">
        <f>IFERROR(IF(K124&gt;0,(K124/(Objectifs!$B$7*($H124-$J124))),""),"")</f>
        <v/>
      </c>
      <c r="M124" s="27" t="str">
        <f>IFERROR(VLOOKUP($F124,Prod!$A$2:$L$2,6,FALSE),"")</f>
        <v/>
      </c>
      <c r="N124" s="25" t="str">
        <f>IFERROR(IF(M124&gt;0,(M124/(Objectifs!$B$8*($H124-$J124))),""),"")</f>
        <v/>
      </c>
      <c r="O124" s="27" t="str">
        <f>IFERROR(VLOOKUP($F124,Prod!$A$2:$L$2,8,FALSE),"")</f>
        <v/>
      </c>
      <c r="P124" s="25" t="str">
        <f>IFERROR(IF(O124&gt;0,(O124/(Objectifs!$B$9*($H124-$J124))),""),"")</f>
        <v/>
      </c>
      <c r="Q124" s="27" t="str">
        <f>IFERROR(VLOOKUP($F124,Prod!$A$2:$L$2,11,FALSE),"")</f>
        <v/>
      </c>
      <c r="R124" s="25" t="str">
        <f>IFERROR(IF(Q124&gt;0,(Q124/(Objectifs!$B$10*(($H124-$J124)))),""),"")</f>
        <v/>
      </c>
      <c r="S124" s="27" t="str">
        <f>IFERROR(VLOOKUP($F124,Prod!$A$2:$L$2,10,FALSE),"")</f>
        <v/>
      </c>
      <c r="T124" s="25" t="str">
        <f>IFERROR(IF(S124&gt;0,(S124/(Objectifs!$B$13*(($H124-$J124)))),""),"")</f>
        <v/>
      </c>
      <c r="U124" s="27" t="str">
        <f>IFERROR(VLOOKUP($F124,Prod!$A$2:$L$2,9,FALSE),"")</f>
        <v/>
      </c>
      <c r="V124" s="25" t="str">
        <f>IFERROR(IF(U124&gt;0,(U124/(Objectifs!$B$14*(($H124-$J124)))),""),"")</f>
        <v/>
      </c>
      <c r="W124" s="27" t="str">
        <f>IFERROR(VLOOKUP($F124,Prod!$A$2:$L$2,12,FALSE),"")</f>
        <v/>
      </c>
      <c r="X124" s="25" t="str">
        <f>IFERROR(IF(W124&gt;0,(W124/(Objectifs!$B$15*(($H124-$J124)))),""),"")</f>
        <v/>
      </c>
      <c r="Y124" s="90" t="str">
        <f t="shared" si="16"/>
        <v/>
      </c>
      <c r="Z124" s="26" t="str">
        <f t="shared" si="17"/>
        <v/>
      </c>
      <c r="AA124" s="26"/>
      <c r="AB124" s="26"/>
    </row>
    <row r="125" spans="1:28" ht="21" customHeight="1" x14ac:dyDescent="0.25">
      <c r="A125" s="62">
        <f t="shared" si="12"/>
        <v>2021</v>
      </c>
      <c r="B125" s="62">
        <f t="shared" si="13"/>
        <v>1</v>
      </c>
      <c r="C125" s="62">
        <f t="shared" si="14"/>
        <v>5</v>
      </c>
      <c r="D125" s="62">
        <f t="shared" si="15"/>
        <v>21</v>
      </c>
      <c r="E125" s="24">
        <f>WORKDAY.INTL(E124,1,11,JoursFériés21[])</f>
        <v>44341</v>
      </c>
      <c r="F125" s="100" t="str">
        <f t="shared" si="9"/>
        <v>44341-TEST</v>
      </c>
      <c r="G125" s="78" t="str">
        <f>IFERROR(VLOOKUP($F125,Kélio[],4,FALSE),"")</f>
        <v/>
      </c>
      <c r="H125" s="76" t="str">
        <f t="shared" si="10"/>
        <v/>
      </c>
      <c r="I125" s="78">
        <f t="shared" si="11"/>
        <v>0</v>
      </c>
      <c r="J125" s="76">
        <f>IFERROR(IF(VLOOKUP(F125,THP[],7,FALSE)="OUI",H125,SUMIFS('Hors prod'!K:K,'Hors prod'!B:B,E125,'Hors prod'!F:F,$G$2)*24),0)</f>
        <v>0</v>
      </c>
      <c r="K125" s="38" t="str">
        <f>IFERROR(VLOOKUP($F125,Prod!$A$2:$L$2,7,FALSE),"")</f>
        <v/>
      </c>
      <c r="L125" s="25" t="str">
        <f>IFERROR(IF(K125&gt;0,(K125/(Objectifs!$B$7*($H125-$J125))),""),"")</f>
        <v/>
      </c>
      <c r="M125" s="27" t="str">
        <f>IFERROR(VLOOKUP($F125,Prod!$A$2:$L$2,6,FALSE),"")</f>
        <v/>
      </c>
      <c r="N125" s="25" t="str">
        <f>IFERROR(IF(M125&gt;0,(M125/(Objectifs!$B$8*($H125-$J125))),""),"")</f>
        <v/>
      </c>
      <c r="O125" s="27" t="str">
        <f>IFERROR(VLOOKUP($F125,Prod!$A$2:$L$2,8,FALSE),"")</f>
        <v/>
      </c>
      <c r="P125" s="25" t="str">
        <f>IFERROR(IF(O125&gt;0,(O125/(Objectifs!$B$9*($H125-$J125))),""),"")</f>
        <v/>
      </c>
      <c r="Q125" s="27" t="str">
        <f>IFERROR(VLOOKUP($F125,Prod!$A$2:$L$2,11,FALSE),"")</f>
        <v/>
      </c>
      <c r="R125" s="25" t="str">
        <f>IFERROR(IF(Q125&gt;0,(Q125/(Objectifs!$B$10*(($H125-$J125)))),""),"")</f>
        <v/>
      </c>
      <c r="S125" s="27" t="str">
        <f>IFERROR(VLOOKUP($F125,Prod!$A$2:$L$2,10,FALSE),"")</f>
        <v/>
      </c>
      <c r="T125" s="25" t="str">
        <f>IFERROR(IF(S125&gt;0,(S125/(Objectifs!$B$13*(($H125-$J125)))),""),"")</f>
        <v/>
      </c>
      <c r="U125" s="27" t="str">
        <f>IFERROR(VLOOKUP($F125,Prod!$A$2:$L$2,9,FALSE),"")</f>
        <v/>
      </c>
      <c r="V125" s="25" t="str">
        <f>IFERROR(IF(U125&gt;0,(U125/(Objectifs!$B$14*(($H125-$J125)))),""),"")</f>
        <v/>
      </c>
      <c r="W125" s="27" t="str">
        <f>IFERROR(VLOOKUP($F125,Prod!$A$2:$L$2,12,FALSE),"")</f>
        <v/>
      </c>
      <c r="X125" s="25" t="str">
        <f>IFERROR(IF(W125&gt;0,(W125/(Objectifs!$B$15*(($H125-$J125)))),""),"")</f>
        <v/>
      </c>
      <c r="Y125" s="90" t="str">
        <f t="shared" si="16"/>
        <v/>
      </c>
      <c r="Z125" s="26" t="str">
        <f t="shared" si="17"/>
        <v/>
      </c>
      <c r="AA125" s="26"/>
      <c r="AB125" s="26"/>
    </row>
    <row r="126" spans="1:28" ht="21" customHeight="1" x14ac:dyDescent="0.25">
      <c r="A126" s="62">
        <f t="shared" si="12"/>
        <v>2021</v>
      </c>
      <c r="B126" s="62">
        <f t="shared" si="13"/>
        <v>1</v>
      </c>
      <c r="C126" s="62">
        <f t="shared" si="14"/>
        <v>5</v>
      </c>
      <c r="D126" s="62">
        <f t="shared" si="15"/>
        <v>21</v>
      </c>
      <c r="E126" s="24">
        <f>WORKDAY.INTL(E125,1,11,JoursFériés21[])</f>
        <v>44342</v>
      </c>
      <c r="F126" s="100" t="str">
        <f t="shared" si="9"/>
        <v>44342-TEST</v>
      </c>
      <c r="G126" s="78" t="str">
        <f>IFERROR(VLOOKUP($F126,Kélio[],4,FALSE),"")</f>
        <v/>
      </c>
      <c r="H126" s="76" t="str">
        <f t="shared" si="10"/>
        <v/>
      </c>
      <c r="I126" s="78">
        <f t="shared" si="11"/>
        <v>0</v>
      </c>
      <c r="J126" s="76">
        <f>IFERROR(IF(VLOOKUP(F126,THP[],7,FALSE)="OUI",H126,SUMIFS('Hors prod'!K:K,'Hors prod'!B:B,E126,'Hors prod'!F:F,$G$2)*24),0)</f>
        <v>0</v>
      </c>
      <c r="K126" s="38" t="str">
        <f>IFERROR(VLOOKUP($F126,Prod!$A$2:$L$2,7,FALSE),"")</f>
        <v/>
      </c>
      <c r="L126" s="25" t="str">
        <f>IFERROR(IF(K126&gt;0,(K126/(Objectifs!$B$7*($H126-$J126))),""),"")</f>
        <v/>
      </c>
      <c r="M126" s="27" t="str">
        <f>IFERROR(VLOOKUP($F126,Prod!$A$2:$L$2,6,FALSE),"")</f>
        <v/>
      </c>
      <c r="N126" s="25" t="str">
        <f>IFERROR(IF(M126&gt;0,(M126/(Objectifs!$B$8*($H126-$J126))),""),"")</f>
        <v/>
      </c>
      <c r="O126" s="27" t="str">
        <f>IFERROR(VLOOKUP($F126,Prod!$A$2:$L$2,8,FALSE),"")</f>
        <v/>
      </c>
      <c r="P126" s="25" t="str">
        <f>IFERROR(IF(O126&gt;0,(O126/(Objectifs!$B$9*($H126-$J126))),""),"")</f>
        <v/>
      </c>
      <c r="Q126" s="27" t="str">
        <f>IFERROR(VLOOKUP($F126,Prod!$A$2:$L$2,11,FALSE),"")</f>
        <v/>
      </c>
      <c r="R126" s="25" t="str">
        <f>IFERROR(IF(Q126&gt;0,(Q126/(Objectifs!$B$10*(($H126-$J126)))),""),"")</f>
        <v/>
      </c>
      <c r="S126" s="27" t="str">
        <f>IFERROR(VLOOKUP($F126,Prod!$A$2:$L$2,10,FALSE),"")</f>
        <v/>
      </c>
      <c r="T126" s="25" t="str">
        <f>IFERROR(IF(S126&gt;0,(S126/(Objectifs!$B$13*(($H126-$J126)))),""),"")</f>
        <v/>
      </c>
      <c r="U126" s="27" t="str">
        <f>IFERROR(VLOOKUP($F126,Prod!$A$2:$L$2,9,FALSE),"")</f>
        <v/>
      </c>
      <c r="V126" s="25" t="str">
        <f>IFERROR(IF(U126&gt;0,(U126/(Objectifs!$B$14*(($H126-$J126)))),""),"")</f>
        <v/>
      </c>
      <c r="W126" s="27" t="str">
        <f>IFERROR(VLOOKUP($F126,Prod!$A$2:$L$2,12,FALSE),"")</f>
        <v/>
      </c>
      <c r="X126" s="25" t="str">
        <f>IFERROR(IF(W126&gt;0,(W126/(Objectifs!$B$15*(($H126-$J126)))),""),"")</f>
        <v/>
      </c>
      <c r="Y126" s="90" t="str">
        <f t="shared" si="16"/>
        <v/>
      </c>
      <c r="Z126" s="26" t="str">
        <f t="shared" si="17"/>
        <v/>
      </c>
      <c r="AA126" s="26"/>
      <c r="AB126" s="26"/>
    </row>
    <row r="127" spans="1:28" ht="21" customHeight="1" x14ac:dyDescent="0.25">
      <c r="A127" s="62">
        <f t="shared" si="12"/>
        <v>2021</v>
      </c>
      <c r="B127" s="62">
        <f t="shared" si="13"/>
        <v>1</v>
      </c>
      <c r="C127" s="62">
        <f t="shared" si="14"/>
        <v>5</v>
      </c>
      <c r="D127" s="62">
        <f t="shared" si="15"/>
        <v>21</v>
      </c>
      <c r="E127" s="24">
        <f>WORKDAY.INTL(E126,1,11,JoursFériés21[])</f>
        <v>44343</v>
      </c>
      <c r="F127" s="100" t="str">
        <f t="shared" si="9"/>
        <v>44343-TEST</v>
      </c>
      <c r="G127" s="78" t="str">
        <f>IFERROR(VLOOKUP($F127,Kélio[],4,FALSE),"")</f>
        <v/>
      </c>
      <c r="H127" s="76" t="str">
        <f t="shared" si="10"/>
        <v/>
      </c>
      <c r="I127" s="78">
        <f t="shared" si="11"/>
        <v>0</v>
      </c>
      <c r="J127" s="76">
        <f>IFERROR(IF(VLOOKUP(F127,THP[],7,FALSE)="OUI",H127,SUMIFS('Hors prod'!K:K,'Hors prod'!B:B,E127,'Hors prod'!F:F,$G$2)*24),0)</f>
        <v>0</v>
      </c>
      <c r="K127" s="38" t="str">
        <f>IFERROR(VLOOKUP($F127,Prod!$A$2:$L$2,7,FALSE),"")</f>
        <v/>
      </c>
      <c r="L127" s="25" t="str">
        <f>IFERROR(IF(K127&gt;0,(K127/(Objectifs!$B$7*($H127-$J127))),""),"")</f>
        <v/>
      </c>
      <c r="M127" s="27" t="str">
        <f>IFERROR(VLOOKUP($F127,Prod!$A$2:$L$2,6,FALSE),"")</f>
        <v/>
      </c>
      <c r="N127" s="25" t="str">
        <f>IFERROR(IF(M127&gt;0,(M127/(Objectifs!$B$8*($H127-$J127))),""),"")</f>
        <v/>
      </c>
      <c r="O127" s="27" t="str">
        <f>IFERROR(VLOOKUP($F127,Prod!$A$2:$L$2,8,FALSE),"")</f>
        <v/>
      </c>
      <c r="P127" s="25" t="str">
        <f>IFERROR(IF(O127&gt;0,(O127/(Objectifs!$B$9*($H127-$J127))),""),"")</f>
        <v/>
      </c>
      <c r="Q127" s="27" t="str">
        <f>IFERROR(VLOOKUP($F127,Prod!$A$2:$L$2,11,FALSE),"")</f>
        <v/>
      </c>
      <c r="R127" s="25" t="str">
        <f>IFERROR(IF(Q127&gt;0,(Q127/(Objectifs!$B$10*(($H127-$J127)))),""),"")</f>
        <v/>
      </c>
      <c r="S127" s="27" t="str">
        <f>IFERROR(VLOOKUP($F127,Prod!$A$2:$L$2,10,FALSE),"")</f>
        <v/>
      </c>
      <c r="T127" s="25" t="str">
        <f>IFERROR(IF(S127&gt;0,(S127/(Objectifs!$B$13*(($H127-$J127)))),""),"")</f>
        <v/>
      </c>
      <c r="U127" s="27" t="str">
        <f>IFERROR(VLOOKUP($F127,Prod!$A$2:$L$2,9,FALSE),"")</f>
        <v/>
      </c>
      <c r="V127" s="25" t="str">
        <f>IFERROR(IF(U127&gt;0,(U127/(Objectifs!$B$14*(($H127-$J127)))),""),"")</f>
        <v/>
      </c>
      <c r="W127" s="27" t="str">
        <f>IFERROR(VLOOKUP($F127,Prod!$A$2:$L$2,12,FALSE),"")</f>
        <v/>
      </c>
      <c r="X127" s="25" t="str">
        <f>IFERROR(IF(W127&gt;0,(W127/(Objectifs!$B$15*(($H127-$J127)))),""),"")</f>
        <v/>
      </c>
      <c r="Y127" s="90" t="str">
        <f t="shared" si="16"/>
        <v/>
      </c>
      <c r="Z127" s="26" t="str">
        <f t="shared" si="17"/>
        <v/>
      </c>
      <c r="AA127" s="26"/>
      <c r="AB127" s="26"/>
    </row>
    <row r="128" spans="1:28" ht="21" customHeight="1" x14ac:dyDescent="0.25">
      <c r="A128" s="62">
        <f t="shared" si="12"/>
        <v>2021</v>
      </c>
      <c r="B128" s="62">
        <f t="shared" si="13"/>
        <v>1</v>
      </c>
      <c r="C128" s="62">
        <f t="shared" si="14"/>
        <v>5</v>
      </c>
      <c r="D128" s="62">
        <f t="shared" si="15"/>
        <v>21</v>
      </c>
      <c r="E128" s="24">
        <f>WORKDAY.INTL(E127,1,11,JoursFériés21[])</f>
        <v>44344</v>
      </c>
      <c r="F128" s="100" t="str">
        <f t="shared" si="9"/>
        <v>44344-TEST</v>
      </c>
      <c r="G128" s="78" t="str">
        <f>IFERROR(VLOOKUP($F128,Kélio[],4,FALSE),"")</f>
        <v/>
      </c>
      <c r="H128" s="76" t="str">
        <f t="shared" si="10"/>
        <v/>
      </c>
      <c r="I128" s="78">
        <f t="shared" si="11"/>
        <v>0</v>
      </c>
      <c r="J128" s="76">
        <f>IFERROR(IF(VLOOKUP(F128,THP[],7,FALSE)="OUI",H128,SUMIFS('Hors prod'!K:K,'Hors prod'!B:B,E128,'Hors prod'!F:F,$G$2)*24),0)</f>
        <v>0</v>
      </c>
      <c r="K128" s="38" t="str">
        <f>IFERROR(VLOOKUP($F128,Prod!$A$2:$L$2,7,FALSE),"")</f>
        <v/>
      </c>
      <c r="L128" s="25" t="str">
        <f>IFERROR(IF(K128&gt;0,(K128/(Objectifs!$B$7*($H128-$J128))),""),"")</f>
        <v/>
      </c>
      <c r="M128" s="27" t="str">
        <f>IFERROR(VLOOKUP($F128,Prod!$A$2:$L$2,6,FALSE),"")</f>
        <v/>
      </c>
      <c r="N128" s="25" t="str">
        <f>IFERROR(IF(M128&gt;0,(M128/(Objectifs!$B$8*($H128-$J128))),""),"")</f>
        <v/>
      </c>
      <c r="O128" s="27" t="str">
        <f>IFERROR(VLOOKUP($F128,Prod!$A$2:$L$2,8,FALSE),"")</f>
        <v/>
      </c>
      <c r="P128" s="25" t="str">
        <f>IFERROR(IF(O128&gt;0,(O128/(Objectifs!$B$9*($H128-$J128))),""),"")</f>
        <v/>
      </c>
      <c r="Q128" s="27" t="str">
        <f>IFERROR(VLOOKUP($F128,Prod!$A$2:$L$2,11,FALSE),"")</f>
        <v/>
      </c>
      <c r="R128" s="25" t="str">
        <f>IFERROR(IF(Q128&gt;0,(Q128/(Objectifs!$B$10*(($H128-$J128)))),""),"")</f>
        <v/>
      </c>
      <c r="S128" s="27" t="str">
        <f>IFERROR(VLOOKUP($F128,Prod!$A$2:$L$2,10,FALSE),"")</f>
        <v/>
      </c>
      <c r="T128" s="25" t="str">
        <f>IFERROR(IF(S128&gt;0,(S128/(Objectifs!$B$13*(($H128-$J128)))),""),"")</f>
        <v/>
      </c>
      <c r="U128" s="27" t="str">
        <f>IFERROR(VLOOKUP($F128,Prod!$A$2:$L$2,9,FALSE),"")</f>
        <v/>
      </c>
      <c r="V128" s="25" t="str">
        <f>IFERROR(IF(U128&gt;0,(U128/(Objectifs!$B$14*(($H128-$J128)))),""),"")</f>
        <v/>
      </c>
      <c r="W128" s="27" t="str">
        <f>IFERROR(VLOOKUP($F128,Prod!$A$2:$L$2,12,FALSE),"")</f>
        <v/>
      </c>
      <c r="X128" s="25" t="str">
        <f>IFERROR(IF(W128&gt;0,(W128/(Objectifs!$B$15*(($H128-$J128)))),""),"")</f>
        <v/>
      </c>
      <c r="Y128" s="90" t="str">
        <f t="shared" si="16"/>
        <v/>
      </c>
      <c r="Z128" s="26" t="str">
        <f t="shared" si="17"/>
        <v/>
      </c>
      <c r="AA128" s="26"/>
      <c r="AB128" s="26"/>
    </row>
    <row r="129" spans="1:28" ht="21" customHeight="1" x14ac:dyDescent="0.25">
      <c r="A129" s="62">
        <f t="shared" si="12"/>
        <v>2021</v>
      </c>
      <c r="B129" s="62">
        <f t="shared" si="13"/>
        <v>1</v>
      </c>
      <c r="C129" s="62">
        <f t="shared" si="14"/>
        <v>5</v>
      </c>
      <c r="D129" s="62">
        <f t="shared" si="15"/>
        <v>21</v>
      </c>
      <c r="E129" s="24">
        <f>WORKDAY.INTL(E128,1,11,JoursFériés21[])</f>
        <v>44345</v>
      </c>
      <c r="F129" s="100" t="str">
        <f t="shared" si="9"/>
        <v>44345-TEST</v>
      </c>
      <c r="G129" s="78" t="str">
        <f>IFERROR(VLOOKUP($F129,Kélio[],4,FALSE),"")</f>
        <v/>
      </c>
      <c r="H129" s="76" t="str">
        <f t="shared" si="10"/>
        <v/>
      </c>
      <c r="I129" s="78">
        <f t="shared" si="11"/>
        <v>0</v>
      </c>
      <c r="J129" s="76">
        <f>IFERROR(IF(VLOOKUP(F129,THP[],7,FALSE)="OUI",H129,SUMIFS('Hors prod'!K:K,'Hors prod'!B:B,E129,'Hors prod'!F:F,$G$2)*24),0)</f>
        <v>0</v>
      </c>
      <c r="K129" s="38" t="str">
        <f>IFERROR(VLOOKUP($F129,Prod!$A$2:$L$2,7,FALSE),"")</f>
        <v/>
      </c>
      <c r="L129" s="25" t="str">
        <f>IFERROR(IF(K129&gt;0,(K129/(Objectifs!$B$7*($H129-$J129))),""),"")</f>
        <v/>
      </c>
      <c r="M129" s="27" t="str">
        <f>IFERROR(VLOOKUP($F129,Prod!$A$2:$L$2,6,FALSE),"")</f>
        <v/>
      </c>
      <c r="N129" s="25" t="str">
        <f>IFERROR(IF(M129&gt;0,(M129/(Objectifs!$B$8*($H129-$J129))),""),"")</f>
        <v/>
      </c>
      <c r="O129" s="27" t="str">
        <f>IFERROR(VLOOKUP($F129,Prod!$A$2:$L$2,8,FALSE),"")</f>
        <v/>
      </c>
      <c r="P129" s="25" t="str">
        <f>IFERROR(IF(O129&gt;0,(O129/(Objectifs!$B$9*($H129-$J129))),""),"")</f>
        <v/>
      </c>
      <c r="Q129" s="27" t="str">
        <f>IFERROR(VLOOKUP($F129,Prod!$A$2:$L$2,11,FALSE),"")</f>
        <v/>
      </c>
      <c r="R129" s="25" t="str">
        <f>IFERROR(IF(Q129&gt;0,(Q129/(Objectifs!$B$10*(($H129-$J129)))),""),"")</f>
        <v/>
      </c>
      <c r="S129" s="27" t="str">
        <f>IFERROR(VLOOKUP($F129,Prod!$A$2:$L$2,10,FALSE),"")</f>
        <v/>
      </c>
      <c r="T129" s="25" t="str">
        <f>IFERROR(IF(S129&gt;0,(S129/(Objectifs!$B$13*(($H129-$J129)))),""),"")</f>
        <v/>
      </c>
      <c r="U129" s="27" t="str">
        <f>IFERROR(VLOOKUP($F129,Prod!$A$2:$L$2,9,FALSE),"")</f>
        <v/>
      </c>
      <c r="V129" s="25" t="str">
        <f>IFERROR(IF(U129&gt;0,(U129/(Objectifs!$B$14*(($H129-$J129)))),""),"")</f>
        <v/>
      </c>
      <c r="W129" s="27" t="str">
        <f>IFERROR(VLOOKUP($F129,Prod!$A$2:$L$2,12,FALSE),"")</f>
        <v/>
      </c>
      <c r="X129" s="25" t="str">
        <f>IFERROR(IF(W129&gt;0,(W129/(Objectifs!$B$15*(($H129-$J129)))),""),"")</f>
        <v/>
      </c>
      <c r="Y129" s="90" t="str">
        <f t="shared" si="16"/>
        <v/>
      </c>
      <c r="Z129" s="26" t="str">
        <f t="shared" si="17"/>
        <v/>
      </c>
      <c r="AA129" s="26"/>
      <c r="AB129" s="26"/>
    </row>
    <row r="130" spans="1:28" ht="21" customHeight="1" x14ac:dyDescent="0.25">
      <c r="A130" s="62">
        <f t="shared" si="12"/>
        <v>2021</v>
      </c>
      <c r="B130" s="62">
        <f t="shared" si="13"/>
        <v>1</v>
      </c>
      <c r="C130" s="62">
        <f t="shared" si="14"/>
        <v>5</v>
      </c>
      <c r="D130" s="62">
        <f t="shared" si="15"/>
        <v>22</v>
      </c>
      <c r="E130" s="24">
        <f>WORKDAY.INTL(E129,1,11,JoursFériés21[])</f>
        <v>44347</v>
      </c>
      <c r="F130" s="100" t="str">
        <f t="shared" si="9"/>
        <v>44347-TEST</v>
      </c>
      <c r="G130" s="78" t="str">
        <f>IFERROR(VLOOKUP($F130,Kélio[],4,FALSE),"")</f>
        <v/>
      </c>
      <c r="H130" s="76" t="str">
        <f t="shared" si="10"/>
        <v/>
      </c>
      <c r="I130" s="78">
        <f t="shared" si="11"/>
        <v>0</v>
      </c>
      <c r="J130" s="76">
        <f>IFERROR(IF(VLOOKUP(F130,THP[],7,FALSE)="OUI",H130,SUMIFS('Hors prod'!K:K,'Hors prod'!B:B,E130,'Hors prod'!F:F,$G$2)*24),0)</f>
        <v>0</v>
      </c>
      <c r="K130" s="38" t="str">
        <f>IFERROR(VLOOKUP($F130,Prod!$A$2:$L$2,7,FALSE),"")</f>
        <v/>
      </c>
      <c r="L130" s="25" t="str">
        <f>IFERROR(IF(K130&gt;0,(K130/(Objectifs!$B$7*($H130-$J130))),""),"")</f>
        <v/>
      </c>
      <c r="M130" s="27" t="str">
        <f>IFERROR(VLOOKUP($F130,Prod!$A$2:$L$2,6,FALSE),"")</f>
        <v/>
      </c>
      <c r="N130" s="25" t="str">
        <f>IFERROR(IF(M130&gt;0,(M130/(Objectifs!$B$8*($H130-$J130))),""),"")</f>
        <v/>
      </c>
      <c r="O130" s="27" t="str">
        <f>IFERROR(VLOOKUP($F130,Prod!$A$2:$L$2,8,FALSE),"")</f>
        <v/>
      </c>
      <c r="P130" s="25" t="str">
        <f>IFERROR(IF(O130&gt;0,(O130/(Objectifs!$B$9*($H130-$J130))),""),"")</f>
        <v/>
      </c>
      <c r="Q130" s="27" t="str">
        <f>IFERROR(VLOOKUP($F130,Prod!$A$2:$L$2,11,FALSE),"")</f>
        <v/>
      </c>
      <c r="R130" s="25" t="str">
        <f>IFERROR(IF(Q130&gt;0,(Q130/(Objectifs!$B$10*(($H130-$J130)))),""),"")</f>
        <v/>
      </c>
      <c r="S130" s="27" t="str">
        <f>IFERROR(VLOOKUP($F130,Prod!$A$2:$L$2,10,FALSE),"")</f>
        <v/>
      </c>
      <c r="T130" s="25" t="str">
        <f>IFERROR(IF(S130&gt;0,(S130/(Objectifs!$B$13*(($H130-$J130)))),""),"")</f>
        <v/>
      </c>
      <c r="U130" s="27" t="str">
        <f>IFERROR(VLOOKUP($F130,Prod!$A$2:$L$2,9,FALSE),"")</f>
        <v/>
      </c>
      <c r="V130" s="25" t="str">
        <f>IFERROR(IF(U130&gt;0,(U130/(Objectifs!$B$14*(($H130-$J130)))),""),"")</f>
        <v/>
      </c>
      <c r="W130" s="27" t="str">
        <f>IFERROR(VLOOKUP($F130,Prod!$A$2:$L$2,12,FALSE),"")</f>
        <v/>
      </c>
      <c r="X130" s="25" t="str">
        <f>IFERROR(IF(W130&gt;0,(W130/(Objectifs!$B$15*(($H130-$J130)))),""),"")</f>
        <v/>
      </c>
      <c r="Y130" s="90" t="str">
        <f t="shared" si="16"/>
        <v/>
      </c>
      <c r="Z130" s="26" t="str">
        <f t="shared" si="17"/>
        <v/>
      </c>
      <c r="AA130" s="26"/>
      <c r="AB130" s="26"/>
    </row>
    <row r="131" spans="1:28" ht="21" customHeight="1" x14ac:dyDescent="0.25">
      <c r="A131" s="62">
        <f t="shared" si="12"/>
        <v>2021</v>
      </c>
      <c r="B131" s="62">
        <f t="shared" si="13"/>
        <v>1</v>
      </c>
      <c r="C131" s="62">
        <f t="shared" si="14"/>
        <v>6</v>
      </c>
      <c r="D131" s="62">
        <f t="shared" si="15"/>
        <v>22</v>
      </c>
      <c r="E131" s="24">
        <f>WORKDAY.INTL(E130,1,11,JoursFériés21[])</f>
        <v>44348</v>
      </c>
      <c r="F131" s="100" t="str">
        <f t="shared" si="9"/>
        <v>44348-TEST</v>
      </c>
      <c r="G131" s="78" t="str">
        <f>IFERROR(VLOOKUP($F131,Kélio[],4,FALSE),"")</f>
        <v/>
      </c>
      <c r="H131" s="76" t="str">
        <f t="shared" si="10"/>
        <v/>
      </c>
      <c r="I131" s="78">
        <f t="shared" si="11"/>
        <v>0</v>
      </c>
      <c r="J131" s="76">
        <f>IFERROR(IF(VLOOKUP(F131,THP[],7,FALSE)="OUI",H131,SUMIFS('Hors prod'!K:K,'Hors prod'!B:B,E131,'Hors prod'!F:F,$G$2)*24),0)</f>
        <v>0</v>
      </c>
      <c r="K131" s="38" t="str">
        <f>IFERROR(VLOOKUP($F131,Prod!$A$2:$L$2,7,FALSE),"")</f>
        <v/>
      </c>
      <c r="L131" s="25" t="str">
        <f>IFERROR(IF(K131&gt;0,(K131/(Objectifs!$B$7*($H131-$J131))),""),"")</f>
        <v/>
      </c>
      <c r="M131" s="27" t="str">
        <f>IFERROR(VLOOKUP($F131,Prod!$A$2:$L$2,6,FALSE),"")</f>
        <v/>
      </c>
      <c r="N131" s="25" t="str">
        <f>IFERROR(IF(M131&gt;0,(M131/(Objectifs!$B$8*($H131-$J131))),""),"")</f>
        <v/>
      </c>
      <c r="O131" s="27" t="str">
        <f>IFERROR(VLOOKUP($F131,Prod!$A$2:$L$2,8,FALSE),"")</f>
        <v/>
      </c>
      <c r="P131" s="25" t="str">
        <f>IFERROR(IF(O131&gt;0,(O131/(Objectifs!$B$9*($H131-$J131))),""),"")</f>
        <v/>
      </c>
      <c r="Q131" s="27" t="str">
        <f>IFERROR(VLOOKUP($F131,Prod!$A$2:$L$2,11,FALSE),"")</f>
        <v/>
      </c>
      <c r="R131" s="25" t="str">
        <f>IFERROR(IF(Q131&gt;0,(Q131/(Objectifs!$B$10*(($H131-$J131)))),""),"")</f>
        <v/>
      </c>
      <c r="S131" s="27" t="str">
        <f>IFERROR(VLOOKUP($F131,Prod!$A$2:$L$2,10,FALSE),"")</f>
        <v/>
      </c>
      <c r="T131" s="25" t="str">
        <f>IFERROR(IF(S131&gt;0,(S131/(Objectifs!$B$13*(($H131-$J131)))),""),"")</f>
        <v/>
      </c>
      <c r="U131" s="27" t="str">
        <f>IFERROR(VLOOKUP($F131,Prod!$A$2:$L$2,9,FALSE),"")</f>
        <v/>
      </c>
      <c r="V131" s="25" t="str">
        <f>IFERROR(IF(U131&gt;0,(U131/(Objectifs!$B$14*(($H131-$J131)))),""),"")</f>
        <v/>
      </c>
      <c r="W131" s="27" t="str">
        <f>IFERROR(VLOOKUP($F131,Prod!$A$2:$L$2,12,FALSE),"")</f>
        <v/>
      </c>
      <c r="X131" s="25" t="str">
        <f>IFERROR(IF(W131&gt;0,(W131/(Objectifs!$B$15*(($H131-$J131)))),""),"")</f>
        <v/>
      </c>
      <c r="Y131" s="90" t="str">
        <f t="shared" si="16"/>
        <v/>
      </c>
      <c r="Z131" s="26" t="str">
        <f t="shared" si="17"/>
        <v/>
      </c>
      <c r="AA131" s="26"/>
      <c r="AB131" s="26"/>
    </row>
    <row r="132" spans="1:28" ht="21" customHeight="1" x14ac:dyDescent="0.25">
      <c r="A132" s="62">
        <f t="shared" si="12"/>
        <v>2021</v>
      </c>
      <c r="B132" s="62">
        <f t="shared" si="13"/>
        <v>1</v>
      </c>
      <c r="C132" s="62">
        <f t="shared" si="14"/>
        <v>6</v>
      </c>
      <c r="D132" s="62">
        <f t="shared" si="15"/>
        <v>22</v>
      </c>
      <c r="E132" s="24">
        <f>WORKDAY.INTL(E131,1,11,JoursFériés21[])</f>
        <v>44349</v>
      </c>
      <c r="F132" s="100" t="str">
        <f t="shared" si="9"/>
        <v>44349-TEST</v>
      </c>
      <c r="G132" s="78" t="str">
        <f>IFERROR(VLOOKUP($F132,Kélio[],4,FALSE),"")</f>
        <v/>
      </c>
      <c r="H132" s="76" t="str">
        <f t="shared" si="10"/>
        <v/>
      </c>
      <c r="I132" s="78">
        <f t="shared" si="11"/>
        <v>0</v>
      </c>
      <c r="J132" s="76">
        <f>IFERROR(IF(VLOOKUP(F132,THP[],7,FALSE)="OUI",H132,SUMIFS('Hors prod'!K:K,'Hors prod'!B:B,E132,'Hors prod'!F:F,$G$2)*24),0)</f>
        <v>0</v>
      </c>
      <c r="K132" s="38" t="str">
        <f>IFERROR(VLOOKUP($F132,Prod!$A$2:$L$2,7,FALSE),"")</f>
        <v/>
      </c>
      <c r="L132" s="25" t="str">
        <f>IFERROR(IF(K132&gt;0,(K132/(Objectifs!$B$7*($H132-$J132))),""),"")</f>
        <v/>
      </c>
      <c r="M132" s="27" t="str">
        <f>IFERROR(VLOOKUP($F132,Prod!$A$2:$L$2,6,FALSE),"")</f>
        <v/>
      </c>
      <c r="N132" s="25" t="str">
        <f>IFERROR(IF(M132&gt;0,(M132/(Objectifs!$B$8*($H132-$J132))),""),"")</f>
        <v/>
      </c>
      <c r="O132" s="27" t="str">
        <f>IFERROR(VLOOKUP($F132,Prod!$A$2:$L$2,8,FALSE),"")</f>
        <v/>
      </c>
      <c r="P132" s="25" t="str">
        <f>IFERROR(IF(O132&gt;0,(O132/(Objectifs!$B$9*($H132-$J132))),""),"")</f>
        <v/>
      </c>
      <c r="Q132" s="27" t="str">
        <f>IFERROR(VLOOKUP($F132,Prod!$A$2:$L$2,11,FALSE),"")</f>
        <v/>
      </c>
      <c r="R132" s="25" t="str">
        <f>IFERROR(IF(Q132&gt;0,(Q132/(Objectifs!$B$10*(($H132-$J132)))),""),"")</f>
        <v/>
      </c>
      <c r="S132" s="27" t="str">
        <f>IFERROR(VLOOKUP($F132,Prod!$A$2:$L$2,10,FALSE),"")</f>
        <v/>
      </c>
      <c r="T132" s="25" t="str">
        <f>IFERROR(IF(S132&gt;0,(S132/(Objectifs!$B$13*(($H132-$J132)))),""),"")</f>
        <v/>
      </c>
      <c r="U132" s="27" t="str">
        <f>IFERROR(VLOOKUP($F132,Prod!$A$2:$L$2,9,FALSE),"")</f>
        <v/>
      </c>
      <c r="V132" s="25" t="str">
        <f>IFERROR(IF(U132&gt;0,(U132/(Objectifs!$B$14*(($H132-$J132)))),""),"")</f>
        <v/>
      </c>
      <c r="W132" s="27" t="str">
        <f>IFERROR(VLOOKUP($F132,Prod!$A$2:$L$2,12,FALSE),"")</f>
        <v/>
      </c>
      <c r="X132" s="25" t="str">
        <f>IFERROR(IF(W132&gt;0,(W132/(Objectifs!$B$15*(($H132-$J132)))),""),"")</f>
        <v/>
      </c>
      <c r="Y132" s="90" t="str">
        <f t="shared" si="16"/>
        <v/>
      </c>
      <c r="Z132" s="26" t="str">
        <f t="shared" si="17"/>
        <v/>
      </c>
      <c r="AA132" s="26"/>
      <c r="AB132" s="26"/>
    </row>
    <row r="133" spans="1:28" ht="21" customHeight="1" x14ac:dyDescent="0.25">
      <c r="A133" s="62">
        <f t="shared" si="12"/>
        <v>2021</v>
      </c>
      <c r="B133" s="62">
        <f t="shared" si="13"/>
        <v>1</v>
      </c>
      <c r="C133" s="62">
        <f t="shared" si="14"/>
        <v>6</v>
      </c>
      <c r="D133" s="62">
        <f t="shared" si="15"/>
        <v>22</v>
      </c>
      <c r="E133" s="24">
        <f>WORKDAY.INTL(E132,1,11,JoursFériés21[])</f>
        <v>44350</v>
      </c>
      <c r="F133" s="100" t="str">
        <f t="shared" si="9"/>
        <v>44350-TEST</v>
      </c>
      <c r="G133" s="78" t="str">
        <f>IFERROR(VLOOKUP($F133,Kélio[],4,FALSE),"")</f>
        <v/>
      </c>
      <c r="H133" s="76" t="str">
        <f t="shared" si="10"/>
        <v/>
      </c>
      <c r="I133" s="78">
        <f t="shared" si="11"/>
        <v>0</v>
      </c>
      <c r="J133" s="76">
        <f>IFERROR(IF(VLOOKUP(F133,THP[],7,FALSE)="OUI",H133,SUMIFS('Hors prod'!K:K,'Hors prod'!B:B,E133,'Hors prod'!F:F,$G$2)*24),0)</f>
        <v>0</v>
      </c>
      <c r="K133" s="38" t="str">
        <f>IFERROR(VLOOKUP($F133,Prod!$A$2:$L$2,7,FALSE),"")</f>
        <v/>
      </c>
      <c r="L133" s="25" t="str">
        <f>IFERROR(IF(K133&gt;0,(K133/(Objectifs!$B$7*($H133-$J133))),""),"")</f>
        <v/>
      </c>
      <c r="M133" s="27" t="str">
        <f>IFERROR(VLOOKUP($F133,Prod!$A$2:$L$2,6,FALSE),"")</f>
        <v/>
      </c>
      <c r="N133" s="25" t="str">
        <f>IFERROR(IF(M133&gt;0,(M133/(Objectifs!$B$8*($H133-$J133))),""),"")</f>
        <v/>
      </c>
      <c r="O133" s="27" t="str">
        <f>IFERROR(VLOOKUP($F133,Prod!$A$2:$L$2,8,FALSE),"")</f>
        <v/>
      </c>
      <c r="P133" s="25" t="str">
        <f>IFERROR(IF(O133&gt;0,(O133/(Objectifs!$B$9*($H133-$J133))),""),"")</f>
        <v/>
      </c>
      <c r="Q133" s="27" t="str">
        <f>IFERROR(VLOOKUP($F133,Prod!$A$2:$L$2,11,FALSE),"")</f>
        <v/>
      </c>
      <c r="R133" s="25" t="str">
        <f>IFERROR(IF(Q133&gt;0,(Q133/(Objectifs!$B$10*(($H133-$J133)))),""),"")</f>
        <v/>
      </c>
      <c r="S133" s="27" t="str">
        <f>IFERROR(VLOOKUP($F133,Prod!$A$2:$L$2,10,FALSE),"")</f>
        <v/>
      </c>
      <c r="T133" s="25" t="str">
        <f>IFERROR(IF(S133&gt;0,(S133/(Objectifs!$B$13*(($H133-$J133)))),""),"")</f>
        <v/>
      </c>
      <c r="U133" s="27" t="str">
        <f>IFERROR(VLOOKUP($F133,Prod!$A$2:$L$2,9,FALSE),"")</f>
        <v/>
      </c>
      <c r="V133" s="25" t="str">
        <f>IFERROR(IF(U133&gt;0,(U133/(Objectifs!$B$14*(($H133-$J133)))),""),"")</f>
        <v/>
      </c>
      <c r="W133" s="27" t="str">
        <f>IFERROR(VLOOKUP($F133,Prod!$A$2:$L$2,12,FALSE),"")</f>
        <v/>
      </c>
      <c r="X133" s="25" t="str">
        <f>IFERROR(IF(W133&gt;0,(W133/(Objectifs!$B$15*(($H133-$J133)))),""),"")</f>
        <v/>
      </c>
      <c r="Y133" s="90" t="str">
        <f t="shared" si="16"/>
        <v/>
      </c>
      <c r="Z133" s="26" t="str">
        <f t="shared" si="17"/>
        <v/>
      </c>
      <c r="AA133" s="26"/>
      <c r="AB133" s="26"/>
    </row>
    <row r="134" spans="1:28" ht="21" customHeight="1" x14ac:dyDescent="0.25">
      <c r="A134" s="62">
        <f t="shared" si="12"/>
        <v>2021</v>
      </c>
      <c r="B134" s="62">
        <f t="shared" si="13"/>
        <v>1</v>
      </c>
      <c r="C134" s="62">
        <f t="shared" si="14"/>
        <v>6</v>
      </c>
      <c r="D134" s="62">
        <f t="shared" si="15"/>
        <v>22</v>
      </c>
      <c r="E134" s="24">
        <f>WORKDAY.INTL(E133,1,11,JoursFériés21[])</f>
        <v>44351</v>
      </c>
      <c r="F134" s="100" t="str">
        <f t="shared" si="9"/>
        <v>44351-TEST</v>
      </c>
      <c r="G134" s="78" t="str">
        <f>IFERROR(VLOOKUP($F134,Kélio[],4,FALSE),"")</f>
        <v/>
      </c>
      <c r="H134" s="76" t="str">
        <f t="shared" si="10"/>
        <v/>
      </c>
      <c r="I134" s="78">
        <f t="shared" si="11"/>
        <v>0</v>
      </c>
      <c r="J134" s="76">
        <f>IFERROR(IF(VLOOKUP(F134,THP[],7,FALSE)="OUI",H134,SUMIFS('Hors prod'!K:K,'Hors prod'!B:B,E134,'Hors prod'!F:F,$G$2)*24),0)</f>
        <v>0</v>
      </c>
      <c r="K134" s="38" t="str">
        <f>IFERROR(VLOOKUP($F134,Prod!$A$2:$L$2,7,FALSE),"")</f>
        <v/>
      </c>
      <c r="L134" s="25" t="str">
        <f>IFERROR(IF(K134&gt;0,(K134/(Objectifs!$B$7*($H134-$J134))),""),"")</f>
        <v/>
      </c>
      <c r="M134" s="27" t="str">
        <f>IFERROR(VLOOKUP($F134,Prod!$A$2:$L$2,6,FALSE),"")</f>
        <v/>
      </c>
      <c r="N134" s="25" t="str">
        <f>IFERROR(IF(M134&gt;0,(M134/(Objectifs!$B$8*($H134-$J134))),""),"")</f>
        <v/>
      </c>
      <c r="O134" s="27" t="str">
        <f>IFERROR(VLOOKUP($F134,Prod!$A$2:$L$2,8,FALSE),"")</f>
        <v/>
      </c>
      <c r="P134" s="25" t="str">
        <f>IFERROR(IF(O134&gt;0,(O134/(Objectifs!$B$9*($H134-$J134))),""),"")</f>
        <v/>
      </c>
      <c r="Q134" s="27" t="str">
        <f>IFERROR(VLOOKUP($F134,Prod!$A$2:$L$2,11,FALSE),"")</f>
        <v/>
      </c>
      <c r="R134" s="25" t="str">
        <f>IFERROR(IF(Q134&gt;0,(Q134/(Objectifs!$B$10*(($H134-$J134)))),""),"")</f>
        <v/>
      </c>
      <c r="S134" s="27" t="str">
        <f>IFERROR(VLOOKUP($F134,Prod!$A$2:$L$2,10,FALSE),"")</f>
        <v/>
      </c>
      <c r="T134" s="25" t="str">
        <f>IFERROR(IF(S134&gt;0,(S134/(Objectifs!$B$13*(($H134-$J134)))),""),"")</f>
        <v/>
      </c>
      <c r="U134" s="27" t="str">
        <f>IFERROR(VLOOKUP($F134,Prod!$A$2:$L$2,9,FALSE),"")</f>
        <v/>
      </c>
      <c r="V134" s="25" t="str">
        <f>IFERROR(IF(U134&gt;0,(U134/(Objectifs!$B$14*(($H134-$J134)))),""),"")</f>
        <v/>
      </c>
      <c r="W134" s="27" t="str">
        <f>IFERROR(VLOOKUP($F134,Prod!$A$2:$L$2,12,FALSE),"")</f>
        <v/>
      </c>
      <c r="X134" s="25" t="str">
        <f>IFERROR(IF(W134&gt;0,(W134/(Objectifs!$B$15*(($H134-$J134)))),""),"")</f>
        <v/>
      </c>
      <c r="Y134" s="90" t="str">
        <f t="shared" si="16"/>
        <v/>
      </c>
      <c r="Z134" s="26" t="str">
        <f t="shared" si="17"/>
        <v/>
      </c>
      <c r="AA134" s="26"/>
      <c r="AB134" s="26"/>
    </row>
    <row r="135" spans="1:28" ht="21" customHeight="1" x14ac:dyDescent="0.25">
      <c r="A135" s="62">
        <f t="shared" si="12"/>
        <v>2021</v>
      </c>
      <c r="B135" s="62">
        <f t="shared" si="13"/>
        <v>1</v>
      </c>
      <c r="C135" s="62">
        <f t="shared" si="14"/>
        <v>6</v>
      </c>
      <c r="D135" s="62">
        <f t="shared" si="15"/>
        <v>22</v>
      </c>
      <c r="E135" s="24">
        <f>WORKDAY.INTL(E134,1,11,JoursFériés21[])</f>
        <v>44352</v>
      </c>
      <c r="F135" s="100" t="str">
        <f t="shared" si="9"/>
        <v>44352-TEST</v>
      </c>
      <c r="G135" s="78" t="str">
        <f>IFERROR(VLOOKUP($F135,Kélio[],4,FALSE),"")</f>
        <v/>
      </c>
      <c r="H135" s="76" t="str">
        <f t="shared" si="10"/>
        <v/>
      </c>
      <c r="I135" s="78">
        <f t="shared" si="11"/>
        <v>0</v>
      </c>
      <c r="J135" s="76">
        <f>IFERROR(IF(VLOOKUP(F135,THP[],7,FALSE)="OUI",H135,SUMIFS('Hors prod'!K:K,'Hors prod'!B:B,E135,'Hors prod'!F:F,$G$2)*24),0)</f>
        <v>0</v>
      </c>
      <c r="K135" s="38" t="str">
        <f>IFERROR(VLOOKUP($F135,Prod!$A$2:$L$2,7,FALSE),"")</f>
        <v/>
      </c>
      <c r="L135" s="25" t="str">
        <f>IFERROR(IF(K135&gt;0,(K135/(Objectifs!$B$7*($H135-$J135))),""),"")</f>
        <v/>
      </c>
      <c r="M135" s="27" t="str">
        <f>IFERROR(VLOOKUP($F135,Prod!$A$2:$L$2,6,FALSE),"")</f>
        <v/>
      </c>
      <c r="N135" s="25" t="str">
        <f>IFERROR(IF(M135&gt;0,(M135/(Objectifs!$B$8*($H135-$J135))),""),"")</f>
        <v/>
      </c>
      <c r="O135" s="27" t="str">
        <f>IFERROR(VLOOKUP($F135,Prod!$A$2:$L$2,8,FALSE),"")</f>
        <v/>
      </c>
      <c r="P135" s="25" t="str">
        <f>IFERROR(IF(O135&gt;0,(O135/(Objectifs!$B$9*($H135-$J135))),""),"")</f>
        <v/>
      </c>
      <c r="Q135" s="27" t="str">
        <f>IFERROR(VLOOKUP($F135,Prod!$A$2:$L$2,11,FALSE),"")</f>
        <v/>
      </c>
      <c r="R135" s="25" t="str">
        <f>IFERROR(IF(Q135&gt;0,(Q135/(Objectifs!$B$10*(($H135-$J135)))),""),"")</f>
        <v/>
      </c>
      <c r="S135" s="27" t="str">
        <f>IFERROR(VLOOKUP($F135,Prod!$A$2:$L$2,10,FALSE),"")</f>
        <v/>
      </c>
      <c r="T135" s="25" t="str">
        <f>IFERROR(IF(S135&gt;0,(S135/(Objectifs!$B$13*(($H135-$J135)))),""),"")</f>
        <v/>
      </c>
      <c r="U135" s="27" t="str">
        <f>IFERROR(VLOOKUP($F135,Prod!$A$2:$L$2,9,FALSE),"")</f>
        <v/>
      </c>
      <c r="V135" s="25" t="str">
        <f>IFERROR(IF(U135&gt;0,(U135/(Objectifs!$B$14*(($H135-$J135)))),""),"")</f>
        <v/>
      </c>
      <c r="W135" s="27" t="str">
        <f>IFERROR(VLOOKUP($F135,Prod!$A$2:$L$2,12,FALSE),"")</f>
        <v/>
      </c>
      <c r="X135" s="25" t="str">
        <f>IFERROR(IF(W135&gt;0,(W135/(Objectifs!$B$15*(($H135-$J135)))),""),"")</f>
        <v/>
      </c>
      <c r="Y135" s="90" t="str">
        <f t="shared" si="16"/>
        <v/>
      </c>
      <c r="Z135" s="26" t="str">
        <f t="shared" si="17"/>
        <v/>
      </c>
      <c r="AA135" s="26"/>
      <c r="AB135" s="26"/>
    </row>
    <row r="136" spans="1:28" ht="21" customHeight="1" x14ac:dyDescent="0.25">
      <c r="A136" s="62">
        <f t="shared" si="12"/>
        <v>2021</v>
      </c>
      <c r="B136" s="62">
        <f t="shared" si="13"/>
        <v>1</v>
      </c>
      <c r="C136" s="62">
        <f t="shared" si="14"/>
        <v>6</v>
      </c>
      <c r="D136" s="62">
        <f t="shared" si="15"/>
        <v>23</v>
      </c>
      <c r="E136" s="24">
        <f>WORKDAY.INTL(E135,1,11,JoursFériés21[])</f>
        <v>44354</v>
      </c>
      <c r="F136" s="100" t="str">
        <f t="shared" si="9"/>
        <v>44354-TEST</v>
      </c>
      <c r="G136" s="78" t="str">
        <f>IFERROR(VLOOKUP($F136,Kélio[],4,FALSE),"")</f>
        <v/>
      </c>
      <c r="H136" s="76" t="str">
        <f t="shared" si="10"/>
        <v/>
      </c>
      <c r="I136" s="78">
        <f t="shared" si="11"/>
        <v>0</v>
      </c>
      <c r="J136" s="76">
        <f>IFERROR(IF(VLOOKUP(F136,THP[],7,FALSE)="OUI",H136,SUMIFS('Hors prod'!K:K,'Hors prod'!B:B,E136,'Hors prod'!F:F,$G$2)*24),0)</f>
        <v>0</v>
      </c>
      <c r="K136" s="38" t="str">
        <f>IFERROR(VLOOKUP($F136,Prod!$A$2:$L$2,7,FALSE),"")</f>
        <v/>
      </c>
      <c r="L136" s="25" t="str">
        <f>IFERROR(IF(K136&gt;0,(K136/(Objectifs!$B$7*($H136-$J136))),""),"")</f>
        <v/>
      </c>
      <c r="M136" s="27" t="str">
        <f>IFERROR(VLOOKUP($F136,Prod!$A$2:$L$2,6,FALSE),"")</f>
        <v/>
      </c>
      <c r="N136" s="25" t="str">
        <f>IFERROR(IF(M136&gt;0,(M136/(Objectifs!$B$8*($H136-$J136))),""),"")</f>
        <v/>
      </c>
      <c r="O136" s="27" t="str">
        <f>IFERROR(VLOOKUP($F136,Prod!$A$2:$L$2,8,FALSE),"")</f>
        <v/>
      </c>
      <c r="P136" s="25" t="str">
        <f>IFERROR(IF(O136&gt;0,(O136/(Objectifs!$B$9*($H136-$J136))),""),"")</f>
        <v/>
      </c>
      <c r="Q136" s="27" t="str">
        <f>IFERROR(VLOOKUP($F136,Prod!$A$2:$L$2,11,FALSE),"")</f>
        <v/>
      </c>
      <c r="R136" s="25" t="str">
        <f>IFERROR(IF(Q136&gt;0,(Q136/(Objectifs!$B$10*(($H136-$J136)))),""),"")</f>
        <v/>
      </c>
      <c r="S136" s="27" t="str">
        <f>IFERROR(VLOOKUP($F136,Prod!$A$2:$L$2,10,FALSE),"")</f>
        <v/>
      </c>
      <c r="T136" s="25" t="str">
        <f>IFERROR(IF(S136&gt;0,(S136/(Objectifs!$B$13*(($H136-$J136)))),""),"")</f>
        <v/>
      </c>
      <c r="U136" s="27" t="str">
        <f>IFERROR(VLOOKUP($F136,Prod!$A$2:$L$2,9,FALSE),"")</f>
        <v/>
      </c>
      <c r="V136" s="25" t="str">
        <f>IFERROR(IF(U136&gt;0,(U136/(Objectifs!$B$14*(($H136-$J136)))),""),"")</f>
        <v/>
      </c>
      <c r="W136" s="27" t="str">
        <f>IFERROR(VLOOKUP($F136,Prod!$A$2:$L$2,12,FALSE),"")</f>
        <v/>
      </c>
      <c r="X136" s="25" t="str">
        <f>IFERROR(IF(W136&gt;0,(W136/(Objectifs!$B$15*(($H136-$J136)))),""),"")</f>
        <v/>
      </c>
      <c r="Y136" s="90" t="str">
        <f t="shared" si="16"/>
        <v/>
      </c>
      <c r="Z136" s="26" t="str">
        <f t="shared" si="17"/>
        <v/>
      </c>
      <c r="AA136" s="26"/>
      <c r="AB136" s="26"/>
    </row>
    <row r="137" spans="1:28" ht="21" customHeight="1" x14ac:dyDescent="0.25">
      <c r="A137" s="62">
        <f t="shared" si="12"/>
        <v>2021</v>
      </c>
      <c r="B137" s="62">
        <f t="shared" si="13"/>
        <v>1</v>
      </c>
      <c r="C137" s="62">
        <f t="shared" si="14"/>
        <v>6</v>
      </c>
      <c r="D137" s="62">
        <f t="shared" si="15"/>
        <v>23</v>
      </c>
      <c r="E137" s="24">
        <f>WORKDAY.INTL(E136,1,11,JoursFériés21[])</f>
        <v>44355</v>
      </c>
      <c r="F137" s="100" t="str">
        <f t="shared" ref="F137:F200" si="18">$E137&amp;"-"&amp;$G$2</f>
        <v>44355-TEST</v>
      </c>
      <c r="G137" s="78" t="str">
        <f>IFERROR(VLOOKUP($F137,Kélio[],4,FALSE),"")</f>
        <v/>
      </c>
      <c r="H137" s="76" t="str">
        <f t="shared" ref="H137:H200" si="19">IFERROR(G137*24,"")</f>
        <v/>
      </c>
      <c r="I137" s="78">
        <f t="shared" ref="I137:I200" si="20">IFERROR(J137/24,"")</f>
        <v>0</v>
      </c>
      <c r="J137" s="76">
        <f>IFERROR(IF(VLOOKUP(F137,THP[],7,FALSE)="OUI",H137,SUMIFS('Hors prod'!K:K,'Hors prod'!B:B,E137,'Hors prod'!F:F,$G$2)*24),0)</f>
        <v>0</v>
      </c>
      <c r="K137" s="38" t="str">
        <f>IFERROR(VLOOKUP($F137,Prod!$A$2:$L$2,7,FALSE),"")</f>
        <v/>
      </c>
      <c r="L137" s="25" t="str">
        <f>IFERROR(IF(K137&gt;0,(K137/(Objectifs!$B$7*($H137-$J137))),""),"")</f>
        <v/>
      </c>
      <c r="M137" s="27" t="str">
        <f>IFERROR(VLOOKUP($F137,Prod!$A$2:$L$2,6,FALSE),"")</f>
        <v/>
      </c>
      <c r="N137" s="25" t="str">
        <f>IFERROR(IF(M137&gt;0,(M137/(Objectifs!$B$8*($H137-$J137))),""),"")</f>
        <v/>
      </c>
      <c r="O137" s="27" t="str">
        <f>IFERROR(VLOOKUP($F137,Prod!$A$2:$L$2,8,FALSE),"")</f>
        <v/>
      </c>
      <c r="P137" s="25" t="str">
        <f>IFERROR(IF(O137&gt;0,(O137/(Objectifs!$B$9*($H137-$J137))),""),"")</f>
        <v/>
      </c>
      <c r="Q137" s="27" t="str">
        <f>IFERROR(VLOOKUP($F137,Prod!$A$2:$L$2,11,FALSE),"")</f>
        <v/>
      </c>
      <c r="R137" s="25" t="str">
        <f>IFERROR(IF(Q137&gt;0,(Q137/(Objectifs!$B$10*(($H137-$J137)))),""),"")</f>
        <v/>
      </c>
      <c r="S137" s="27" t="str">
        <f>IFERROR(VLOOKUP($F137,Prod!$A$2:$L$2,10,FALSE),"")</f>
        <v/>
      </c>
      <c r="T137" s="25" t="str">
        <f>IFERROR(IF(S137&gt;0,(S137/(Objectifs!$B$13*(($H137-$J137)))),""),"")</f>
        <v/>
      </c>
      <c r="U137" s="27" t="str">
        <f>IFERROR(VLOOKUP($F137,Prod!$A$2:$L$2,9,FALSE),"")</f>
        <v/>
      </c>
      <c r="V137" s="25" t="str">
        <f>IFERROR(IF(U137&gt;0,(U137/(Objectifs!$B$14*(($H137-$J137)))),""),"")</f>
        <v/>
      </c>
      <c r="W137" s="27" t="str">
        <f>IFERROR(VLOOKUP($F137,Prod!$A$2:$L$2,12,FALSE),"")</f>
        <v/>
      </c>
      <c r="X137" s="25" t="str">
        <f>IFERROR(IF(W137&gt;0,(W137/(Objectifs!$B$15*(($H137-$J137)))),""),"")</f>
        <v/>
      </c>
      <c r="Y137" s="90" t="str">
        <f t="shared" si="16"/>
        <v/>
      </c>
      <c r="Z137" s="26" t="str">
        <f t="shared" si="17"/>
        <v/>
      </c>
      <c r="AA137" s="26"/>
      <c r="AB137" s="26"/>
    </row>
    <row r="138" spans="1:28" ht="21" customHeight="1" x14ac:dyDescent="0.25">
      <c r="A138" s="62">
        <f t="shared" ref="A138:A201" si="21">YEAR(E138)</f>
        <v>2021</v>
      </c>
      <c r="B138" s="62">
        <f t="shared" ref="B138:B201" si="22">IF(MONTH(E138)&lt;7,1,2)</f>
        <v>1</v>
      </c>
      <c r="C138" s="62">
        <f t="shared" ref="C138:C201" si="23">MONTH(E138)</f>
        <v>6</v>
      </c>
      <c r="D138" s="62">
        <f t="shared" ref="D138:D201" si="24">_xlfn.ISOWEEKNUM(E138)</f>
        <v>23</v>
      </c>
      <c r="E138" s="24">
        <f>WORKDAY.INTL(E137,1,11,JoursFériés21[])</f>
        <v>44356</v>
      </c>
      <c r="F138" s="100" t="str">
        <f t="shared" si="18"/>
        <v>44356-TEST</v>
      </c>
      <c r="G138" s="78" t="str">
        <f>IFERROR(VLOOKUP($F138,Kélio[],4,FALSE),"")</f>
        <v/>
      </c>
      <c r="H138" s="76" t="str">
        <f t="shared" si="19"/>
        <v/>
      </c>
      <c r="I138" s="78">
        <f t="shared" si="20"/>
        <v>0</v>
      </c>
      <c r="J138" s="76">
        <f>IFERROR(IF(VLOOKUP(F138,THP[],7,FALSE)="OUI",H138,SUMIFS('Hors prod'!K:K,'Hors prod'!B:B,E138,'Hors prod'!F:F,$G$2)*24),0)</f>
        <v>0</v>
      </c>
      <c r="K138" s="38" t="str">
        <f>IFERROR(VLOOKUP($F138,Prod!$A$2:$L$2,7,FALSE),"")</f>
        <v/>
      </c>
      <c r="L138" s="25" t="str">
        <f>IFERROR(IF(K138&gt;0,(K138/(Objectifs!$B$7*($H138-$J138))),""),"")</f>
        <v/>
      </c>
      <c r="M138" s="27" t="str">
        <f>IFERROR(VLOOKUP($F138,Prod!$A$2:$L$2,6,FALSE),"")</f>
        <v/>
      </c>
      <c r="N138" s="25" t="str">
        <f>IFERROR(IF(M138&gt;0,(M138/(Objectifs!$B$8*($H138-$J138))),""),"")</f>
        <v/>
      </c>
      <c r="O138" s="27" t="str">
        <f>IFERROR(VLOOKUP($F138,Prod!$A$2:$L$2,8,FALSE),"")</f>
        <v/>
      </c>
      <c r="P138" s="25" t="str">
        <f>IFERROR(IF(O138&gt;0,(O138/(Objectifs!$B$9*($H138-$J138))),""),"")</f>
        <v/>
      </c>
      <c r="Q138" s="27" t="str">
        <f>IFERROR(VLOOKUP($F138,Prod!$A$2:$L$2,11,FALSE),"")</f>
        <v/>
      </c>
      <c r="R138" s="25" t="str">
        <f>IFERROR(IF(Q138&gt;0,(Q138/(Objectifs!$B$10*(($H138-$J138)))),""),"")</f>
        <v/>
      </c>
      <c r="S138" s="27" t="str">
        <f>IFERROR(VLOOKUP($F138,Prod!$A$2:$L$2,10,FALSE),"")</f>
        <v/>
      </c>
      <c r="T138" s="25" t="str">
        <f>IFERROR(IF(S138&gt;0,(S138/(Objectifs!$B$13*(($H138-$J138)))),""),"")</f>
        <v/>
      </c>
      <c r="U138" s="27" t="str">
        <f>IFERROR(VLOOKUP($F138,Prod!$A$2:$L$2,9,FALSE),"")</f>
        <v/>
      </c>
      <c r="V138" s="25" t="str">
        <f>IFERROR(IF(U138&gt;0,(U138/(Objectifs!$B$14*(($H138-$J138)))),""),"")</f>
        <v/>
      </c>
      <c r="W138" s="27" t="str">
        <f>IFERROR(VLOOKUP($F138,Prod!$A$2:$L$2,12,FALSE),"")</f>
        <v/>
      </c>
      <c r="X138" s="25" t="str">
        <f>IFERROR(IF(W138&gt;0,(W138/(Objectifs!$B$15*(($H138-$J138)))),""),"")</f>
        <v/>
      </c>
      <c r="Y138" s="90" t="str">
        <f t="shared" ref="Y138:Y201" si="25">IF(SUM(L138,N138,P138,R138,T138,V138,X138)&gt;0,SUM(L138,N138,P138,R138,T138,V138,X138),"")</f>
        <v/>
      </c>
      <c r="Z138" s="26" t="str">
        <f t="shared" ref="Z138:Z201" si="26">IF(Y138="","",IF(Y138&gt;=1,"Excellent",IF(AND(Y138&gt;=0.9,Y138&lt;1),"Satisfaisant",IF(AND(Y138&gt;=0.75,Y138&lt;0.9),"A améliorer","Point d'alerte"))))</f>
        <v/>
      </c>
      <c r="AA138" s="26"/>
      <c r="AB138" s="26"/>
    </row>
    <row r="139" spans="1:28" ht="21" customHeight="1" x14ac:dyDescent="0.25">
      <c r="A139" s="62">
        <f t="shared" si="21"/>
        <v>2021</v>
      </c>
      <c r="B139" s="62">
        <f t="shared" si="22"/>
        <v>1</v>
      </c>
      <c r="C139" s="62">
        <f t="shared" si="23"/>
        <v>6</v>
      </c>
      <c r="D139" s="62">
        <f t="shared" si="24"/>
        <v>23</v>
      </c>
      <c r="E139" s="24">
        <f>WORKDAY.INTL(E138,1,11,JoursFériés21[])</f>
        <v>44357</v>
      </c>
      <c r="F139" s="100" t="str">
        <f t="shared" si="18"/>
        <v>44357-TEST</v>
      </c>
      <c r="G139" s="78" t="str">
        <f>IFERROR(VLOOKUP($F139,Kélio[],4,FALSE),"")</f>
        <v/>
      </c>
      <c r="H139" s="76" t="str">
        <f t="shared" si="19"/>
        <v/>
      </c>
      <c r="I139" s="78">
        <f t="shared" si="20"/>
        <v>0</v>
      </c>
      <c r="J139" s="76">
        <f>IFERROR(IF(VLOOKUP(F139,THP[],7,FALSE)="OUI",H139,SUMIFS('Hors prod'!K:K,'Hors prod'!B:B,E139,'Hors prod'!F:F,$G$2)*24),0)</f>
        <v>0</v>
      </c>
      <c r="K139" s="38" t="str">
        <f>IFERROR(VLOOKUP($F139,Prod!$A$2:$L$2,7,FALSE),"")</f>
        <v/>
      </c>
      <c r="L139" s="25" t="str">
        <f>IFERROR(IF(K139&gt;0,(K139/(Objectifs!$B$7*($H139-$J139))),""),"")</f>
        <v/>
      </c>
      <c r="M139" s="27" t="str">
        <f>IFERROR(VLOOKUP($F139,Prod!$A$2:$L$2,6,FALSE),"")</f>
        <v/>
      </c>
      <c r="N139" s="25" t="str">
        <f>IFERROR(IF(M139&gt;0,(M139/(Objectifs!$B$8*($H139-$J139))),""),"")</f>
        <v/>
      </c>
      <c r="O139" s="27" t="str">
        <f>IFERROR(VLOOKUP($F139,Prod!$A$2:$L$2,8,FALSE),"")</f>
        <v/>
      </c>
      <c r="P139" s="25" t="str">
        <f>IFERROR(IF(O139&gt;0,(O139/(Objectifs!$B$9*($H139-$J139))),""),"")</f>
        <v/>
      </c>
      <c r="Q139" s="27" t="str">
        <f>IFERROR(VLOOKUP($F139,Prod!$A$2:$L$2,11,FALSE),"")</f>
        <v/>
      </c>
      <c r="R139" s="25" t="str">
        <f>IFERROR(IF(Q139&gt;0,(Q139/(Objectifs!$B$10*(($H139-$J139)))),""),"")</f>
        <v/>
      </c>
      <c r="S139" s="27" t="str">
        <f>IFERROR(VLOOKUP($F139,Prod!$A$2:$L$2,10,FALSE),"")</f>
        <v/>
      </c>
      <c r="T139" s="25" t="str">
        <f>IFERROR(IF(S139&gt;0,(S139/(Objectifs!$B$13*(($H139-$J139)))),""),"")</f>
        <v/>
      </c>
      <c r="U139" s="27" t="str">
        <f>IFERROR(VLOOKUP($F139,Prod!$A$2:$L$2,9,FALSE),"")</f>
        <v/>
      </c>
      <c r="V139" s="25" t="str">
        <f>IFERROR(IF(U139&gt;0,(U139/(Objectifs!$B$14*(($H139-$J139)))),""),"")</f>
        <v/>
      </c>
      <c r="W139" s="27" t="str">
        <f>IFERROR(VLOOKUP($F139,Prod!$A$2:$L$2,12,FALSE),"")</f>
        <v/>
      </c>
      <c r="X139" s="25" t="str">
        <f>IFERROR(IF(W139&gt;0,(W139/(Objectifs!$B$15*(($H139-$J139)))),""),"")</f>
        <v/>
      </c>
      <c r="Y139" s="90" t="str">
        <f t="shared" si="25"/>
        <v/>
      </c>
      <c r="Z139" s="26" t="str">
        <f t="shared" si="26"/>
        <v/>
      </c>
      <c r="AA139" s="26"/>
      <c r="AB139" s="26"/>
    </row>
    <row r="140" spans="1:28" ht="21" customHeight="1" x14ac:dyDescent="0.25">
      <c r="A140" s="62">
        <f t="shared" si="21"/>
        <v>2021</v>
      </c>
      <c r="B140" s="62">
        <f t="shared" si="22"/>
        <v>1</v>
      </c>
      <c r="C140" s="62">
        <f t="shared" si="23"/>
        <v>6</v>
      </c>
      <c r="D140" s="62">
        <f t="shared" si="24"/>
        <v>23</v>
      </c>
      <c r="E140" s="24">
        <f>WORKDAY.INTL(E139,1,11,JoursFériés21[])</f>
        <v>44358</v>
      </c>
      <c r="F140" s="100" t="str">
        <f t="shared" si="18"/>
        <v>44358-TEST</v>
      </c>
      <c r="G140" s="78" t="str">
        <f>IFERROR(VLOOKUP($F140,Kélio[],4,FALSE),"")</f>
        <v/>
      </c>
      <c r="H140" s="76" t="str">
        <f t="shared" si="19"/>
        <v/>
      </c>
      <c r="I140" s="78">
        <f t="shared" si="20"/>
        <v>0</v>
      </c>
      <c r="J140" s="76">
        <f>IFERROR(IF(VLOOKUP(F140,THP[],7,FALSE)="OUI",H140,SUMIFS('Hors prod'!K:K,'Hors prod'!B:B,E140,'Hors prod'!F:F,$G$2)*24),0)</f>
        <v>0</v>
      </c>
      <c r="K140" s="38" t="str">
        <f>IFERROR(VLOOKUP($F140,Prod!$A$2:$L$2,7,FALSE),"")</f>
        <v/>
      </c>
      <c r="L140" s="25" t="str">
        <f>IFERROR(IF(K140&gt;0,(K140/(Objectifs!$B$7*($H140-$J140))),""),"")</f>
        <v/>
      </c>
      <c r="M140" s="27" t="str">
        <f>IFERROR(VLOOKUP($F140,Prod!$A$2:$L$2,6,FALSE),"")</f>
        <v/>
      </c>
      <c r="N140" s="25" t="str">
        <f>IFERROR(IF(M140&gt;0,(M140/(Objectifs!$B$8*($H140-$J140))),""),"")</f>
        <v/>
      </c>
      <c r="O140" s="27" t="str">
        <f>IFERROR(VLOOKUP($F140,Prod!$A$2:$L$2,8,FALSE),"")</f>
        <v/>
      </c>
      <c r="P140" s="25" t="str">
        <f>IFERROR(IF(O140&gt;0,(O140/(Objectifs!$B$9*($H140-$J140))),""),"")</f>
        <v/>
      </c>
      <c r="Q140" s="27" t="str">
        <f>IFERROR(VLOOKUP($F140,Prod!$A$2:$L$2,11,FALSE),"")</f>
        <v/>
      </c>
      <c r="R140" s="25" t="str">
        <f>IFERROR(IF(Q140&gt;0,(Q140/(Objectifs!$B$10*(($H140-$J140)))),""),"")</f>
        <v/>
      </c>
      <c r="S140" s="27" t="str">
        <f>IFERROR(VLOOKUP($F140,Prod!$A$2:$L$2,10,FALSE),"")</f>
        <v/>
      </c>
      <c r="T140" s="25" t="str">
        <f>IFERROR(IF(S140&gt;0,(S140/(Objectifs!$B$13*(($H140-$J140)))),""),"")</f>
        <v/>
      </c>
      <c r="U140" s="27" t="str">
        <f>IFERROR(VLOOKUP($F140,Prod!$A$2:$L$2,9,FALSE),"")</f>
        <v/>
      </c>
      <c r="V140" s="25" t="str">
        <f>IFERROR(IF(U140&gt;0,(U140/(Objectifs!$B$14*(($H140-$J140)))),""),"")</f>
        <v/>
      </c>
      <c r="W140" s="27" t="str">
        <f>IFERROR(VLOOKUP($F140,Prod!$A$2:$L$2,12,FALSE),"")</f>
        <v/>
      </c>
      <c r="X140" s="25" t="str">
        <f>IFERROR(IF(W140&gt;0,(W140/(Objectifs!$B$15*(($H140-$J140)))),""),"")</f>
        <v/>
      </c>
      <c r="Y140" s="90" t="str">
        <f t="shared" si="25"/>
        <v/>
      </c>
      <c r="Z140" s="26" t="str">
        <f t="shared" si="26"/>
        <v/>
      </c>
      <c r="AA140" s="26"/>
      <c r="AB140" s="26"/>
    </row>
    <row r="141" spans="1:28" ht="21" customHeight="1" x14ac:dyDescent="0.25">
      <c r="A141" s="62">
        <f t="shared" si="21"/>
        <v>2021</v>
      </c>
      <c r="B141" s="62">
        <f t="shared" si="22"/>
        <v>1</v>
      </c>
      <c r="C141" s="62">
        <f t="shared" si="23"/>
        <v>6</v>
      </c>
      <c r="D141" s="62">
        <f t="shared" si="24"/>
        <v>23</v>
      </c>
      <c r="E141" s="24">
        <f>WORKDAY.INTL(E140,1,11,JoursFériés21[])</f>
        <v>44359</v>
      </c>
      <c r="F141" s="100" t="str">
        <f t="shared" si="18"/>
        <v>44359-TEST</v>
      </c>
      <c r="G141" s="78" t="str">
        <f>IFERROR(VLOOKUP($F141,Kélio[],4,FALSE),"")</f>
        <v/>
      </c>
      <c r="H141" s="76" t="str">
        <f t="shared" si="19"/>
        <v/>
      </c>
      <c r="I141" s="78">
        <f t="shared" si="20"/>
        <v>0</v>
      </c>
      <c r="J141" s="76">
        <f>IFERROR(IF(VLOOKUP(F141,THP[],7,FALSE)="OUI",H141,SUMIFS('Hors prod'!K:K,'Hors prod'!B:B,E141,'Hors prod'!F:F,$G$2)*24),0)</f>
        <v>0</v>
      </c>
      <c r="K141" s="38" t="str">
        <f>IFERROR(VLOOKUP($F141,Prod!$A$2:$L$2,7,FALSE),"")</f>
        <v/>
      </c>
      <c r="L141" s="25" t="str">
        <f>IFERROR(IF(K141&gt;0,(K141/(Objectifs!$B$7*($H141-$J141))),""),"")</f>
        <v/>
      </c>
      <c r="M141" s="27" t="str">
        <f>IFERROR(VLOOKUP($F141,Prod!$A$2:$L$2,6,FALSE),"")</f>
        <v/>
      </c>
      <c r="N141" s="25" t="str">
        <f>IFERROR(IF(M141&gt;0,(M141/(Objectifs!$B$8*($H141-$J141))),""),"")</f>
        <v/>
      </c>
      <c r="O141" s="27" t="str">
        <f>IFERROR(VLOOKUP($F141,Prod!$A$2:$L$2,8,FALSE),"")</f>
        <v/>
      </c>
      <c r="P141" s="25" t="str">
        <f>IFERROR(IF(O141&gt;0,(O141/(Objectifs!$B$9*($H141-$J141))),""),"")</f>
        <v/>
      </c>
      <c r="Q141" s="27" t="str">
        <f>IFERROR(VLOOKUP($F141,Prod!$A$2:$L$2,11,FALSE),"")</f>
        <v/>
      </c>
      <c r="R141" s="25" t="str">
        <f>IFERROR(IF(Q141&gt;0,(Q141/(Objectifs!$B$10*(($H141-$J141)))),""),"")</f>
        <v/>
      </c>
      <c r="S141" s="27" t="str">
        <f>IFERROR(VLOOKUP($F141,Prod!$A$2:$L$2,10,FALSE),"")</f>
        <v/>
      </c>
      <c r="T141" s="25" t="str">
        <f>IFERROR(IF(S141&gt;0,(S141/(Objectifs!$B$13*(($H141-$J141)))),""),"")</f>
        <v/>
      </c>
      <c r="U141" s="27" t="str">
        <f>IFERROR(VLOOKUP($F141,Prod!$A$2:$L$2,9,FALSE),"")</f>
        <v/>
      </c>
      <c r="V141" s="25" t="str">
        <f>IFERROR(IF(U141&gt;0,(U141/(Objectifs!$B$14*(($H141-$J141)))),""),"")</f>
        <v/>
      </c>
      <c r="W141" s="27" t="str">
        <f>IFERROR(VLOOKUP($F141,Prod!$A$2:$L$2,12,FALSE),"")</f>
        <v/>
      </c>
      <c r="X141" s="25" t="str">
        <f>IFERROR(IF(W141&gt;0,(W141/(Objectifs!$B$15*(($H141-$J141)))),""),"")</f>
        <v/>
      </c>
      <c r="Y141" s="90" t="str">
        <f t="shared" si="25"/>
        <v/>
      </c>
      <c r="Z141" s="26" t="str">
        <f t="shared" si="26"/>
        <v/>
      </c>
      <c r="AA141" s="26"/>
      <c r="AB141" s="26"/>
    </row>
    <row r="142" spans="1:28" ht="21" customHeight="1" x14ac:dyDescent="0.25">
      <c r="A142" s="62">
        <f t="shared" si="21"/>
        <v>2021</v>
      </c>
      <c r="B142" s="62">
        <f t="shared" si="22"/>
        <v>1</v>
      </c>
      <c r="C142" s="62">
        <f t="shared" si="23"/>
        <v>6</v>
      </c>
      <c r="D142" s="62">
        <f t="shared" si="24"/>
        <v>24</v>
      </c>
      <c r="E142" s="24">
        <f>WORKDAY.INTL(E141,1,11,JoursFériés21[])</f>
        <v>44361</v>
      </c>
      <c r="F142" s="100" t="str">
        <f t="shared" si="18"/>
        <v>44361-TEST</v>
      </c>
      <c r="G142" s="78" t="str">
        <f>IFERROR(VLOOKUP($F142,Kélio[],4,FALSE),"")</f>
        <v/>
      </c>
      <c r="H142" s="76" t="str">
        <f t="shared" si="19"/>
        <v/>
      </c>
      <c r="I142" s="78">
        <f t="shared" si="20"/>
        <v>0</v>
      </c>
      <c r="J142" s="76">
        <f>IFERROR(IF(VLOOKUP(F142,THP[],7,FALSE)="OUI",H142,SUMIFS('Hors prod'!K:K,'Hors prod'!B:B,E142,'Hors prod'!F:F,$G$2)*24),0)</f>
        <v>0</v>
      </c>
      <c r="K142" s="38" t="str">
        <f>IFERROR(VLOOKUP($F142,Prod!$A$2:$L$2,7,FALSE),"")</f>
        <v/>
      </c>
      <c r="L142" s="25" t="str">
        <f>IFERROR(IF(K142&gt;0,(K142/(Objectifs!$B$7*($H142-$J142))),""),"")</f>
        <v/>
      </c>
      <c r="M142" s="27" t="str">
        <f>IFERROR(VLOOKUP($F142,Prod!$A$2:$L$2,6,FALSE),"")</f>
        <v/>
      </c>
      <c r="N142" s="25" t="str">
        <f>IFERROR(IF(M142&gt;0,(M142/(Objectifs!$B$8*($H142-$J142))),""),"")</f>
        <v/>
      </c>
      <c r="O142" s="27" t="str">
        <f>IFERROR(VLOOKUP($F142,Prod!$A$2:$L$2,8,FALSE),"")</f>
        <v/>
      </c>
      <c r="P142" s="25" t="str">
        <f>IFERROR(IF(O142&gt;0,(O142/(Objectifs!$B$9*($H142-$J142))),""),"")</f>
        <v/>
      </c>
      <c r="Q142" s="27" t="str">
        <f>IFERROR(VLOOKUP($F142,Prod!$A$2:$L$2,11,FALSE),"")</f>
        <v/>
      </c>
      <c r="R142" s="25" t="str">
        <f>IFERROR(IF(Q142&gt;0,(Q142/(Objectifs!$B$10*(($H142-$J142)))),""),"")</f>
        <v/>
      </c>
      <c r="S142" s="27" t="str">
        <f>IFERROR(VLOOKUP($F142,Prod!$A$2:$L$2,10,FALSE),"")</f>
        <v/>
      </c>
      <c r="T142" s="25" t="str">
        <f>IFERROR(IF(S142&gt;0,(S142/(Objectifs!$B$13*(($H142-$J142)))),""),"")</f>
        <v/>
      </c>
      <c r="U142" s="27" t="str">
        <f>IFERROR(VLOOKUP($F142,Prod!$A$2:$L$2,9,FALSE),"")</f>
        <v/>
      </c>
      <c r="V142" s="25" t="str">
        <f>IFERROR(IF(U142&gt;0,(U142/(Objectifs!$B$14*(($H142-$J142)))),""),"")</f>
        <v/>
      </c>
      <c r="W142" s="27" t="str">
        <f>IFERROR(VLOOKUP($F142,Prod!$A$2:$L$2,12,FALSE),"")</f>
        <v/>
      </c>
      <c r="X142" s="25" t="str">
        <f>IFERROR(IF(W142&gt;0,(W142/(Objectifs!$B$15*(($H142-$J142)))),""),"")</f>
        <v/>
      </c>
      <c r="Y142" s="90" t="str">
        <f t="shared" si="25"/>
        <v/>
      </c>
      <c r="Z142" s="26" t="str">
        <f t="shared" si="26"/>
        <v/>
      </c>
      <c r="AA142" s="26"/>
      <c r="AB142" s="26"/>
    </row>
    <row r="143" spans="1:28" ht="21" customHeight="1" x14ac:dyDescent="0.25">
      <c r="A143" s="62">
        <f t="shared" si="21"/>
        <v>2021</v>
      </c>
      <c r="B143" s="62">
        <f t="shared" si="22"/>
        <v>1</v>
      </c>
      <c r="C143" s="62">
        <f t="shared" si="23"/>
        <v>6</v>
      </c>
      <c r="D143" s="62">
        <f t="shared" si="24"/>
        <v>24</v>
      </c>
      <c r="E143" s="24">
        <f>WORKDAY.INTL(E142,1,11,JoursFériés21[])</f>
        <v>44362</v>
      </c>
      <c r="F143" s="100" t="str">
        <f t="shared" si="18"/>
        <v>44362-TEST</v>
      </c>
      <c r="G143" s="78" t="str">
        <f>IFERROR(VLOOKUP($F143,Kélio[],4,FALSE),"")</f>
        <v/>
      </c>
      <c r="H143" s="76" t="str">
        <f t="shared" si="19"/>
        <v/>
      </c>
      <c r="I143" s="78">
        <f t="shared" si="20"/>
        <v>0</v>
      </c>
      <c r="J143" s="76">
        <f>IFERROR(IF(VLOOKUP(F143,THP[],7,FALSE)="OUI",H143,SUMIFS('Hors prod'!K:K,'Hors prod'!B:B,E143,'Hors prod'!F:F,$G$2)*24),0)</f>
        <v>0</v>
      </c>
      <c r="K143" s="38" t="str">
        <f>IFERROR(VLOOKUP($F143,Prod!$A$2:$L$2,7,FALSE),"")</f>
        <v/>
      </c>
      <c r="L143" s="25" t="str">
        <f>IFERROR(IF(K143&gt;0,(K143/(Objectifs!$B$7*($H143-$J143))),""),"")</f>
        <v/>
      </c>
      <c r="M143" s="27" t="str">
        <f>IFERROR(VLOOKUP($F143,Prod!$A$2:$L$2,6,FALSE),"")</f>
        <v/>
      </c>
      <c r="N143" s="25" t="str">
        <f>IFERROR(IF(M143&gt;0,(M143/(Objectifs!$B$8*($H143-$J143))),""),"")</f>
        <v/>
      </c>
      <c r="O143" s="27" t="str">
        <f>IFERROR(VLOOKUP($F143,Prod!$A$2:$L$2,8,FALSE),"")</f>
        <v/>
      </c>
      <c r="P143" s="25" t="str">
        <f>IFERROR(IF(O143&gt;0,(O143/(Objectifs!$B$9*($H143-$J143))),""),"")</f>
        <v/>
      </c>
      <c r="Q143" s="27" t="str">
        <f>IFERROR(VLOOKUP($F143,Prod!$A$2:$L$2,11,FALSE),"")</f>
        <v/>
      </c>
      <c r="R143" s="25" t="str">
        <f>IFERROR(IF(Q143&gt;0,(Q143/(Objectifs!$B$10*(($H143-$J143)))),""),"")</f>
        <v/>
      </c>
      <c r="S143" s="27" t="str">
        <f>IFERROR(VLOOKUP($F143,Prod!$A$2:$L$2,10,FALSE),"")</f>
        <v/>
      </c>
      <c r="T143" s="25" t="str">
        <f>IFERROR(IF(S143&gt;0,(S143/(Objectifs!$B$13*(($H143-$J143)))),""),"")</f>
        <v/>
      </c>
      <c r="U143" s="27" t="str">
        <f>IFERROR(VLOOKUP($F143,Prod!$A$2:$L$2,9,FALSE),"")</f>
        <v/>
      </c>
      <c r="V143" s="25" t="str">
        <f>IFERROR(IF(U143&gt;0,(U143/(Objectifs!$B$14*(($H143-$J143)))),""),"")</f>
        <v/>
      </c>
      <c r="W143" s="27" t="str">
        <f>IFERROR(VLOOKUP($F143,Prod!$A$2:$L$2,12,FALSE),"")</f>
        <v/>
      </c>
      <c r="X143" s="25" t="str">
        <f>IFERROR(IF(W143&gt;0,(W143/(Objectifs!$B$15*(($H143-$J143)))),""),"")</f>
        <v/>
      </c>
      <c r="Y143" s="90" t="str">
        <f t="shared" si="25"/>
        <v/>
      </c>
      <c r="Z143" s="26" t="str">
        <f t="shared" si="26"/>
        <v/>
      </c>
      <c r="AA143" s="26"/>
      <c r="AB143" s="26"/>
    </row>
    <row r="144" spans="1:28" ht="21" customHeight="1" x14ac:dyDescent="0.25">
      <c r="A144" s="62">
        <f t="shared" si="21"/>
        <v>2021</v>
      </c>
      <c r="B144" s="62">
        <f t="shared" si="22"/>
        <v>1</v>
      </c>
      <c r="C144" s="62">
        <f t="shared" si="23"/>
        <v>6</v>
      </c>
      <c r="D144" s="62">
        <f t="shared" si="24"/>
        <v>24</v>
      </c>
      <c r="E144" s="24">
        <f>WORKDAY.INTL(E143,1,11,JoursFériés21[])</f>
        <v>44363</v>
      </c>
      <c r="F144" s="100" t="str">
        <f t="shared" si="18"/>
        <v>44363-TEST</v>
      </c>
      <c r="G144" s="78" t="str">
        <f>IFERROR(VLOOKUP($F144,Kélio[],4,FALSE),"")</f>
        <v/>
      </c>
      <c r="H144" s="76" t="str">
        <f t="shared" si="19"/>
        <v/>
      </c>
      <c r="I144" s="78">
        <f t="shared" si="20"/>
        <v>0</v>
      </c>
      <c r="J144" s="76">
        <f>IFERROR(IF(VLOOKUP(F144,THP[],7,FALSE)="OUI",H144,SUMIFS('Hors prod'!K:K,'Hors prod'!B:B,E144,'Hors prod'!F:F,$G$2)*24),0)</f>
        <v>0</v>
      </c>
      <c r="K144" s="38" t="str">
        <f>IFERROR(VLOOKUP($F144,Prod!$A$2:$L$2,7,FALSE),"")</f>
        <v/>
      </c>
      <c r="L144" s="25" t="str">
        <f>IFERROR(IF(K144&gt;0,(K144/(Objectifs!$B$7*($H144-$J144))),""),"")</f>
        <v/>
      </c>
      <c r="M144" s="27" t="str">
        <f>IFERROR(VLOOKUP($F144,Prod!$A$2:$L$2,6,FALSE),"")</f>
        <v/>
      </c>
      <c r="N144" s="25" t="str">
        <f>IFERROR(IF(M144&gt;0,(M144/(Objectifs!$B$8*($H144-$J144))),""),"")</f>
        <v/>
      </c>
      <c r="O144" s="27" t="str">
        <f>IFERROR(VLOOKUP($F144,Prod!$A$2:$L$2,8,FALSE),"")</f>
        <v/>
      </c>
      <c r="P144" s="25" t="str">
        <f>IFERROR(IF(O144&gt;0,(O144/(Objectifs!$B$9*($H144-$J144))),""),"")</f>
        <v/>
      </c>
      <c r="Q144" s="27" t="str">
        <f>IFERROR(VLOOKUP($F144,Prod!$A$2:$L$2,11,FALSE),"")</f>
        <v/>
      </c>
      <c r="R144" s="25" t="str">
        <f>IFERROR(IF(Q144&gt;0,(Q144/(Objectifs!$B$10*(($H144-$J144)))),""),"")</f>
        <v/>
      </c>
      <c r="S144" s="27" t="str">
        <f>IFERROR(VLOOKUP($F144,Prod!$A$2:$L$2,10,FALSE),"")</f>
        <v/>
      </c>
      <c r="T144" s="25" t="str">
        <f>IFERROR(IF(S144&gt;0,(S144/(Objectifs!$B$13*(($H144-$J144)))),""),"")</f>
        <v/>
      </c>
      <c r="U144" s="27" t="str">
        <f>IFERROR(VLOOKUP($F144,Prod!$A$2:$L$2,9,FALSE),"")</f>
        <v/>
      </c>
      <c r="V144" s="25" t="str">
        <f>IFERROR(IF(U144&gt;0,(U144/(Objectifs!$B$14*(($H144-$J144)))),""),"")</f>
        <v/>
      </c>
      <c r="W144" s="27" t="str">
        <f>IFERROR(VLOOKUP($F144,Prod!$A$2:$L$2,12,FALSE),"")</f>
        <v/>
      </c>
      <c r="X144" s="25" t="str">
        <f>IFERROR(IF(W144&gt;0,(W144/(Objectifs!$B$15*(($H144-$J144)))),""),"")</f>
        <v/>
      </c>
      <c r="Y144" s="90" t="str">
        <f t="shared" si="25"/>
        <v/>
      </c>
      <c r="Z144" s="26" t="str">
        <f t="shared" si="26"/>
        <v/>
      </c>
      <c r="AA144" s="26"/>
      <c r="AB144" s="26"/>
    </row>
    <row r="145" spans="1:28" ht="21" customHeight="1" x14ac:dyDescent="0.25">
      <c r="A145" s="62">
        <f t="shared" si="21"/>
        <v>2021</v>
      </c>
      <c r="B145" s="62">
        <f t="shared" si="22"/>
        <v>1</v>
      </c>
      <c r="C145" s="62">
        <f t="shared" si="23"/>
        <v>6</v>
      </c>
      <c r="D145" s="62">
        <f t="shared" si="24"/>
        <v>24</v>
      </c>
      <c r="E145" s="24">
        <f>WORKDAY.INTL(E144,1,11,JoursFériés21[])</f>
        <v>44364</v>
      </c>
      <c r="F145" s="100" t="str">
        <f t="shared" si="18"/>
        <v>44364-TEST</v>
      </c>
      <c r="G145" s="78" t="str">
        <f>IFERROR(VLOOKUP($F145,Kélio[],4,FALSE),"")</f>
        <v/>
      </c>
      <c r="H145" s="76" t="str">
        <f t="shared" si="19"/>
        <v/>
      </c>
      <c r="I145" s="78">
        <f t="shared" si="20"/>
        <v>0</v>
      </c>
      <c r="J145" s="76">
        <f>IFERROR(IF(VLOOKUP(F145,THP[],7,FALSE)="OUI",H145,SUMIFS('Hors prod'!K:K,'Hors prod'!B:B,E145,'Hors prod'!F:F,$G$2)*24),0)</f>
        <v>0</v>
      </c>
      <c r="K145" s="38" t="str">
        <f>IFERROR(VLOOKUP($F145,Prod!$A$2:$L$2,7,FALSE),"")</f>
        <v/>
      </c>
      <c r="L145" s="25" t="str">
        <f>IFERROR(IF(K145&gt;0,(K145/(Objectifs!$B$7*($H145-$J145))),""),"")</f>
        <v/>
      </c>
      <c r="M145" s="27" t="str">
        <f>IFERROR(VLOOKUP($F145,Prod!$A$2:$L$2,6,FALSE),"")</f>
        <v/>
      </c>
      <c r="N145" s="25" t="str">
        <f>IFERROR(IF(M145&gt;0,(M145/(Objectifs!$B$8*($H145-$J145))),""),"")</f>
        <v/>
      </c>
      <c r="O145" s="27" t="str">
        <f>IFERROR(VLOOKUP($F145,Prod!$A$2:$L$2,8,FALSE),"")</f>
        <v/>
      </c>
      <c r="P145" s="25" t="str">
        <f>IFERROR(IF(O145&gt;0,(O145/(Objectifs!$B$9*($H145-$J145))),""),"")</f>
        <v/>
      </c>
      <c r="Q145" s="27" t="str">
        <f>IFERROR(VLOOKUP($F145,Prod!$A$2:$L$2,11,FALSE),"")</f>
        <v/>
      </c>
      <c r="R145" s="25" t="str">
        <f>IFERROR(IF(Q145&gt;0,(Q145/(Objectifs!$B$10*(($H145-$J145)))),""),"")</f>
        <v/>
      </c>
      <c r="S145" s="27" t="str">
        <f>IFERROR(VLOOKUP($F145,Prod!$A$2:$L$2,10,FALSE),"")</f>
        <v/>
      </c>
      <c r="T145" s="25" t="str">
        <f>IFERROR(IF(S145&gt;0,(S145/(Objectifs!$B$13*(($H145-$J145)))),""),"")</f>
        <v/>
      </c>
      <c r="U145" s="27" t="str">
        <f>IFERROR(VLOOKUP($F145,Prod!$A$2:$L$2,9,FALSE),"")</f>
        <v/>
      </c>
      <c r="V145" s="25" t="str">
        <f>IFERROR(IF(U145&gt;0,(U145/(Objectifs!$B$14*(($H145-$J145)))),""),"")</f>
        <v/>
      </c>
      <c r="W145" s="27" t="str">
        <f>IFERROR(VLOOKUP($F145,Prod!$A$2:$L$2,12,FALSE),"")</f>
        <v/>
      </c>
      <c r="X145" s="25" t="str">
        <f>IFERROR(IF(W145&gt;0,(W145/(Objectifs!$B$15*(($H145-$J145)))),""),"")</f>
        <v/>
      </c>
      <c r="Y145" s="90" t="str">
        <f t="shared" si="25"/>
        <v/>
      </c>
      <c r="Z145" s="26" t="str">
        <f t="shared" si="26"/>
        <v/>
      </c>
      <c r="AA145" s="26"/>
      <c r="AB145" s="26"/>
    </row>
    <row r="146" spans="1:28" ht="21" customHeight="1" x14ac:dyDescent="0.25">
      <c r="A146" s="62">
        <f t="shared" si="21"/>
        <v>2021</v>
      </c>
      <c r="B146" s="62">
        <f t="shared" si="22"/>
        <v>1</v>
      </c>
      <c r="C146" s="62">
        <f t="shared" si="23"/>
        <v>6</v>
      </c>
      <c r="D146" s="62">
        <f t="shared" si="24"/>
        <v>24</v>
      </c>
      <c r="E146" s="24">
        <f>WORKDAY.INTL(E145,1,11,JoursFériés21[])</f>
        <v>44365</v>
      </c>
      <c r="F146" s="100" t="str">
        <f t="shared" si="18"/>
        <v>44365-TEST</v>
      </c>
      <c r="G146" s="78" t="str">
        <f>IFERROR(VLOOKUP($F146,Kélio[],4,FALSE),"")</f>
        <v/>
      </c>
      <c r="H146" s="76" t="str">
        <f t="shared" si="19"/>
        <v/>
      </c>
      <c r="I146" s="78">
        <f t="shared" si="20"/>
        <v>0</v>
      </c>
      <c r="J146" s="76">
        <f>IFERROR(IF(VLOOKUP(F146,THP[],7,FALSE)="OUI",H146,SUMIFS('Hors prod'!K:K,'Hors prod'!B:B,E146,'Hors prod'!F:F,$G$2)*24),0)</f>
        <v>0</v>
      </c>
      <c r="K146" s="38" t="str">
        <f>IFERROR(VLOOKUP($F146,Prod!$A$2:$L$2,7,FALSE),"")</f>
        <v/>
      </c>
      <c r="L146" s="25" t="str">
        <f>IFERROR(IF(K146&gt;0,(K146/(Objectifs!$B$7*($H146-$J146))),""),"")</f>
        <v/>
      </c>
      <c r="M146" s="27" t="str">
        <f>IFERROR(VLOOKUP($F146,Prod!$A$2:$L$2,6,FALSE),"")</f>
        <v/>
      </c>
      <c r="N146" s="25" t="str">
        <f>IFERROR(IF(M146&gt;0,(M146/(Objectifs!$B$8*($H146-$J146))),""),"")</f>
        <v/>
      </c>
      <c r="O146" s="27" t="str">
        <f>IFERROR(VLOOKUP($F146,Prod!$A$2:$L$2,8,FALSE),"")</f>
        <v/>
      </c>
      <c r="P146" s="25" t="str">
        <f>IFERROR(IF(O146&gt;0,(O146/(Objectifs!$B$9*($H146-$J146))),""),"")</f>
        <v/>
      </c>
      <c r="Q146" s="27" t="str">
        <f>IFERROR(VLOOKUP($F146,Prod!$A$2:$L$2,11,FALSE),"")</f>
        <v/>
      </c>
      <c r="R146" s="25" t="str">
        <f>IFERROR(IF(Q146&gt;0,(Q146/(Objectifs!$B$10*(($H146-$J146)))),""),"")</f>
        <v/>
      </c>
      <c r="S146" s="27" t="str">
        <f>IFERROR(VLOOKUP($F146,Prod!$A$2:$L$2,10,FALSE),"")</f>
        <v/>
      </c>
      <c r="T146" s="25" t="str">
        <f>IFERROR(IF(S146&gt;0,(S146/(Objectifs!$B$13*(($H146-$J146)))),""),"")</f>
        <v/>
      </c>
      <c r="U146" s="27" t="str">
        <f>IFERROR(VLOOKUP($F146,Prod!$A$2:$L$2,9,FALSE),"")</f>
        <v/>
      </c>
      <c r="V146" s="25" t="str">
        <f>IFERROR(IF(U146&gt;0,(U146/(Objectifs!$B$14*(($H146-$J146)))),""),"")</f>
        <v/>
      </c>
      <c r="W146" s="27" t="str">
        <f>IFERROR(VLOOKUP($F146,Prod!$A$2:$L$2,12,FALSE),"")</f>
        <v/>
      </c>
      <c r="X146" s="25" t="str">
        <f>IFERROR(IF(W146&gt;0,(W146/(Objectifs!$B$15*(($H146-$J146)))),""),"")</f>
        <v/>
      </c>
      <c r="Y146" s="90" t="str">
        <f t="shared" si="25"/>
        <v/>
      </c>
      <c r="Z146" s="26" t="str">
        <f t="shared" si="26"/>
        <v/>
      </c>
      <c r="AA146" s="26"/>
      <c r="AB146" s="26"/>
    </row>
    <row r="147" spans="1:28" ht="21" customHeight="1" x14ac:dyDescent="0.25">
      <c r="A147" s="62">
        <f t="shared" si="21"/>
        <v>2021</v>
      </c>
      <c r="B147" s="62">
        <f t="shared" si="22"/>
        <v>1</v>
      </c>
      <c r="C147" s="62">
        <f t="shared" si="23"/>
        <v>6</v>
      </c>
      <c r="D147" s="62">
        <f t="shared" si="24"/>
        <v>24</v>
      </c>
      <c r="E147" s="24">
        <f>WORKDAY.INTL(E146,1,11,JoursFériés21[])</f>
        <v>44366</v>
      </c>
      <c r="F147" s="100" t="str">
        <f t="shared" si="18"/>
        <v>44366-TEST</v>
      </c>
      <c r="G147" s="78" t="str">
        <f>IFERROR(VLOOKUP($F147,Kélio[],4,FALSE),"")</f>
        <v/>
      </c>
      <c r="H147" s="76" t="str">
        <f t="shared" si="19"/>
        <v/>
      </c>
      <c r="I147" s="78">
        <f t="shared" si="20"/>
        <v>0</v>
      </c>
      <c r="J147" s="76">
        <f>IFERROR(IF(VLOOKUP(F147,THP[],7,FALSE)="OUI",H147,SUMIFS('Hors prod'!K:K,'Hors prod'!B:B,E147,'Hors prod'!F:F,$G$2)*24),0)</f>
        <v>0</v>
      </c>
      <c r="K147" s="38" t="str">
        <f>IFERROR(VLOOKUP($F147,Prod!$A$2:$L$2,7,FALSE),"")</f>
        <v/>
      </c>
      <c r="L147" s="25" t="str">
        <f>IFERROR(IF(K147&gt;0,(K147/(Objectifs!$B$7*($H147-$J147))),""),"")</f>
        <v/>
      </c>
      <c r="M147" s="27" t="str">
        <f>IFERROR(VLOOKUP($F147,Prod!$A$2:$L$2,6,FALSE),"")</f>
        <v/>
      </c>
      <c r="N147" s="25" t="str">
        <f>IFERROR(IF(M147&gt;0,(M147/(Objectifs!$B$8*($H147-$J147))),""),"")</f>
        <v/>
      </c>
      <c r="O147" s="27" t="str">
        <f>IFERROR(VLOOKUP($F147,Prod!$A$2:$L$2,8,FALSE),"")</f>
        <v/>
      </c>
      <c r="P147" s="25" t="str">
        <f>IFERROR(IF(O147&gt;0,(O147/(Objectifs!$B$9*($H147-$J147))),""),"")</f>
        <v/>
      </c>
      <c r="Q147" s="27" t="str">
        <f>IFERROR(VLOOKUP($F147,Prod!$A$2:$L$2,11,FALSE),"")</f>
        <v/>
      </c>
      <c r="R147" s="25" t="str">
        <f>IFERROR(IF(Q147&gt;0,(Q147/(Objectifs!$B$10*(($H147-$J147)))),""),"")</f>
        <v/>
      </c>
      <c r="S147" s="27" t="str">
        <f>IFERROR(VLOOKUP($F147,Prod!$A$2:$L$2,10,FALSE),"")</f>
        <v/>
      </c>
      <c r="T147" s="25" t="str">
        <f>IFERROR(IF(S147&gt;0,(S147/(Objectifs!$B$13*(($H147-$J147)))),""),"")</f>
        <v/>
      </c>
      <c r="U147" s="27" t="str">
        <f>IFERROR(VLOOKUP($F147,Prod!$A$2:$L$2,9,FALSE),"")</f>
        <v/>
      </c>
      <c r="V147" s="25" t="str">
        <f>IFERROR(IF(U147&gt;0,(U147/(Objectifs!$B$14*(($H147-$J147)))),""),"")</f>
        <v/>
      </c>
      <c r="W147" s="27" t="str">
        <f>IFERROR(VLOOKUP($F147,Prod!$A$2:$L$2,12,FALSE),"")</f>
        <v/>
      </c>
      <c r="X147" s="25" t="str">
        <f>IFERROR(IF(W147&gt;0,(W147/(Objectifs!$B$15*(($H147-$J147)))),""),"")</f>
        <v/>
      </c>
      <c r="Y147" s="90" t="str">
        <f t="shared" si="25"/>
        <v/>
      </c>
      <c r="Z147" s="26" t="str">
        <f t="shared" si="26"/>
        <v/>
      </c>
      <c r="AA147" s="26"/>
      <c r="AB147" s="26"/>
    </row>
    <row r="148" spans="1:28" ht="21" customHeight="1" x14ac:dyDescent="0.25">
      <c r="A148" s="62">
        <f t="shared" si="21"/>
        <v>2021</v>
      </c>
      <c r="B148" s="62">
        <f t="shared" si="22"/>
        <v>1</v>
      </c>
      <c r="C148" s="62">
        <f t="shared" si="23"/>
        <v>6</v>
      </c>
      <c r="D148" s="62">
        <f t="shared" si="24"/>
        <v>25</v>
      </c>
      <c r="E148" s="24">
        <f>WORKDAY.INTL(E147,1,11,JoursFériés21[])</f>
        <v>44368</v>
      </c>
      <c r="F148" s="100" t="str">
        <f t="shared" si="18"/>
        <v>44368-TEST</v>
      </c>
      <c r="G148" s="78" t="str">
        <f>IFERROR(VLOOKUP($F148,Kélio[],4,FALSE),"")</f>
        <v/>
      </c>
      <c r="H148" s="76" t="str">
        <f t="shared" si="19"/>
        <v/>
      </c>
      <c r="I148" s="78">
        <f t="shared" si="20"/>
        <v>0</v>
      </c>
      <c r="J148" s="76">
        <f>IFERROR(IF(VLOOKUP(F148,THP[],7,FALSE)="OUI",H148,SUMIFS('Hors prod'!K:K,'Hors prod'!B:B,E148,'Hors prod'!F:F,$G$2)*24),0)</f>
        <v>0</v>
      </c>
      <c r="K148" s="38" t="str">
        <f>IFERROR(VLOOKUP($F148,Prod!$A$2:$L$2,7,FALSE),"")</f>
        <v/>
      </c>
      <c r="L148" s="25" t="str">
        <f>IFERROR(IF(K148&gt;0,(K148/(Objectifs!$B$7*($H148-$J148))),""),"")</f>
        <v/>
      </c>
      <c r="M148" s="27" t="str">
        <f>IFERROR(VLOOKUP($F148,Prod!$A$2:$L$2,6,FALSE),"")</f>
        <v/>
      </c>
      <c r="N148" s="25" t="str">
        <f>IFERROR(IF(M148&gt;0,(M148/(Objectifs!$B$8*($H148-$J148))),""),"")</f>
        <v/>
      </c>
      <c r="O148" s="27" t="str">
        <f>IFERROR(VLOOKUP($F148,Prod!$A$2:$L$2,8,FALSE),"")</f>
        <v/>
      </c>
      <c r="P148" s="25" t="str">
        <f>IFERROR(IF(O148&gt;0,(O148/(Objectifs!$B$9*($H148-$J148))),""),"")</f>
        <v/>
      </c>
      <c r="Q148" s="27" t="str">
        <f>IFERROR(VLOOKUP($F148,Prod!$A$2:$L$2,11,FALSE),"")</f>
        <v/>
      </c>
      <c r="R148" s="25" t="str">
        <f>IFERROR(IF(Q148&gt;0,(Q148/(Objectifs!$B$10*(($H148-$J148)))),""),"")</f>
        <v/>
      </c>
      <c r="S148" s="27" t="str">
        <f>IFERROR(VLOOKUP($F148,Prod!$A$2:$L$2,10,FALSE),"")</f>
        <v/>
      </c>
      <c r="T148" s="25" t="str">
        <f>IFERROR(IF(S148&gt;0,(S148/(Objectifs!$B$13*(($H148-$J148)))),""),"")</f>
        <v/>
      </c>
      <c r="U148" s="27" t="str">
        <f>IFERROR(VLOOKUP($F148,Prod!$A$2:$L$2,9,FALSE),"")</f>
        <v/>
      </c>
      <c r="V148" s="25" t="str">
        <f>IFERROR(IF(U148&gt;0,(U148/(Objectifs!$B$14*(($H148-$J148)))),""),"")</f>
        <v/>
      </c>
      <c r="W148" s="27" t="str">
        <f>IFERROR(VLOOKUP($F148,Prod!$A$2:$L$2,12,FALSE),"")</f>
        <v/>
      </c>
      <c r="X148" s="25" t="str">
        <f>IFERROR(IF(W148&gt;0,(W148/(Objectifs!$B$15*(($H148-$J148)))),""),"")</f>
        <v/>
      </c>
      <c r="Y148" s="90" t="str">
        <f t="shared" si="25"/>
        <v/>
      </c>
      <c r="Z148" s="26" t="str">
        <f t="shared" si="26"/>
        <v/>
      </c>
      <c r="AA148" s="26"/>
      <c r="AB148" s="26"/>
    </row>
    <row r="149" spans="1:28" ht="21" customHeight="1" x14ac:dyDescent="0.25">
      <c r="A149" s="62">
        <f t="shared" si="21"/>
        <v>2021</v>
      </c>
      <c r="B149" s="62">
        <f t="shared" si="22"/>
        <v>1</v>
      </c>
      <c r="C149" s="62">
        <f t="shared" si="23"/>
        <v>6</v>
      </c>
      <c r="D149" s="62">
        <f t="shared" si="24"/>
        <v>25</v>
      </c>
      <c r="E149" s="24">
        <f>WORKDAY.INTL(E148,1,11,JoursFériés21[])</f>
        <v>44369</v>
      </c>
      <c r="F149" s="100" t="str">
        <f t="shared" si="18"/>
        <v>44369-TEST</v>
      </c>
      <c r="G149" s="78" t="str">
        <f>IFERROR(VLOOKUP($F149,Kélio[],4,FALSE),"")</f>
        <v/>
      </c>
      <c r="H149" s="76" t="str">
        <f t="shared" si="19"/>
        <v/>
      </c>
      <c r="I149" s="78">
        <f t="shared" si="20"/>
        <v>0</v>
      </c>
      <c r="J149" s="76">
        <f>IFERROR(IF(VLOOKUP(F149,THP[],7,FALSE)="OUI",H149,SUMIFS('Hors prod'!K:K,'Hors prod'!B:B,E149,'Hors prod'!F:F,$G$2)*24),0)</f>
        <v>0</v>
      </c>
      <c r="K149" s="38" t="str">
        <f>IFERROR(VLOOKUP($F149,Prod!$A$2:$L$2,7,FALSE),"")</f>
        <v/>
      </c>
      <c r="L149" s="25" t="str">
        <f>IFERROR(IF(K149&gt;0,(K149/(Objectifs!$B$7*($H149-$J149))),""),"")</f>
        <v/>
      </c>
      <c r="M149" s="27" t="str">
        <f>IFERROR(VLOOKUP($F149,Prod!$A$2:$L$2,6,FALSE),"")</f>
        <v/>
      </c>
      <c r="N149" s="25" t="str">
        <f>IFERROR(IF(M149&gt;0,(M149/(Objectifs!$B$8*($H149-$J149))),""),"")</f>
        <v/>
      </c>
      <c r="O149" s="27" t="str">
        <f>IFERROR(VLOOKUP($F149,Prod!$A$2:$L$2,8,FALSE),"")</f>
        <v/>
      </c>
      <c r="P149" s="25" t="str">
        <f>IFERROR(IF(O149&gt;0,(O149/(Objectifs!$B$9*($H149-$J149))),""),"")</f>
        <v/>
      </c>
      <c r="Q149" s="27" t="str">
        <f>IFERROR(VLOOKUP($F149,Prod!$A$2:$L$2,11,FALSE),"")</f>
        <v/>
      </c>
      <c r="R149" s="25" t="str">
        <f>IFERROR(IF(Q149&gt;0,(Q149/(Objectifs!$B$10*(($H149-$J149)))),""),"")</f>
        <v/>
      </c>
      <c r="S149" s="27" t="str">
        <f>IFERROR(VLOOKUP($F149,Prod!$A$2:$L$2,10,FALSE),"")</f>
        <v/>
      </c>
      <c r="T149" s="25" t="str">
        <f>IFERROR(IF(S149&gt;0,(S149/(Objectifs!$B$13*(($H149-$J149)))),""),"")</f>
        <v/>
      </c>
      <c r="U149" s="27" t="str">
        <f>IFERROR(VLOOKUP($F149,Prod!$A$2:$L$2,9,FALSE),"")</f>
        <v/>
      </c>
      <c r="V149" s="25" t="str">
        <f>IFERROR(IF(U149&gt;0,(U149/(Objectifs!$B$14*(($H149-$J149)))),""),"")</f>
        <v/>
      </c>
      <c r="W149" s="27" t="str">
        <f>IFERROR(VLOOKUP($F149,Prod!$A$2:$L$2,12,FALSE),"")</f>
        <v/>
      </c>
      <c r="X149" s="25" t="str">
        <f>IFERROR(IF(W149&gt;0,(W149/(Objectifs!$B$15*(($H149-$J149)))),""),"")</f>
        <v/>
      </c>
      <c r="Y149" s="90" t="str">
        <f t="shared" si="25"/>
        <v/>
      </c>
      <c r="Z149" s="26" t="str">
        <f t="shared" si="26"/>
        <v/>
      </c>
      <c r="AA149" s="26"/>
      <c r="AB149" s="26"/>
    </row>
    <row r="150" spans="1:28" ht="21" customHeight="1" x14ac:dyDescent="0.25">
      <c r="A150" s="62">
        <f t="shared" si="21"/>
        <v>2021</v>
      </c>
      <c r="B150" s="62">
        <f t="shared" si="22"/>
        <v>1</v>
      </c>
      <c r="C150" s="62">
        <f t="shared" si="23"/>
        <v>6</v>
      </c>
      <c r="D150" s="62">
        <f t="shared" si="24"/>
        <v>25</v>
      </c>
      <c r="E150" s="24">
        <f>WORKDAY.INTL(E149,1,11,JoursFériés21[])</f>
        <v>44370</v>
      </c>
      <c r="F150" s="100" t="str">
        <f t="shared" si="18"/>
        <v>44370-TEST</v>
      </c>
      <c r="G150" s="78" t="str">
        <f>IFERROR(VLOOKUP($F150,Kélio[],4,FALSE),"")</f>
        <v/>
      </c>
      <c r="H150" s="76" t="str">
        <f t="shared" si="19"/>
        <v/>
      </c>
      <c r="I150" s="78">
        <f t="shared" si="20"/>
        <v>0</v>
      </c>
      <c r="J150" s="76">
        <f>IFERROR(IF(VLOOKUP(F150,THP[],7,FALSE)="OUI",H150,SUMIFS('Hors prod'!K:K,'Hors prod'!B:B,E150,'Hors prod'!F:F,$G$2)*24),0)</f>
        <v>0</v>
      </c>
      <c r="K150" s="38" t="str">
        <f>IFERROR(VLOOKUP($F150,Prod!$A$2:$L$2,7,FALSE),"")</f>
        <v/>
      </c>
      <c r="L150" s="25" t="str">
        <f>IFERROR(IF(K150&gt;0,(K150/(Objectifs!$B$7*($H150-$J150))),""),"")</f>
        <v/>
      </c>
      <c r="M150" s="27" t="str">
        <f>IFERROR(VLOOKUP($F150,Prod!$A$2:$L$2,6,FALSE),"")</f>
        <v/>
      </c>
      <c r="N150" s="25" t="str">
        <f>IFERROR(IF(M150&gt;0,(M150/(Objectifs!$B$8*($H150-$J150))),""),"")</f>
        <v/>
      </c>
      <c r="O150" s="27" t="str">
        <f>IFERROR(VLOOKUP($F150,Prod!$A$2:$L$2,8,FALSE),"")</f>
        <v/>
      </c>
      <c r="P150" s="25" t="str">
        <f>IFERROR(IF(O150&gt;0,(O150/(Objectifs!$B$9*($H150-$J150))),""),"")</f>
        <v/>
      </c>
      <c r="Q150" s="27" t="str">
        <f>IFERROR(VLOOKUP($F150,Prod!$A$2:$L$2,11,FALSE),"")</f>
        <v/>
      </c>
      <c r="R150" s="25" t="str">
        <f>IFERROR(IF(Q150&gt;0,(Q150/(Objectifs!$B$10*(($H150-$J150)))),""),"")</f>
        <v/>
      </c>
      <c r="S150" s="27" t="str">
        <f>IFERROR(VLOOKUP($F150,Prod!$A$2:$L$2,10,FALSE),"")</f>
        <v/>
      </c>
      <c r="T150" s="25" t="str">
        <f>IFERROR(IF(S150&gt;0,(S150/(Objectifs!$B$13*(($H150-$J150)))),""),"")</f>
        <v/>
      </c>
      <c r="U150" s="27" t="str">
        <f>IFERROR(VLOOKUP($F150,Prod!$A$2:$L$2,9,FALSE),"")</f>
        <v/>
      </c>
      <c r="V150" s="25" t="str">
        <f>IFERROR(IF(U150&gt;0,(U150/(Objectifs!$B$14*(($H150-$J150)))),""),"")</f>
        <v/>
      </c>
      <c r="W150" s="27" t="str">
        <f>IFERROR(VLOOKUP($F150,Prod!$A$2:$L$2,12,FALSE),"")</f>
        <v/>
      </c>
      <c r="X150" s="25" t="str">
        <f>IFERROR(IF(W150&gt;0,(W150/(Objectifs!$B$15*(($H150-$J150)))),""),"")</f>
        <v/>
      </c>
      <c r="Y150" s="90" t="str">
        <f t="shared" si="25"/>
        <v/>
      </c>
      <c r="Z150" s="26" t="str">
        <f t="shared" si="26"/>
        <v/>
      </c>
      <c r="AA150" s="26"/>
      <c r="AB150" s="26"/>
    </row>
    <row r="151" spans="1:28" ht="21" customHeight="1" x14ac:dyDescent="0.25">
      <c r="A151" s="62">
        <f t="shared" si="21"/>
        <v>2021</v>
      </c>
      <c r="B151" s="62">
        <f t="shared" si="22"/>
        <v>1</v>
      </c>
      <c r="C151" s="62">
        <f t="shared" si="23"/>
        <v>6</v>
      </c>
      <c r="D151" s="62">
        <f t="shared" si="24"/>
        <v>25</v>
      </c>
      <c r="E151" s="24">
        <f>WORKDAY.INTL(E150,1,11,JoursFériés21[])</f>
        <v>44371</v>
      </c>
      <c r="F151" s="100" t="str">
        <f t="shared" si="18"/>
        <v>44371-TEST</v>
      </c>
      <c r="G151" s="78" t="str">
        <f>IFERROR(VLOOKUP($F151,Kélio[],4,FALSE),"")</f>
        <v/>
      </c>
      <c r="H151" s="76" t="str">
        <f t="shared" si="19"/>
        <v/>
      </c>
      <c r="I151" s="78">
        <f t="shared" si="20"/>
        <v>0</v>
      </c>
      <c r="J151" s="76">
        <f>IFERROR(IF(VLOOKUP(F151,THP[],7,FALSE)="OUI",H151,SUMIFS('Hors prod'!K:K,'Hors prod'!B:B,E151,'Hors prod'!F:F,$G$2)*24),0)</f>
        <v>0</v>
      </c>
      <c r="K151" s="38" t="str">
        <f>IFERROR(VLOOKUP($F151,Prod!$A$2:$L$2,7,FALSE),"")</f>
        <v/>
      </c>
      <c r="L151" s="25" t="str">
        <f>IFERROR(IF(K151&gt;0,(K151/(Objectifs!$B$7*($H151-$J151))),""),"")</f>
        <v/>
      </c>
      <c r="M151" s="27" t="str">
        <f>IFERROR(VLOOKUP($F151,Prod!$A$2:$L$2,6,FALSE),"")</f>
        <v/>
      </c>
      <c r="N151" s="25" t="str">
        <f>IFERROR(IF(M151&gt;0,(M151/(Objectifs!$B$8*($H151-$J151))),""),"")</f>
        <v/>
      </c>
      <c r="O151" s="27" t="str">
        <f>IFERROR(VLOOKUP($F151,Prod!$A$2:$L$2,8,FALSE),"")</f>
        <v/>
      </c>
      <c r="P151" s="25" t="str">
        <f>IFERROR(IF(O151&gt;0,(O151/(Objectifs!$B$9*($H151-$J151))),""),"")</f>
        <v/>
      </c>
      <c r="Q151" s="27" t="str">
        <f>IFERROR(VLOOKUP($F151,Prod!$A$2:$L$2,11,FALSE),"")</f>
        <v/>
      </c>
      <c r="R151" s="25" t="str">
        <f>IFERROR(IF(Q151&gt;0,(Q151/(Objectifs!$B$10*(($H151-$J151)))),""),"")</f>
        <v/>
      </c>
      <c r="S151" s="27" t="str">
        <f>IFERROR(VLOOKUP($F151,Prod!$A$2:$L$2,10,FALSE),"")</f>
        <v/>
      </c>
      <c r="T151" s="25" t="str">
        <f>IFERROR(IF(S151&gt;0,(S151/(Objectifs!$B$13*(($H151-$J151)))),""),"")</f>
        <v/>
      </c>
      <c r="U151" s="27" t="str">
        <f>IFERROR(VLOOKUP($F151,Prod!$A$2:$L$2,9,FALSE),"")</f>
        <v/>
      </c>
      <c r="V151" s="25" t="str">
        <f>IFERROR(IF(U151&gt;0,(U151/(Objectifs!$B$14*(($H151-$J151)))),""),"")</f>
        <v/>
      </c>
      <c r="W151" s="27" t="str">
        <f>IFERROR(VLOOKUP($F151,Prod!$A$2:$L$2,12,FALSE),"")</f>
        <v/>
      </c>
      <c r="X151" s="25" t="str">
        <f>IFERROR(IF(W151&gt;0,(W151/(Objectifs!$B$15*(($H151-$J151)))),""),"")</f>
        <v/>
      </c>
      <c r="Y151" s="90" t="str">
        <f t="shared" si="25"/>
        <v/>
      </c>
      <c r="Z151" s="26" t="str">
        <f t="shared" si="26"/>
        <v/>
      </c>
      <c r="AA151" s="26"/>
      <c r="AB151" s="26"/>
    </row>
    <row r="152" spans="1:28" ht="21" customHeight="1" x14ac:dyDescent="0.25">
      <c r="A152" s="62">
        <f t="shared" si="21"/>
        <v>2021</v>
      </c>
      <c r="B152" s="62">
        <f t="shared" si="22"/>
        <v>1</v>
      </c>
      <c r="C152" s="62">
        <f t="shared" si="23"/>
        <v>6</v>
      </c>
      <c r="D152" s="62">
        <f t="shared" si="24"/>
        <v>25</v>
      </c>
      <c r="E152" s="24">
        <f>WORKDAY.INTL(E151,1,11,JoursFériés21[])</f>
        <v>44372</v>
      </c>
      <c r="F152" s="100" t="str">
        <f t="shared" si="18"/>
        <v>44372-TEST</v>
      </c>
      <c r="G152" s="78" t="str">
        <f>IFERROR(VLOOKUP($F152,Kélio[],4,FALSE),"")</f>
        <v/>
      </c>
      <c r="H152" s="76" t="str">
        <f t="shared" si="19"/>
        <v/>
      </c>
      <c r="I152" s="78">
        <f t="shared" si="20"/>
        <v>0</v>
      </c>
      <c r="J152" s="76">
        <f>IFERROR(IF(VLOOKUP(F152,THP[],7,FALSE)="OUI",H152,SUMIFS('Hors prod'!K:K,'Hors prod'!B:B,E152,'Hors prod'!F:F,$G$2)*24),0)</f>
        <v>0</v>
      </c>
      <c r="K152" s="38" t="str">
        <f>IFERROR(VLOOKUP($F152,Prod!$A$2:$L$2,7,FALSE),"")</f>
        <v/>
      </c>
      <c r="L152" s="25" t="str">
        <f>IFERROR(IF(K152&gt;0,(K152/(Objectifs!$B$7*($H152-$J152))),""),"")</f>
        <v/>
      </c>
      <c r="M152" s="27" t="str">
        <f>IFERROR(VLOOKUP($F152,Prod!$A$2:$L$2,6,FALSE),"")</f>
        <v/>
      </c>
      <c r="N152" s="25" t="str">
        <f>IFERROR(IF(M152&gt;0,(M152/(Objectifs!$B$8*($H152-$J152))),""),"")</f>
        <v/>
      </c>
      <c r="O152" s="27" t="str">
        <f>IFERROR(VLOOKUP($F152,Prod!$A$2:$L$2,8,FALSE),"")</f>
        <v/>
      </c>
      <c r="P152" s="25" t="str">
        <f>IFERROR(IF(O152&gt;0,(O152/(Objectifs!$B$9*($H152-$J152))),""),"")</f>
        <v/>
      </c>
      <c r="Q152" s="27" t="str">
        <f>IFERROR(VLOOKUP($F152,Prod!$A$2:$L$2,11,FALSE),"")</f>
        <v/>
      </c>
      <c r="R152" s="25" t="str">
        <f>IFERROR(IF(Q152&gt;0,(Q152/(Objectifs!$B$10*(($H152-$J152)))),""),"")</f>
        <v/>
      </c>
      <c r="S152" s="27" t="str">
        <f>IFERROR(VLOOKUP($F152,Prod!$A$2:$L$2,10,FALSE),"")</f>
        <v/>
      </c>
      <c r="T152" s="25" t="str">
        <f>IFERROR(IF(S152&gt;0,(S152/(Objectifs!$B$13*(($H152-$J152)))),""),"")</f>
        <v/>
      </c>
      <c r="U152" s="27" t="str">
        <f>IFERROR(VLOOKUP($F152,Prod!$A$2:$L$2,9,FALSE),"")</f>
        <v/>
      </c>
      <c r="V152" s="25" t="str">
        <f>IFERROR(IF(U152&gt;0,(U152/(Objectifs!$B$14*(($H152-$J152)))),""),"")</f>
        <v/>
      </c>
      <c r="W152" s="27" t="str">
        <f>IFERROR(VLOOKUP($F152,Prod!$A$2:$L$2,12,FALSE),"")</f>
        <v/>
      </c>
      <c r="X152" s="25" t="str">
        <f>IFERROR(IF(W152&gt;0,(W152/(Objectifs!$B$15*(($H152-$J152)))),""),"")</f>
        <v/>
      </c>
      <c r="Y152" s="90" t="str">
        <f t="shared" si="25"/>
        <v/>
      </c>
      <c r="Z152" s="26" t="str">
        <f t="shared" si="26"/>
        <v/>
      </c>
      <c r="AA152" s="26"/>
      <c r="AB152" s="26"/>
    </row>
    <row r="153" spans="1:28" ht="21" customHeight="1" x14ac:dyDescent="0.25">
      <c r="A153" s="62">
        <f t="shared" si="21"/>
        <v>2021</v>
      </c>
      <c r="B153" s="62">
        <f t="shared" si="22"/>
        <v>1</v>
      </c>
      <c r="C153" s="62">
        <f t="shared" si="23"/>
        <v>6</v>
      </c>
      <c r="D153" s="62">
        <f t="shared" si="24"/>
        <v>25</v>
      </c>
      <c r="E153" s="24">
        <f>WORKDAY.INTL(E152,1,11,JoursFériés21[])</f>
        <v>44373</v>
      </c>
      <c r="F153" s="100" t="str">
        <f t="shared" si="18"/>
        <v>44373-TEST</v>
      </c>
      <c r="G153" s="78" t="str">
        <f>IFERROR(VLOOKUP($F153,Kélio[],4,FALSE),"")</f>
        <v/>
      </c>
      <c r="H153" s="76" t="str">
        <f t="shared" si="19"/>
        <v/>
      </c>
      <c r="I153" s="78">
        <f t="shared" si="20"/>
        <v>0</v>
      </c>
      <c r="J153" s="76">
        <f>IFERROR(IF(VLOOKUP(F153,THP[],7,FALSE)="OUI",H153,SUMIFS('Hors prod'!K:K,'Hors prod'!B:B,E153,'Hors prod'!F:F,$G$2)*24),0)</f>
        <v>0</v>
      </c>
      <c r="K153" s="38" t="str">
        <f>IFERROR(VLOOKUP($F153,Prod!$A$2:$L$2,7,FALSE),"")</f>
        <v/>
      </c>
      <c r="L153" s="25" t="str">
        <f>IFERROR(IF(K153&gt;0,(K153/(Objectifs!$B$7*($H153-$J153))),""),"")</f>
        <v/>
      </c>
      <c r="M153" s="27" t="str">
        <f>IFERROR(VLOOKUP($F153,Prod!$A$2:$L$2,6,FALSE),"")</f>
        <v/>
      </c>
      <c r="N153" s="25" t="str">
        <f>IFERROR(IF(M153&gt;0,(M153/(Objectifs!$B$8*($H153-$J153))),""),"")</f>
        <v/>
      </c>
      <c r="O153" s="27" t="str">
        <f>IFERROR(VLOOKUP($F153,Prod!$A$2:$L$2,8,FALSE),"")</f>
        <v/>
      </c>
      <c r="P153" s="25" t="str">
        <f>IFERROR(IF(O153&gt;0,(O153/(Objectifs!$B$9*($H153-$J153))),""),"")</f>
        <v/>
      </c>
      <c r="Q153" s="27" t="str">
        <f>IFERROR(VLOOKUP($F153,Prod!$A$2:$L$2,11,FALSE),"")</f>
        <v/>
      </c>
      <c r="R153" s="25" t="str">
        <f>IFERROR(IF(Q153&gt;0,(Q153/(Objectifs!$B$10*(($H153-$J153)))),""),"")</f>
        <v/>
      </c>
      <c r="S153" s="27" t="str">
        <f>IFERROR(VLOOKUP($F153,Prod!$A$2:$L$2,10,FALSE),"")</f>
        <v/>
      </c>
      <c r="T153" s="25" t="str">
        <f>IFERROR(IF(S153&gt;0,(S153/(Objectifs!$B$13*(($H153-$J153)))),""),"")</f>
        <v/>
      </c>
      <c r="U153" s="27" t="str">
        <f>IFERROR(VLOOKUP($F153,Prod!$A$2:$L$2,9,FALSE),"")</f>
        <v/>
      </c>
      <c r="V153" s="25" t="str">
        <f>IFERROR(IF(U153&gt;0,(U153/(Objectifs!$B$14*(($H153-$J153)))),""),"")</f>
        <v/>
      </c>
      <c r="W153" s="27" t="str">
        <f>IFERROR(VLOOKUP($F153,Prod!$A$2:$L$2,12,FALSE),"")</f>
        <v/>
      </c>
      <c r="X153" s="25" t="str">
        <f>IFERROR(IF(W153&gt;0,(W153/(Objectifs!$B$15*(($H153-$J153)))),""),"")</f>
        <v/>
      </c>
      <c r="Y153" s="90" t="str">
        <f t="shared" si="25"/>
        <v/>
      </c>
      <c r="Z153" s="26" t="str">
        <f t="shared" si="26"/>
        <v/>
      </c>
      <c r="AA153" s="26"/>
      <c r="AB153" s="26"/>
    </row>
    <row r="154" spans="1:28" ht="21" customHeight="1" x14ac:dyDescent="0.25">
      <c r="A154" s="62">
        <f t="shared" si="21"/>
        <v>2021</v>
      </c>
      <c r="B154" s="62">
        <f t="shared" si="22"/>
        <v>1</v>
      </c>
      <c r="C154" s="62">
        <f t="shared" si="23"/>
        <v>6</v>
      </c>
      <c r="D154" s="62">
        <f t="shared" si="24"/>
        <v>26</v>
      </c>
      <c r="E154" s="24">
        <f>WORKDAY.INTL(E153,1,11,JoursFériés21[])</f>
        <v>44375</v>
      </c>
      <c r="F154" s="100" t="str">
        <f t="shared" si="18"/>
        <v>44375-TEST</v>
      </c>
      <c r="G154" s="78" t="str">
        <f>IFERROR(VLOOKUP($F154,Kélio[],4,FALSE),"")</f>
        <v/>
      </c>
      <c r="H154" s="76" t="str">
        <f t="shared" si="19"/>
        <v/>
      </c>
      <c r="I154" s="78">
        <f t="shared" si="20"/>
        <v>0</v>
      </c>
      <c r="J154" s="76">
        <f>IFERROR(IF(VLOOKUP(F154,THP[],7,FALSE)="OUI",H154,SUMIFS('Hors prod'!K:K,'Hors prod'!B:B,E154,'Hors prod'!F:F,$G$2)*24),0)</f>
        <v>0</v>
      </c>
      <c r="K154" s="38" t="str">
        <f>IFERROR(VLOOKUP($F154,Prod!$A$2:$L$2,7,FALSE),"")</f>
        <v/>
      </c>
      <c r="L154" s="25" t="str">
        <f>IFERROR(IF(K154&gt;0,(K154/(Objectifs!$B$7*($H154-$J154))),""),"")</f>
        <v/>
      </c>
      <c r="M154" s="27" t="str">
        <f>IFERROR(VLOOKUP($F154,Prod!$A$2:$L$2,6,FALSE),"")</f>
        <v/>
      </c>
      <c r="N154" s="25" t="str">
        <f>IFERROR(IF(M154&gt;0,(M154/(Objectifs!$B$8*($H154-$J154))),""),"")</f>
        <v/>
      </c>
      <c r="O154" s="27" t="str">
        <f>IFERROR(VLOOKUP($F154,Prod!$A$2:$L$2,8,FALSE),"")</f>
        <v/>
      </c>
      <c r="P154" s="25" t="str">
        <f>IFERROR(IF(O154&gt;0,(O154/(Objectifs!$B$9*($H154-$J154))),""),"")</f>
        <v/>
      </c>
      <c r="Q154" s="27" t="str">
        <f>IFERROR(VLOOKUP($F154,Prod!$A$2:$L$2,11,FALSE),"")</f>
        <v/>
      </c>
      <c r="R154" s="25" t="str">
        <f>IFERROR(IF(Q154&gt;0,(Q154/(Objectifs!$B$10*(($H154-$J154)))),""),"")</f>
        <v/>
      </c>
      <c r="S154" s="27" t="str">
        <f>IFERROR(VLOOKUP($F154,Prod!$A$2:$L$2,10,FALSE),"")</f>
        <v/>
      </c>
      <c r="T154" s="25" t="str">
        <f>IFERROR(IF(S154&gt;0,(S154/(Objectifs!$B$13*(($H154-$J154)))),""),"")</f>
        <v/>
      </c>
      <c r="U154" s="27" t="str">
        <f>IFERROR(VLOOKUP($F154,Prod!$A$2:$L$2,9,FALSE),"")</f>
        <v/>
      </c>
      <c r="V154" s="25" t="str">
        <f>IFERROR(IF(U154&gt;0,(U154/(Objectifs!$B$14*(($H154-$J154)))),""),"")</f>
        <v/>
      </c>
      <c r="W154" s="27" t="str">
        <f>IFERROR(VLOOKUP($F154,Prod!$A$2:$L$2,12,FALSE),"")</f>
        <v/>
      </c>
      <c r="X154" s="25" t="str">
        <f>IFERROR(IF(W154&gt;0,(W154/(Objectifs!$B$15*(($H154-$J154)))),""),"")</f>
        <v/>
      </c>
      <c r="Y154" s="90" t="str">
        <f t="shared" si="25"/>
        <v/>
      </c>
      <c r="Z154" s="26" t="str">
        <f t="shared" si="26"/>
        <v/>
      </c>
      <c r="AA154" s="26"/>
      <c r="AB154" s="26"/>
    </row>
    <row r="155" spans="1:28" ht="21" customHeight="1" x14ac:dyDescent="0.25">
      <c r="A155" s="62">
        <f t="shared" si="21"/>
        <v>2021</v>
      </c>
      <c r="B155" s="62">
        <f t="shared" si="22"/>
        <v>1</v>
      </c>
      <c r="C155" s="62">
        <f t="shared" si="23"/>
        <v>6</v>
      </c>
      <c r="D155" s="62">
        <f t="shared" si="24"/>
        <v>26</v>
      </c>
      <c r="E155" s="24">
        <f>WORKDAY.INTL(E154,1,11,JoursFériés21[])</f>
        <v>44376</v>
      </c>
      <c r="F155" s="100" t="str">
        <f t="shared" si="18"/>
        <v>44376-TEST</v>
      </c>
      <c r="G155" s="78" t="str">
        <f>IFERROR(VLOOKUP($F155,Kélio[],4,FALSE),"")</f>
        <v/>
      </c>
      <c r="H155" s="76" t="str">
        <f t="shared" si="19"/>
        <v/>
      </c>
      <c r="I155" s="78">
        <f t="shared" si="20"/>
        <v>0</v>
      </c>
      <c r="J155" s="76">
        <f>IFERROR(IF(VLOOKUP(F155,THP[],7,FALSE)="OUI",H155,SUMIFS('Hors prod'!K:K,'Hors prod'!B:B,E155,'Hors prod'!F:F,$G$2)*24),0)</f>
        <v>0</v>
      </c>
      <c r="K155" s="38" t="str">
        <f>IFERROR(VLOOKUP($F155,Prod!$A$2:$L$2,7,FALSE),"")</f>
        <v/>
      </c>
      <c r="L155" s="25" t="str">
        <f>IFERROR(IF(K155&gt;0,(K155/(Objectifs!$B$7*($H155-$J155))),""),"")</f>
        <v/>
      </c>
      <c r="M155" s="27" t="str">
        <f>IFERROR(VLOOKUP($F155,Prod!$A$2:$L$2,6,FALSE),"")</f>
        <v/>
      </c>
      <c r="N155" s="25" t="str">
        <f>IFERROR(IF(M155&gt;0,(M155/(Objectifs!$B$8*($H155-$J155))),""),"")</f>
        <v/>
      </c>
      <c r="O155" s="27" t="str">
        <f>IFERROR(VLOOKUP($F155,Prod!$A$2:$L$2,8,FALSE),"")</f>
        <v/>
      </c>
      <c r="P155" s="25" t="str">
        <f>IFERROR(IF(O155&gt;0,(O155/(Objectifs!$B$9*($H155-$J155))),""),"")</f>
        <v/>
      </c>
      <c r="Q155" s="27" t="str">
        <f>IFERROR(VLOOKUP($F155,Prod!$A$2:$L$2,11,FALSE),"")</f>
        <v/>
      </c>
      <c r="R155" s="25" t="str">
        <f>IFERROR(IF(Q155&gt;0,(Q155/(Objectifs!$B$10*(($H155-$J155)))),""),"")</f>
        <v/>
      </c>
      <c r="S155" s="27" t="str">
        <f>IFERROR(VLOOKUP($F155,Prod!$A$2:$L$2,10,FALSE),"")</f>
        <v/>
      </c>
      <c r="T155" s="25" t="str">
        <f>IFERROR(IF(S155&gt;0,(S155/(Objectifs!$B$13*(($H155-$J155)))),""),"")</f>
        <v/>
      </c>
      <c r="U155" s="27" t="str">
        <f>IFERROR(VLOOKUP($F155,Prod!$A$2:$L$2,9,FALSE),"")</f>
        <v/>
      </c>
      <c r="V155" s="25" t="str">
        <f>IFERROR(IF(U155&gt;0,(U155/(Objectifs!$B$14*(($H155-$J155)))),""),"")</f>
        <v/>
      </c>
      <c r="W155" s="27" t="str">
        <f>IFERROR(VLOOKUP($F155,Prod!$A$2:$L$2,12,FALSE),"")</f>
        <v/>
      </c>
      <c r="X155" s="25" t="str">
        <f>IFERROR(IF(W155&gt;0,(W155/(Objectifs!$B$15*(($H155-$J155)))),""),"")</f>
        <v/>
      </c>
      <c r="Y155" s="90" t="str">
        <f t="shared" si="25"/>
        <v/>
      </c>
      <c r="Z155" s="26" t="str">
        <f t="shared" si="26"/>
        <v/>
      </c>
      <c r="AA155" s="26"/>
      <c r="AB155" s="26"/>
    </row>
    <row r="156" spans="1:28" ht="21" customHeight="1" x14ac:dyDescent="0.25">
      <c r="A156" s="62">
        <f t="shared" si="21"/>
        <v>2021</v>
      </c>
      <c r="B156" s="62">
        <f t="shared" si="22"/>
        <v>1</v>
      </c>
      <c r="C156" s="62">
        <f t="shared" si="23"/>
        <v>6</v>
      </c>
      <c r="D156" s="62">
        <f t="shared" si="24"/>
        <v>26</v>
      </c>
      <c r="E156" s="24">
        <f>WORKDAY.INTL(E155,1,11,JoursFériés21[])</f>
        <v>44377</v>
      </c>
      <c r="F156" s="100" t="str">
        <f t="shared" si="18"/>
        <v>44377-TEST</v>
      </c>
      <c r="G156" s="78" t="str">
        <f>IFERROR(VLOOKUP($F156,Kélio[],4,FALSE),"")</f>
        <v/>
      </c>
      <c r="H156" s="76" t="str">
        <f t="shared" si="19"/>
        <v/>
      </c>
      <c r="I156" s="78">
        <f t="shared" si="20"/>
        <v>0</v>
      </c>
      <c r="J156" s="76">
        <f>IFERROR(IF(VLOOKUP(F156,THP[],7,FALSE)="OUI",H156,SUMIFS('Hors prod'!K:K,'Hors prod'!B:B,E156,'Hors prod'!F:F,$G$2)*24),0)</f>
        <v>0</v>
      </c>
      <c r="K156" s="38" t="str">
        <f>IFERROR(VLOOKUP($F156,Prod!$A$2:$L$2,7,FALSE),"")</f>
        <v/>
      </c>
      <c r="L156" s="25" t="str">
        <f>IFERROR(IF(K156&gt;0,(K156/(Objectifs!$B$7*($H156-$J156))),""),"")</f>
        <v/>
      </c>
      <c r="M156" s="27" t="str">
        <f>IFERROR(VLOOKUP($F156,Prod!$A$2:$L$2,6,FALSE),"")</f>
        <v/>
      </c>
      <c r="N156" s="25" t="str">
        <f>IFERROR(IF(M156&gt;0,(M156/(Objectifs!$B$8*($H156-$J156))),""),"")</f>
        <v/>
      </c>
      <c r="O156" s="27" t="str">
        <f>IFERROR(VLOOKUP($F156,Prod!$A$2:$L$2,8,FALSE),"")</f>
        <v/>
      </c>
      <c r="P156" s="25" t="str">
        <f>IFERROR(IF(O156&gt;0,(O156/(Objectifs!$B$9*($H156-$J156))),""),"")</f>
        <v/>
      </c>
      <c r="Q156" s="27" t="str">
        <f>IFERROR(VLOOKUP($F156,Prod!$A$2:$L$2,11,FALSE),"")</f>
        <v/>
      </c>
      <c r="R156" s="25" t="str">
        <f>IFERROR(IF(Q156&gt;0,(Q156/(Objectifs!$B$10*(($H156-$J156)))),""),"")</f>
        <v/>
      </c>
      <c r="S156" s="27" t="str">
        <f>IFERROR(VLOOKUP($F156,Prod!$A$2:$L$2,10,FALSE),"")</f>
        <v/>
      </c>
      <c r="T156" s="25" t="str">
        <f>IFERROR(IF(S156&gt;0,(S156/(Objectifs!$B$13*(($H156-$J156)))),""),"")</f>
        <v/>
      </c>
      <c r="U156" s="27" t="str">
        <f>IFERROR(VLOOKUP($F156,Prod!$A$2:$L$2,9,FALSE),"")</f>
        <v/>
      </c>
      <c r="V156" s="25" t="str">
        <f>IFERROR(IF(U156&gt;0,(U156/(Objectifs!$B$14*(($H156-$J156)))),""),"")</f>
        <v/>
      </c>
      <c r="W156" s="27" t="str">
        <f>IFERROR(VLOOKUP($F156,Prod!$A$2:$L$2,12,FALSE),"")</f>
        <v/>
      </c>
      <c r="X156" s="25" t="str">
        <f>IFERROR(IF(W156&gt;0,(W156/(Objectifs!$B$15*(($H156-$J156)))),""),"")</f>
        <v/>
      </c>
      <c r="Y156" s="90" t="str">
        <f t="shared" si="25"/>
        <v/>
      </c>
      <c r="Z156" s="26" t="str">
        <f t="shared" si="26"/>
        <v/>
      </c>
      <c r="AA156" s="26"/>
      <c r="AB156" s="26"/>
    </row>
    <row r="157" spans="1:28" ht="21" customHeight="1" x14ac:dyDescent="0.25">
      <c r="A157" s="62">
        <f t="shared" si="21"/>
        <v>2021</v>
      </c>
      <c r="B157" s="62">
        <f t="shared" si="22"/>
        <v>2</v>
      </c>
      <c r="C157" s="62">
        <f t="shared" si="23"/>
        <v>7</v>
      </c>
      <c r="D157" s="62">
        <f t="shared" si="24"/>
        <v>26</v>
      </c>
      <c r="E157" s="24">
        <f>WORKDAY.INTL(E156,1,11,JoursFériés21[])</f>
        <v>44378</v>
      </c>
      <c r="F157" s="100" t="str">
        <f t="shared" si="18"/>
        <v>44378-TEST</v>
      </c>
      <c r="G157" s="78" t="str">
        <f>IFERROR(VLOOKUP($F157,Kélio[],4,FALSE),"")</f>
        <v/>
      </c>
      <c r="H157" s="76" t="str">
        <f t="shared" si="19"/>
        <v/>
      </c>
      <c r="I157" s="78">
        <f t="shared" si="20"/>
        <v>0</v>
      </c>
      <c r="J157" s="76">
        <f>IFERROR(IF(VLOOKUP(F157,THP[],7,FALSE)="OUI",H157,SUMIFS('Hors prod'!K:K,'Hors prod'!B:B,E157,'Hors prod'!F:F,$G$2)*24),0)</f>
        <v>0</v>
      </c>
      <c r="K157" s="38" t="str">
        <f>IFERROR(VLOOKUP($F157,Prod!$A$2:$L$2,7,FALSE),"")</f>
        <v/>
      </c>
      <c r="L157" s="25" t="str">
        <f>IFERROR(IF(K157&gt;0,(K157/(Objectifs!$B$7*($H157-$J157))),""),"")</f>
        <v/>
      </c>
      <c r="M157" s="27" t="str">
        <f>IFERROR(VLOOKUP($F157,Prod!$A$2:$L$2,6,FALSE),"")</f>
        <v/>
      </c>
      <c r="N157" s="25" t="str">
        <f>IFERROR(IF(M157&gt;0,(M157/(Objectifs!$B$8*($H157-$J157))),""),"")</f>
        <v/>
      </c>
      <c r="O157" s="27" t="str">
        <f>IFERROR(VLOOKUP($F157,Prod!$A$2:$L$2,8,FALSE),"")</f>
        <v/>
      </c>
      <c r="P157" s="25" t="str">
        <f>IFERROR(IF(O157&gt;0,(O157/(Objectifs!$B$9*($H157-$J157))),""),"")</f>
        <v/>
      </c>
      <c r="Q157" s="27" t="str">
        <f>IFERROR(VLOOKUP($F157,Prod!$A$2:$L$2,11,FALSE),"")</f>
        <v/>
      </c>
      <c r="R157" s="25" t="str">
        <f>IFERROR(IF(Q157&gt;0,(Q157/(Objectifs!$B$10*(($H157-$J157)))),""),"")</f>
        <v/>
      </c>
      <c r="S157" s="27" t="str">
        <f>IFERROR(VLOOKUP($F157,Prod!$A$2:$L$2,10,FALSE),"")</f>
        <v/>
      </c>
      <c r="T157" s="25" t="str">
        <f>IFERROR(IF(S157&gt;0,(S157/(Objectifs!$B$13*(($H157-$J157)))),""),"")</f>
        <v/>
      </c>
      <c r="U157" s="27" t="str">
        <f>IFERROR(VLOOKUP($F157,Prod!$A$2:$L$2,9,FALSE),"")</f>
        <v/>
      </c>
      <c r="V157" s="25" t="str">
        <f>IFERROR(IF(U157&gt;0,(U157/(Objectifs!$B$14*(($H157-$J157)))),""),"")</f>
        <v/>
      </c>
      <c r="W157" s="27" t="str">
        <f>IFERROR(VLOOKUP($F157,Prod!$A$2:$L$2,12,FALSE),"")</f>
        <v/>
      </c>
      <c r="X157" s="25" t="str">
        <f>IFERROR(IF(W157&gt;0,(W157/(Objectifs!$B$15*(($H157-$J157)))),""),"")</f>
        <v/>
      </c>
      <c r="Y157" s="90" t="str">
        <f t="shared" si="25"/>
        <v/>
      </c>
      <c r="Z157" s="26" t="str">
        <f t="shared" si="26"/>
        <v/>
      </c>
      <c r="AA157" s="26"/>
      <c r="AB157" s="26"/>
    </row>
    <row r="158" spans="1:28" ht="21" customHeight="1" x14ac:dyDescent="0.25">
      <c r="A158" s="62">
        <f t="shared" si="21"/>
        <v>2021</v>
      </c>
      <c r="B158" s="62">
        <f t="shared" si="22"/>
        <v>2</v>
      </c>
      <c r="C158" s="62">
        <f t="shared" si="23"/>
        <v>7</v>
      </c>
      <c r="D158" s="62">
        <f t="shared" si="24"/>
        <v>26</v>
      </c>
      <c r="E158" s="24">
        <f>WORKDAY.INTL(E157,1,11,JoursFériés21[])</f>
        <v>44379</v>
      </c>
      <c r="F158" s="100" t="str">
        <f t="shared" si="18"/>
        <v>44379-TEST</v>
      </c>
      <c r="G158" s="78" t="str">
        <f>IFERROR(VLOOKUP($F158,Kélio[],4,FALSE),"")</f>
        <v/>
      </c>
      <c r="H158" s="76" t="str">
        <f t="shared" si="19"/>
        <v/>
      </c>
      <c r="I158" s="78">
        <f t="shared" si="20"/>
        <v>0</v>
      </c>
      <c r="J158" s="76">
        <f>IFERROR(IF(VLOOKUP(F158,THP[],7,FALSE)="OUI",H158,SUMIFS('Hors prod'!K:K,'Hors prod'!B:B,E158,'Hors prod'!F:F,$G$2)*24),0)</f>
        <v>0</v>
      </c>
      <c r="K158" s="38" t="str">
        <f>IFERROR(VLOOKUP($F158,Prod!$A$2:$L$2,7,FALSE),"")</f>
        <v/>
      </c>
      <c r="L158" s="25" t="str">
        <f>IFERROR(IF(K158&gt;0,(K158/(Objectifs!$B$7*($H158-$J158))),""),"")</f>
        <v/>
      </c>
      <c r="M158" s="27" t="str">
        <f>IFERROR(VLOOKUP($F158,Prod!$A$2:$L$2,6,FALSE),"")</f>
        <v/>
      </c>
      <c r="N158" s="25" t="str">
        <f>IFERROR(IF(M158&gt;0,(M158/(Objectifs!$B$8*($H158-$J158))),""),"")</f>
        <v/>
      </c>
      <c r="O158" s="27" t="str">
        <f>IFERROR(VLOOKUP($F158,Prod!$A$2:$L$2,8,FALSE),"")</f>
        <v/>
      </c>
      <c r="P158" s="25" t="str">
        <f>IFERROR(IF(O158&gt;0,(O158/(Objectifs!$B$9*($H158-$J158))),""),"")</f>
        <v/>
      </c>
      <c r="Q158" s="27" t="str">
        <f>IFERROR(VLOOKUP($F158,Prod!$A$2:$L$2,11,FALSE),"")</f>
        <v/>
      </c>
      <c r="R158" s="25" t="str">
        <f>IFERROR(IF(Q158&gt;0,(Q158/(Objectifs!$B$10*(($H158-$J158)))),""),"")</f>
        <v/>
      </c>
      <c r="S158" s="27" t="str">
        <f>IFERROR(VLOOKUP($F158,Prod!$A$2:$L$2,10,FALSE),"")</f>
        <v/>
      </c>
      <c r="T158" s="25" t="str">
        <f>IFERROR(IF(S158&gt;0,(S158/(Objectifs!$B$13*(($H158-$J158)))),""),"")</f>
        <v/>
      </c>
      <c r="U158" s="27" t="str">
        <f>IFERROR(VLOOKUP($F158,Prod!$A$2:$L$2,9,FALSE),"")</f>
        <v/>
      </c>
      <c r="V158" s="25" t="str">
        <f>IFERROR(IF(U158&gt;0,(U158/(Objectifs!$B$14*(($H158-$J158)))),""),"")</f>
        <v/>
      </c>
      <c r="W158" s="27" t="str">
        <f>IFERROR(VLOOKUP($F158,Prod!$A$2:$L$2,12,FALSE),"")</f>
        <v/>
      </c>
      <c r="X158" s="25" t="str">
        <f>IFERROR(IF(W158&gt;0,(W158/(Objectifs!$B$15*(($H158-$J158)))),""),"")</f>
        <v/>
      </c>
      <c r="Y158" s="90" t="str">
        <f t="shared" si="25"/>
        <v/>
      </c>
      <c r="Z158" s="26" t="str">
        <f t="shared" si="26"/>
        <v/>
      </c>
      <c r="AA158" s="26"/>
      <c r="AB158" s="26"/>
    </row>
    <row r="159" spans="1:28" ht="21" customHeight="1" x14ac:dyDescent="0.25">
      <c r="A159" s="62">
        <f t="shared" si="21"/>
        <v>2021</v>
      </c>
      <c r="B159" s="62">
        <f t="shared" si="22"/>
        <v>2</v>
      </c>
      <c r="C159" s="62">
        <f t="shared" si="23"/>
        <v>7</v>
      </c>
      <c r="D159" s="62">
        <f t="shared" si="24"/>
        <v>26</v>
      </c>
      <c r="E159" s="24">
        <f>WORKDAY.INTL(E158,1,11,JoursFériés21[])</f>
        <v>44380</v>
      </c>
      <c r="F159" s="100" t="str">
        <f t="shared" si="18"/>
        <v>44380-TEST</v>
      </c>
      <c r="G159" s="78" t="str">
        <f>IFERROR(VLOOKUP($F159,Kélio[],4,FALSE),"")</f>
        <v/>
      </c>
      <c r="H159" s="76" t="str">
        <f t="shared" si="19"/>
        <v/>
      </c>
      <c r="I159" s="78">
        <f t="shared" si="20"/>
        <v>0</v>
      </c>
      <c r="J159" s="76">
        <f>IFERROR(IF(VLOOKUP(F159,THP[],7,FALSE)="OUI",H159,SUMIFS('Hors prod'!K:K,'Hors prod'!B:B,E159,'Hors prod'!F:F,$G$2)*24),0)</f>
        <v>0</v>
      </c>
      <c r="K159" s="38" t="str">
        <f>IFERROR(VLOOKUP($F159,Prod!$A$2:$L$2,7,FALSE),"")</f>
        <v/>
      </c>
      <c r="L159" s="25" t="str">
        <f>IFERROR(IF(K159&gt;0,(K159/(Objectifs!$B$7*($H159-$J159))),""),"")</f>
        <v/>
      </c>
      <c r="M159" s="27" t="str">
        <f>IFERROR(VLOOKUP($F159,Prod!$A$2:$L$2,6,FALSE),"")</f>
        <v/>
      </c>
      <c r="N159" s="25" t="str">
        <f>IFERROR(IF(M159&gt;0,(M159/(Objectifs!$B$8*($H159-$J159))),""),"")</f>
        <v/>
      </c>
      <c r="O159" s="27" t="str">
        <f>IFERROR(VLOOKUP($F159,Prod!$A$2:$L$2,8,FALSE),"")</f>
        <v/>
      </c>
      <c r="P159" s="25" t="str">
        <f>IFERROR(IF(O159&gt;0,(O159/(Objectifs!$B$9*($H159-$J159))),""),"")</f>
        <v/>
      </c>
      <c r="Q159" s="27" t="str">
        <f>IFERROR(VLOOKUP($F159,Prod!$A$2:$L$2,11,FALSE),"")</f>
        <v/>
      </c>
      <c r="R159" s="25" t="str">
        <f>IFERROR(IF(Q159&gt;0,(Q159/(Objectifs!$B$10*(($H159-$J159)))),""),"")</f>
        <v/>
      </c>
      <c r="S159" s="27" t="str">
        <f>IFERROR(VLOOKUP($F159,Prod!$A$2:$L$2,10,FALSE),"")</f>
        <v/>
      </c>
      <c r="T159" s="25" t="str">
        <f>IFERROR(IF(S159&gt;0,(S159/(Objectifs!$B$13*(($H159-$J159)))),""),"")</f>
        <v/>
      </c>
      <c r="U159" s="27" t="str">
        <f>IFERROR(VLOOKUP($F159,Prod!$A$2:$L$2,9,FALSE),"")</f>
        <v/>
      </c>
      <c r="V159" s="25" t="str">
        <f>IFERROR(IF(U159&gt;0,(U159/(Objectifs!$B$14*(($H159-$J159)))),""),"")</f>
        <v/>
      </c>
      <c r="W159" s="27" t="str">
        <f>IFERROR(VLOOKUP($F159,Prod!$A$2:$L$2,12,FALSE),"")</f>
        <v/>
      </c>
      <c r="X159" s="25" t="str">
        <f>IFERROR(IF(W159&gt;0,(W159/(Objectifs!$B$15*(($H159-$J159)))),""),"")</f>
        <v/>
      </c>
      <c r="Y159" s="90" t="str">
        <f t="shared" si="25"/>
        <v/>
      </c>
      <c r="Z159" s="26" t="str">
        <f t="shared" si="26"/>
        <v/>
      </c>
      <c r="AA159" s="26"/>
      <c r="AB159" s="26"/>
    </row>
    <row r="160" spans="1:28" ht="21" customHeight="1" x14ac:dyDescent="0.25">
      <c r="A160" s="62">
        <f t="shared" si="21"/>
        <v>2021</v>
      </c>
      <c r="B160" s="62">
        <f t="shared" si="22"/>
        <v>2</v>
      </c>
      <c r="C160" s="62">
        <f t="shared" si="23"/>
        <v>7</v>
      </c>
      <c r="D160" s="62">
        <f t="shared" si="24"/>
        <v>27</v>
      </c>
      <c r="E160" s="24">
        <f>WORKDAY.INTL(E159,1,11,JoursFériés21[])</f>
        <v>44382</v>
      </c>
      <c r="F160" s="100" t="str">
        <f t="shared" si="18"/>
        <v>44382-TEST</v>
      </c>
      <c r="G160" s="78" t="str">
        <f>IFERROR(VLOOKUP($F160,Kélio[],4,FALSE),"")</f>
        <v/>
      </c>
      <c r="H160" s="76" t="str">
        <f t="shared" si="19"/>
        <v/>
      </c>
      <c r="I160" s="78">
        <f t="shared" si="20"/>
        <v>0</v>
      </c>
      <c r="J160" s="76">
        <f>IFERROR(IF(VLOOKUP(F160,THP[],7,FALSE)="OUI",H160,SUMIFS('Hors prod'!K:K,'Hors prod'!B:B,E160,'Hors prod'!F:F,$G$2)*24),0)</f>
        <v>0</v>
      </c>
      <c r="K160" s="38" t="str">
        <f>IFERROR(VLOOKUP($F160,Prod!$A$2:$L$2,7,FALSE),"")</f>
        <v/>
      </c>
      <c r="L160" s="25" t="str">
        <f>IFERROR(IF(K160&gt;0,(K160/(Objectifs!$B$7*($H160-$J160))),""),"")</f>
        <v/>
      </c>
      <c r="M160" s="27" t="str">
        <f>IFERROR(VLOOKUP($F160,Prod!$A$2:$L$2,6,FALSE),"")</f>
        <v/>
      </c>
      <c r="N160" s="25" t="str">
        <f>IFERROR(IF(M160&gt;0,(M160/(Objectifs!$B$8*($H160-$J160))),""),"")</f>
        <v/>
      </c>
      <c r="O160" s="27" t="str">
        <f>IFERROR(VLOOKUP($F160,Prod!$A$2:$L$2,8,FALSE),"")</f>
        <v/>
      </c>
      <c r="P160" s="25" t="str">
        <f>IFERROR(IF(O160&gt;0,(O160/(Objectifs!$B$9*($H160-$J160))),""),"")</f>
        <v/>
      </c>
      <c r="Q160" s="27" t="str">
        <f>IFERROR(VLOOKUP($F160,Prod!$A$2:$L$2,11,FALSE),"")</f>
        <v/>
      </c>
      <c r="R160" s="25" t="str">
        <f>IFERROR(IF(Q160&gt;0,(Q160/(Objectifs!$B$10*(($H160-$J160)))),""),"")</f>
        <v/>
      </c>
      <c r="S160" s="27" t="str">
        <f>IFERROR(VLOOKUP($F160,Prod!$A$2:$L$2,10,FALSE),"")</f>
        <v/>
      </c>
      <c r="T160" s="25" t="str">
        <f>IFERROR(IF(S160&gt;0,(S160/(Objectifs!$B$13*(($H160-$J160)))),""),"")</f>
        <v/>
      </c>
      <c r="U160" s="27" t="str">
        <f>IFERROR(VLOOKUP($F160,Prod!$A$2:$L$2,9,FALSE),"")</f>
        <v/>
      </c>
      <c r="V160" s="25" t="str">
        <f>IFERROR(IF(U160&gt;0,(U160/(Objectifs!$B$14*(($H160-$J160)))),""),"")</f>
        <v/>
      </c>
      <c r="W160" s="27" t="str">
        <f>IFERROR(VLOOKUP($F160,Prod!$A$2:$L$2,12,FALSE),"")</f>
        <v/>
      </c>
      <c r="X160" s="25" t="str">
        <f>IFERROR(IF(W160&gt;0,(W160/(Objectifs!$B$15*(($H160-$J160)))),""),"")</f>
        <v/>
      </c>
      <c r="Y160" s="90" t="str">
        <f t="shared" si="25"/>
        <v/>
      </c>
      <c r="Z160" s="26" t="str">
        <f t="shared" si="26"/>
        <v/>
      </c>
      <c r="AA160" s="26"/>
      <c r="AB160" s="26"/>
    </row>
    <row r="161" spans="1:28" ht="21" customHeight="1" x14ac:dyDescent="0.25">
      <c r="A161" s="62">
        <f t="shared" si="21"/>
        <v>2021</v>
      </c>
      <c r="B161" s="62">
        <f t="shared" si="22"/>
        <v>2</v>
      </c>
      <c r="C161" s="62">
        <f t="shared" si="23"/>
        <v>7</v>
      </c>
      <c r="D161" s="62">
        <f t="shared" si="24"/>
        <v>27</v>
      </c>
      <c r="E161" s="24">
        <f>WORKDAY.INTL(E160,1,11,JoursFériés21[])</f>
        <v>44383</v>
      </c>
      <c r="F161" s="100" t="str">
        <f t="shared" si="18"/>
        <v>44383-TEST</v>
      </c>
      <c r="G161" s="78" t="str">
        <f>IFERROR(VLOOKUP($F161,Kélio[],4,FALSE),"")</f>
        <v/>
      </c>
      <c r="H161" s="76" t="str">
        <f t="shared" si="19"/>
        <v/>
      </c>
      <c r="I161" s="78">
        <f t="shared" si="20"/>
        <v>0</v>
      </c>
      <c r="J161" s="76">
        <f>IFERROR(IF(VLOOKUP(F161,THP[],7,FALSE)="OUI",H161,SUMIFS('Hors prod'!K:K,'Hors prod'!B:B,E161,'Hors prod'!F:F,$G$2)*24),0)</f>
        <v>0</v>
      </c>
      <c r="K161" s="38" t="str">
        <f>IFERROR(VLOOKUP($F161,Prod!$A$2:$L$2,7,FALSE),"")</f>
        <v/>
      </c>
      <c r="L161" s="25" t="str">
        <f>IFERROR(IF(K161&gt;0,(K161/(Objectifs!$B$7*($H161-$J161))),""),"")</f>
        <v/>
      </c>
      <c r="M161" s="27" t="str">
        <f>IFERROR(VLOOKUP($F161,Prod!$A$2:$L$2,6,FALSE),"")</f>
        <v/>
      </c>
      <c r="N161" s="25" t="str">
        <f>IFERROR(IF(M161&gt;0,(M161/(Objectifs!$B$8*($H161-$J161))),""),"")</f>
        <v/>
      </c>
      <c r="O161" s="27" t="str">
        <f>IFERROR(VLOOKUP($F161,Prod!$A$2:$L$2,8,FALSE),"")</f>
        <v/>
      </c>
      <c r="P161" s="25" t="str">
        <f>IFERROR(IF(O161&gt;0,(O161/(Objectifs!$B$9*($H161-$J161))),""),"")</f>
        <v/>
      </c>
      <c r="Q161" s="27" t="str">
        <f>IFERROR(VLOOKUP($F161,Prod!$A$2:$L$2,11,FALSE),"")</f>
        <v/>
      </c>
      <c r="R161" s="25" t="str">
        <f>IFERROR(IF(Q161&gt;0,(Q161/(Objectifs!$B$10*(($H161-$J161)))),""),"")</f>
        <v/>
      </c>
      <c r="S161" s="27" t="str">
        <f>IFERROR(VLOOKUP($F161,Prod!$A$2:$L$2,10,FALSE),"")</f>
        <v/>
      </c>
      <c r="T161" s="25" t="str">
        <f>IFERROR(IF(S161&gt;0,(S161/(Objectifs!$B$13*(($H161-$J161)))),""),"")</f>
        <v/>
      </c>
      <c r="U161" s="27" t="str">
        <f>IFERROR(VLOOKUP($F161,Prod!$A$2:$L$2,9,FALSE),"")</f>
        <v/>
      </c>
      <c r="V161" s="25" t="str">
        <f>IFERROR(IF(U161&gt;0,(U161/(Objectifs!$B$14*(($H161-$J161)))),""),"")</f>
        <v/>
      </c>
      <c r="W161" s="27" t="str">
        <f>IFERROR(VLOOKUP($F161,Prod!$A$2:$L$2,12,FALSE),"")</f>
        <v/>
      </c>
      <c r="X161" s="25" t="str">
        <f>IFERROR(IF(W161&gt;0,(W161/(Objectifs!$B$15*(($H161-$J161)))),""),"")</f>
        <v/>
      </c>
      <c r="Y161" s="90" t="str">
        <f t="shared" si="25"/>
        <v/>
      </c>
      <c r="Z161" s="26" t="str">
        <f t="shared" si="26"/>
        <v/>
      </c>
      <c r="AA161" s="26"/>
      <c r="AB161" s="26"/>
    </row>
    <row r="162" spans="1:28" ht="21" customHeight="1" x14ac:dyDescent="0.25">
      <c r="A162" s="62">
        <f t="shared" si="21"/>
        <v>2021</v>
      </c>
      <c r="B162" s="62">
        <f t="shared" si="22"/>
        <v>2</v>
      </c>
      <c r="C162" s="62">
        <f t="shared" si="23"/>
        <v>7</v>
      </c>
      <c r="D162" s="62">
        <f t="shared" si="24"/>
        <v>27</v>
      </c>
      <c r="E162" s="24">
        <f>WORKDAY.INTL(E161,1,11,JoursFériés21[])</f>
        <v>44384</v>
      </c>
      <c r="F162" s="100" t="str">
        <f t="shared" si="18"/>
        <v>44384-TEST</v>
      </c>
      <c r="G162" s="78" t="str">
        <f>IFERROR(VLOOKUP($F162,Kélio[],4,FALSE),"")</f>
        <v/>
      </c>
      <c r="H162" s="76" t="str">
        <f t="shared" si="19"/>
        <v/>
      </c>
      <c r="I162" s="78">
        <f t="shared" si="20"/>
        <v>0</v>
      </c>
      <c r="J162" s="76">
        <f>IFERROR(IF(VLOOKUP(F162,THP[],7,FALSE)="OUI",H162,SUMIFS('Hors prod'!K:K,'Hors prod'!B:B,E162,'Hors prod'!F:F,$G$2)*24),0)</f>
        <v>0</v>
      </c>
      <c r="K162" s="38" t="str">
        <f>IFERROR(VLOOKUP($F162,Prod!$A$2:$L$2,7,FALSE),"")</f>
        <v/>
      </c>
      <c r="L162" s="25" t="str">
        <f>IFERROR(IF(K162&gt;0,(K162/(Objectifs!$B$7*($H162-$J162))),""),"")</f>
        <v/>
      </c>
      <c r="M162" s="27" t="str">
        <f>IFERROR(VLOOKUP($F162,Prod!$A$2:$L$2,6,FALSE),"")</f>
        <v/>
      </c>
      <c r="N162" s="25" t="str">
        <f>IFERROR(IF(M162&gt;0,(M162/(Objectifs!$B$8*($H162-$J162))),""),"")</f>
        <v/>
      </c>
      <c r="O162" s="27" t="str">
        <f>IFERROR(VLOOKUP($F162,Prod!$A$2:$L$2,8,FALSE),"")</f>
        <v/>
      </c>
      <c r="P162" s="25" t="str">
        <f>IFERROR(IF(O162&gt;0,(O162/(Objectifs!$B$9*($H162-$J162))),""),"")</f>
        <v/>
      </c>
      <c r="Q162" s="27" t="str">
        <f>IFERROR(VLOOKUP($F162,Prod!$A$2:$L$2,11,FALSE),"")</f>
        <v/>
      </c>
      <c r="R162" s="25" t="str">
        <f>IFERROR(IF(Q162&gt;0,(Q162/(Objectifs!$B$10*(($H162-$J162)))),""),"")</f>
        <v/>
      </c>
      <c r="S162" s="27" t="str">
        <f>IFERROR(VLOOKUP($F162,Prod!$A$2:$L$2,10,FALSE),"")</f>
        <v/>
      </c>
      <c r="T162" s="25" t="str">
        <f>IFERROR(IF(S162&gt;0,(S162/(Objectifs!$B$13*(($H162-$J162)))),""),"")</f>
        <v/>
      </c>
      <c r="U162" s="27" t="str">
        <f>IFERROR(VLOOKUP($F162,Prod!$A$2:$L$2,9,FALSE),"")</f>
        <v/>
      </c>
      <c r="V162" s="25" t="str">
        <f>IFERROR(IF(U162&gt;0,(U162/(Objectifs!$B$14*(($H162-$J162)))),""),"")</f>
        <v/>
      </c>
      <c r="W162" s="27" t="str">
        <f>IFERROR(VLOOKUP($F162,Prod!$A$2:$L$2,12,FALSE),"")</f>
        <v/>
      </c>
      <c r="X162" s="25" t="str">
        <f>IFERROR(IF(W162&gt;0,(W162/(Objectifs!$B$15*(($H162-$J162)))),""),"")</f>
        <v/>
      </c>
      <c r="Y162" s="90" t="str">
        <f t="shared" si="25"/>
        <v/>
      </c>
      <c r="Z162" s="26" t="str">
        <f t="shared" si="26"/>
        <v/>
      </c>
      <c r="AA162" s="26"/>
      <c r="AB162" s="26"/>
    </row>
    <row r="163" spans="1:28" ht="21" customHeight="1" x14ac:dyDescent="0.25">
      <c r="A163" s="62">
        <f t="shared" si="21"/>
        <v>2021</v>
      </c>
      <c r="B163" s="62">
        <f t="shared" si="22"/>
        <v>2</v>
      </c>
      <c r="C163" s="62">
        <f t="shared" si="23"/>
        <v>7</v>
      </c>
      <c r="D163" s="62">
        <f t="shared" si="24"/>
        <v>27</v>
      </c>
      <c r="E163" s="24">
        <f>WORKDAY.INTL(E162,1,11,JoursFériés21[])</f>
        <v>44385</v>
      </c>
      <c r="F163" s="100" t="str">
        <f t="shared" si="18"/>
        <v>44385-TEST</v>
      </c>
      <c r="G163" s="78" t="str">
        <f>IFERROR(VLOOKUP($F163,Kélio[],4,FALSE),"")</f>
        <v/>
      </c>
      <c r="H163" s="76" t="str">
        <f t="shared" si="19"/>
        <v/>
      </c>
      <c r="I163" s="78">
        <f t="shared" si="20"/>
        <v>0</v>
      </c>
      <c r="J163" s="76">
        <f>IFERROR(IF(VLOOKUP(F163,THP[],7,FALSE)="OUI",H163,SUMIFS('Hors prod'!K:K,'Hors prod'!B:B,E163,'Hors prod'!F:F,$G$2)*24),0)</f>
        <v>0</v>
      </c>
      <c r="K163" s="38" t="str">
        <f>IFERROR(VLOOKUP($F163,Prod!$A$2:$L$2,7,FALSE),"")</f>
        <v/>
      </c>
      <c r="L163" s="25" t="str">
        <f>IFERROR(IF(K163&gt;0,(K163/(Objectifs!$B$7*($H163-$J163))),""),"")</f>
        <v/>
      </c>
      <c r="M163" s="27" t="str">
        <f>IFERROR(VLOOKUP($F163,Prod!$A$2:$L$2,6,FALSE),"")</f>
        <v/>
      </c>
      <c r="N163" s="25" t="str">
        <f>IFERROR(IF(M163&gt;0,(M163/(Objectifs!$B$8*($H163-$J163))),""),"")</f>
        <v/>
      </c>
      <c r="O163" s="27" t="str">
        <f>IFERROR(VLOOKUP($F163,Prod!$A$2:$L$2,8,FALSE),"")</f>
        <v/>
      </c>
      <c r="P163" s="25" t="str">
        <f>IFERROR(IF(O163&gt;0,(O163/(Objectifs!$B$9*($H163-$J163))),""),"")</f>
        <v/>
      </c>
      <c r="Q163" s="27" t="str">
        <f>IFERROR(VLOOKUP($F163,Prod!$A$2:$L$2,11,FALSE),"")</f>
        <v/>
      </c>
      <c r="R163" s="25" t="str">
        <f>IFERROR(IF(Q163&gt;0,(Q163/(Objectifs!$B$10*(($H163-$J163)))),""),"")</f>
        <v/>
      </c>
      <c r="S163" s="27" t="str">
        <f>IFERROR(VLOOKUP($F163,Prod!$A$2:$L$2,10,FALSE),"")</f>
        <v/>
      </c>
      <c r="T163" s="25" t="str">
        <f>IFERROR(IF(S163&gt;0,(S163/(Objectifs!$B$13*(($H163-$J163)))),""),"")</f>
        <v/>
      </c>
      <c r="U163" s="27" t="str">
        <f>IFERROR(VLOOKUP($F163,Prod!$A$2:$L$2,9,FALSE),"")</f>
        <v/>
      </c>
      <c r="V163" s="25" t="str">
        <f>IFERROR(IF(U163&gt;0,(U163/(Objectifs!$B$14*(($H163-$J163)))),""),"")</f>
        <v/>
      </c>
      <c r="W163" s="27" t="str">
        <f>IFERROR(VLOOKUP($F163,Prod!$A$2:$L$2,12,FALSE),"")</f>
        <v/>
      </c>
      <c r="X163" s="25" t="str">
        <f>IFERROR(IF(W163&gt;0,(W163/(Objectifs!$B$15*(($H163-$J163)))),""),"")</f>
        <v/>
      </c>
      <c r="Y163" s="90" t="str">
        <f t="shared" si="25"/>
        <v/>
      </c>
      <c r="Z163" s="26" t="str">
        <f t="shared" si="26"/>
        <v/>
      </c>
      <c r="AA163" s="26"/>
      <c r="AB163" s="26"/>
    </row>
    <row r="164" spans="1:28" ht="21" customHeight="1" x14ac:dyDescent="0.25">
      <c r="A164" s="62">
        <f t="shared" si="21"/>
        <v>2021</v>
      </c>
      <c r="B164" s="62">
        <f t="shared" si="22"/>
        <v>2</v>
      </c>
      <c r="C164" s="62">
        <f t="shared" si="23"/>
        <v>7</v>
      </c>
      <c r="D164" s="62">
        <f t="shared" si="24"/>
        <v>27</v>
      </c>
      <c r="E164" s="24">
        <f>WORKDAY.INTL(E163,1,11,JoursFériés21[])</f>
        <v>44386</v>
      </c>
      <c r="F164" s="100" t="str">
        <f t="shared" si="18"/>
        <v>44386-TEST</v>
      </c>
      <c r="G164" s="78" t="str">
        <f>IFERROR(VLOOKUP($F164,Kélio[],4,FALSE),"")</f>
        <v/>
      </c>
      <c r="H164" s="76" t="str">
        <f t="shared" si="19"/>
        <v/>
      </c>
      <c r="I164" s="78">
        <f t="shared" si="20"/>
        <v>0</v>
      </c>
      <c r="J164" s="76">
        <f>IFERROR(IF(VLOOKUP(F164,THP[],7,FALSE)="OUI",H164,SUMIFS('Hors prod'!K:K,'Hors prod'!B:B,E164,'Hors prod'!F:F,$G$2)*24),0)</f>
        <v>0</v>
      </c>
      <c r="K164" s="38" t="str">
        <f>IFERROR(VLOOKUP($F164,Prod!$A$2:$L$2,7,FALSE),"")</f>
        <v/>
      </c>
      <c r="L164" s="25" t="str">
        <f>IFERROR(IF(K164&gt;0,(K164/(Objectifs!$B$7*($H164-$J164))),""),"")</f>
        <v/>
      </c>
      <c r="M164" s="27" t="str">
        <f>IFERROR(VLOOKUP($F164,Prod!$A$2:$L$2,6,FALSE),"")</f>
        <v/>
      </c>
      <c r="N164" s="25" t="str">
        <f>IFERROR(IF(M164&gt;0,(M164/(Objectifs!$B$8*($H164-$J164))),""),"")</f>
        <v/>
      </c>
      <c r="O164" s="27" t="str">
        <f>IFERROR(VLOOKUP($F164,Prod!$A$2:$L$2,8,FALSE),"")</f>
        <v/>
      </c>
      <c r="P164" s="25" t="str">
        <f>IFERROR(IF(O164&gt;0,(O164/(Objectifs!$B$9*($H164-$J164))),""),"")</f>
        <v/>
      </c>
      <c r="Q164" s="27" t="str">
        <f>IFERROR(VLOOKUP($F164,Prod!$A$2:$L$2,11,FALSE),"")</f>
        <v/>
      </c>
      <c r="R164" s="25" t="str">
        <f>IFERROR(IF(Q164&gt;0,(Q164/(Objectifs!$B$10*(($H164-$J164)))),""),"")</f>
        <v/>
      </c>
      <c r="S164" s="27" t="str">
        <f>IFERROR(VLOOKUP($F164,Prod!$A$2:$L$2,10,FALSE),"")</f>
        <v/>
      </c>
      <c r="T164" s="25" t="str">
        <f>IFERROR(IF(S164&gt;0,(S164/(Objectifs!$B$13*(($H164-$J164)))),""),"")</f>
        <v/>
      </c>
      <c r="U164" s="27" t="str">
        <f>IFERROR(VLOOKUP($F164,Prod!$A$2:$L$2,9,FALSE),"")</f>
        <v/>
      </c>
      <c r="V164" s="25" t="str">
        <f>IFERROR(IF(U164&gt;0,(U164/(Objectifs!$B$14*(($H164-$J164)))),""),"")</f>
        <v/>
      </c>
      <c r="W164" s="27" t="str">
        <f>IFERROR(VLOOKUP($F164,Prod!$A$2:$L$2,12,FALSE),"")</f>
        <v/>
      </c>
      <c r="X164" s="25" t="str">
        <f>IFERROR(IF(W164&gt;0,(W164/(Objectifs!$B$15*(($H164-$J164)))),""),"")</f>
        <v/>
      </c>
      <c r="Y164" s="90" t="str">
        <f t="shared" si="25"/>
        <v/>
      </c>
      <c r="Z164" s="26" t="str">
        <f t="shared" si="26"/>
        <v/>
      </c>
      <c r="AA164" s="26"/>
      <c r="AB164" s="26"/>
    </row>
    <row r="165" spans="1:28" ht="21" customHeight="1" x14ac:dyDescent="0.25">
      <c r="A165" s="62">
        <f t="shared" si="21"/>
        <v>2021</v>
      </c>
      <c r="B165" s="62">
        <f t="shared" si="22"/>
        <v>2</v>
      </c>
      <c r="C165" s="62">
        <f t="shared" si="23"/>
        <v>7</v>
      </c>
      <c r="D165" s="62">
        <f t="shared" si="24"/>
        <v>27</v>
      </c>
      <c r="E165" s="24">
        <f>WORKDAY.INTL(E164,1,11,JoursFériés21[])</f>
        <v>44387</v>
      </c>
      <c r="F165" s="100" t="str">
        <f t="shared" si="18"/>
        <v>44387-TEST</v>
      </c>
      <c r="G165" s="78" t="str">
        <f>IFERROR(VLOOKUP($F165,Kélio[],4,FALSE),"")</f>
        <v/>
      </c>
      <c r="H165" s="76" t="str">
        <f t="shared" si="19"/>
        <v/>
      </c>
      <c r="I165" s="78">
        <f t="shared" si="20"/>
        <v>0</v>
      </c>
      <c r="J165" s="76">
        <f>IFERROR(IF(VLOOKUP(F165,THP[],7,FALSE)="OUI",H165,SUMIFS('Hors prod'!K:K,'Hors prod'!B:B,E165,'Hors prod'!F:F,$G$2)*24),0)</f>
        <v>0</v>
      </c>
      <c r="K165" s="38" t="str">
        <f>IFERROR(VLOOKUP($F165,Prod!$A$2:$L$2,7,FALSE),"")</f>
        <v/>
      </c>
      <c r="L165" s="25" t="str">
        <f>IFERROR(IF(K165&gt;0,(K165/(Objectifs!$B$7*($H165-$J165))),""),"")</f>
        <v/>
      </c>
      <c r="M165" s="27" t="str">
        <f>IFERROR(VLOOKUP($F165,Prod!$A$2:$L$2,6,FALSE),"")</f>
        <v/>
      </c>
      <c r="N165" s="25" t="str">
        <f>IFERROR(IF(M165&gt;0,(M165/(Objectifs!$B$8*($H165-$J165))),""),"")</f>
        <v/>
      </c>
      <c r="O165" s="27" t="str">
        <f>IFERROR(VLOOKUP($F165,Prod!$A$2:$L$2,8,FALSE),"")</f>
        <v/>
      </c>
      <c r="P165" s="25" t="str">
        <f>IFERROR(IF(O165&gt;0,(O165/(Objectifs!$B$9*($H165-$J165))),""),"")</f>
        <v/>
      </c>
      <c r="Q165" s="27" t="str">
        <f>IFERROR(VLOOKUP($F165,Prod!$A$2:$L$2,11,FALSE),"")</f>
        <v/>
      </c>
      <c r="R165" s="25" t="str">
        <f>IFERROR(IF(Q165&gt;0,(Q165/(Objectifs!$B$10*(($H165-$J165)))),""),"")</f>
        <v/>
      </c>
      <c r="S165" s="27" t="str">
        <f>IFERROR(VLOOKUP($F165,Prod!$A$2:$L$2,10,FALSE),"")</f>
        <v/>
      </c>
      <c r="T165" s="25" t="str">
        <f>IFERROR(IF(S165&gt;0,(S165/(Objectifs!$B$13*(($H165-$J165)))),""),"")</f>
        <v/>
      </c>
      <c r="U165" s="27" t="str">
        <f>IFERROR(VLOOKUP($F165,Prod!$A$2:$L$2,9,FALSE),"")</f>
        <v/>
      </c>
      <c r="V165" s="25" t="str">
        <f>IFERROR(IF(U165&gt;0,(U165/(Objectifs!$B$14*(($H165-$J165)))),""),"")</f>
        <v/>
      </c>
      <c r="W165" s="27" t="str">
        <f>IFERROR(VLOOKUP($F165,Prod!$A$2:$L$2,12,FALSE),"")</f>
        <v/>
      </c>
      <c r="X165" s="25" t="str">
        <f>IFERROR(IF(W165&gt;0,(W165/(Objectifs!$B$15*(($H165-$J165)))),""),"")</f>
        <v/>
      </c>
      <c r="Y165" s="90" t="str">
        <f t="shared" si="25"/>
        <v/>
      </c>
      <c r="Z165" s="26" t="str">
        <f t="shared" si="26"/>
        <v/>
      </c>
      <c r="AA165" s="26"/>
      <c r="AB165" s="26"/>
    </row>
    <row r="166" spans="1:28" ht="21" customHeight="1" x14ac:dyDescent="0.25">
      <c r="A166" s="62">
        <f t="shared" si="21"/>
        <v>2021</v>
      </c>
      <c r="B166" s="62">
        <f t="shared" si="22"/>
        <v>2</v>
      </c>
      <c r="C166" s="62">
        <f t="shared" si="23"/>
        <v>7</v>
      </c>
      <c r="D166" s="62">
        <f t="shared" si="24"/>
        <v>28</v>
      </c>
      <c r="E166" s="24">
        <f>WORKDAY.INTL(E165,1,11,JoursFériés21[])</f>
        <v>44389</v>
      </c>
      <c r="F166" s="100" t="str">
        <f t="shared" si="18"/>
        <v>44389-TEST</v>
      </c>
      <c r="G166" s="78" t="str">
        <f>IFERROR(VLOOKUP($F166,Kélio[],4,FALSE),"")</f>
        <v/>
      </c>
      <c r="H166" s="76" t="str">
        <f t="shared" si="19"/>
        <v/>
      </c>
      <c r="I166" s="78">
        <f t="shared" si="20"/>
        <v>0</v>
      </c>
      <c r="J166" s="76">
        <f>IFERROR(IF(VLOOKUP(F166,THP[],7,FALSE)="OUI",H166,SUMIFS('Hors prod'!K:K,'Hors prod'!B:B,E166,'Hors prod'!F:F,$G$2)*24),0)</f>
        <v>0</v>
      </c>
      <c r="K166" s="38" t="str">
        <f>IFERROR(VLOOKUP($F166,Prod!$A$2:$L$2,7,FALSE),"")</f>
        <v/>
      </c>
      <c r="L166" s="25" t="str">
        <f>IFERROR(IF(K166&gt;0,(K166/(Objectifs!$B$7*($H166-$J166))),""),"")</f>
        <v/>
      </c>
      <c r="M166" s="27" t="str">
        <f>IFERROR(VLOOKUP($F166,Prod!$A$2:$L$2,6,FALSE),"")</f>
        <v/>
      </c>
      <c r="N166" s="25" t="str">
        <f>IFERROR(IF(M166&gt;0,(M166/(Objectifs!$B$8*($H166-$J166))),""),"")</f>
        <v/>
      </c>
      <c r="O166" s="27" t="str">
        <f>IFERROR(VLOOKUP($F166,Prod!$A$2:$L$2,8,FALSE),"")</f>
        <v/>
      </c>
      <c r="P166" s="25" t="str">
        <f>IFERROR(IF(O166&gt;0,(O166/(Objectifs!$B$9*($H166-$J166))),""),"")</f>
        <v/>
      </c>
      <c r="Q166" s="27" t="str">
        <f>IFERROR(VLOOKUP($F166,Prod!$A$2:$L$2,11,FALSE),"")</f>
        <v/>
      </c>
      <c r="R166" s="25" t="str">
        <f>IFERROR(IF(Q166&gt;0,(Q166/(Objectifs!$B$10*(($H166-$J166)))),""),"")</f>
        <v/>
      </c>
      <c r="S166" s="27" t="str">
        <f>IFERROR(VLOOKUP($F166,Prod!$A$2:$L$2,10,FALSE),"")</f>
        <v/>
      </c>
      <c r="T166" s="25" t="str">
        <f>IFERROR(IF(S166&gt;0,(S166/(Objectifs!$B$13*(($H166-$J166)))),""),"")</f>
        <v/>
      </c>
      <c r="U166" s="27" t="str">
        <f>IFERROR(VLOOKUP($F166,Prod!$A$2:$L$2,9,FALSE),"")</f>
        <v/>
      </c>
      <c r="V166" s="25" t="str">
        <f>IFERROR(IF(U166&gt;0,(U166/(Objectifs!$B$14*(($H166-$J166)))),""),"")</f>
        <v/>
      </c>
      <c r="W166" s="27" t="str">
        <f>IFERROR(VLOOKUP($F166,Prod!$A$2:$L$2,12,FALSE),"")</f>
        <v/>
      </c>
      <c r="X166" s="25" t="str">
        <f>IFERROR(IF(W166&gt;0,(W166/(Objectifs!$B$15*(($H166-$J166)))),""),"")</f>
        <v/>
      </c>
      <c r="Y166" s="90" t="str">
        <f t="shared" si="25"/>
        <v/>
      </c>
      <c r="Z166" s="26" t="str">
        <f t="shared" si="26"/>
        <v/>
      </c>
      <c r="AA166" s="26"/>
      <c r="AB166" s="26"/>
    </row>
    <row r="167" spans="1:28" ht="21" customHeight="1" x14ac:dyDescent="0.25">
      <c r="A167" s="62">
        <f t="shared" si="21"/>
        <v>2021</v>
      </c>
      <c r="B167" s="62">
        <f t="shared" si="22"/>
        <v>2</v>
      </c>
      <c r="C167" s="62">
        <f t="shared" si="23"/>
        <v>7</v>
      </c>
      <c r="D167" s="62">
        <f t="shared" si="24"/>
        <v>28</v>
      </c>
      <c r="E167" s="24">
        <f>WORKDAY.INTL(E166,1,11,JoursFériés21[])</f>
        <v>44390</v>
      </c>
      <c r="F167" s="100" t="str">
        <f t="shared" si="18"/>
        <v>44390-TEST</v>
      </c>
      <c r="G167" s="78" t="str">
        <f>IFERROR(VLOOKUP($F167,Kélio[],4,FALSE),"")</f>
        <v/>
      </c>
      <c r="H167" s="76" t="str">
        <f t="shared" si="19"/>
        <v/>
      </c>
      <c r="I167" s="78">
        <f t="shared" si="20"/>
        <v>0</v>
      </c>
      <c r="J167" s="76">
        <f>IFERROR(IF(VLOOKUP(F167,THP[],7,FALSE)="OUI",H167,SUMIFS('Hors prod'!K:K,'Hors prod'!B:B,E167,'Hors prod'!F:F,$G$2)*24),0)</f>
        <v>0</v>
      </c>
      <c r="K167" s="38" t="str">
        <f>IFERROR(VLOOKUP($F167,Prod!$A$2:$L$2,7,FALSE),"")</f>
        <v/>
      </c>
      <c r="L167" s="25" t="str">
        <f>IFERROR(IF(K167&gt;0,(K167/(Objectifs!$B$7*($H167-$J167))),""),"")</f>
        <v/>
      </c>
      <c r="M167" s="27" t="str">
        <f>IFERROR(VLOOKUP($F167,Prod!$A$2:$L$2,6,FALSE),"")</f>
        <v/>
      </c>
      <c r="N167" s="25" t="str">
        <f>IFERROR(IF(M167&gt;0,(M167/(Objectifs!$B$8*($H167-$J167))),""),"")</f>
        <v/>
      </c>
      <c r="O167" s="27" t="str">
        <f>IFERROR(VLOOKUP($F167,Prod!$A$2:$L$2,8,FALSE),"")</f>
        <v/>
      </c>
      <c r="P167" s="25" t="str">
        <f>IFERROR(IF(O167&gt;0,(O167/(Objectifs!$B$9*($H167-$J167))),""),"")</f>
        <v/>
      </c>
      <c r="Q167" s="27" t="str">
        <f>IFERROR(VLOOKUP($F167,Prod!$A$2:$L$2,11,FALSE),"")</f>
        <v/>
      </c>
      <c r="R167" s="25" t="str">
        <f>IFERROR(IF(Q167&gt;0,(Q167/(Objectifs!$B$10*(($H167-$J167)))),""),"")</f>
        <v/>
      </c>
      <c r="S167" s="27" t="str">
        <f>IFERROR(VLOOKUP($F167,Prod!$A$2:$L$2,10,FALSE),"")</f>
        <v/>
      </c>
      <c r="T167" s="25" t="str">
        <f>IFERROR(IF(S167&gt;0,(S167/(Objectifs!$B$13*(($H167-$J167)))),""),"")</f>
        <v/>
      </c>
      <c r="U167" s="27" t="str">
        <f>IFERROR(VLOOKUP($F167,Prod!$A$2:$L$2,9,FALSE),"")</f>
        <v/>
      </c>
      <c r="V167" s="25" t="str">
        <f>IFERROR(IF(U167&gt;0,(U167/(Objectifs!$B$14*(($H167-$J167)))),""),"")</f>
        <v/>
      </c>
      <c r="W167" s="27" t="str">
        <f>IFERROR(VLOOKUP($F167,Prod!$A$2:$L$2,12,FALSE),"")</f>
        <v/>
      </c>
      <c r="X167" s="25" t="str">
        <f>IFERROR(IF(W167&gt;0,(W167/(Objectifs!$B$15*(($H167-$J167)))),""),"")</f>
        <v/>
      </c>
      <c r="Y167" s="90" t="str">
        <f t="shared" si="25"/>
        <v/>
      </c>
      <c r="Z167" s="26" t="str">
        <f t="shared" si="26"/>
        <v/>
      </c>
      <c r="AA167" s="26"/>
      <c r="AB167" s="26"/>
    </row>
    <row r="168" spans="1:28" ht="21" customHeight="1" x14ac:dyDescent="0.25">
      <c r="A168" s="62">
        <f t="shared" si="21"/>
        <v>2021</v>
      </c>
      <c r="B168" s="62">
        <f t="shared" si="22"/>
        <v>2</v>
      </c>
      <c r="C168" s="62">
        <f t="shared" si="23"/>
        <v>7</v>
      </c>
      <c r="D168" s="62">
        <f t="shared" si="24"/>
        <v>28</v>
      </c>
      <c r="E168" s="24">
        <f>WORKDAY.INTL(E167,1,11,JoursFériés21[])</f>
        <v>44392</v>
      </c>
      <c r="F168" s="100" t="str">
        <f t="shared" si="18"/>
        <v>44392-TEST</v>
      </c>
      <c r="G168" s="78" t="str">
        <f>IFERROR(VLOOKUP($F168,Kélio[],4,FALSE),"")</f>
        <v/>
      </c>
      <c r="H168" s="76" t="str">
        <f t="shared" si="19"/>
        <v/>
      </c>
      <c r="I168" s="78">
        <f t="shared" si="20"/>
        <v>0</v>
      </c>
      <c r="J168" s="76">
        <f>IFERROR(IF(VLOOKUP(F168,THP[],7,FALSE)="OUI",H168,SUMIFS('Hors prod'!K:K,'Hors prod'!B:B,E168,'Hors prod'!F:F,$G$2)*24),0)</f>
        <v>0</v>
      </c>
      <c r="K168" s="38" t="str">
        <f>IFERROR(VLOOKUP($F168,Prod!$A$2:$L$2,7,FALSE),"")</f>
        <v/>
      </c>
      <c r="L168" s="25" t="str">
        <f>IFERROR(IF(K168&gt;0,(K168/(Objectifs!$B$7*($H168-$J168))),""),"")</f>
        <v/>
      </c>
      <c r="M168" s="27" t="str">
        <f>IFERROR(VLOOKUP($F168,Prod!$A$2:$L$2,6,FALSE),"")</f>
        <v/>
      </c>
      <c r="N168" s="25" t="str">
        <f>IFERROR(IF(M168&gt;0,(M168/(Objectifs!$B$8*($H168-$J168))),""),"")</f>
        <v/>
      </c>
      <c r="O168" s="27" t="str">
        <f>IFERROR(VLOOKUP($F168,Prod!$A$2:$L$2,8,FALSE),"")</f>
        <v/>
      </c>
      <c r="P168" s="25" t="str">
        <f>IFERROR(IF(O168&gt;0,(O168/(Objectifs!$B$9*($H168-$J168))),""),"")</f>
        <v/>
      </c>
      <c r="Q168" s="27" t="str">
        <f>IFERROR(VLOOKUP($F168,Prod!$A$2:$L$2,11,FALSE),"")</f>
        <v/>
      </c>
      <c r="R168" s="25" t="str">
        <f>IFERROR(IF(Q168&gt;0,(Q168/(Objectifs!$B$10*(($H168-$J168)))),""),"")</f>
        <v/>
      </c>
      <c r="S168" s="27" t="str">
        <f>IFERROR(VLOOKUP($F168,Prod!$A$2:$L$2,10,FALSE),"")</f>
        <v/>
      </c>
      <c r="T168" s="25" t="str">
        <f>IFERROR(IF(S168&gt;0,(S168/(Objectifs!$B$13*(($H168-$J168)))),""),"")</f>
        <v/>
      </c>
      <c r="U168" s="27" t="str">
        <f>IFERROR(VLOOKUP($F168,Prod!$A$2:$L$2,9,FALSE),"")</f>
        <v/>
      </c>
      <c r="V168" s="25" t="str">
        <f>IFERROR(IF(U168&gt;0,(U168/(Objectifs!$B$14*(($H168-$J168)))),""),"")</f>
        <v/>
      </c>
      <c r="W168" s="27" t="str">
        <f>IFERROR(VLOOKUP($F168,Prod!$A$2:$L$2,12,FALSE),"")</f>
        <v/>
      </c>
      <c r="X168" s="25" t="str">
        <f>IFERROR(IF(W168&gt;0,(W168/(Objectifs!$B$15*(($H168-$J168)))),""),"")</f>
        <v/>
      </c>
      <c r="Y168" s="90" t="str">
        <f t="shared" si="25"/>
        <v/>
      </c>
      <c r="Z168" s="26" t="str">
        <f t="shared" si="26"/>
        <v/>
      </c>
      <c r="AA168" s="26"/>
      <c r="AB168" s="26"/>
    </row>
    <row r="169" spans="1:28" ht="21" customHeight="1" x14ac:dyDescent="0.25">
      <c r="A169" s="62">
        <f t="shared" si="21"/>
        <v>2021</v>
      </c>
      <c r="B169" s="62">
        <f t="shared" si="22"/>
        <v>2</v>
      </c>
      <c r="C169" s="62">
        <f t="shared" si="23"/>
        <v>7</v>
      </c>
      <c r="D169" s="62">
        <f t="shared" si="24"/>
        <v>28</v>
      </c>
      <c r="E169" s="24">
        <f>WORKDAY.INTL(E168,1,11,JoursFériés21[])</f>
        <v>44393</v>
      </c>
      <c r="F169" s="100" t="str">
        <f t="shared" si="18"/>
        <v>44393-TEST</v>
      </c>
      <c r="G169" s="78" t="str">
        <f>IFERROR(VLOOKUP($F169,Kélio[],4,FALSE),"")</f>
        <v/>
      </c>
      <c r="H169" s="76" t="str">
        <f t="shared" si="19"/>
        <v/>
      </c>
      <c r="I169" s="78">
        <f t="shared" si="20"/>
        <v>0</v>
      </c>
      <c r="J169" s="76">
        <f>IFERROR(IF(VLOOKUP(F169,THP[],7,FALSE)="OUI",H169,SUMIFS('Hors prod'!K:K,'Hors prod'!B:B,E169,'Hors prod'!F:F,$G$2)*24),0)</f>
        <v>0</v>
      </c>
      <c r="K169" s="38" t="str">
        <f>IFERROR(VLOOKUP($F169,Prod!$A$2:$L$2,7,FALSE),"")</f>
        <v/>
      </c>
      <c r="L169" s="25" t="str">
        <f>IFERROR(IF(K169&gt;0,(K169/(Objectifs!$B$7*($H169-$J169))),""),"")</f>
        <v/>
      </c>
      <c r="M169" s="27" t="str">
        <f>IFERROR(VLOOKUP($F169,Prod!$A$2:$L$2,6,FALSE),"")</f>
        <v/>
      </c>
      <c r="N169" s="25" t="str">
        <f>IFERROR(IF(M169&gt;0,(M169/(Objectifs!$B$8*($H169-$J169))),""),"")</f>
        <v/>
      </c>
      <c r="O169" s="27" t="str">
        <f>IFERROR(VLOOKUP($F169,Prod!$A$2:$L$2,8,FALSE),"")</f>
        <v/>
      </c>
      <c r="P169" s="25" t="str">
        <f>IFERROR(IF(O169&gt;0,(O169/(Objectifs!$B$9*($H169-$J169))),""),"")</f>
        <v/>
      </c>
      <c r="Q169" s="27" t="str">
        <f>IFERROR(VLOOKUP($F169,Prod!$A$2:$L$2,11,FALSE),"")</f>
        <v/>
      </c>
      <c r="R169" s="25" t="str">
        <f>IFERROR(IF(Q169&gt;0,(Q169/(Objectifs!$B$10*(($H169-$J169)))),""),"")</f>
        <v/>
      </c>
      <c r="S169" s="27" t="str">
        <f>IFERROR(VLOOKUP($F169,Prod!$A$2:$L$2,10,FALSE),"")</f>
        <v/>
      </c>
      <c r="T169" s="25" t="str">
        <f>IFERROR(IF(S169&gt;0,(S169/(Objectifs!$B$13*(($H169-$J169)))),""),"")</f>
        <v/>
      </c>
      <c r="U169" s="27" t="str">
        <f>IFERROR(VLOOKUP($F169,Prod!$A$2:$L$2,9,FALSE),"")</f>
        <v/>
      </c>
      <c r="V169" s="25" t="str">
        <f>IFERROR(IF(U169&gt;0,(U169/(Objectifs!$B$14*(($H169-$J169)))),""),"")</f>
        <v/>
      </c>
      <c r="W169" s="27" t="str">
        <f>IFERROR(VLOOKUP($F169,Prod!$A$2:$L$2,12,FALSE),"")</f>
        <v/>
      </c>
      <c r="X169" s="25" t="str">
        <f>IFERROR(IF(W169&gt;0,(W169/(Objectifs!$B$15*(($H169-$J169)))),""),"")</f>
        <v/>
      </c>
      <c r="Y169" s="90" t="str">
        <f t="shared" si="25"/>
        <v/>
      </c>
      <c r="Z169" s="26" t="str">
        <f t="shared" si="26"/>
        <v/>
      </c>
      <c r="AA169" s="26"/>
      <c r="AB169" s="26"/>
    </row>
    <row r="170" spans="1:28" ht="21" customHeight="1" x14ac:dyDescent="0.25">
      <c r="A170" s="62">
        <f t="shared" si="21"/>
        <v>2021</v>
      </c>
      <c r="B170" s="62">
        <f t="shared" si="22"/>
        <v>2</v>
      </c>
      <c r="C170" s="62">
        <f t="shared" si="23"/>
        <v>7</v>
      </c>
      <c r="D170" s="62">
        <f t="shared" si="24"/>
        <v>28</v>
      </c>
      <c r="E170" s="24">
        <f>WORKDAY.INTL(E169,1,11,JoursFériés21[])</f>
        <v>44394</v>
      </c>
      <c r="F170" s="100" t="str">
        <f t="shared" si="18"/>
        <v>44394-TEST</v>
      </c>
      <c r="G170" s="78" t="str">
        <f>IFERROR(VLOOKUP($F170,Kélio[],4,FALSE),"")</f>
        <v/>
      </c>
      <c r="H170" s="76" t="str">
        <f t="shared" si="19"/>
        <v/>
      </c>
      <c r="I170" s="78">
        <f t="shared" si="20"/>
        <v>0</v>
      </c>
      <c r="J170" s="76">
        <f>IFERROR(IF(VLOOKUP(F170,THP[],7,FALSE)="OUI",H170,SUMIFS('Hors prod'!K:K,'Hors prod'!B:B,E170,'Hors prod'!F:F,$G$2)*24),0)</f>
        <v>0</v>
      </c>
      <c r="K170" s="38" t="str">
        <f>IFERROR(VLOOKUP($F170,Prod!$A$2:$L$2,7,FALSE),"")</f>
        <v/>
      </c>
      <c r="L170" s="25" t="str">
        <f>IFERROR(IF(K170&gt;0,(K170/(Objectifs!$B$7*($H170-$J170))),""),"")</f>
        <v/>
      </c>
      <c r="M170" s="27" t="str">
        <f>IFERROR(VLOOKUP($F170,Prod!$A$2:$L$2,6,FALSE),"")</f>
        <v/>
      </c>
      <c r="N170" s="25" t="str">
        <f>IFERROR(IF(M170&gt;0,(M170/(Objectifs!$B$8*($H170-$J170))),""),"")</f>
        <v/>
      </c>
      <c r="O170" s="27" t="str">
        <f>IFERROR(VLOOKUP($F170,Prod!$A$2:$L$2,8,FALSE),"")</f>
        <v/>
      </c>
      <c r="P170" s="25" t="str">
        <f>IFERROR(IF(O170&gt;0,(O170/(Objectifs!$B$9*($H170-$J170))),""),"")</f>
        <v/>
      </c>
      <c r="Q170" s="27" t="str">
        <f>IFERROR(VLOOKUP($F170,Prod!$A$2:$L$2,11,FALSE),"")</f>
        <v/>
      </c>
      <c r="R170" s="25" t="str">
        <f>IFERROR(IF(Q170&gt;0,(Q170/(Objectifs!$B$10*(($H170-$J170)))),""),"")</f>
        <v/>
      </c>
      <c r="S170" s="27" t="str">
        <f>IFERROR(VLOOKUP($F170,Prod!$A$2:$L$2,10,FALSE),"")</f>
        <v/>
      </c>
      <c r="T170" s="25" t="str">
        <f>IFERROR(IF(S170&gt;0,(S170/(Objectifs!$B$13*(($H170-$J170)))),""),"")</f>
        <v/>
      </c>
      <c r="U170" s="27" t="str">
        <f>IFERROR(VLOOKUP($F170,Prod!$A$2:$L$2,9,FALSE),"")</f>
        <v/>
      </c>
      <c r="V170" s="25" t="str">
        <f>IFERROR(IF(U170&gt;0,(U170/(Objectifs!$B$14*(($H170-$J170)))),""),"")</f>
        <v/>
      </c>
      <c r="W170" s="27" t="str">
        <f>IFERROR(VLOOKUP($F170,Prod!$A$2:$L$2,12,FALSE),"")</f>
        <v/>
      </c>
      <c r="X170" s="25" t="str">
        <f>IFERROR(IF(W170&gt;0,(W170/(Objectifs!$B$15*(($H170-$J170)))),""),"")</f>
        <v/>
      </c>
      <c r="Y170" s="90" t="str">
        <f t="shared" si="25"/>
        <v/>
      </c>
      <c r="Z170" s="26" t="str">
        <f t="shared" si="26"/>
        <v/>
      </c>
      <c r="AA170" s="26"/>
      <c r="AB170" s="26"/>
    </row>
    <row r="171" spans="1:28" ht="21" customHeight="1" x14ac:dyDescent="0.25">
      <c r="A171" s="62">
        <f t="shared" si="21"/>
        <v>2021</v>
      </c>
      <c r="B171" s="62">
        <f t="shared" si="22"/>
        <v>2</v>
      </c>
      <c r="C171" s="62">
        <f t="shared" si="23"/>
        <v>7</v>
      </c>
      <c r="D171" s="62">
        <f t="shared" si="24"/>
        <v>29</v>
      </c>
      <c r="E171" s="24">
        <f>WORKDAY.INTL(E170,1,11,JoursFériés21[])</f>
        <v>44396</v>
      </c>
      <c r="F171" s="100" t="str">
        <f t="shared" si="18"/>
        <v>44396-TEST</v>
      </c>
      <c r="G171" s="78" t="str">
        <f>IFERROR(VLOOKUP($F171,Kélio[],4,FALSE),"")</f>
        <v/>
      </c>
      <c r="H171" s="76" t="str">
        <f t="shared" si="19"/>
        <v/>
      </c>
      <c r="I171" s="78">
        <f t="shared" si="20"/>
        <v>0</v>
      </c>
      <c r="J171" s="76">
        <f>IFERROR(IF(VLOOKUP(F171,THP[],7,FALSE)="OUI",H171,SUMIFS('Hors prod'!K:K,'Hors prod'!B:B,E171,'Hors prod'!F:F,$G$2)*24),0)</f>
        <v>0</v>
      </c>
      <c r="K171" s="38" t="str">
        <f>IFERROR(VLOOKUP($F171,Prod!$A$2:$L$2,7,FALSE),"")</f>
        <v/>
      </c>
      <c r="L171" s="25" t="str">
        <f>IFERROR(IF(K171&gt;0,(K171/(Objectifs!$B$7*($H171-$J171))),""),"")</f>
        <v/>
      </c>
      <c r="M171" s="27" t="str">
        <f>IFERROR(VLOOKUP($F171,Prod!$A$2:$L$2,6,FALSE),"")</f>
        <v/>
      </c>
      <c r="N171" s="25" t="str">
        <f>IFERROR(IF(M171&gt;0,(M171/(Objectifs!$B$8*($H171-$J171))),""),"")</f>
        <v/>
      </c>
      <c r="O171" s="27" t="str">
        <f>IFERROR(VLOOKUP($F171,Prod!$A$2:$L$2,8,FALSE),"")</f>
        <v/>
      </c>
      <c r="P171" s="25" t="str">
        <f>IFERROR(IF(O171&gt;0,(O171/(Objectifs!$B$9*($H171-$J171))),""),"")</f>
        <v/>
      </c>
      <c r="Q171" s="27" t="str">
        <f>IFERROR(VLOOKUP($F171,Prod!$A$2:$L$2,11,FALSE),"")</f>
        <v/>
      </c>
      <c r="R171" s="25" t="str">
        <f>IFERROR(IF(Q171&gt;0,(Q171/(Objectifs!$B$10*(($H171-$J171)))),""),"")</f>
        <v/>
      </c>
      <c r="S171" s="27" t="str">
        <f>IFERROR(VLOOKUP($F171,Prod!$A$2:$L$2,10,FALSE),"")</f>
        <v/>
      </c>
      <c r="T171" s="25" t="str">
        <f>IFERROR(IF(S171&gt;0,(S171/(Objectifs!$B$13*(($H171-$J171)))),""),"")</f>
        <v/>
      </c>
      <c r="U171" s="27" t="str">
        <f>IFERROR(VLOOKUP($F171,Prod!$A$2:$L$2,9,FALSE),"")</f>
        <v/>
      </c>
      <c r="V171" s="25" t="str">
        <f>IFERROR(IF(U171&gt;0,(U171/(Objectifs!$B$14*(($H171-$J171)))),""),"")</f>
        <v/>
      </c>
      <c r="W171" s="27" t="str">
        <f>IFERROR(VLOOKUP($F171,Prod!$A$2:$L$2,12,FALSE),"")</f>
        <v/>
      </c>
      <c r="X171" s="25" t="str">
        <f>IFERROR(IF(W171&gt;0,(W171/(Objectifs!$B$15*(($H171-$J171)))),""),"")</f>
        <v/>
      </c>
      <c r="Y171" s="90" t="str">
        <f t="shared" si="25"/>
        <v/>
      </c>
      <c r="Z171" s="26" t="str">
        <f t="shared" si="26"/>
        <v/>
      </c>
      <c r="AA171" s="26"/>
      <c r="AB171" s="26"/>
    </row>
    <row r="172" spans="1:28" ht="21" customHeight="1" x14ac:dyDescent="0.25">
      <c r="A172" s="62">
        <f t="shared" si="21"/>
        <v>2021</v>
      </c>
      <c r="B172" s="62">
        <f t="shared" si="22"/>
        <v>2</v>
      </c>
      <c r="C172" s="62">
        <f t="shared" si="23"/>
        <v>7</v>
      </c>
      <c r="D172" s="62">
        <f t="shared" si="24"/>
        <v>29</v>
      </c>
      <c r="E172" s="24">
        <f>WORKDAY.INTL(E171,1,11,JoursFériés21[])</f>
        <v>44397</v>
      </c>
      <c r="F172" s="100" t="str">
        <f t="shared" si="18"/>
        <v>44397-TEST</v>
      </c>
      <c r="G172" s="78" t="str">
        <f>IFERROR(VLOOKUP($F172,Kélio[],4,FALSE),"")</f>
        <v/>
      </c>
      <c r="H172" s="76" t="str">
        <f t="shared" si="19"/>
        <v/>
      </c>
      <c r="I172" s="78">
        <f t="shared" si="20"/>
        <v>0</v>
      </c>
      <c r="J172" s="76">
        <f>IFERROR(IF(VLOOKUP(F172,THP[],7,FALSE)="OUI",H172,SUMIFS('Hors prod'!K:K,'Hors prod'!B:B,E172,'Hors prod'!F:F,$G$2)*24),0)</f>
        <v>0</v>
      </c>
      <c r="K172" s="38" t="str">
        <f>IFERROR(VLOOKUP($F172,Prod!$A$2:$L$2,7,FALSE),"")</f>
        <v/>
      </c>
      <c r="L172" s="25" t="str">
        <f>IFERROR(IF(K172&gt;0,(K172/(Objectifs!$B$7*($H172-$J172))),""),"")</f>
        <v/>
      </c>
      <c r="M172" s="27" t="str">
        <f>IFERROR(VLOOKUP($F172,Prod!$A$2:$L$2,6,FALSE),"")</f>
        <v/>
      </c>
      <c r="N172" s="25" t="str">
        <f>IFERROR(IF(M172&gt;0,(M172/(Objectifs!$B$8*($H172-$J172))),""),"")</f>
        <v/>
      </c>
      <c r="O172" s="27" t="str">
        <f>IFERROR(VLOOKUP($F172,Prod!$A$2:$L$2,8,FALSE),"")</f>
        <v/>
      </c>
      <c r="P172" s="25" t="str">
        <f>IFERROR(IF(O172&gt;0,(O172/(Objectifs!$B$9*($H172-$J172))),""),"")</f>
        <v/>
      </c>
      <c r="Q172" s="27" t="str">
        <f>IFERROR(VLOOKUP($F172,Prod!$A$2:$L$2,11,FALSE),"")</f>
        <v/>
      </c>
      <c r="R172" s="25" t="str">
        <f>IFERROR(IF(Q172&gt;0,(Q172/(Objectifs!$B$10*(($H172-$J172)))),""),"")</f>
        <v/>
      </c>
      <c r="S172" s="27" t="str">
        <f>IFERROR(VLOOKUP($F172,Prod!$A$2:$L$2,10,FALSE),"")</f>
        <v/>
      </c>
      <c r="T172" s="25" t="str">
        <f>IFERROR(IF(S172&gt;0,(S172/(Objectifs!$B$13*(($H172-$J172)))),""),"")</f>
        <v/>
      </c>
      <c r="U172" s="27" t="str">
        <f>IFERROR(VLOOKUP($F172,Prod!$A$2:$L$2,9,FALSE),"")</f>
        <v/>
      </c>
      <c r="V172" s="25" t="str">
        <f>IFERROR(IF(U172&gt;0,(U172/(Objectifs!$B$14*(($H172-$J172)))),""),"")</f>
        <v/>
      </c>
      <c r="W172" s="27" t="str">
        <f>IFERROR(VLOOKUP($F172,Prod!$A$2:$L$2,12,FALSE),"")</f>
        <v/>
      </c>
      <c r="X172" s="25" t="str">
        <f>IFERROR(IF(W172&gt;0,(W172/(Objectifs!$B$15*(($H172-$J172)))),""),"")</f>
        <v/>
      </c>
      <c r="Y172" s="90" t="str">
        <f t="shared" si="25"/>
        <v/>
      </c>
      <c r="Z172" s="26" t="str">
        <f t="shared" si="26"/>
        <v/>
      </c>
      <c r="AA172" s="26"/>
      <c r="AB172" s="26"/>
    </row>
    <row r="173" spans="1:28" ht="21" customHeight="1" x14ac:dyDescent="0.25">
      <c r="A173" s="62">
        <f t="shared" si="21"/>
        <v>2021</v>
      </c>
      <c r="B173" s="62">
        <f t="shared" si="22"/>
        <v>2</v>
      </c>
      <c r="C173" s="62">
        <f t="shared" si="23"/>
        <v>7</v>
      </c>
      <c r="D173" s="62">
        <f t="shared" si="24"/>
        <v>29</v>
      </c>
      <c r="E173" s="24">
        <f>WORKDAY.INTL(E172,1,11,JoursFériés21[])</f>
        <v>44398</v>
      </c>
      <c r="F173" s="100" t="str">
        <f t="shared" si="18"/>
        <v>44398-TEST</v>
      </c>
      <c r="G173" s="78" t="str">
        <f>IFERROR(VLOOKUP($F173,Kélio[],4,FALSE),"")</f>
        <v/>
      </c>
      <c r="H173" s="76" t="str">
        <f t="shared" si="19"/>
        <v/>
      </c>
      <c r="I173" s="78">
        <f t="shared" si="20"/>
        <v>0</v>
      </c>
      <c r="J173" s="76">
        <f>IFERROR(IF(VLOOKUP(F173,THP[],7,FALSE)="OUI",H173,SUMIFS('Hors prod'!K:K,'Hors prod'!B:B,E173,'Hors prod'!F:F,$G$2)*24),0)</f>
        <v>0</v>
      </c>
      <c r="K173" s="38" t="str">
        <f>IFERROR(VLOOKUP($F173,Prod!$A$2:$L$2,7,FALSE),"")</f>
        <v/>
      </c>
      <c r="L173" s="25" t="str">
        <f>IFERROR(IF(K173&gt;0,(K173/(Objectifs!$B$7*($H173-$J173))),""),"")</f>
        <v/>
      </c>
      <c r="M173" s="27" t="str">
        <f>IFERROR(VLOOKUP($F173,Prod!$A$2:$L$2,6,FALSE),"")</f>
        <v/>
      </c>
      <c r="N173" s="25" t="str">
        <f>IFERROR(IF(M173&gt;0,(M173/(Objectifs!$B$8*($H173-$J173))),""),"")</f>
        <v/>
      </c>
      <c r="O173" s="27" t="str">
        <f>IFERROR(VLOOKUP($F173,Prod!$A$2:$L$2,8,FALSE),"")</f>
        <v/>
      </c>
      <c r="P173" s="25" t="str">
        <f>IFERROR(IF(O173&gt;0,(O173/(Objectifs!$B$9*($H173-$J173))),""),"")</f>
        <v/>
      </c>
      <c r="Q173" s="27" t="str">
        <f>IFERROR(VLOOKUP($F173,Prod!$A$2:$L$2,11,FALSE),"")</f>
        <v/>
      </c>
      <c r="R173" s="25" t="str">
        <f>IFERROR(IF(Q173&gt;0,(Q173/(Objectifs!$B$10*(($H173-$J173)))),""),"")</f>
        <v/>
      </c>
      <c r="S173" s="27" t="str">
        <f>IFERROR(VLOOKUP($F173,Prod!$A$2:$L$2,10,FALSE),"")</f>
        <v/>
      </c>
      <c r="T173" s="25" t="str">
        <f>IFERROR(IF(S173&gt;0,(S173/(Objectifs!$B$13*(($H173-$J173)))),""),"")</f>
        <v/>
      </c>
      <c r="U173" s="27" t="str">
        <f>IFERROR(VLOOKUP($F173,Prod!$A$2:$L$2,9,FALSE),"")</f>
        <v/>
      </c>
      <c r="V173" s="25" t="str">
        <f>IFERROR(IF(U173&gt;0,(U173/(Objectifs!$B$14*(($H173-$J173)))),""),"")</f>
        <v/>
      </c>
      <c r="W173" s="27" t="str">
        <f>IFERROR(VLOOKUP($F173,Prod!$A$2:$L$2,12,FALSE),"")</f>
        <v/>
      </c>
      <c r="X173" s="25" t="str">
        <f>IFERROR(IF(W173&gt;0,(W173/(Objectifs!$B$15*(($H173-$J173)))),""),"")</f>
        <v/>
      </c>
      <c r="Y173" s="90" t="str">
        <f t="shared" si="25"/>
        <v/>
      </c>
      <c r="Z173" s="26" t="str">
        <f t="shared" si="26"/>
        <v/>
      </c>
      <c r="AA173" s="26"/>
      <c r="AB173" s="26"/>
    </row>
    <row r="174" spans="1:28" ht="21" customHeight="1" x14ac:dyDescent="0.25">
      <c r="A174" s="62">
        <f t="shared" si="21"/>
        <v>2021</v>
      </c>
      <c r="B174" s="62">
        <f t="shared" si="22"/>
        <v>2</v>
      </c>
      <c r="C174" s="62">
        <f t="shared" si="23"/>
        <v>7</v>
      </c>
      <c r="D174" s="62">
        <f t="shared" si="24"/>
        <v>29</v>
      </c>
      <c r="E174" s="24">
        <f>WORKDAY.INTL(E173,1,11,JoursFériés21[])</f>
        <v>44399</v>
      </c>
      <c r="F174" s="100" t="str">
        <f t="shared" si="18"/>
        <v>44399-TEST</v>
      </c>
      <c r="G174" s="78" t="str">
        <f>IFERROR(VLOOKUP($F174,Kélio[],4,FALSE),"")</f>
        <v/>
      </c>
      <c r="H174" s="76" t="str">
        <f t="shared" si="19"/>
        <v/>
      </c>
      <c r="I174" s="78">
        <f t="shared" si="20"/>
        <v>0</v>
      </c>
      <c r="J174" s="76">
        <f>IFERROR(IF(VLOOKUP(F174,THP[],7,FALSE)="OUI",H174,SUMIFS('Hors prod'!K:K,'Hors prod'!B:B,E174,'Hors prod'!F:F,$G$2)*24),0)</f>
        <v>0</v>
      </c>
      <c r="K174" s="38" t="str">
        <f>IFERROR(VLOOKUP($F174,Prod!$A$2:$L$2,7,FALSE),"")</f>
        <v/>
      </c>
      <c r="L174" s="25" t="str">
        <f>IFERROR(IF(K174&gt;0,(K174/(Objectifs!$B$7*($H174-$J174))),""),"")</f>
        <v/>
      </c>
      <c r="M174" s="27" t="str">
        <f>IFERROR(VLOOKUP($F174,Prod!$A$2:$L$2,6,FALSE),"")</f>
        <v/>
      </c>
      <c r="N174" s="25" t="str">
        <f>IFERROR(IF(M174&gt;0,(M174/(Objectifs!$B$8*($H174-$J174))),""),"")</f>
        <v/>
      </c>
      <c r="O174" s="27" t="str">
        <f>IFERROR(VLOOKUP($F174,Prod!$A$2:$L$2,8,FALSE),"")</f>
        <v/>
      </c>
      <c r="P174" s="25" t="str">
        <f>IFERROR(IF(O174&gt;0,(O174/(Objectifs!$B$9*($H174-$J174))),""),"")</f>
        <v/>
      </c>
      <c r="Q174" s="27" t="str">
        <f>IFERROR(VLOOKUP($F174,Prod!$A$2:$L$2,11,FALSE),"")</f>
        <v/>
      </c>
      <c r="R174" s="25" t="str">
        <f>IFERROR(IF(Q174&gt;0,(Q174/(Objectifs!$B$10*(($H174-$J174)))),""),"")</f>
        <v/>
      </c>
      <c r="S174" s="27" t="str">
        <f>IFERROR(VLOOKUP($F174,Prod!$A$2:$L$2,10,FALSE),"")</f>
        <v/>
      </c>
      <c r="T174" s="25" t="str">
        <f>IFERROR(IF(S174&gt;0,(S174/(Objectifs!$B$13*(($H174-$J174)))),""),"")</f>
        <v/>
      </c>
      <c r="U174" s="27" t="str">
        <f>IFERROR(VLOOKUP($F174,Prod!$A$2:$L$2,9,FALSE),"")</f>
        <v/>
      </c>
      <c r="V174" s="25" t="str">
        <f>IFERROR(IF(U174&gt;0,(U174/(Objectifs!$B$14*(($H174-$J174)))),""),"")</f>
        <v/>
      </c>
      <c r="W174" s="27" t="str">
        <f>IFERROR(VLOOKUP($F174,Prod!$A$2:$L$2,12,FALSE),"")</f>
        <v/>
      </c>
      <c r="X174" s="25" t="str">
        <f>IFERROR(IF(W174&gt;0,(W174/(Objectifs!$B$15*(($H174-$J174)))),""),"")</f>
        <v/>
      </c>
      <c r="Y174" s="90" t="str">
        <f t="shared" si="25"/>
        <v/>
      </c>
      <c r="Z174" s="26" t="str">
        <f t="shared" si="26"/>
        <v/>
      </c>
      <c r="AA174" s="26"/>
      <c r="AB174" s="26"/>
    </row>
    <row r="175" spans="1:28" ht="21" customHeight="1" x14ac:dyDescent="0.25">
      <c r="A175" s="62">
        <f t="shared" si="21"/>
        <v>2021</v>
      </c>
      <c r="B175" s="62">
        <f t="shared" si="22"/>
        <v>2</v>
      </c>
      <c r="C175" s="62">
        <f t="shared" si="23"/>
        <v>7</v>
      </c>
      <c r="D175" s="62">
        <f t="shared" si="24"/>
        <v>29</v>
      </c>
      <c r="E175" s="24">
        <f>WORKDAY.INTL(E174,1,11,JoursFériés21[])</f>
        <v>44400</v>
      </c>
      <c r="F175" s="100" t="str">
        <f t="shared" si="18"/>
        <v>44400-TEST</v>
      </c>
      <c r="G175" s="78" t="str">
        <f>IFERROR(VLOOKUP($F175,Kélio[],4,FALSE),"")</f>
        <v/>
      </c>
      <c r="H175" s="76" t="str">
        <f t="shared" si="19"/>
        <v/>
      </c>
      <c r="I175" s="78">
        <f t="shared" si="20"/>
        <v>0</v>
      </c>
      <c r="J175" s="76">
        <f>IFERROR(IF(VLOOKUP(F175,THP[],7,FALSE)="OUI",H175,SUMIFS('Hors prod'!K:K,'Hors prod'!B:B,E175,'Hors prod'!F:F,$G$2)*24),0)</f>
        <v>0</v>
      </c>
      <c r="K175" s="38" t="str">
        <f>IFERROR(VLOOKUP($F175,Prod!$A$2:$L$2,7,FALSE),"")</f>
        <v/>
      </c>
      <c r="L175" s="25" t="str">
        <f>IFERROR(IF(K175&gt;0,(K175/(Objectifs!$B$7*($H175-$J175))),""),"")</f>
        <v/>
      </c>
      <c r="M175" s="27" t="str">
        <f>IFERROR(VLOOKUP($F175,Prod!$A$2:$L$2,6,FALSE),"")</f>
        <v/>
      </c>
      <c r="N175" s="25" t="str">
        <f>IFERROR(IF(M175&gt;0,(M175/(Objectifs!$B$8*($H175-$J175))),""),"")</f>
        <v/>
      </c>
      <c r="O175" s="27" t="str">
        <f>IFERROR(VLOOKUP($F175,Prod!$A$2:$L$2,8,FALSE),"")</f>
        <v/>
      </c>
      <c r="P175" s="25" t="str">
        <f>IFERROR(IF(O175&gt;0,(O175/(Objectifs!$B$9*($H175-$J175))),""),"")</f>
        <v/>
      </c>
      <c r="Q175" s="27" t="str">
        <f>IFERROR(VLOOKUP($F175,Prod!$A$2:$L$2,11,FALSE),"")</f>
        <v/>
      </c>
      <c r="R175" s="25" t="str">
        <f>IFERROR(IF(Q175&gt;0,(Q175/(Objectifs!$B$10*(($H175-$J175)))),""),"")</f>
        <v/>
      </c>
      <c r="S175" s="27" t="str">
        <f>IFERROR(VLOOKUP($F175,Prod!$A$2:$L$2,10,FALSE),"")</f>
        <v/>
      </c>
      <c r="T175" s="25" t="str">
        <f>IFERROR(IF(S175&gt;0,(S175/(Objectifs!$B$13*(($H175-$J175)))),""),"")</f>
        <v/>
      </c>
      <c r="U175" s="27" t="str">
        <f>IFERROR(VLOOKUP($F175,Prod!$A$2:$L$2,9,FALSE),"")</f>
        <v/>
      </c>
      <c r="V175" s="25" t="str">
        <f>IFERROR(IF(U175&gt;0,(U175/(Objectifs!$B$14*(($H175-$J175)))),""),"")</f>
        <v/>
      </c>
      <c r="W175" s="27" t="str">
        <f>IFERROR(VLOOKUP($F175,Prod!$A$2:$L$2,12,FALSE),"")</f>
        <v/>
      </c>
      <c r="X175" s="25" t="str">
        <f>IFERROR(IF(W175&gt;0,(W175/(Objectifs!$B$15*(($H175-$J175)))),""),"")</f>
        <v/>
      </c>
      <c r="Y175" s="90" t="str">
        <f t="shared" si="25"/>
        <v/>
      </c>
      <c r="Z175" s="26" t="str">
        <f t="shared" si="26"/>
        <v/>
      </c>
      <c r="AA175" s="26"/>
      <c r="AB175" s="26"/>
    </row>
    <row r="176" spans="1:28" ht="21" customHeight="1" x14ac:dyDescent="0.25">
      <c r="A176" s="62">
        <f t="shared" si="21"/>
        <v>2021</v>
      </c>
      <c r="B176" s="62">
        <f t="shared" si="22"/>
        <v>2</v>
      </c>
      <c r="C176" s="62">
        <f t="shared" si="23"/>
        <v>7</v>
      </c>
      <c r="D176" s="62">
        <f t="shared" si="24"/>
        <v>29</v>
      </c>
      <c r="E176" s="24">
        <f>WORKDAY.INTL(E175,1,11,JoursFériés21[])</f>
        <v>44401</v>
      </c>
      <c r="F176" s="100" t="str">
        <f t="shared" si="18"/>
        <v>44401-TEST</v>
      </c>
      <c r="G176" s="78" t="str">
        <f>IFERROR(VLOOKUP($F176,Kélio[],4,FALSE),"")</f>
        <v/>
      </c>
      <c r="H176" s="76" t="str">
        <f t="shared" si="19"/>
        <v/>
      </c>
      <c r="I176" s="78">
        <f t="shared" si="20"/>
        <v>0</v>
      </c>
      <c r="J176" s="76">
        <f>IFERROR(IF(VLOOKUP(F176,THP[],7,FALSE)="OUI",H176,SUMIFS('Hors prod'!K:K,'Hors prod'!B:B,E176,'Hors prod'!F:F,$G$2)*24),0)</f>
        <v>0</v>
      </c>
      <c r="K176" s="38" t="str">
        <f>IFERROR(VLOOKUP($F176,Prod!$A$2:$L$2,7,FALSE),"")</f>
        <v/>
      </c>
      <c r="L176" s="25" t="str">
        <f>IFERROR(IF(K176&gt;0,(K176/(Objectifs!$B$7*($H176-$J176))),""),"")</f>
        <v/>
      </c>
      <c r="M176" s="27" t="str">
        <f>IFERROR(VLOOKUP($F176,Prod!$A$2:$L$2,6,FALSE),"")</f>
        <v/>
      </c>
      <c r="N176" s="25" t="str">
        <f>IFERROR(IF(M176&gt;0,(M176/(Objectifs!$B$8*($H176-$J176))),""),"")</f>
        <v/>
      </c>
      <c r="O176" s="27" t="str">
        <f>IFERROR(VLOOKUP($F176,Prod!$A$2:$L$2,8,FALSE),"")</f>
        <v/>
      </c>
      <c r="P176" s="25" t="str">
        <f>IFERROR(IF(O176&gt;0,(O176/(Objectifs!$B$9*($H176-$J176))),""),"")</f>
        <v/>
      </c>
      <c r="Q176" s="27" t="str">
        <f>IFERROR(VLOOKUP($F176,Prod!$A$2:$L$2,11,FALSE),"")</f>
        <v/>
      </c>
      <c r="R176" s="25" t="str">
        <f>IFERROR(IF(Q176&gt;0,(Q176/(Objectifs!$B$10*(($H176-$J176)))),""),"")</f>
        <v/>
      </c>
      <c r="S176" s="27" t="str">
        <f>IFERROR(VLOOKUP($F176,Prod!$A$2:$L$2,10,FALSE),"")</f>
        <v/>
      </c>
      <c r="T176" s="25" t="str">
        <f>IFERROR(IF(S176&gt;0,(S176/(Objectifs!$B$13*(($H176-$J176)))),""),"")</f>
        <v/>
      </c>
      <c r="U176" s="27" t="str">
        <f>IFERROR(VLOOKUP($F176,Prod!$A$2:$L$2,9,FALSE),"")</f>
        <v/>
      </c>
      <c r="V176" s="25" t="str">
        <f>IFERROR(IF(U176&gt;0,(U176/(Objectifs!$B$14*(($H176-$J176)))),""),"")</f>
        <v/>
      </c>
      <c r="W176" s="27" t="str">
        <f>IFERROR(VLOOKUP($F176,Prod!$A$2:$L$2,12,FALSE),"")</f>
        <v/>
      </c>
      <c r="X176" s="25" t="str">
        <f>IFERROR(IF(W176&gt;0,(W176/(Objectifs!$B$15*(($H176-$J176)))),""),"")</f>
        <v/>
      </c>
      <c r="Y176" s="90" t="str">
        <f t="shared" si="25"/>
        <v/>
      </c>
      <c r="Z176" s="26" t="str">
        <f t="shared" si="26"/>
        <v/>
      </c>
      <c r="AA176" s="26"/>
      <c r="AB176" s="26"/>
    </row>
    <row r="177" spans="1:28" ht="21" customHeight="1" x14ac:dyDescent="0.25">
      <c r="A177" s="62">
        <f t="shared" si="21"/>
        <v>2021</v>
      </c>
      <c r="B177" s="62">
        <f t="shared" si="22"/>
        <v>2</v>
      </c>
      <c r="C177" s="62">
        <f t="shared" si="23"/>
        <v>7</v>
      </c>
      <c r="D177" s="62">
        <f t="shared" si="24"/>
        <v>30</v>
      </c>
      <c r="E177" s="24">
        <f>WORKDAY.INTL(E176,1,11,JoursFériés21[])</f>
        <v>44403</v>
      </c>
      <c r="F177" s="100" t="str">
        <f t="shared" si="18"/>
        <v>44403-TEST</v>
      </c>
      <c r="G177" s="78" t="str">
        <f>IFERROR(VLOOKUP($F177,Kélio[],4,FALSE),"")</f>
        <v/>
      </c>
      <c r="H177" s="76" t="str">
        <f t="shared" si="19"/>
        <v/>
      </c>
      <c r="I177" s="78">
        <f t="shared" si="20"/>
        <v>0</v>
      </c>
      <c r="J177" s="76">
        <f>IFERROR(IF(VLOOKUP(F177,THP[],7,FALSE)="OUI",H177,SUMIFS('Hors prod'!K:K,'Hors prod'!B:B,E177,'Hors prod'!F:F,$G$2)*24),0)</f>
        <v>0</v>
      </c>
      <c r="K177" s="38" t="str">
        <f>IFERROR(VLOOKUP($F177,Prod!$A$2:$L$2,7,FALSE),"")</f>
        <v/>
      </c>
      <c r="L177" s="25" t="str">
        <f>IFERROR(IF(K177&gt;0,(K177/(Objectifs!$B$7*($H177-$J177))),""),"")</f>
        <v/>
      </c>
      <c r="M177" s="27" t="str">
        <f>IFERROR(VLOOKUP($F177,Prod!$A$2:$L$2,6,FALSE),"")</f>
        <v/>
      </c>
      <c r="N177" s="25" t="str">
        <f>IFERROR(IF(M177&gt;0,(M177/(Objectifs!$B$8*($H177-$J177))),""),"")</f>
        <v/>
      </c>
      <c r="O177" s="27" t="str">
        <f>IFERROR(VLOOKUP($F177,Prod!$A$2:$L$2,8,FALSE),"")</f>
        <v/>
      </c>
      <c r="P177" s="25" t="str">
        <f>IFERROR(IF(O177&gt;0,(O177/(Objectifs!$B$9*($H177-$J177))),""),"")</f>
        <v/>
      </c>
      <c r="Q177" s="27" t="str">
        <f>IFERROR(VLOOKUP($F177,Prod!$A$2:$L$2,11,FALSE),"")</f>
        <v/>
      </c>
      <c r="R177" s="25" t="str">
        <f>IFERROR(IF(Q177&gt;0,(Q177/(Objectifs!$B$10*(($H177-$J177)))),""),"")</f>
        <v/>
      </c>
      <c r="S177" s="27" t="str">
        <f>IFERROR(VLOOKUP($F177,Prod!$A$2:$L$2,10,FALSE),"")</f>
        <v/>
      </c>
      <c r="T177" s="25" t="str">
        <f>IFERROR(IF(S177&gt;0,(S177/(Objectifs!$B$13*(($H177-$J177)))),""),"")</f>
        <v/>
      </c>
      <c r="U177" s="27" t="str">
        <f>IFERROR(VLOOKUP($F177,Prod!$A$2:$L$2,9,FALSE),"")</f>
        <v/>
      </c>
      <c r="V177" s="25" t="str">
        <f>IFERROR(IF(U177&gt;0,(U177/(Objectifs!$B$14*(($H177-$J177)))),""),"")</f>
        <v/>
      </c>
      <c r="W177" s="27" t="str">
        <f>IFERROR(VLOOKUP($F177,Prod!$A$2:$L$2,12,FALSE),"")</f>
        <v/>
      </c>
      <c r="X177" s="25" t="str">
        <f>IFERROR(IF(W177&gt;0,(W177/(Objectifs!$B$15*(($H177-$J177)))),""),"")</f>
        <v/>
      </c>
      <c r="Y177" s="90" t="str">
        <f t="shared" si="25"/>
        <v/>
      </c>
      <c r="Z177" s="26" t="str">
        <f t="shared" si="26"/>
        <v/>
      </c>
      <c r="AA177" s="26"/>
      <c r="AB177" s="26"/>
    </row>
    <row r="178" spans="1:28" ht="21" customHeight="1" x14ac:dyDescent="0.25">
      <c r="A178" s="62">
        <f t="shared" si="21"/>
        <v>2021</v>
      </c>
      <c r="B178" s="62">
        <f t="shared" si="22"/>
        <v>2</v>
      </c>
      <c r="C178" s="62">
        <f t="shared" si="23"/>
        <v>7</v>
      </c>
      <c r="D178" s="62">
        <f t="shared" si="24"/>
        <v>30</v>
      </c>
      <c r="E178" s="24">
        <f>WORKDAY.INTL(E177,1,11,JoursFériés21[])</f>
        <v>44404</v>
      </c>
      <c r="F178" s="100" t="str">
        <f t="shared" si="18"/>
        <v>44404-TEST</v>
      </c>
      <c r="G178" s="78" t="str">
        <f>IFERROR(VLOOKUP($F178,Kélio[],4,FALSE),"")</f>
        <v/>
      </c>
      <c r="H178" s="76" t="str">
        <f t="shared" si="19"/>
        <v/>
      </c>
      <c r="I178" s="78">
        <f t="shared" si="20"/>
        <v>0</v>
      </c>
      <c r="J178" s="76">
        <f>IFERROR(IF(VLOOKUP(F178,THP[],7,FALSE)="OUI",H178,SUMIFS('Hors prod'!K:K,'Hors prod'!B:B,E178,'Hors prod'!F:F,$G$2)*24),0)</f>
        <v>0</v>
      </c>
      <c r="K178" s="38" t="str">
        <f>IFERROR(VLOOKUP($F178,Prod!$A$2:$L$2,7,FALSE),"")</f>
        <v/>
      </c>
      <c r="L178" s="25" t="str">
        <f>IFERROR(IF(K178&gt;0,(K178/(Objectifs!$B$7*($H178-$J178))),""),"")</f>
        <v/>
      </c>
      <c r="M178" s="27" t="str">
        <f>IFERROR(VLOOKUP($F178,Prod!$A$2:$L$2,6,FALSE),"")</f>
        <v/>
      </c>
      <c r="N178" s="25" t="str">
        <f>IFERROR(IF(M178&gt;0,(M178/(Objectifs!$B$8*($H178-$J178))),""),"")</f>
        <v/>
      </c>
      <c r="O178" s="27" t="str">
        <f>IFERROR(VLOOKUP($F178,Prod!$A$2:$L$2,8,FALSE),"")</f>
        <v/>
      </c>
      <c r="P178" s="25" t="str">
        <f>IFERROR(IF(O178&gt;0,(O178/(Objectifs!$B$9*($H178-$J178))),""),"")</f>
        <v/>
      </c>
      <c r="Q178" s="27" t="str">
        <f>IFERROR(VLOOKUP($F178,Prod!$A$2:$L$2,11,FALSE),"")</f>
        <v/>
      </c>
      <c r="R178" s="25" t="str">
        <f>IFERROR(IF(Q178&gt;0,(Q178/(Objectifs!$B$10*(($H178-$J178)))),""),"")</f>
        <v/>
      </c>
      <c r="S178" s="27" t="str">
        <f>IFERROR(VLOOKUP($F178,Prod!$A$2:$L$2,10,FALSE),"")</f>
        <v/>
      </c>
      <c r="T178" s="25" t="str">
        <f>IFERROR(IF(S178&gt;0,(S178/(Objectifs!$B$13*(($H178-$J178)))),""),"")</f>
        <v/>
      </c>
      <c r="U178" s="27" t="str">
        <f>IFERROR(VLOOKUP($F178,Prod!$A$2:$L$2,9,FALSE),"")</f>
        <v/>
      </c>
      <c r="V178" s="25" t="str">
        <f>IFERROR(IF(U178&gt;0,(U178/(Objectifs!$B$14*(($H178-$J178)))),""),"")</f>
        <v/>
      </c>
      <c r="W178" s="27" t="str">
        <f>IFERROR(VLOOKUP($F178,Prod!$A$2:$L$2,12,FALSE),"")</f>
        <v/>
      </c>
      <c r="X178" s="25" t="str">
        <f>IFERROR(IF(W178&gt;0,(W178/(Objectifs!$B$15*(($H178-$J178)))),""),"")</f>
        <v/>
      </c>
      <c r="Y178" s="90" t="str">
        <f t="shared" si="25"/>
        <v/>
      </c>
      <c r="Z178" s="26" t="str">
        <f t="shared" si="26"/>
        <v/>
      </c>
      <c r="AA178" s="26"/>
      <c r="AB178" s="26"/>
    </row>
    <row r="179" spans="1:28" ht="21" customHeight="1" x14ac:dyDescent="0.25">
      <c r="A179" s="62">
        <f t="shared" si="21"/>
        <v>2021</v>
      </c>
      <c r="B179" s="62">
        <f t="shared" si="22"/>
        <v>2</v>
      </c>
      <c r="C179" s="62">
        <f t="shared" si="23"/>
        <v>7</v>
      </c>
      <c r="D179" s="62">
        <f t="shared" si="24"/>
        <v>30</v>
      </c>
      <c r="E179" s="24">
        <f>WORKDAY.INTL(E178,1,11,JoursFériés21[])</f>
        <v>44405</v>
      </c>
      <c r="F179" s="100" t="str">
        <f t="shared" si="18"/>
        <v>44405-TEST</v>
      </c>
      <c r="G179" s="78" t="str">
        <f>IFERROR(VLOOKUP($F179,Kélio[],4,FALSE),"")</f>
        <v/>
      </c>
      <c r="H179" s="76" t="str">
        <f t="shared" si="19"/>
        <v/>
      </c>
      <c r="I179" s="78">
        <f t="shared" si="20"/>
        <v>0</v>
      </c>
      <c r="J179" s="76">
        <f>IFERROR(IF(VLOOKUP(F179,THP[],7,FALSE)="OUI",H179,SUMIFS('Hors prod'!K:K,'Hors prod'!B:B,E179,'Hors prod'!F:F,$G$2)*24),0)</f>
        <v>0</v>
      </c>
      <c r="K179" s="38" t="str">
        <f>IFERROR(VLOOKUP($F179,Prod!$A$2:$L$2,7,FALSE),"")</f>
        <v/>
      </c>
      <c r="L179" s="25" t="str">
        <f>IFERROR(IF(K179&gt;0,(K179/(Objectifs!$B$7*($H179-$J179))),""),"")</f>
        <v/>
      </c>
      <c r="M179" s="27" t="str">
        <f>IFERROR(VLOOKUP($F179,Prod!$A$2:$L$2,6,FALSE),"")</f>
        <v/>
      </c>
      <c r="N179" s="25" t="str">
        <f>IFERROR(IF(M179&gt;0,(M179/(Objectifs!$B$8*($H179-$J179))),""),"")</f>
        <v/>
      </c>
      <c r="O179" s="27" t="str">
        <f>IFERROR(VLOOKUP($F179,Prod!$A$2:$L$2,8,FALSE),"")</f>
        <v/>
      </c>
      <c r="P179" s="25" t="str">
        <f>IFERROR(IF(O179&gt;0,(O179/(Objectifs!$B$9*($H179-$J179))),""),"")</f>
        <v/>
      </c>
      <c r="Q179" s="27" t="str">
        <f>IFERROR(VLOOKUP($F179,Prod!$A$2:$L$2,11,FALSE),"")</f>
        <v/>
      </c>
      <c r="R179" s="25" t="str">
        <f>IFERROR(IF(Q179&gt;0,(Q179/(Objectifs!$B$10*(($H179-$J179)))),""),"")</f>
        <v/>
      </c>
      <c r="S179" s="27" t="str">
        <f>IFERROR(VLOOKUP($F179,Prod!$A$2:$L$2,10,FALSE),"")</f>
        <v/>
      </c>
      <c r="T179" s="25" t="str">
        <f>IFERROR(IF(S179&gt;0,(S179/(Objectifs!$B$13*(($H179-$J179)))),""),"")</f>
        <v/>
      </c>
      <c r="U179" s="27" t="str">
        <f>IFERROR(VLOOKUP($F179,Prod!$A$2:$L$2,9,FALSE),"")</f>
        <v/>
      </c>
      <c r="V179" s="25" t="str">
        <f>IFERROR(IF(U179&gt;0,(U179/(Objectifs!$B$14*(($H179-$J179)))),""),"")</f>
        <v/>
      </c>
      <c r="W179" s="27" t="str">
        <f>IFERROR(VLOOKUP($F179,Prod!$A$2:$L$2,12,FALSE),"")</f>
        <v/>
      </c>
      <c r="X179" s="25" t="str">
        <f>IFERROR(IF(W179&gt;0,(W179/(Objectifs!$B$15*(($H179-$J179)))),""),"")</f>
        <v/>
      </c>
      <c r="Y179" s="90" t="str">
        <f t="shared" si="25"/>
        <v/>
      </c>
      <c r="Z179" s="26" t="str">
        <f t="shared" si="26"/>
        <v/>
      </c>
      <c r="AA179" s="26"/>
      <c r="AB179" s="26"/>
    </row>
    <row r="180" spans="1:28" ht="21" customHeight="1" x14ac:dyDescent="0.25">
      <c r="A180" s="62">
        <f t="shared" si="21"/>
        <v>2021</v>
      </c>
      <c r="B180" s="62">
        <f t="shared" si="22"/>
        <v>2</v>
      </c>
      <c r="C180" s="62">
        <f t="shared" si="23"/>
        <v>7</v>
      </c>
      <c r="D180" s="62">
        <f t="shared" si="24"/>
        <v>30</v>
      </c>
      <c r="E180" s="24">
        <f>WORKDAY.INTL(E179,1,11,JoursFériés21[])</f>
        <v>44406</v>
      </c>
      <c r="F180" s="100" t="str">
        <f t="shared" si="18"/>
        <v>44406-TEST</v>
      </c>
      <c r="G180" s="78" t="str">
        <f>IFERROR(VLOOKUP($F180,Kélio[],4,FALSE),"")</f>
        <v/>
      </c>
      <c r="H180" s="76" t="str">
        <f t="shared" si="19"/>
        <v/>
      </c>
      <c r="I180" s="78">
        <f t="shared" si="20"/>
        <v>0</v>
      </c>
      <c r="J180" s="76">
        <f>IFERROR(IF(VLOOKUP(F180,THP[],7,FALSE)="OUI",H180,SUMIFS('Hors prod'!K:K,'Hors prod'!B:B,E180,'Hors prod'!F:F,$G$2)*24),0)</f>
        <v>0</v>
      </c>
      <c r="K180" s="38" t="str">
        <f>IFERROR(VLOOKUP($F180,Prod!$A$2:$L$2,7,FALSE),"")</f>
        <v/>
      </c>
      <c r="L180" s="25" t="str">
        <f>IFERROR(IF(K180&gt;0,(K180/(Objectifs!$B$7*($H180-$J180))),""),"")</f>
        <v/>
      </c>
      <c r="M180" s="27" t="str">
        <f>IFERROR(VLOOKUP($F180,Prod!$A$2:$L$2,6,FALSE),"")</f>
        <v/>
      </c>
      <c r="N180" s="25" t="str">
        <f>IFERROR(IF(M180&gt;0,(M180/(Objectifs!$B$8*($H180-$J180))),""),"")</f>
        <v/>
      </c>
      <c r="O180" s="27" t="str">
        <f>IFERROR(VLOOKUP($F180,Prod!$A$2:$L$2,8,FALSE),"")</f>
        <v/>
      </c>
      <c r="P180" s="25" t="str">
        <f>IFERROR(IF(O180&gt;0,(O180/(Objectifs!$B$9*($H180-$J180))),""),"")</f>
        <v/>
      </c>
      <c r="Q180" s="27" t="str">
        <f>IFERROR(VLOOKUP($F180,Prod!$A$2:$L$2,11,FALSE),"")</f>
        <v/>
      </c>
      <c r="R180" s="25" t="str">
        <f>IFERROR(IF(Q180&gt;0,(Q180/(Objectifs!$B$10*(($H180-$J180)))),""),"")</f>
        <v/>
      </c>
      <c r="S180" s="27" t="str">
        <f>IFERROR(VLOOKUP($F180,Prod!$A$2:$L$2,10,FALSE),"")</f>
        <v/>
      </c>
      <c r="T180" s="25" t="str">
        <f>IFERROR(IF(S180&gt;0,(S180/(Objectifs!$B$13*(($H180-$J180)))),""),"")</f>
        <v/>
      </c>
      <c r="U180" s="27" t="str">
        <f>IFERROR(VLOOKUP($F180,Prod!$A$2:$L$2,9,FALSE),"")</f>
        <v/>
      </c>
      <c r="V180" s="25" t="str">
        <f>IFERROR(IF(U180&gt;0,(U180/(Objectifs!$B$14*(($H180-$J180)))),""),"")</f>
        <v/>
      </c>
      <c r="W180" s="27" t="str">
        <f>IFERROR(VLOOKUP($F180,Prod!$A$2:$L$2,12,FALSE),"")</f>
        <v/>
      </c>
      <c r="X180" s="25" t="str">
        <f>IFERROR(IF(W180&gt;0,(W180/(Objectifs!$B$15*(($H180-$J180)))),""),"")</f>
        <v/>
      </c>
      <c r="Y180" s="90" t="str">
        <f t="shared" si="25"/>
        <v/>
      </c>
      <c r="Z180" s="26" t="str">
        <f t="shared" si="26"/>
        <v/>
      </c>
      <c r="AA180" s="26"/>
      <c r="AB180" s="26"/>
    </row>
    <row r="181" spans="1:28" ht="21" customHeight="1" x14ac:dyDescent="0.25">
      <c r="A181" s="62">
        <f t="shared" si="21"/>
        <v>2021</v>
      </c>
      <c r="B181" s="62">
        <f t="shared" si="22"/>
        <v>2</v>
      </c>
      <c r="C181" s="62">
        <f t="shared" si="23"/>
        <v>7</v>
      </c>
      <c r="D181" s="62">
        <f t="shared" si="24"/>
        <v>30</v>
      </c>
      <c r="E181" s="24">
        <f>WORKDAY.INTL(E180,1,11,JoursFériés21[])</f>
        <v>44407</v>
      </c>
      <c r="F181" s="100" t="str">
        <f t="shared" si="18"/>
        <v>44407-TEST</v>
      </c>
      <c r="G181" s="78" t="str">
        <f>IFERROR(VLOOKUP($F181,Kélio[],4,FALSE),"")</f>
        <v/>
      </c>
      <c r="H181" s="76" t="str">
        <f t="shared" si="19"/>
        <v/>
      </c>
      <c r="I181" s="78">
        <f t="shared" si="20"/>
        <v>0</v>
      </c>
      <c r="J181" s="76">
        <f>IFERROR(IF(VLOOKUP(F181,THP[],7,FALSE)="OUI",H181,SUMIFS('Hors prod'!K:K,'Hors prod'!B:B,E181,'Hors prod'!F:F,$G$2)*24),0)</f>
        <v>0</v>
      </c>
      <c r="K181" s="38" t="str">
        <f>IFERROR(VLOOKUP($F181,Prod!$A$2:$L$2,7,FALSE),"")</f>
        <v/>
      </c>
      <c r="L181" s="25" t="str">
        <f>IFERROR(IF(K181&gt;0,(K181/(Objectifs!$B$7*($H181-$J181))),""),"")</f>
        <v/>
      </c>
      <c r="M181" s="27" t="str">
        <f>IFERROR(VLOOKUP($F181,Prod!$A$2:$L$2,6,FALSE),"")</f>
        <v/>
      </c>
      <c r="N181" s="25" t="str">
        <f>IFERROR(IF(M181&gt;0,(M181/(Objectifs!$B$8*($H181-$J181))),""),"")</f>
        <v/>
      </c>
      <c r="O181" s="27" t="str">
        <f>IFERROR(VLOOKUP($F181,Prod!$A$2:$L$2,8,FALSE),"")</f>
        <v/>
      </c>
      <c r="P181" s="25" t="str">
        <f>IFERROR(IF(O181&gt;0,(O181/(Objectifs!$B$9*($H181-$J181))),""),"")</f>
        <v/>
      </c>
      <c r="Q181" s="27" t="str">
        <f>IFERROR(VLOOKUP($F181,Prod!$A$2:$L$2,11,FALSE),"")</f>
        <v/>
      </c>
      <c r="R181" s="25" t="str">
        <f>IFERROR(IF(Q181&gt;0,(Q181/(Objectifs!$B$10*(($H181-$J181)))),""),"")</f>
        <v/>
      </c>
      <c r="S181" s="27" t="str">
        <f>IFERROR(VLOOKUP($F181,Prod!$A$2:$L$2,10,FALSE),"")</f>
        <v/>
      </c>
      <c r="T181" s="25" t="str">
        <f>IFERROR(IF(S181&gt;0,(S181/(Objectifs!$B$13*(($H181-$J181)))),""),"")</f>
        <v/>
      </c>
      <c r="U181" s="27" t="str">
        <f>IFERROR(VLOOKUP($F181,Prod!$A$2:$L$2,9,FALSE),"")</f>
        <v/>
      </c>
      <c r="V181" s="25" t="str">
        <f>IFERROR(IF(U181&gt;0,(U181/(Objectifs!$B$14*(($H181-$J181)))),""),"")</f>
        <v/>
      </c>
      <c r="W181" s="27" t="str">
        <f>IFERROR(VLOOKUP($F181,Prod!$A$2:$L$2,12,FALSE),"")</f>
        <v/>
      </c>
      <c r="X181" s="25" t="str">
        <f>IFERROR(IF(W181&gt;0,(W181/(Objectifs!$B$15*(($H181-$J181)))),""),"")</f>
        <v/>
      </c>
      <c r="Y181" s="90" t="str">
        <f t="shared" si="25"/>
        <v/>
      </c>
      <c r="Z181" s="26" t="str">
        <f t="shared" si="26"/>
        <v/>
      </c>
      <c r="AA181" s="26"/>
      <c r="AB181" s="26"/>
    </row>
    <row r="182" spans="1:28" ht="21" customHeight="1" x14ac:dyDescent="0.25">
      <c r="A182" s="62">
        <f t="shared" si="21"/>
        <v>2021</v>
      </c>
      <c r="B182" s="62">
        <f t="shared" si="22"/>
        <v>2</v>
      </c>
      <c r="C182" s="62">
        <f t="shared" si="23"/>
        <v>7</v>
      </c>
      <c r="D182" s="62">
        <f t="shared" si="24"/>
        <v>30</v>
      </c>
      <c r="E182" s="24">
        <f>WORKDAY.INTL(E181,1,11,JoursFériés21[])</f>
        <v>44408</v>
      </c>
      <c r="F182" s="100" t="str">
        <f t="shared" si="18"/>
        <v>44408-TEST</v>
      </c>
      <c r="G182" s="78" t="str">
        <f>IFERROR(VLOOKUP($F182,Kélio[],4,FALSE),"")</f>
        <v/>
      </c>
      <c r="H182" s="76" t="str">
        <f t="shared" si="19"/>
        <v/>
      </c>
      <c r="I182" s="78">
        <f t="shared" si="20"/>
        <v>0</v>
      </c>
      <c r="J182" s="76">
        <f>IFERROR(IF(VLOOKUP(F182,THP[],7,FALSE)="OUI",H182,SUMIFS('Hors prod'!K:K,'Hors prod'!B:B,E182,'Hors prod'!F:F,$G$2)*24),0)</f>
        <v>0</v>
      </c>
      <c r="K182" s="38" t="str">
        <f>IFERROR(VLOOKUP($F182,Prod!$A$2:$L$2,7,FALSE),"")</f>
        <v/>
      </c>
      <c r="L182" s="25" t="str">
        <f>IFERROR(IF(K182&gt;0,(K182/(Objectifs!$B$7*($H182-$J182))),""),"")</f>
        <v/>
      </c>
      <c r="M182" s="27" t="str">
        <f>IFERROR(VLOOKUP($F182,Prod!$A$2:$L$2,6,FALSE),"")</f>
        <v/>
      </c>
      <c r="N182" s="25" t="str">
        <f>IFERROR(IF(M182&gt;0,(M182/(Objectifs!$B$8*($H182-$J182))),""),"")</f>
        <v/>
      </c>
      <c r="O182" s="27" t="str">
        <f>IFERROR(VLOOKUP($F182,Prod!$A$2:$L$2,8,FALSE),"")</f>
        <v/>
      </c>
      <c r="P182" s="25" t="str">
        <f>IFERROR(IF(O182&gt;0,(O182/(Objectifs!$B$9*($H182-$J182))),""),"")</f>
        <v/>
      </c>
      <c r="Q182" s="27" t="str">
        <f>IFERROR(VLOOKUP($F182,Prod!$A$2:$L$2,11,FALSE),"")</f>
        <v/>
      </c>
      <c r="R182" s="25" t="str">
        <f>IFERROR(IF(Q182&gt;0,(Q182/(Objectifs!$B$10*(($H182-$J182)))),""),"")</f>
        <v/>
      </c>
      <c r="S182" s="27" t="str">
        <f>IFERROR(VLOOKUP($F182,Prod!$A$2:$L$2,10,FALSE),"")</f>
        <v/>
      </c>
      <c r="T182" s="25" t="str">
        <f>IFERROR(IF(S182&gt;0,(S182/(Objectifs!$B$13*(($H182-$J182)))),""),"")</f>
        <v/>
      </c>
      <c r="U182" s="27" t="str">
        <f>IFERROR(VLOOKUP($F182,Prod!$A$2:$L$2,9,FALSE),"")</f>
        <v/>
      </c>
      <c r="V182" s="25" t="str">
        <f>IFERROR(IF(U182&gt;0,(U182/(Objectifs!$B$14*(($H182-$J182)))),""),"")</f>
        <v/>
      </c>
      <c r="W182" s="27" t="str">
        <f>IFERROR(VLOOKUP($F182,Prod!$A$2:$L$2,12,FALSE),"")</f>
        <v/>
      </c>
      <c r="X182" s="25" t="str">
        <f>IFERROR(IF(W182&gt;0,(W182/(Objectifs!$B$15*(($H182-$J182)))),""),"")</f>
        <v/>
      </c>
      <c r="Y182" s="90" t="str">
        <f t="shared" si="25"/>
        <v/>
      </c>
      <c r="Z182" s="26" t="str">
        <f t="shared" si="26"/>
        <v/>
      </c>
      <c r="AA182" s="26"/>
      <c r="AB182" s="26"/>
    </row>
    <row r="183" spans="1:28" ht="21" customHeight="1" x14ac:dyDescent="0.25">
      <c r="A183" s="62">
        <f t="shared" si="21"/>
        <v>2021</v>
      </c>
      <c r="B183" s="62">
        <f t="shared" si="22"/>
        <v>2</v>
      </c>
      <c r="C183" s="62">
        <f t="shared" si="23"/>
        <v>8</v>
      </c>
      <c r="D183" s="62">
        <f t="shared" si="24"/>
        <v>31</v>
      </c>
      <c r="E183" s="24">
        <f>WORKDAY.INTL(E182,1,11,JoursFériés21[])</f>
        <v>44410</v>
      </c>
      <c r="F183" s="100" t="str">
        <f t="shared" si="18"/>
        <v>44410-TEST</v>
      </c>
      <c r="G183" s="78" t="str">
        <f>IFERROR(VLOOKUP($F183,Kélio[],4,FALSE),"")</f>
        <v/>
      </c>
      <c r="H183" s="76" t="str">
        <f t="shared" si="19"/>
        <v/>
      </c>
      <c r="I183" s="78">
        <f t="shared" si="20"/>
        <v>0</v>
      </c>
      <c r="J183" s="76">
        <f>IFERROR(IF(VLOOKUP(F183,THP[],7,FALSE)="OUI",H183,SUMIFS('Hors prod'!K:K,'Hors prod'!B:B,E183,'Hors prod'!F:F,$G$2)*24),0)</f>
        <v>0</v>
      </c>
      <c r="K183" s="38" t="str">
        <f>IFERROR(VLOOKUP($F183,Prod!$A$2:$L$2,7,FALSE),"")</f>
        <v/>
      </c>
      <c r="L183" s="25" t="str">
        <f>IFERROR(IF(K183&gt;0,(K183/(Objectifs!$B$7*($H183-$J183))),""),"")</f>
        <v/>
      </c>
      <c r="M183" s="27" t="str">
        <f>IFERROR(VLOOKUP($F183,Prod!$A$2:$L$2,6,FALSE),"")</f>
        <v/>
      </c>
      <c r="N183" s="25" t="str">
        <f>IFERROR(IF(M183&gt;0,(M183/(Objectifs!$B$8*($H183-$J183))),""),"")</f>
        <v/>
      </c>
      <c r="O183" s="27" t="str">
        <f>IFERROR(VLOOKUP($F183,Prod!$A$2:$L$2,8,FALSE),"")</f>
        <v/>
      </c>
      <c r="P183" s="25" t="str">
        <f>IFERROR(IF(O183&gt;0,(O183/(Objectifs!$B$9*($H183-$J183))),""),"")</f>
        <v/>
      </c>
      <c r="Q183" s="27" t="str">
        <f>IFERROR(VLOOKUP($F183,Prod!$A$2:$L$2,11,FALSE),"")</f>
        <v/>
      </c>
      <c r="R183" s="25" t="str">
        <f>IFERROR(IF(Q183&gt;0,(Q183/(Objectifs!$B$10*(($H183-$J183)))),""),"")</f>
        <v/>
      </c>
      <c r="S183" s="27" t="str">
        <f>IFERROR(VLOOKUP($F183,Prod!$A$2:$L$2,10,FALSE),"")</f>
        <v/>
      </c>
      <c r="T183" s="25" t="str">
        <f>IFERROR(IF(S183&gt;0,(S183/(Objectifs!$B$13*(($H183-$J183)))),""),"")</f>
        <v/>
      </c>
      <c r="U183" s="27" t="str">
        <f>IFERROR(VLOOKUP($F183,Prod!$A$2:$L$2,9,FALSE),"")</f>
        <v/>
      </c>
      <c r="V183" s="25" t="str">
        <f>IFERROR(IF(U183&gt;0,(U183/(Objectifs!$B$14*(($H183-$J183)))),""),"")</f>
        <v/>
      </c>
      <c r="W183" s="27" t="str">
        <f>IFERROR(VLOOKUP($F183,Prod!$A$2:$L$2,12,FALSE),"")</f>
        <v/>
      </c>
      <c r="X183" s="25" t="str">
        <f>IFERROR(IF(W183&gt;0,(W183/(Objectifs!$B$15*(($H183-$J183)))),""),"")</f>
        <v/>
      </c>
      <c r="Y183" s="90" t="str">
        <f t="shared" si="25"/>
        <v/>
      </c>
      <c r="Z183" s="26" t="str">
        <f t="shared" si="26"/>
        <v/>
      </c>
      <c r="AA183" s="26"/>
      <c r="AB183" s="26"/>
    </row>
    <row r="184" spans="1:28" ht="21" customHeight="1" x14ac:dyDescent="0.25">
      <c r="A184" s="62">
        <f t="shared" si="21"/>
        <v>2021</v>
      </c>
      <c r="B184" s="62">
        <f t="shared" si="22"/>
        <v>2</v>
      </c>
      <c r="C184" s="62">
        <f t="shared" si="23"/>
        <v>8</v>
      </c>
      <c r="D184" s="62">
        <f t="shared" si="24"/>
        <v>31</v>
      </c>
      <c r="E184" s="24">
        <f>WORKDAY.INTL(E183,1,11,JoursFériés21[])</f>
        <v>44411</v>
      </c>
      <c r="F184" s="100" t="str">
        <f t="shared" si="18"/>
        <v>44411-TEST</v>
      </c>
      <c r="G184" s="78" t="str">
        <f>IFERROR(VLOOKUP($F184,Kélio[],4,FALSE),"")</f>
        <v/>
      </c>
      <c r="H184" s="76" t="str">
        <f t="shared" si="19"/>
        <v/>
      </c>
      <c r="I184" s="78">
        <f t="shared" si="20"/>
        <v>0</v>
      </c>
      <c r="J184" s="76">
        <f>IFERROR(IF(VLOOKUP(F184,THP[],7,FALSE)="OUI",H184,SUMIFS('Hors prod'!K:K,'Hors prod'!B:B,E184,'Hors prod'!F:F,$G$2)*24),0)</f>
        <v>0</v>
      </c>
      <c r="K184" s="38" t="str">
        <f>IFERROR(VLOOKUP($F184,Prod!$A$2:$L$2,7,FALSE),"")</f>
        <v/>
      </c>
      <c r="L184" s="25" t="str">
        <f>IFERROR(IF(K184&gt;0,(K184/(Objectifs!$B$7*($H184-$J184))),""),"")</f>
        <v/>
      </c>
      <c r="M184" s="27" t="str">
        <f>IFERROR(VLOOKUP($F184,Prod!$A$2:$L$2,6,FALSE),"")</f>
        <v/>
      </c>
      <c r="N184" s="25" t="str">
        <f>IFERROR(IF(M184&gt;0,(M184/(Objectifs!$B$8*($H184-$J184))),""),"")</f>
        <v/>
      </c>
      <c r="O184" s="27" t="str">
        <f>IFERROR(VLOOKUP($F184,Prod!$A$2:$L$2,8,FALSE),"")</f>
        <v/>
      </c>
      <c r="P184" s="25" t="str">
        <f>IFERROR(IF(O184&gt;0,(O184/(Objectifs!$B$9*($H184-$J184))),""),"")</f>
        <v/>
      </c>
      <c r="Q184" s="27" t="str">
        <f>IFERROR(VLOOKUP($F184,Prod!$A$2:$L$2,11,FALSE),"")</f>
        <v/>
      </c>
      <c r="R184" s="25" t="str">
        <f>IFERROR(IF(Q184&gt;0,(Q184/(Objectifs!$B$10*(($H184-$J184)))),""),"")</f>
        <v/>
      </c>
      <c r="S184" s="27" t="str">
        <f>IFERROR(VLOOKUP($F184,Prod!$A$2:$L$2,10,FALSE),"")</f>
        <v/>
      </c>
      <c r="T184" s="25" t="str">
        <f>IFERROR(IF(S184&gt;0,(S184/(Objectifs!$B$13*(($H184-$J184)))),""),"")</f>
        <v/>
      </c>
      <c r="U184" s="27" t="str">
        <f>IFERROR(VLOOKUP($F184,Prod!$A$2:$L$2,9,FALSE),"")</f>
        <v/>
      </c>
      <c r="V184" s="25" t="str">
        <f>IFERROR(IF(U184&gt;0,(U184/(Objectifs!$B$14*(($H184-$J184)))),""),"")</f>
        <v/>
      </c>
      <c r="W184" s="27" t="str">
        <f>IFERROR(VLOOKUP($F184,Prod!$A$2:$L$2,12,FALSE),"")</f>
        <v/>
      </c>
      <c r="X184" s="25" t="str">
        <f>IFERROR(IF(W184&gt;0,(W184/(Objectifs!$B$15*(($H184-$J184)))),""),"")</f>
        <v/>
      </c>
      <c r="Y184" s="90" t="str">
        <f t="shared" si="25"/>
        <v/>
      </c>
      <c r="Z184" s="26" t="str">
        <f t="shared" si="26"/>
        <v/>
      </c>
      <c r="AA184" s="26"/>
      <c r="AB184" s="26"/>
    </row>
    <row r="185" spans="1:28" ht="21" customHeight="1" x14ac:dyDescent="0.25">
      <c r="A185" s="62">
        <f t="shared" si="21"/>
        <v>2021</v>
      </c>
      <c r="B185" s="62">
        <f t="shared" si="22"/>
        <v>2</v>
      </c>
      <c r="C185" s="62">
        <f t="shared" si="23"/>
        <v>8</v>
      </c>
      <c r="D185" s="62">
        <f t="shared" si="24"/>
        <v>31</v>
      </c>
      <c r="E185" s="24">
        <f>WORKDAY.INTL(E184,1,11,JoursFériés21[])</f>
        <v>44412</v>
      </c>
      <c r="F185" s="100" t="str">
        <f t="shared" si="18"/>
        <v>44412-TEST</v>
      </c>
      <c r="G185" s="78" t="str">
        <f>IFERROR(VLOOKUP($F185,Kélio[],4,FALSE),"")</f>
        <v/>
      </c>
      <c r="H185" s="76" t="str">
        <f t="shared" si="19"/>
        <v/>
      </c>
      <c r="I185" s="78">
        <f t="shared" si="20"/>
        <v>0</v>
      </c>
      <c r="J185" s="76">
        <f>IFERROR(IF(VLOOKUP(F185,THP[],7,FALSE)="OUI",H185,SUMIFS('Hors prod'!K:K,'Hors prod'!B:B,E185,'Hors prod'!F:F,$G$2)*24),0)</f>
        <v>0</v>
      </c>
      <c r="K185" s="38" t="str">
        <f>IFERROR(VLOOKUP($F185,Prod!$A$2:$L$2,7,FALSE),"")</f>
        <v/>
      </c>
      <c r="L185" s="25" t="str">
        <f>IFERROR(IF(K185&gt;0,(K185/(Objectifs!$B$7*($H185-$J185))),""),"")</f>
        <v/>
      </c>
      <c r="M185" s="27" t="str">
        <f>IFERROR(VLOOKUP($F185,Prod!$A$2:$L$2,6,FALSE),"")</f>
        <v/>
      </c>
      <c r="N185" s="25" t="str">
        <f>IFERROR(IF(M185&gt;0,(M185/(Objectifs!$B$8*($H185-$J185))),""),"")</f>
        <v/>
      </c>
      <c r="O185" s="27" t="str">
        <f>IFERROR(VLOOKUP($F185,Prod!$A$2:$L$2,8,FALSE),"")</f>
        <v/>
      </c>
      <c r="P185" s="25" t="str">
        <f>IFERROR(IF(O185&gt;0,(O185/(Objectifs!$B$9*($H185-$J185))),""),"")</f>
        <v/>
      </c>
      <c r="Q185" s="27" t="str">
        <f>IFERROR(VLOOKUP($F185,Prod!$A$2:$L$2,11,FALSE),"")</f>
        <v/>
      </c>
      <c r="R185" s="25" t="str">
        <f>IFERROR(IF(Q185&gt;0,(Q185/(Objectifs!$B$10*(($H185-$J185)))),""),"")</f>
        <v/>
      </c>
      <c r="S185" s="27" t="str">
        <f>IFERROR(VLOOKUP($F185,Prod!$A$2:$L$2,10,FALSE),"")</f>
        <v/>
      </c>
      <c r="T185" s="25" t="str">
        <f>IFERROR(IF(S185&gt;0,(S185/(Objectifs!$B$13*(($H185-$J185)))),""),"")</f>
        <v/>
      </c>
      <c r="U185" s="27" t="str">
        <f>IFERROR(VLOOKUP($F185,Prod!$A$2:$L$2,9,FALSE),"")</f>
        <v/>
      </c>
      <c r="V185" s="25" t="str">
        <f>IFERROR(IF(U185&gt;0,(U185/(Objectifs!$B$14*(($H185-$J185)))),""),"")</f>
        <v/>
      </c>
      <c r="W185" s="27" t="str">
        <f>IFERROR(VLOOKUP($F185,Prod!$A$2:$L$2,12,FALSE),"")</f>
        <v/>
      </c>
      <c r="X185" s="25" t="str">
        <f>IFERROR(IF(W185&gt;0,(W185/(Objectifs!$B$15*(($H185-$J185)))),""),"")</f>
        <v/>
      </c>
      <c r="Y185" s="90" t="str">
        <f t="shared" si="25"/>
        <v/>
      </c>
      <c r="Z185" s="26" t="str">
        <f t="shared" si="26"/>
        <v/>
      </c>
      <c r="AA185" s="26"/>
      <c r="AB185" s="26"/>
    </row>
    <row r="186" spans="1:28" ht="21" customHeight="1" x14ac:dyDescent="0.25">
      <c r="A186" s="62">
        <f t="shared" si="21"/>
        <v>2021</v>
      </c>
      <c r="B186" s="62">
        <f t="shared" si="22"/>
        <v>2</v>
      </c>
      <c r="C186" s="62">
        <f t="shared" si="23"/>
        <v>8</v>
      </c>
      <c r="D186" s="62">
        <f t="shared" si="24"/>
        <v>31</v>
      </c>
      <c r="E186" s="24">
        <f>WORKDAY.INTL(E185,1,11,JoursFériés21[])</f>
        <v>44413</v>
      </c>
      <c r="F186" s="100" t="str">
        <f t="shared" si="18"/>
        <v>44413-TEST</v>
      </c>
      <c r="G186" s="78" t="str">
        <f>IFERROR(VLOOKUP($F186,Kélio[],4,FALSE),"")</f>
        <v/>
      </c>
      <c r="H186" s="76" t="str">
        <f t="shared" si="19"/>
        <v/>
      </c>
      <c r="I186" s="78">
        <f t="shared" si="20"/>
        <v>0</v>
      </c>
      <c r="J186" s="76">
        <f>IFERROR(IF(VLOOKUP(F186,THP[],7,FALSE)="OUI",H186,SUMIFS('Hors prod'!K:K,'Hors prod'!B:B,E186,'Hors prod'!F:F,$G$2)*24),0)</f>
        <v>0</v>
      </c>
      <c r="K186" s="38" t="str">
        <f>IFERROR(VLOOKUP($F186,Prod!$A$2:$L$2,7,FALSE),"")</f>
        <v/>
      </c>
      <c r="L186" s="25" t="str">
        <f>IFERROR(IF(K186&gt;0,(K186/(Objectifs!$B$7*($H186-$J186))),""),"")</f>
        <v/>
      </c>
      <c r="M186" s="27" t="str">
        <f>IFERROR(VLOOKUP($F186,Prod!$A$2:$L$2,6,FALSE),"")</f>
        <v/>
      </c>
      <c r="N186" s="25" t="str">
        <f>IFERROR(IF(M186&gt;0,(M186/(Objectifs!$B$8*($H186-$J186))),""),"")</f>
        <v/>
      </c>
      <c r="O186" s="27" t="str">
        <f>IFERROR(VLOOKUP($F186,Prod!$A$2:$L$2,8,FALSE),"")</f>
        <v/>
      </c>
      <c r="P186" s="25" t="str">
        <f>IFERROR(IF(O186&gt;0,(O186/(Objectifs!$B$9*($H186-$J186))),""),"")</f>
        <v/>
      </c>
      <c r="Q186" s="27" t="str">
        <f>IFERROR(VLOOKUP($F186,Prod!$A$2:$L$2,11,FALSE),"")</f>
        <v/>
      </c>
      <c r="R186" s="25" t="str">
        <f>IFERROR(IF(Q186&gt;0,(Q186/(Objectifs!$B$10*(($H186-$J186)))),""),"")</f>
        <v/>
      </c>
      <c r="S186" s="27" t="str">
        <f>IFERROR(VLOOKUP($F186,Prod!$A$2:$L$2,10,FALSE),"")</f>
        <v/>
      </c>
      <c r="T186" s="25" t="str">
        <f>IFERROR(IF(S186&gt;0,(S186/(Objectifs!$B$13*(($H186-$J186)))),""),"")</f>
        <v/>
      </c>
      <c r="U186" s="27" t="str">
        <f>IFERROR(VLOOKUP($F186,Prod!$A$2:$L$2,9,FALSE),"")</f>
        <v/>
      </c>
      <c r="V186" s="25" t="str">
        <f>IFERROR(IF(U186&gt;0,(U186/(Objectifs!$B$14*(($H186-$J186)))),""),"")</f>
        <v/>
      </c>
      <c r="W186" s="27" t="str">
        <f>IFERROR(VLOOKUP($F186,Prod!$A$2:$L$2,12,FALSE),"")</f>
        <v/>
      </c>
      <c r="X186" s="25" t="str">
        <f>IFERROR(IF(W186&gt;0,(W186/(Objectifs!$B$15*(($H186-$J186)))),""),"")</f>
        <v/>
      </c>
      <c r="Y186" s="90" t="str">
        <f t="shared" si="25"/>
        <v/>
      </c>
      <c r="Z186" s="26" t="str">
        <f t="shared" si="26"/>
        <v/>
      </c>
      <c r="AA186" s="26"/>
      <c r="AB186" s="26"/>
    </row>
    <row r="187" spans="1:28" ht="21" customHeight="1" x14ac:dyDescent="0.25">
      <c r="A187" s="62">
        <f t="shared" si="21"/>
        <v>2021</v>
      </c>
      <c r="B187" s="62">
        <f t="shared" si="22"/>
        <v>2</v>
      </c>
      <c r="C187" s="62">
        <f t="shared" si="23"/>
        <v>8</v>
      </c>
      <c r="D187" s="62">
        <f t="shared" si="24"/>
        <v>31</v>
      </c>
      <c r="E187" s="24">
        <f>WORKDAY.INTL(E186,1,11,JoursFériés21[])</f>
        <v>44414</v>
      </c>
      <c r="F187" s="100" t="str">
        <f t="shared" si="18"/>
        <v>44414-TEST</v>
      </c>
      <c r="G187" s="78" t="str">
        <f>IFERROR(VLOOKUP($F187,Kélio[],4,FALSE),"")</f>
        <v/>
      </c>
      <c r="H187" s="76" t="str">
        <f t="shared" si="19"/>
        <v/>
      </c>
      <c r="I187" s="78">
        <f t="shared" si="20"/>
        <v>0</v>
      </c>
      <c r="J187" s="76">
        <f>IFERROR(IF(VLOOKUP(F187,THP[],7,FALSE)="OUI",H187,SUMIFS('Hors prod'!K:K,'Hors prod'!B:B,E187,'Hors prod'!F:F,$G$2)*24),0)</f>
        <v>0</v>
      </c>
      <c r="K187" s="38" t="str">
        <f>IFERROR(VLOOKUP($F187,Prod!$A$2:$L$2,7,FALSE),"")</f>
        <v/>
      </c>
      <c r="L187" s="25" t="str">
        <f>IFERROR(IF(K187&gt;0,(K187/(Objectifs!$B$7*($H187-$J187))),""),"")</f>
        <v/>
      </c>
      <c r="M187" s="27" t="str">
        <f>IFERROR(VLOOKUP($F187,Prod!$A$2:$L$2,6,FALSE),"")</f>
        <v/>
      </c>
      <c r="N187" s="25" t="str">
        <f>IFERROR(IF(M187&gt;0,(M187/(Objectifs!$B$8*($H187-$J187))),""),"")</f>
        <v/>
      </c>
      <c r="O187" s="27" t="str">
        <f>IFERROR(VLOOKUP($F187,Prod!$A$2:$L$2,8,FALSE),"")</f>
        <v/>
      </c>
      <c r="P187" s="25" t="str">
        <f>IFERROR(IF(O187&gt;0,(O187/(Objectifs!$B$9*($H187-$J187))),""),"")</f>
        <v/>
      </c>
      <c r="Q187" s="27" t="str">
        <f>IFERROR(VLOOKUP($F187,Prod!$A$2:$L$2,11,FALSE),"")</f>
        <v/>
      </c>
      <c r="R187" s="25" t="str">
        <f>IFERROR(IF(Q187&gt;0,(Q187/(Objectifs!$B$10*(($H187-$J187)))),""),"")</f>
        <v/>
      </c>
      <c r="S187" s="27" t="str">
        <f>IFERROR(VLOOKUP($F187,Prod!$A$2:$L$2,10,FALSE),"")</f>
        <v/>
      </c>
      <c r="T187" s="25" t="str">
        <f>IFERROR(IF(S187&gt;0,(S187/(Objectifs!$B$13*(($H187-$J187)))),""),"")</f>
        <v/>
      </c>
      <c r="U187" s="27" t="str">
        <f>IFERROR(VLOOKUP($F187,Prod!$A$2:$L$2,9,FALSE),"")</f>
        <v/>
      </c>
      <c r="V187" s="25" t="str">
        <f>IFERROR(IF(U187&gt;0,(U187/(Objectifs!$B$14*(($H187-$J187)))),""),"")</f>
        <v/>
      </c>
      <c r="W187" s="27" t="str">
        <f>IFERROR(VLOOKUP($F187,Prod!$A$2:$L$2,12,FALSE),"")</f>
        <v/>
      </c>
      <c r="X187" s="25" t="str">
        <f>IFERROR(IF(W187&gt;0,(W187/(Objectifs!$B$15*(($H187-$J187)))),""),"")</f>
        <v/>
      </c>
      <c r="Y187" s="90" t="str">
        <f t="shared" si="25"/>
        <v/>
      </c>
      <c r="Z187" s="26" t="str">
        <f t="shared" si="26"/>
        <v/>
      </c>
      <c r="AA187" s="26"/>
      <c r="AB187" s="26"/>
    </row>
    <row r="188" spans="1:28" ht="21" customHeight="1" x14ac:dyDescent="0.25">
      <c r="A188" s="62">
        <f t="shared" si="21"/>
        <v>2021</v>
      </c>
      <c r="B188" s="62">
        <f t="shared" si="22"/>
        <v>2</v>
      </c>
      <c r="C188" s="62">
        <f t="shared" si="23"/>
        <v>8</v>
      </c>
      <c r="D188" s="62">
        <f t="shared" si="24"/>
        <v>31</v>
      </c>
      <c r="E188" s="24">
        <f>WORKDAY.INTL(E187,1,11,JoursFériés21[])</f>
        <v>44415</v>
      </c>
      <c r="F188" s="100" t="str">
        <f t="shared" si="18"/>
        <v>44415-TEST</v>
      </c>
      <c r="G188" s="78" t="str">
        <f>IFERROR(VLOOKUP($F188,Kélio[],4,FALSE),"")</f>
        <v/>
      </c>
      <c r="H188" s="76" t="str">
        <f t="shared" si="19"/>
        <v/>
      </c>
      <c r="I188" s="78">
        <f t="shared" si="20"/>
        <v>0</v>
      </c>
      <c r="J188" s="76">
        <f>IFERROR(IF(VLOOKUP(F188,THP[],7,FALSE)="OUI",H188,SUMIFS('Hors prod'!K:K,'Hors prod'!B:B,E188,'Hors prod'!F:F,$G$2)*24),0)</f>
        <v>0</v>
      </c>
      <c r="K188" s="38" t="str">
        <f>IFERROR(VLOOKUP($F188,Prod!$A$2:$L$2,7,FALSE),"")</f>
        <v/>
      </c>
      <c r="L188" s="25" t="str">
        <f>IFERROR(IF(K188&gt;0,(K188/(Objectifs!$B$7*($H188-$J188))),""),"")</f>
        <v/>
      </c>
      <c r="M188" s="27" t="str">
        <f>IFERROR(VLOOKUP($F188,Prod!$A$2:$L$2,6,FALSE),"")</f>
        <v/>
      </c>
      <c r="N188" s="25" t="str">
        <f>IFERROR(IF(M188&gt;0,(M188/(Objectifs!$B$8*($H188-$J188))),""),"")</f>
        <v/>
      </c>
      <c r="O188" s="27" t="str">
        <f>IFERROR(VLOOKUP($F188,Prod!$A$2:$L$2,8,FALSE),"")</f>
        <v/>
      </c>
      <c r="P188" s="25" t="str">
        <f>IFERROR(IF(O188&gt;0,(O188/(Objectifs!$B$9*($H188-$J188))),""),"")</f>
        <v/>
      </c>
      <c r="Q188" s="27" t="str">
        <f>IFERROR(VLOOKUP($F188,Prod!$A$2:$L$2,11,FALSE),"")</f>
        <v/>
      </c>
      <c r="R188" s="25" t="str">
        <f>IFERROR(IF(Q188&gt;0,(Q188/(Objectifs!$B$10*(($H188-$J188)))),""),"")</f>
        <v/>
      </c>
      <c r="S188" s="27" t="str">
        <f>IFERROR(VLOOKUP($F188,Prod!$A$2:$L$2,10,FALSE),"")</f>
        <v/>
      </c>
      <c r="T188" s="25" t="str">
        <f>IFERROR(IF(S188&gt;0,(S188/(Objectifs!$B$13*(($H188-$J188)))),""),"")</f>
        <v/>
      </c>
      <c r="U188" s="27" t="str">
        <f>IFERROR(VLOOKUP($F188,Prod!$A$2:$L$2,9,FALSE),"")</f>
        <v/>
      </c>
      <c r="V188" s="25" t="str">
        <f>IFERROR(IF(U188&gt;0,(U188/(Objectifs!$B$14*(($H188-$J188)))),""),"")</f>
        <v/>
      </c>
      <c r="W188" s="27" t="str">
        <f>IFERROR(VLOOKUP($F188,Prod!$A$2:$L$2,12,FALSE),"")</f>
        <v/>
      </c>
      <c r="X188" s="25" t="str">
        <f>IFERROR(IF(W188&gt;0,(W188/(Objectifs!$B$15*(($H188-$J188)))),""),"")</f>
        <v/>
      </c>
      <c r="Y188" s="90" t="str">
        <f t="shared" si="25"/>
        <v/>
      </c>
      <c r="Z188" s="26" t="str">
        <f t="shared" si="26"/>
        <v/>
      </c>
      <c r="AA188" s="26"/>
      <c r="AB188" s="26"/>
    </row>
    <row r="189" spans="1:28" ht="21" customHeight="1" x14ac:dyDescent="0.25">
      <c r="A189" s="62">
        <f t="shared" si="21"/>
        <v>2021</v>
      </c>
      <c r="B189" s="62">
        <f t="shared" si="22"/>
        <v>2</v>
      </c>
      <c r="C189" s="62">
        <f t="shared" si="23"/>
        <v>8</v>
      </c>
      <c r="D189" s="62">
        <f t="shared" si="24"/>
        <v>32</v>
      </c>
      <c r="E189" s="24">
        <f>WORKDAY.INTL(E188,1,11,JoursFériés21[])</f>
        <v>44417</v>
      </c>
      <c r="F189" s="100" t="str">
        <f t="shared" si="18"/>
        <v>44417-TEST</v>
      </c>
      <c r="G189" s="78" t="str">
        <f>IFERROR(VLOOKUP($F189,Kélio[],4,FALSE),"")</f>
        <v/>
      </c>
      <c r="H189" s="76" t="str">
        <f t="shared" si="19"/>
        <v/>
      </c>
      <c r="I189" s="78">
        <f t="shared" si="20"/>
        <v>0</v>
      </c>
      <c r="J189" s="76">
        <f>IFERROR(IF(VLOOKUP(F189,THP[],7,FALSE)="OUI",H189,SUMIFS('Hors prod'!K:K,'Hors prod'!B:B,E189,'Hors prod'!F:F,$G$2)*24),0)</f>
        <v>0</v>
      </c>
      <c r="K189" s="38" t="str">
        <f>IFERROR(VLOOKUP($F189,Prod!$A$2:$L$2,7,FALSE),"")</f>
        <v/>
      </c>
      <c r="L189" s="25" t="str">
        <f>IFERROR(IF(K189&gt;0,(K189/(Objectifs!$B$7*($H189-$J189))),""),"")</f>
        <v/>
      </c>
      <c r="M189" s="27" t="str">
        <f>IFERROR(VLOOKUP($F189,Prod!$A$2:$L$2,6,FALSE),"")</f>
        <v/>
      </c>
      <c r="N189" s="25" t="str">
        <f>IFERROR(IF(M189&gt;0,(M189/(Objectifs!$B$8*($H189-$J189))),""),"")</f>
        <v/>
      </c>
      <c r="O189" s="27" t="str">
        <f>IFERROR(VLOOKUP($F189,Prod!$A$2:$L$2,8,FALSE),"")</f>
        <v/>
      </c>
      <c r="P189" s="25" t="str">
        <f>IFERROR(IF(O189&gt;0,(O189/(Objectifs!$B$9*($H189-$J189))),""),"")</f>
        <v/>
      </c>
      <c r="Q189" s="27" t="str">
        <f>IFERROR(VLOOKUP($F189,Prod!$A$2:$L$2,11,FALSE),"")</f>
        <v/>
      </c>
      <c r="R189" s="25" t="str">
        <f>IFERROR(IF(Q189&gt;0,(Q189/(Objectifs!$B$10*(($H189-$J189)))),""),"")</f>
        <v/>
      </c>
      <c r="S189" s="27" t="str">
        <f>IFERROR(VLOOKUP($F189,Prod!$A$2:$L$2,10,FALSE),"")</f>
        <v/>
      </c>
      <c r="T189" s="25" t="str">
        <f>IFERROR(IF(S189&gt;0,(S189/(Objectifs!$B$13*(($H189-$J189)))),""),"")</f>
        <v/>
      </c>
      <c r="U189" s="27" t="str">
        <f>IFERROR(VLOOKUP($F189,Prod!$A$2:$L$2,9,FALSE),"")</f>
        <v/>
      </c>
      <c r="V189" s="25" t="str">
        <f>IFERROR(IF(U189&gt;0,(U189/(Objectifs!$B$14*(($H189-$J189)))),""),"")</f>
        <v/>
      </c>
      <c r="W189" s="27" t="str">
        <f>IFERROR(VLOOKUP($F189,Prod!$A$2:$L$2,12,FALSE),"")</f>
        <v/>
      </c>
      <c r="X189" s="25" t="str">
        <f>IFERROR(IF(W189&gt;0,(W189/(Objectifs!$B$15*(($H189-$J189)))),""),"")</f>
        <v/>
      </c>
      <c r="Y189" s="90" t="str">
        <f t="shared" si="25"/>
        <v/>
      </c>
      <c r="Z189" s="26" t="str">
        <f t="shared" si="26"/>
        <v/>
      </c>
      <c r="AA189" s="26"/>
      <c r="AB189" s="26"/>
    </row>
    <row r="190" spans="1:28" ht="21" customHeight="1" x14ac:dyDescent="0.25">
      <c r="A190" s="62">
        <f t="shared" si="21"/>
        <v>2021</v>
      </c>
      <c r="B190" s="62">
        <f t="shared" si="22"/>
        <v>2</v>
      </c>
      <c r="C190" s="62">
        <f t="shared" si="23"/>
        <v>8</v>
      </c>
      <c r="D190" s="62">
        <f t="shared" si="24"/>
        <v>32</v>
      </c>
      <c r="E190" s="24">
        <f>WORKDAY.INTL(E189,1,11,JoursFériés21[])</f>
        <v>44418</v>
      </c>
      <c r="F190" s="100" t="str">
        <f t="shared" si="18"/>
        <v>44418-TEST</v>
      </c>
      <c r="G190" s="78" t="str">
        <f>IFERROR(VLOOKUP($F190,Kélio[],4,FALSE),"")</f>
        <v/>
      </c>
      <c r="H190" s="76" t="str">
        <f t="shared" si="19"/>
        <v/>
      </c>
      <c r="I190" s="78">
        <f t="shared" si="20"/>
        <v>0</v>
      </c>
      <c r="J190" s="76">
        <f>IFERROR(IF(VLOOKUP(F190,THP[],7,FALSE)="OUI",H190,SUMIFS('Hors prod'!K:K,'Hors prod'!B:B,E190,'Hors prod'!F:F,$G$2)*24),0)</f>
        <v>0</v>
      </c>
      <c r="K190" s="38" t="str">
        <f>IFERROR(VLOOKUP($F190,Prod!$A$2:$L$2,7,FALSE),"")</f>
        <v/>
      </c>
      <c r="L190" s="25" t="str">
        <f>IFERROR(IF(K190&gt;0,(K190/(Objectifs!$B$7*($H190-$J190))),""),"")</f>
        <v/>
      </c>
      <c r="M190" s="27" t="str">
        <f>IFERROR(VLOOKUP($F190,Prod!$A$2:$L$2,6,FALSE),"")</f>
        <v/>
      </c>
      <c r="N190" s="25" t="str">
        <f>IFERROR(IF(M190&gt;0,(M190/(Objectifs!$B$8*($H190-$J190))),""),"")</f>
        <v/>
      </c>
      <c r="O190" s="27" t="str">
        <f>IFERROR(VLOOKUP($F190,Prod!$A$2:$L$2,8,FALSE),"")</f>
        <v/>
      </c>
      <c r="P190" s="25" t="str">
        <f>IFERROR(IF(O190&gt;0,(O190/(Objectifs!$B$9*($H190-$J190))),""),"")</f>
        <v/>
      </c>
      <c r="Q190" s="27" t="str">
        <f>IFERROR(VLOOKUP($F190,Prod!$A$2:$L$2,11,FALSE),"")</f>
        <v/>
      </c>
      <c r="R190" s="25" t="str">
        <f>IFERROR(IF(Q190&gt;0,(Q190/(Objectifs!$B$10*(($H190-$J190)))),""),"")</f>
        <v/>
      </c>
      <c r="S190" s="27" t="str">
        <f>IFERROR(VLOOKUP($F190,Prod!$A$2:$L$2,10,FALSE),"")</f>
        <v/>
      </c>
      <c r="T190" s="25" t="str">
        <f>IFERROR(IF(S190&gt;0,(S190/(Objectifs!$B$13*(($H190-$J190)))),""),"")</f>
        <v/>
      </c>
      <c r="U190" s="27" t="str">
        <f>IFERROR(VLOOKUP($F190,Prod!$A$2:$L$2,9,FALSE),"")</f>
        <v/>
      </c>
      <c r="V190" s="25" t="str">
        <f>IFERROR(IF(U190&gt;0,(U190/(Objectifs!$B$14*(($H190-$J190)))),""),"")</f>
        <v/>
      </c>
      <c r="W190" s="27" t="str">
        <f>IFERROR(VLOOKUP($F190,Prod!$A$2:$L$2,12,FALSE),"")</f>
        <v/>
      </c>
      <c r="X190" s="25" t="str">
        <f>IFERROR(IF(W190&gt;0,(W190/(Objectifs!$B$15*(($H190-$J190)))),""),"")</f>
        <v/>
      </c>
      <c r="Y190" s="90" t="str">
        <f t="shared" si="25"/>
        <v/>
      </c>
      <c r="Z190" s="26" t="str">
        <f t="shared" si="26"/>
        <v/>
      </c>
      <c r="AA190" s="26"/>
      <c r="AB190" s="26"/>
    </row>
    <row r="191" spans="1:28" ht="21" customHeight="1" x14ac:dyDescent="0.25">
      <c r="A191" s="62">
        <f t="shared" si="21"/>
        <v>2021</v>
      </c>
      <c r="B191" s="62">
        <f t="shared" si="22"/>
        <v>2</v>
      </c>
      <c r="C191" s="62">
        <f t="shared" si="23"/>
        <v>8</v>
      </c>
      <c r="D191" s="62">
        <f t="shared" si="24"/>
        <v>32</v>
      </c>
      <c r="E191" s="24">
        <f>WORKDAY.INTL(E190,1,11,JoursFériés21[])</f>
        <v>44419</v>
      </c>
      <c r="F191" s="100" t="str">
        <f t="shared" si="18"/>
        <v>44419-TEST</v>
      </c>
      <c r="G191" s="78" t="str">
        <f>IFERROR(VLOOKUP($F191,Kélio[],4,FALSE),"")</f>
        <v/>
      </c>
      <c r="H191" s="76" t="str">
        <f t="shared" si="19"/>
        <v/>
      </c>
      <c r="I191" s="78">
        <f t="shared" si="20"/>
        <v>0</v>
      </c>
      <c r="J191" s="76">
        <f>IFERROR(IF(VLOOKUP(F191,THP[],7,FALSE)="OUI",H191,SUMIFS('Hors prod'!K:K,'Hors prod'!B:B,E191,'Hors prod'!F:F,$G$2)*24),0)</f>
        <v>0</v>
      </c>
      <c r="K191" s="38" t="str">
        <f>IFERROR(VLOOKUP($F191,Prod!$A$2:$L$2,7,FALSE),"")</f>
        <v/>
      </c>
      <c r="L191" s="25" t="str">
        <f>IFERROR(IF(K191&gt;0,(K191/(Objectifs!$B$7*($H191-$J191))),""),"")</f>
        <v/>
      </c>
      <c r="M191" s="27" t="str">
        <f>IFERROR(VLOOKUP($F191,Prod!$A$2:$L$2,6,FALSE),"")</f>
        <v/>
      </c>
      <c r="N191" s="25" t="str">
        <f>IFERROR(IF(M191&gt;0,(M191/(Objectifs!$B$8*($H191-$J191))),""),"")</f>
        <v/>
      </c>
      <c r="O191" s="27" t="str">
        <f>IFERROR(VLOOKUP($F191,Prod!$A$2:$L$2,8,FALSE),"")</f>
        <v/>
      </c>
      <c r="P191" s="25" t="str">
        <f>IFERROR(IF(O191&gt;0,(O191/(Objectifs!$B$9*($H191-$J191))),""),"")</f>
        <v/>
      </c>
      <c r="Q191" s="27" t="str">
        <f>IFERROR(VLOOKUP($F191,Prod!$A$2:$L$2,11,FALSE),"")</f>
        <v/>
      </c>
      <c r="R191" s="25" t="str">
        <f>IFERROR(IF(Q191&gt;0,(Q191/(Objectifs!$B$10*(($H191-$J191)))),""),"")</f>
        <v/>
      </c>
      <c r="S191" s="27" t="str">
        <f>IFERROR(VLOOKUP($F191,Prod!$A$2:$L$2,10,FALSE),"")</f>
        <v/>
      </c>
      <c r="T191" s="25" t="str">
        <f>IFERROR(IF(S191&gt;0,(S191/(Objectifs!$B$13*(($H191-$J191)))),""),"")</f>
        <v/>
      </c>
      <c r="U191" s="27" t="str">
        <f>IFERROR(VLOOKUP($F191,Prod!$A$2:$L$2,9,FALSE),"")</f>
        <v/>
      </c>
      <c r="V191" s="25" t="str">
        <f>IFERROR(IF(U191&gt;0,(U191/(Objectifs!$B$14*(($H191-$J191)))),""),"")</f>
        <v/>
      </c>
      <c r="W191" s="27" t="str">
        <f>IFERROR(VLOOKUP($F191,Prod!$A$2:$L$2,12,FALSE),"")</f>
        <v/>
      </c>
      <c r="X191" s="25" t="str">
        <f>IFERROR(IF(W191&gt;0,(W191/(Objectifs!$B$15*(($H191-$J191)))),""),"")</f>
        <v/>
      </c>
      <c r="Y191" s="90" t="str">
        <f t="shared" si="25"/>
        <v/>
      </c>
      <c r="Z191" s="26" t="str">
        <f t="shared" si="26"/>
        <v/>
      </c>
      <c r="AA191" s="26"/>
      <c r="AB191" s="26"/>
    </row>
    <row r="192" spans="1:28" ht="21" customHeight="1" x14ac:dyDescent="0.25">
      <c r="A192" s="62">
        <f t="shared" si="21"/>
        <v>2021</v>
      </c>
      <c r="B192" s="62">
        <f t="shared" si="22"/>
        <v>2</v>
      </c>
      <c r="C192" s="62">
        <f t="shared" si="23"/>
        <v>8</v>
      </c>
      <c r="D192" s="62">
        <f t="shared" si="24"/>
        <v>32</v>
      </c>
      <c r="E192" s="24">
        <f>WORKDAY.INTL(E191,1,11,JoursFériés21[])</f>
        <v>44420</v>
      </c>
      <c r="F192" s="100" t="str">
        <f t="shared" si="18"/>
        <v>44420-TEST</v>
      </c>
      <c r="G192" s="78" t="str">
        <f>IFERROR(VLOOKUP($F192,Kélio[],4,FALSE),"")</f>
        <v/>
      </c>
      <c r="H192" s="76" t="str">
        <f t="shared" si="19"/>
        <v/>
      </c>
      <c r="I192" s="78">
        <f t="shared" si="20"/>
        <v>0</v>
      </c>
      <c r="J192" s="76">
        <f>IFERROR(IF(VLOOKUP(F192,THP[],7,FALSE)="OUI",H192,SUMIFS('Hors prod'!K:K,'Hors prod'!B:B,E192,'Hors prod'!F:F,$G$2)*24),0)</f>
        <v>0</v>
      </c>
      <c r="K192" s="38" t="str">
        <f>IFERROR(VLOOKUP($F192,Prod!$A$2:$L$2,7,FALSE),"")</f>
        <v/>
      </c>
      <c r="L192" s="25" t="str">
        <f>IFERROR(IF(K192&gt;0,(K192/(Objectifs!$B$7*($H192-$J192))),""),"")</f>
        <v/>
      </c>
      <c r="M192" s="27" t="str">
        <f>IFERROR(VLOOKUP($F192,Prod!$A$2:$L$2,6,FALSE),"")</f>
        <v/>
      </c>
      <c r="N192" s="25" t="str">
        <f>IFERROR(IF(M192&gt;0,(M192/(Objectifs!$B$8*($H192-$J192))),""),"")</f>
        <v/>
      </c>
      <c r="O192" s="27" t="str">
        <f>IFERROR(VLOOKUP($F192,Prod!$A$2:$L$2,8,FALSE),"")</f>
        <v/>
      </c>
      <c r="P192" s="25" t="str">
        <f>IFERROR(IF(O192&gt;0,(O192/(Objectifs!$B$9*($H192-$J192))),""),"")</f>
        <v/>
      </c>
      <c r="Q192" s="27" t="str">
        <f>IFERROR(VLOOKUP($F192,Prod!$A$2:$L$2,11,FALSE),"")</f>
        <v/>
      </c>
      <c r="R192" s="25" t="str">
        <f>IFERROR(IF(Q192&gt;0,(Q192/(Objectifs!$B$10*(($H192-$J192)))),""),"")</f>
        <v/>
      </c>
      <c r="S192" s="27" t="str">
        <f>IFERROR(VLOOKUP($F192,Prod!$A$2:$L$2,10,FALSE),"")</f>
        <v/>
      </c>
      <c r="T192" s="25" t="str">
        <f>IFERROR(IF(S192&gt;0,(S192/(Objectifs!$B$13*(($H192-$J192)))),""),"")</f>
        <v/>
      </c>
      <c r="U192" s="27" t="str">
        <f>IFERROR(VLOOKUP($F192,Prod!$A$2:$L$2,9,FALSE),"")</f>
        <v/>
      </c>
      <c r="V192" s="25" t="str">
        <f>IFERROR(IF(U192&gt;0,(U192/(Objectifs!$B$14*(($H192-$J192)))),""),"")</f>
        <v/>
      </c>
      <c r="W192" s="27" t="str">
        <f>IFERROR(VLOOKUP($F192,Prod!$A$2:$L$2,12,FALSE),"")</f>
        <v/>
      </c>
      <c r="X192" s="25" t="str">
        <f>IFERROR(IF(W192&gt;0,(W192/(Objectifs!$B$15*(($H192-$J192)))),""),"")</f>
        <v/>
      </c>
      <c r="Y192" s="90" t="str">
        <f t="shared" si="25"/>
        <v/>
      </c>
      <c r="Z192" s="26" t="str">
        <f t="shared" si="26"/>
        <v/>
      </c>
      <c r="AA192" s="26"/>
      <c r="AB192" s="26"/>
    </row>
    <row r="193" spans="1:28" ht="21" customHeight="1" x14ac:dyDescent="0.25">
      <c r="A193" s="62">
        <f t="shared" si="21"/>
        <v>2021</v>
      </c>
      <c r="B193" s="62">
        <f t="shared" si="22"/>
        <v>2</v>
      </c>
      <c r="C193" s="62">
        <f t="shared" si="23"/>
        <v>8</v>
      </c>
      <c r="D193" s="62">
        <f t="shared" si="24"/>
        <v>32</v>
      </c>
      <c r="E193" s="24">
        <f>WORKDAY.INTL(E192,1,11,JoursFériés21[])</f>
        <v>44421</v>
      </c>
      <c r="F193" s="100" t="str">
        <f t="shared" si="18"/>
        <v>44421-TEST</v>
      </c>
      <c r="G193" s="78" t="str">
        <f>IFERROR(VLOOKUP($F193,Kélio[],4,FALSE),"")</f>
        <v/>
      </c>
      <c r="H193" s="76" t="str">
        <f t="shared" si="19"/>
        <v/>
      </c>
      <c r="I193" s="78">
        <f t="shared" si="20"/>
        <v>0</v>
      </c>
      <c r="J193" s="76">
        <f>IFERROR(IF(VLOOKUP(F193,THP[],7,FALSE)="OUI",H193,SUMIFS('Hors prod'!K:K,'Hors prod'!B:B,E193,'Hors prod'!F:F,$G$2)*24),0)</f>
        <v>0</v>
      </c>
      <c r="K193" s="38" t="str">
        <f>IFERROR(VLOOKUP($F193,Prod!$A$2:$L$2,7,FALSE),"")</f>
        <v/>
      </c>
      <c r="L193" s="25" t="str">
        <f>IFERROR(IF(K193&gt;0,(K193/(Objectifs!$B$7*($H193-$J193))),""),"")</f>
        <v/>
      </c>
      <c r="M193" s="27" t="str">
        <f>IFERROR(VLOOKUP($F193,Prod!$A$2:$L$2,6,FALSE),"")</f>
        <v/>
      </c>
      <c r="N193" s="25" t="str">
        <f>IFERROR(IF(M193&gt;0,(M193/(Objectifs!$B$8*($H193-$J193))),""),"")</f>
        <v/>
      </c>
      <c r="O193" s="27" t="str">
        <f>IFERROR(VLOOKUP($F193,Prod!$A$2:$L$2,8,FALSE),"")</f>
        <v/>
      </c>
      <c r="P193" s="25" t="str">
        <f>IFERROR(IF(O193&gt;0,(O193/(Objectifs!$B$9*($H193-$J193))),""),"")</f>
        <v/>
      </c>
      <c r="Q193" s="27" t="str">
        <f>IFERROR(VLOOKUP($F193,Prod!$A$2:$L$2,11,FALSE),"")</f>
        <v/>
      </c>
      <c r="R193" s="25" t="str">
        <f>IFERROR(IF(Q193&gt;0,(Q193/(Objectifs!$B$10*(($H193-$J193)))),""),"")</f>
        <v/>
      </c>
      <c r="S193" s="27" t="str">
        <f>IFERROR(VLOOKUP($F193,Prod!$A$2:$L$2,10,FALSE),"")</f>
        <v/>
      </c>
      <c r="T193" s="25" t="str">
        <f>IFERROR(IF(S193&gt;0,(S193/(Objectifs!$B$13*(($H193-$J193)))),""),"")</f>
        <v/>
      </c>
      <c r="U193" s="27" t="str">
        <f>IFERROR(VLOOKUP($F193,Prod!$A$2:$L$2,9,FALSE),"")</f>
        <v/>
      </c>
      <c r="V193" s="25" t="str">
        <f>IFERROR(IF(U193&gt;0,(U193/(Objectifs!$B$14*(($H193-$J193)))),""),"")</f>
        <v/>
      </c>
      <c r="W193" s="27" t="str">
        <f>IFERROR(VLOOKUP($F193,Prod!$A$2:$L$2,12,FALSE),"")</f>
        <v/>
      </c>
      <c r="X193" s="25" t="str">
        <f>IFERROR(IF(W193&gt;0,(W193/(Objectifs!$B$15*(($H193-$J193)))),""),"")</f>
        <v/>
      </c>
      <c r="Y193" s="90" t="str">
        <f t="shared" si="25"/>
        <v/>
      </c>
      <c r="Z193" s="26" t="str">
        <f t="shared" si="26"/>
        <v/>
      </c>
      <c r="AA193" s="26"/>
      <c r="AB193" s="26"/>
    </row>
    <row r="194" spans="1:28" ht="21" customHeight="1" x14ac:dyDescent="0.25">
      <c r="A194" s="62">
        <f t="shared" si="21"/>
        <v>2021</v>
      </c>
      <c r="B194" s="62">
        <f t="shared" si="22"/>
        <v>2</v>
      </c>
      <c r="C194" s="62">
        <f t="shared" si="23"/>
        <v>8</v>
      </c>
      <c r="D194" s="62">
        <f t="shared" si="24"/>
        <v>32</v>
      </c>
      <c r="E194" s="24">
        <f>WORKDAY.INTL(E193,1,11,JoursFériés21[])</f>
        <v>44422</v>
      </c>
      <c r="F194" s="100" t="str">
        <f t="shared" si="18"/>
        <v>44422-TEST</v>
      </c>
      <c r="G194" s="78" t="str">
        <f>IFERROR(VLOOKUP($F194,Kélio[],4,FALSE),"")</f>
        <v/>
      </c>
      <c r="H194" s="76" t="str">
        <f t="shared" si="19"/>
        <v/>
      </c>
      <c r="I194" s="78">
        <f t="shared" si="20"/>
        <v>0</v>
      </c>
      <c r="J194" s="76">
        <f>IFERROR(IF(VLOOKUP(F194,THP[],7,FALSE)="OUI",H194,SUMIFS('Hors prod'!K:K,'Hors prod'!B:B,E194,'Hors prod'!F:F,$G$2)*24),0)</f>
        <v>0</v>
      </c>
      <c r="K194" s="38" t="str">
        <f>IFERROR(VLOOKUP($F194,Prod!$A$2:$L$2,7,FALSE),"")</f>
        <v/>
      </c>
      <c r="L194" s="25" t="str">
        <f>IFERROR(IF(K194&gt;0,(K194/(Objectifs!$B$7*($H194-$J194))),""),"")</f>
        <v/>
      </c>
      <c r="M194" s="27" t="str">
        <f>IFERROR(VLOOKUP($F194,Prod!$A$2:$L$2,6,FALSE),"")</f>
        <v/>
      </c>
      <c r="N194" s="25" t="str">
        <f>IFERROR(IF(M194&gt;0,(M194/(Objectifs!$B$8*($H194-$J194))),""),"")</f>
        <v/>
      </c>
      <c r="O194" s="27" t="str">
        <f>IFERROR(VLOOKUP($F194,Prod!$A$2:$L$2,8,FALSE),"")</f>
        <v/>
      </c>
      <c r="P194" s="25" t="str">
        <f>IFERROR(IF(O194&gt;0,(O194/(Objectifs!$B$9*($H194-$J194))),""),"")</f>
        <v/>
      </c>
      <c r="Q194" s="27" t="str">
        <f>IFERROR(VLOOKUP($F194,Prod!$A$2:$L$2,11,FALSE),"")</f>
        <v/>
      </c>
      <c r="R194" s="25" t="str">
        <f>IFERROR(IF(Q194&gt;0,(Q194/(Objectifs!$B$10*(($H194-$J194)))),""),"")</f>
        <v/>
      </c>
      <c r="S194" s="27" t="str">
        <f>IFERROR(VLOOKUP($F194,Prod!$A$2:$L$2,10,FALSE),"")</f>
        <v/>
      </c>
      <c r="T194" s="25" t="str">
        <f>IFERROR(IF(S194&gt;0,(S194/(Objectifs!$B$13*(($H194-$J194)))),""),"")</f>
        <v/>
      </c>
      <c r="U194" s="27" t="str">
        <f>IFERROR(VLOOKUP($F194,Prod!$A$2:$L$2,9,FALSE),"")</f>
        <v/>
      </c>
      <c r="V194" s="25" t="str">
        <f>IFERROR(IF(U194&gt;0,(U194/(Objectifs!$B$14*(($H194-$J194)))),""),"")</f>
        <v/>
      </c>
      <c r="W194" s="27" t="str">
        <f>IFERROR(VLOOKUP($F194,Prod!$A$2:$L$2,12,FALSE),"")</f>
        <v/>
      </c>
      <c r="X194" s="25" t="str">
        <f>IFERROR(IF(W194&gt;0,(W194/(Objectifs!$B$15*(($H194-$J194)))),""),"")</f>
        <v/>
      </c>
      <c r="Y194" s="90" t="str">
        <f t="shared" si="25"/>
        <v/>
      </c>
      <c r="Z194" s="26" t="str">
        <f t="shared" si="26"/>
        <v/>
      </c>
      <c r="AA194" s="26"/>
      <c r="AB194" s="26"/>
    </row>
    <row r="195" spans="1:28" ht="21" customHeight="1" x14ac:dyDescent="0.25">
      <c r="A195" s="62">
        <f t="shared" si="21"/>
        <v>2021</v>
      </c>
      <c r="B195" s="62">
        <f t="shared" si="22"/>
        <v>2</v>
      </c>
      <c r="C195" s="62">
        <f t="shared" si="23"/>
        <v>8</v>
      </c>
      <c r="D195" s="62">
        <f t="shared" si="24"/>
        <v>33</v>
      </c>
      <c r="E195" s="24">
        <f>WORKDAY.INTL(E194,1,11,JoursFériés21[])</f>
        <v>44424</v>
      </c>
      <c r="F195" s="100" t="str">
        <f t="shared" si="18"/>
        <v>44424-TEST</v>
      </c>
      <c r="G195" s="78" t="str">
        <f>IFERROR(VLOOKUP($F195,Kélio[],4,FALSE),"")</f>
        <v/>
      </c>
      <c r="H195" s="76" t="str">
        <f t="shared" si="19"/>
        <v/>
      </c>
      <c r="I195" s="78">
        <f t="shared" si="20"/>
        <v>0</v>
      </c>
      <c r="J195" s="76">
        <f>IFERROR(IF(VLOOKUP(F195,THP[],7,FALSE)="OUI",H195,SUMIFS('Hors prod'!K:K,'Hors prod'!B:B,E195,'Hors prod'!F:F,$G$2)*24),0)</f>
        <v>0</v>
      </c>
      <c r="K195" s="38" t="str">
        <f>IFERROR(VLOOKUP($F195,Prod!$A$2:$L$2,7,FALSE),"")</f>
        <v/>
      </c>
      <c r="L195" s="25" t="str">
        <f>IFERROR(IF(K195&gt;0,(K195/(Objectifs!$B$7*($H195-$J195))),""),"")</f>
        <v/>
      </c>
      <c r="M195" s="27" t="str">
        <f>IFERROR(VLOOKUP($F195,Prod!$A$2:$L$2,6,FALSE),"")</f>
        <v/>
      </c>
      <c r="N195" s="25" t="str">
        <f>IFERROR(IF(M195&gt;0,(M195/(Objectifs!$B$8*($H195-$J195))),""),"")</f>
        <v/>
      </c>
      <c r="O195" s="27" t="str">
        <f>IFERROR(VLOOKUP($F195,Prod!$A$2:$L$2,8,FALSE),"")</f>
        <v/>
      </c>
      <c r="P195" s="25" t="str">
        <f>IFERROR(IF(O195&gt;0,(O195/(Objectifs!$B$9*($H195-$J195))),""),"")</f>
        <v/>
      </c>
      <c r="Q195" s="27" t="str">
        <f>IFERROR(VLOOKUP($F195,Prod!$A$2:$L$2,11,FALSE),"")</f>
        <v/>
      </c>
      <c r="R195" s="25" t="str">
        <f>IFERROR(IF(Q195&gt;0,(Q195/(Objectifs!$B$10*(($H195-$J195)))),""),"")</f>
        <v/>
      </c>
      <c r="S195" s="27" t="str">
        <f>IFERROR(VLOOKUP($F195,Prod!$A$2:$L$2,10,FALSE),"")</f>
        <v/>
      </c>
      <c r="T195" s="25" t="str">
        <f>IFERROR(IF(S195&gt;0,(S195/(Objectifs!$B$13*(($H195-$J195)))),""),"")</f>
        <v/>
      </c>
      <c r="U195" s="27" t="str">
        <f>IFERROR(VLOOKUP($F195,Prod!$A$2:$L$2,9,FALSE),"")</f>
        <v/>
      </c>
      <c r="V195" s="25" t="str">
        <f>IFERROR(IF(U195&gt;0,(U195/(Objectifs!$B$14*(($H195-$J195)))),""),"")</f>
        <v/>
      </c>
      <c r="W195" s="27" t="str">
        <f>IFERROR(VLOOKUP($F195,Prod!$A$2:$L$2,12,FALSE),"")</f>
        <v/>
      </c>
      <c r="X195" s="25" t="str">
        <f>IFERROR(IF(W195&gt;0,(W195/(Objectifs!$B$15*(($H195-$J195)))),""),"")</f>
        <v/>
      </c>
      <c r="Y195" s="90" t="str">
        <f t="shared" si="25"/>
        <v/>
      </c>
      <c r="Z195" s="26" t="str">
        <f t="shared" si="26"/>
        <v/>
      </c>
      <c r="AA195" s="26"/>
      <c r="AB195" s="26"/>
    </row>
    <row r="196" spans="1:28" ht="21" customHeight="1" x14ac:dyDescent="0.25">
      <c r="A196" s="62">
        <f t="shared" si="21"/>
        <v>2021</v>
      </c>
      <c r="B196" s="62">
        <f t="shared" si="22"/>
        <v>2</v>
      </c>
      <c r="C196" s="62">
        <f t="shared" si="23"/>
        <v>8</v>
      </c>
      <c r="D196" s="62">
        <f t="shared" si="24"/>
        <v>33</v>
      </c>
      <c r="E196" s="24">
        <f>WORKDAY.INTL(E195,1,11,JoursFériés21[])</f>
        <v>44425</v>
      </c>
      <c r="F196" s="100" t="str">
        <f t="shared" si="18"/>
        <v>44425-TEST</v>
      </c>
      <c r="G196" s="78" t="str">
        <f>IFERROR(VLOOKUP($F196,Kélio[],4,FALSE),"")</f>
        <v/>
      </c>
      <c r="H196" s="76" t="str">
        <f t="shared" si="19"/>
        <v/>
      </c>
      <c r="I196" s="78">
        <f t="shared" si="20"/>
        <v>0</v>
      </c>
      <c r="J196" s="76">
        <f>IFERROR(IF(VLOOKUP(F196,THP[],7,FALSE)="OUI",H196,SUMIFS('Hors prod'!K:K,'Hors prod'!B:B,E196,'Hors prod'!F:F,$G$2)*24),0)</f>
        <v>0</v>
      </c>
      <c r="K196" s="38" t="str">
        <f>IFERROR(VLOOKUP($F196,Prod!$A$2:$L$2,7,FALSE),"")</f>
        <v/>
      </c>
      <c r="L196" s="25" t="str">
        <f>IFERROR(IF(K196&gt;0,(K196/(Objectifs!$B$7*($H196-$J196))),""),"")</f>
        <v/>
      </c>
      <c r="M196" s="27" t="str">
        <f>IFERROR(VLOOKUP($F196,Prod!$A$2:$L$2,6,FALSE),"")</f>
        <v/>
      </c>
      <c r="N196" s="25" t="str">
        <f>IFERROR(IF(M196&gt;0,(M196/(Objectifs!$B$8*($H196-$J196))),""),"")</f>
        <v/>
      </c>
      <c r="O196" s="27" t="str">
        <f>IFERROR(VLOOKUP($F196,Prod!$A$2:$L$2,8,FALSE),"")</f>
        <v/>
      </c>
      <c r="P196" s="25" t="str">
        <f>IFERROR(IF(O196&gt;0,(O196/(Objectifs!$B$9*($H196-$J196))),""),"")</f>
        <v/>
      </c>
      <c r="Q196" s="27" t="str">
        <f>IFERROR(VLOOKUP($F196,Prod!$A$2:$L$2,11,FALSE),"")</f>
        <v/>
      </c>
      <c r="R196" s="25" t="str">
        <f>IFERROR(IF(Q196&gt;0,(Q196/(Objectifs!$B$10*(($H196-$J196)))),""),"")</f>
        <v/>
      </c>
      <c r="S196" s="27" t="str">
        <f>IFERROR(VLOOKUP($F196,Prod!$A$2:$L$2,10,FALSE),"")</f>
        <v/>
      </c>
      <c r="T196" s="25" t="str">
        <f>IFERROR(IF(S196&gt;0,(S196/(Objectifs!$B$13*(($H196-$J196)))),""),"")</f>
        <v/>
      </c>
      <c r="U196" s="27" t="str">
        <f>IFERROR(VLOOKUP($F196,Prod!$A$2:$L$2,9,FALSE),"")</f>
        <v/>
      </c>
      <c r="V196" s="25" t="str">
        <f>IFERROR(IF(U196&gt;0,(U196/(Objectifs!$B$14*(($H196-$J196)))),""),"")</f>
        <v/>
      </c>
      <c r="W196" s="27" t="str">
        <f>IFERROR(VLOOKUP($F196,Prod!$A$2:$L$2,12,FALSE),"")</f>
        <v/>
      </c>
      <c r="X196" s="25" t="str">
        <f>IFERROR(IF(W196&gt;0,(W196/(Objectifs!$B$15*(($H196-$J196)))),""),"")</f>
        <v/>
      </c>
      <c r="Y196" s="90" t="str">
        <f t="shared" si="25"/>
        <v/>
      </c>
      <c r="Z196" s="26" t="str">
        <f t="shared" si="26"/>
        <v/>
      </c>
      <c r="AA196" s="26"/>
      <c r="AB196" s="26"/>
    </row>
    <row r="197" spans="1:28" ht="21" customHeight="1" x14ac:dyDescent="0.25">
      <c r="A197" s="62">
        <f t="shared" si="21"/>
        <v>2021</v>
      </c>
      <c r="B197" s="62">
        <f t="shared" si="22"/>
        <v>2</v>
      </c>
      <c r="C197" s="62">
        <f t="shared" si="23"/>
        <v>8</v>
      </c>
      <c r="D197" s="62">
        <f t="shared" si="24"/>
        <v>33</v>
      </c>
      <c r="E197" s="24">
        <f>WORKDAY.INTL(E196,1,11,JoursFériés21[])</f>
        <v>44427</v>
      </c>
      <c r="F197" s="100" t="str">
        <f t="shared" si="18"/>
        <v>44427-TEST</v>
      </c>
      <c r="G197" s="78" t="str">
        <f>IFERROR(VLOOKUP($F197,Kélio[],4,FALSE),"")</f>
        <v/>
      </c>
      <c r="H197" s="76" t="str">
        <f t="shared" si="19"/>
        <v/>
      </c>
      <c r="I197" s="78">
        <f t="shared" si="20"/>
        <v>0</v>
      </c>
      <c r="J197" s="76">
        <f>IFERROR(IF(VLOOKUP(F197,THP[],7,FALSE)="OUI",H197,SUMIFS('Hors prod'!K:K,'Hors prod'!B:B,E197,'Hors prod'!F:F,$G$2)*24),0)</f>
        <v>0</v>
      </c>
      <c r="K197" s="38" t="str">
        <f>IFERROR(VLOOKUP($F197,Prod!$A$2:$L$2,7,FALSE),"")</f>
        <v/>
      </c>
      <c r="L197" s="25" t="str">
        <f>IFERROR(IF(K197&gt;0,(K197/(Objectifs!$B$7*($H197-$J197))),""),"")</f>
        <v/>
      </c>
      <c r="M197" s="27" t="str">
        <f>IFERROR(VLOOKUP($F197,Prod!$A$2:$L$2,6,FALSE),"")</f>
        <v/>
      </c>
      <c r="N197" s="25" t="str">
        <f>IFERROR(IF(M197&gt;0,(M197/(Objectifs!$B$8*($H197-$J197))),""),"")</f>
        <v/>
      </c>
      <c r="O197" s="27" t="str">
        <f>IFERROR(VLOOKUP($F197,Prod!$A$2:$L$2,8,FALSE),"")</f>
        <v/>
      </c>
      <c r="P197" s="25" t="str">
        <f>IFERROR(IF(O197&gt;0,(O197/(Objectifs!$B$9*($H197-$J197))),""),"")</f>
        <v/>
      </c>
      <c r="Q197" s="27" t="str">
        <f>IFERROR(VLOOKUP($F197,Prod!$A$2:$L$2,11,FALSE),"")</f>
        <v/>
      </c>
      <c r="R197" s="25" t="str">
        <f>IFERROR(IF(Q197&gt;0,(Q197/(Objectifs!$B$10*(($H197-$J197)))),""),"")</f>
        <v/>
      </c>
      <c r="S197" s="27" t="str">
        <f>IFERROR(VLOOKUP($F197,Prod!$A$2:$L$2,10,FALSE),"")</f>
        <v/>
      </c>
      <c r="T197" s="25" t="str">
        <f>IFERROR(IF(S197&gt;0,(S197/(Objectifs!$B$13*(($H197-$J197)))),""),"")</f>
        <v/>
      </c>
      <c r="U197" s="27" t="str">
        <f>IFERROR(VLOOKUP($F197,Prod!$A$2:$L$2,9,FALSE),"")</f>
        <v/>
      </c>
      <c r="V197" s="25" t="str">
        <f>IFERROR(IF(U197&gt;0,(U197/(Objectifs!$B$14*(($H197-$J197)))),""),"")</f>
        <v/>
      </c>
      <c r="W197" s="27" t="str">
        <f>IFERROR(VLOOKUP($F197,Prod!$A$2:$L$2,12,FALSE),"")</f>
        <v/>
      </c>
      <c r="X197" s="25" t="str">
        <f>IFERROR(IF(W197&gt;0,(W197/(Objectifs!$B$15*(($H197-$J197)))),""),"")</f>
        <v/>
      </c>
      <c r="Y197" s="90" t="str">
        <f t="shared" si="25"/>
        <v/>
      </c>
      <c r="Z197" s="26" t="str">
        <f t="shared" si="26"/>
        <v/>
      </c>
      <c r="AA197" s="26"/>
      <c r="AB197" s="26"/>
    </row>
    <row r="198" spans="1:28" ht="21" customHeight="1" x14ac:dyDescent="0.25">
      <c r="A198" s="62">
        <f t="shared" si="21"/>
        <v>2021</v>
      </c>
      <c r="B198" s="62">
        <f t="shared" si="22"/>
        <v>2</v>
      </c>
      <c r="C198" s="62">
        <f t="shared" si="23"/>
        <v>8</v>
      </c>
      <c r="D198" s="62">
        <f t="shared" si="24"/>
        <v>33</v>
      </c>
      <c r="E198" s="24">
        <f>WORKDAY.INTL(E197,1,11,JoursFériés21[])</f>
        <v>44428</v>
      </c>
      <c r="F198" s="100" t="str">
        <f t="shared" si="18"/>
        <v>44428-TEST</v>
      </c>
      <c r="G198" s="78" t="str">
        <f>IFERROR(VLOOKUP($F198,Kélio[],4,FALSE),"")</f>
        <v/>
      </c>
      <c r="H198" s="76" t="str">
        <f t="shared" si="19"/>
        <v/>
      </c>
      <c r="I198" s="78">
        <f t="shared" si="20"/>
        <v>0</v>
      </c>
      <c r="J198" s="76">
        <f>IFERROR(IF(VLOOKUP(F198,THP[],7,FALSE)="OUI",H198,SUMIFS('Hors prod'!K:K,'Hors prod'!B:B,E198,'Hors prod'!F:F,$G$2)*24),0)</f>
        <v>0</v>
      </c>
      <c r="K198" s="38" t="str">
        <f>IFERROR(VLOOKUP($F198,Prod!$A$2:$L$2,7,FALSE),"")</f>
        <v/>
      </c>
      <c r="L198" s="25" t="str">
        <f>IFERROR(IF(K198&gt;0,(K198/(Objectifs!$B$7*($H198-$J198))),""),"")</f>
        <v/>
      </c>
      <c r="M198" s="27" t="str">
        <f>IFERROR(VLOOKUP($F198,Prod!$A$2:$L$2,6,FALSE),"")</f>
        <v/>
      </c>
      <c r="N198" s="25" t="str">
        <f>IFERROR(IF(M198&gt;0,(M198/(Objectifs!$B$8*($H198-$J198))),""),"")</f>
        <v/>
      </c>
      <c r="O198" s="27" t="str">
        <f>IFERROR(VLOOKUP($F198,Prod!$A$2:$L$2,8,FALSE),"")</f>
        <v/>
      </c>
      <c r="P198" s="25" t="str">
        <f>IFERROR(IF(O198&gt;0,(O198/(Objectifs!$B$9*($H198-$J198))),""),"")</f>
        <v/>
      </c>
      <c r="Q198" s="27" t="str">
        <f>IFERROR(VLOOKUP($F198,Prod!$A$2:$L$2,11,FALSE),"")</f>
        <v/>
      </c>
      <c r="R198" s="25" t="str">
        <f>IFERROR(IF(Q198&gt;0,(Q198/(Objectifs!$B$10*(($H198-$J198)))),""),"")</f>
        <v/>
      </c>
      <c r="S198" s="27" t="str">
        <f>IFERROR(VLOOKUP($F198,Prod!$A$2:$L$2,10,FALSE),"")</f>
        <v/>
      </c>
      <c r="T198" s="25" t="str">
        <f>IFERROR(IF(S198&gt;0,(S198/(Objectifs!$B$13*(($H198-$J198)))),""),"")</f>
        <v/>
      </c>
      <c r="U198" s="27" t="str">
        <f>IFERROR(VLOOKUP($F198,Prod!$A$2:$L$2,9,FALSE),"")</f>
        <v/>
      </c>
      <c r="V198" s="25" t="str">
        <f>IFERROR(IF(U198&gt;0,(U198/(Objectifs!$B$14*(($H198-$J198)))),""),"")</f>
        <v/>
      </c>
      <c r="W198" s="27" t="str">
        <f>IFERROR(VLOOKUP($F198,Prod!$A$2:$L$2,12,FALSE),"")</f>
        <v/>
      </c>
      <c r="X198" s="25" t="str">
        <f>IFERROR(IF(W198&gt;0,(W198/(Objectifs!$B$15*(($H198-$J198)))),""),"")</f>
        <v/>
      </c>
      <c r="Y198" s="90" t="str">
        <f t="shared" si="25"/>
        <v/>
      </c>
      <c r="Z198" s="26" t="str">
        <f t="shared" si="26"/>
        <v/>
      </c>
      <c r="AA198" s="26"/>
      <c r="AB198" s="26"/>
    </row>
    <row r="199" spans="1:28" ht="21" customHeight="1" x14ac:dyDescent="0.25">
      <c r="A199" s="62">
        <f t="shared" si="21"/>
        <v>2021</v>
      </c>
      <c r="B199" s="62">
        <f t="shared" si="22"/>
        <v>2</v>
      </c>
      <c r="C199" s="62">
        <f t="shared" si="23"/>
        <v>8</v>
      </c>
      <c r="D199" s="62">
        <f t="shared" si="24"/>
        <v>33</v>
      </c>
      <c r="E199" s="24">
        <f>WORKDAY.INTL(E198,1,11,JoursFériés21[])</f>
        <v>44429</v>
      </c>
      <c r="F199" s="100" t="str">
        <f t="shared" si="18"/>
        <v>44429-TEST</v>
      </c>
      <c r="G199" s="78" t="str">
        <f>IFERROR(VLOOKUP($F199,Kélio[],4,FALSE),"")</f>
        <v/>
      </c>
      <c r="H199" s="76" t="str">
        <f t="shared" si="19"/>
        <v/>
      </c>
      <c r="I199" s="78">
        <f t="shared" si="20"/>
        <v>0</v>
      </c>
      <c r="J199" s="76">
        <f>IFERROR(IF(VLOOKUP(F199,THP[],7,FALSE)="OUI",H199,SUMIFS('Hors prod'!K:K,'Hors prod'!B:B,E199,'Hors prod'!F:F,$G$2)*24),0)</f>
        <v>0</v>
      </c>
      <c r="K199" s="38" t="str">
        <f>IFERROR(VLOOKUP($F199,Prod!$A$2:$L$2,7,FALSE),"")</f>
        <v/>
      </c>
      <c r="L199" s="25" t="str">
        <f>IFERROR(IF(K199&gt;0,(K199/(Objectifs!$B$7*($H199-$J199))),""),"")</f>
        <v/>
      </c>
      <c r="M199" s="27" t="str">
        <f>IFERROR(VLOOKUP($F199,Prod!$A$2:$L$2,6,FALSE),"")</f>
        <v/>
      </c>
      <c r="N199" s="25" t="str">
        <f>IFERROR(IF(M199&gt;0,(M199/(Objectifs!$B$8*($H199-$J199))),""),"")</f>
        <v/>
      </c>
      <c r="O199" s="27" t="str">
        <f>IFERROR(VLOOKUP($F199,Prod!$A$2:$L$2,8,FALSE),"")</f>
        <v/>
      </c>
      <c r="P199" s="25" t="str">
        <f>IFERROR(IF(O199&gt;0,(O199/(Objectifs!$B$9*($H199-$J199))),""),"")</f>
        <v/>
      </c>
      <c r="Q199" s="27" t="str">
        <f>IFERROR(VLOOKUP($F199,Prod!$A$2:$L$2,11,FALSE),"")</f>
        <v/>
      </c>
      <c r="R199" s="25" t="str">
        <f>IFERROR(IF(Q199&gt;0,(Q199/(Objectifs!$B$10*(($H199-$J199)))),""),"")</f>
        <v/>
      </c>
      <c r="S199" s="27" t="str">
        <f>IFERROR(VLOOKUP($F199,Prod!$A$2:$L$2,10,FALSE),"")</f>
        <v/>
      </c>
      <c r="T199" s="25" t="str">
        <f>IFERROR(IF(S199&gt;0,(S199/(Objectifs!$B$13*(($H199-$J199)))),""),"")</f>
        <v/>
      </c>
      <c r="U199" s="27" t="str">
        <f>IFERROR(VLOOKUP($F199,Prod!$A$2:$L$2,9,FALSE),"")</f>
        <v/>
      </c>
      <c r="V199" s="25" t="str">
        <f>IFERROR(IF(U199&gt;0,(U199/(Objectifs!$B$14*(($H199-$J199)))),""),"")</f>
        <v/>
      </c>
      <c r="W199" s="27" t="str">
        <f>IFERROR(VLOOKUP($F199,Prod!$A$2:$L$2,12,FALSE),"")</f>
        <v/>
      </c>
      <c r="X199" s="25" t="str">
        <f>IFERROR(IF(W199&gt;0,(W199/(Objectifs!$B$15*(($H199-$J199)))),""),"")</f>
        <v/>
      </c>
      <c r="Y199" s="90" t="str">
        <f t="shared" si="25"/>
        <v/>
      </c>
      <c r="Z199" s="26" t="str">
        <f t="shared" si="26"/>
        <v/>
      </c>
      <c r="AA199" s="26"/>
      <c r="AB199" s="26"/>
    </row>
    <row r="200" spans="1:28" ht="21" customHeight="1" x14ac:dyDescent="0.25">
      <c r="A200" s="62">
        <f t="shared" si="21"/>
        <v>2021</v>
      </c>
      <c r="B200" s="62">
        <f t="shared" si="22"/>
        <v>2</v>
      </c>
      <c r="C200" s="62">
        <f t="shared" si="23"/>
        <v>8</v>
      </c>
      <c r="D200" s="62">
        <f t="shared" si="24"/>
        <v>34</v>
      </c>
      <c r="E200" s="24">
        <f>WORKDAY.INTL(E199,1,11,JoursFériés21[])</f>
        <v>44431</v>
      </c>
      <c r="F200" s="100" t="str">
        <f t="shared" si="18"/>
        <v>44431-TEST</v>
      </c>
      <c r="G200" s="78" t="str">
        <f>IFERROR(VLOOKUP($F200,Kélio[],4,FALSE),"")</f>
        <v/>
      </c>
      <c r="H200" s="76" t="str">
        <f t="shared" si="19"/>
        <v/>
      </c>
      <c r="I200" s="78">
        <f t="shared" si="20"/>
        <v>0</v>
      </c>
      <c r="J200" s="76">
        <f>IFERROR(IF(VLOOKUP(F200,THP[],7,FALSE)="OUI",H200,SUMIFS('Hors prod'!K:K,'Hors prod'!B:B,E200,'Hors prod'!F:F,$G$2)*24),0)</f>
        <v>0</v>
      </c>
      <c r="K200" s="38" t="str">
        <f>IFERROR(VLOOKUP($F200,Prod!$A$2:$L$2,7,FALSE),"")</f>
        <v/>
      </c>
      <c r="L200" s="25" t="str">
        <f>IFERROR(IF(K200&gt;0,(K200/(Objectifs!$B$7*($H200-$J200))),""),"")</f>
        <v/>
      </c>
      <c r="M200" s="27" t="str">
        <f>IFERROR(VLOOKUP($F200,Prod!$A$2:$L$2,6,FALSE),"")</f>
        <v/>
      </c>
      <c r="N200" s="25" t="str">
        <f>IFERROR(IF(M200&gt;0,(M200/(Objectifs!$B$8*($H200-$J200))),""),"")</f>
        <v/>
      </c>
      <c r="O200" s="27" t="str">
        <f>IFERROR(VLOOKUP($F200,Prod!$A$2:$L$2,8,FALSE),"")</f>
        <v/>
      </c>
      <c r="P200" s="25" t="str">
        <f>IFERROR(IF(O200&gt;0,(O200/(Objectifs!$B$9*($H200-$J200))),""),"")</f>
        <v/>
      </c>
      <c r="Q200" s="27" t="str">
        <f>IFERROR(VLOOKUP($F200,Prod!$A$2:$L$2,11,FALSE),"")</f>
        <v/>
      </c>
      <c r="R200" s="25" t="str">
        <f>IFERROR(IF(Q200&gt;0,(Q200/(Objectifs!$B$10*(($H200-$J200)))),""),"")</f>
        <v/>
      </c>
      <c r="S200" s="27" t="str">
        <f>IFERROR(VLOOKUP($F200,Prod!$A$2:$L$2,10,FALSE),"")</f>
        <v/>
      </c>
      <c r="T200" s="25" t="str">
        <f>IFERROR(IF(S200&gt;0,(S200/(Objectifs!$B$13*(($H200-$J200)))),""),"")</f>
        <v/>
      </c>
      <c r="U200" s="27" t="str">
        <f>IFERROR(VLOOKUP($F200,Prod!$A$2:$L$2,9,FALSE),"")</f>
        <v/>
      </c>
      <c r="V200" s="25" t="str">
        <f>IFERROR(IF(U200&gt;0,(U200/(Objectifs!$B$14*(($H200-$J200)))),""),"")</f>
        <v/>
      </c>
      <c r="W200" s="27" t="str">
        <f>IFERROR(VLOOKUP($F200,Prod!$A$2:$L$2,12,FALSE),"")</f>
        <v/>
      </c>
      <c r="X200" s="25" t="str">
        <f>IFERROR(IF(W200&gt;0,(W200/(Objectifs!$B$15*(($H200-$J200)))),""),"")</f>
        <v/>
      </c>
      <c r="Y200" s="90" t="str">
        <f t="shared" si="25"/>
        <v/>
      </c>
      <c r="Z200" s="26" t="str">
        <f t="shared" si="26"/>
        <v/>
      </c>
      <c r="AA200" s="26"/>
      <c r="AB200" s="26"/>
    </row>
    <row r="201" spans="1:28" ht="21" customHeight="1" x14ac:dyDescent="0.25">
      <c r="A201" s="62">
        <f t="shared" si="21"/>
        <v>2021</v>
      </c>
      <c r="B201" s="62">
        <f t="shared" si="22"/>
        <v>2</v>
      </c>
      <c r="C201" s="62">
        <f t="shared" si="23"/>
        <v>8</v>
      </c>
      <c r="D201" s="62">
        <f t="shared" si="24"/>
        <v>34</v>
      </c>
      <c r="E201" s="24">
        <f>WORKDAY.INTL(E200,1,11,JoursFériés21[])</f>
        <v>44432</v>
      </c>
      <c r="F201" s="100" t="str">
        <f t="shared" ref="F201:F264" si="27">$E201&amp;"-"&amp;$G$2</f>
        <v>44432-TEST</v>
      </c>
      <c r="G201" s="78" t="str">
        <f>IFERROR(VLOOKUP($F201,Kélio[],4,FALSE),"")</f>
        <v/>
      </c>
      <c r="H201" s="76" t="str">
        <f t="shared" ref="H201:H264" si="28">IFERROR(G201*24,"")</f>
        <v/>
      </c>
      <c r="I201" s="78">
        <f t="shared" ref="I201:I264" si="29">IFERROR(J201/24,"")</f>
        <v>0</v>
      </c>
      <c r="J201" s="76">
        <f>IFERROR(IF(VLOOKUP(F201,THP[],7,FALSE)="OUI",H201,SUMIFS('Hors prod'!K:K,'Hors prod'!B:B,E201,'Hors prod'!F:F,$G$2)*24),0)</f>
        <v>0</v>
      </c>
      <c r="K201" s="38" t="str">
        <f>IFERROR(VLOOKUP($F201,Prod!$A$2:$L$2,7,FALSE),"")</f>
        <v/>
      </c>
      <c r="L201" s="25" t="str">
        <f>IFERROR(IF(K201&gt;0,(K201/(Objectifs!$B$7*($H201-$J201))),""),"")</f>
        <v/>
      </c>
      <c r="M201" s="27" t="str">
        <f>IFERROR(VLOOKUP($F201,Prod!$A$2:$L$2,6,FALSE),"")</f>
        <v/>
      </c>
      <c r="N201" s="25" t="str">
        <f>IFERROR(IF(M201&gt;0,(M201/(Objectifs!$B$8*($H201-$J201))),""),"")</f>
        <v/>
      </c>
      <c r="O201" s="27" t="str">
        <f>IFERROR(VLOOKUP($F201,Prod!$A$2:$L$2,8,FALSE),"")</f>
        <v/>
      </c>
      <c r="P201" s="25" t="str">
        <f>IFERROR(IF(O201&gt;0,(O201/(Objectifs!$B$9*($H201-$J201))),""),"")</f>
        <v/>
      </c>
      <c r="Q201" s="27" t="str">
        <f>IFERROR(VLOOKUP($F201,Prod!$A$2:$L$2,11,FALSE),"")</f>
        <v/>
      </c>
      <c r="R201" s="25" t="str">
        <f>IFERROR(IF(Q201&gt;0,(Q201/(Objectifs!$B$10*(($H201-$J201)))),""),"")</f>
        <v/>
      </c>
      <c r="S201" s="27" t="str">
        <f>IFERROR(VLOOKUP($F201,Prod!$A$2:$L$2,10,FALSE),"")</f>
        <v/>
      </c>
      <c r="T201" s="25" t="str">
        <f>IFERROR(IF(S201&gt;0,(S201/(Objectifs!$B$13*(($H201-$J201)))),""),"")</f>
        <v/>
      </c>
      <c r="U201" s="27" t="str">
        <f>IFERROR(VLOOKUP($F201,Prod!$A$2:$L$2,9,FALSE),"")</f>
        <v/>
      </c>
      <c r="V201" s="25" t="str">
        <f>IFERROR(IF(U201&gt;0,(U201/(Objectifs!$B$14*(($H201-$J201)))),""),"")</f>
        <v/>
      </c>
      <c r="W201" s="27" t="str">
        <f>IFERROR(VLOOKUP($F201,Prod!$A$2:$L$2,12,FALSE),"")</f>
        <v/>
      </c>
      <c r="X201" s="25" t="str">
        <f>IFERROR(IF(W201&gt;0,(W201/(Objectifs!$B$15*(($H201-$J201)))),""),"")</f>
        <v/>
      </c>
      <c r="Y201" s="90" t="str">
        <f t="shared" si="25"/>
        <v/>
      </c>
      <c r="Z201" s="26" t="str">
        <f t="shared" si="26"/>
        <v/>
      </c>
      <c r="AA201" s="26"/>
      <c r="AB201" s="26"/>
    </row>
    <row r="202" spans="1:28" ht="21" customHeight="1" x14ac:dyDescent="0.25">
      <c r="A202" s="62">
        <f t="shared" ref="A202:A265" si="30">YEAR(E202)</f>
        <v>2021</v>
      </c>
      <c r="B202" s="62">
        <f t="shared" ref="B202:B265" si="31">IF(MONTH(E202)&lt;7,1,2)</f>
        <v>2</v>
      </c>
      <c r="C202" s="62">
        <f t="shared" ref="C202:C265" si="32">MONTH(E202)</f>
        <v>8</v>
      </c>
      <c r="D202" s="62">
        <f t="shared" ref="D202:D260" si="33">_xlfn.ISOWEEKNUM(E202)</f>
        <v>34</v>
      </c>
      <c r="E202" s="24">
        <f>WORKDAY.INTL(E201,1,11,JoursFériés21[])</f>
        <v>44433</v>
      </c>
      <c r="F202" s="100" t="str">
        <f t="shared" si="27"/>
        <v>44433-TEST</v>
      </c>
      <c r="G202" s="78" t="str">
        <f>IFERROR(VLOOKUP($F202,Kélio[],4,FALSE),"")</f>
        <v/>
      </c>
      <c r="H202" s="76" t="str">
        <f t="shared" si="28"/>
        <v/>
      </c>
      <c r="I202" s="78">
        <f t="shared" si="29"/>
        <v>0</v>
      </c>
      <c r="J202" s="76">
        <f>IFERROR(IF(VLOOKUP(F202,THP[],7,FALSE)="OUI",H202,SUMIFS('Hors prod'!K:K,'Hors prod'!B:B,E202,'Hors prod'!F:F,$G$2)*24),0)</f>
        <v>0</v>
      </c>
      <c r="K202" s="38" t="str">
        <f>IFERROR(VLOOKUP($F202,Prod!$A$2:$L$2,7,FALSE),"")</f>
        <v/>
      </c>
      <c r="L202" s="25" t="str">
        <f>IFERROR(IF(K202&gt;0,(K202/(Objectifs!$B$7*($H202-$J202))),""),"")</f>
        <v/>
      </c>
      <c r="M202" s="27" t="str">
        <f>IFERROR(VLOOKUP($F202,Prod!$A$2:$L$2,6,FALSE),"")</f>
        <v/>
      </c>
      <c r="N202" s="25" t="str">
        <f>IFERROR(IF(M202&gt;0,(M202/(Objectifs!$B$8*($H202-$J202))),""),"")</f>
        <v/>
      </c>
      <c r="O202" s="27" t="str">
        <f>IFERROR(VLOOKUP($F202,Prod!$A$2:$L$2,8,FALSE),"")</f>
        <v/>
      </c>
      <c r="P202" s="25" t="str">
        <f>IFERROR(IF(O202&gt;0,(O202/(Objectifs!$B$9*($H202-$J202))),""),"")</f>
        <v/>
      </c>
      <c r="Q202" s="27" t="str">
        <f>IFERROR(VLOOKUP($F202,Prod!$A$2:$L$2,11,FALSE),"")</f>
        <v/>
      </c>
      <c r="R202" s="25" t="str">
        <f>IFERROR(IF(Q202&gt;0,(Q202/(Objectifs!$B$10*(($H202-$J202)))),""),"")</f>
        <v/>
      </c>
      <c r="S202" s="27" t="str">
        <f>IFERROR(VLOOKUP($F202,Prod!$A$2:$L$2,10,FALSE),"")</f>
        <v/>
      </c>
      <c r="T202" s="25" t="str">
        <f>IFERROR(IF(S202&gt;0,(S202/(Objectifs!$B$13*(($H202-$J202)))),""),"")</f>
        <v/>
      </c>
      <c r="U202" s="27" t="str">
        <f>IFERROR(VLOOKUP($F202,Prod!$A$2:$L$2,9,FALSE),"")</f>
        <v/>
      </c>
      <c r="V202" s="25" t="str">
        <f>IFERROR(IF(U202&gt;0,(U202/(Objectifs!$B$14*(($H202-$J202)))),""),"")</f>
        <v/>
      </c>
      <c r="W202" s="27" t="str">
        <f>IFERROR(VLOOKUP($F202,Prod!$A$2:$L$2,12,FALSE),"")</f>
        <v/>
      </c>
      <c r="X202" s="25" t="str">
        <f>IFERROR(IF(W202&gt;0,(W202/(Objectifs!$B$15*(($H202-$J202)))),""),"")</f>
        <v/>
      </c>
      <c r="Y202" s="90" t="str">
        <f t="shared" ref="Y202:Y265" si="34">IF(SUM(L202,N202,P202,R202,T202,V202,X202)&gt;0,SUM(L202,N202,P202,R202,T202,V202,X202),"")</f>
        <v/>
      </c>
      <c r="Z202" s="26" t="str">
        <f t="shared" ref="Z202:Z265" si="35">IF(Y202="","",IF(Y202&gt;=1,"Excellent",IF(AND(Y202&gt;=0.9,Y202&lt;1),"Satisfaisant",IF(AND(Y202&gt;=0.75,Y202&lt;0.9),"A améliorer","Point d'alerte"))))</f>
        <v/>
      </c>
      <c r="AA202" s="26"/>
      <c r="AB202" s="26"/>
    </row>
    <row r="203" spans="1:28" ht="21" customHeight="1" x14ac:dyDescent="0.25">
      <c r="A203" s="62">
        <f t="shared" si="30"/>
        <v>2021</v>
      </c>
      <c r="B203" s="62">
        <f t="shared" si="31"/>
        <v>2</v>
      </c>
      <c r="C203" s="62">
        <f t="shared" si="32"/>
        <v>8</v>
      </c>
      <c r="D203" s="62">
        <f t="shared" si="33"/>
        <v>34</v>
      </c>
      <c r="E203" s="24">
        <f>WORKDAY.INTL(E202,1,11,JoursFériés21[])</f>
        <v>44434</v>
      </c>
      <c r="F203" s="100" t="str">
        <f t="shared" si="27"/>
        <v>44434-TEST</v>
      </c>
      <c r="G203" s="78" t="str">
        <f>IFERROR(VLOOKUP($F203,Kélio[],4,FALSE),"")</f>
        <v/>
      </c>
      <c r="H203" s="76" t="str">
        <f t="shared" si="28"/>
        <v/>
      </c>
      <c r="I203" s="78">
        <f t="shared" si="29"/>
        <v>0</v>
      </c>
      <c r="J203" s="76">
        <f>IFERROR(IF(VLOOKUP(F203,THP[],7,FALSE)="OUI",H203,SUMIFS('Hors prod'!K:K,'Hors prod'!B:B,E203,'Hors prod'!F:F,$G$2)*24),0)</f>
        <v>0</v>
      </c>
      <c r="K203" s="38" t="str">
        <f>IFERROR(VLOOKUP($F203,Prod!$A$2:$L$2,7,FALSE),"")</f>
        <v/>
      </c>
      <c r="L203" s="25" t="str">
        <f>IFERROR(IF(K203&gt;0,(K203/(Objectifs!$B$7*($H203-$J203))),""),"")</f>
        <v/>
      </c>
      <c r="M203" s="27" t="str">
        <f>IFERROR(VLOOKUP($F203,Prod!$A$2:$L$2,6,FALSE),"")</f>
        <v/>
      </c>
      <c r="N203" s="25" t="str">
        <f>IFERROR(IF(M203&gt;0,(M203/(Objectifs!$B$8*($H203-$J203))),""),"")</f>
        <v/>
      </c>
      <c r="O203" s="27" t="str">
        <f>IFERROR(VLOOKUP($F203,Prod!$A$2:$L$2,8,FALSE),"")</f>
        <v/>
      </c>
      <c r="P203" s="25" t="str">
        <f>IFERROR(IF(O203&gt;0,(O203/(Objectifs!$B$9*($H203-$J203))),""),"")</f>
        <v/>
      </c>
      <c r="Q203" s="27" t="str">
        <f>IFERROR(VLOOKUP($F203,Prod!$A$2:$L$2,11,FALSE),"")</f>
        <v/>
      </c>
      <c r="R203" s="25" t="str">
        <f>IFERROR(IF(Q203&gt;0,(Q203/(Objectifs!$B$10*(($H203-$J203)))),""),"")</f>
        <v/>
      </c>
      <c r="S203" s="27" t="str">
        <f>IFERROR(VLOOKUP($F203,Prod!$A$2:$L$2,10,FALSE),"")</f>
        <v/>
      </c>
      <c r="T203" s="25" t="str">
        <f>IFERROR(IF(S203&gt;0,(S203/(Objectifs!$B$13*(($H203-$J203)))),""),"")</f>
        <v/>
      </c>
      <c r="U203" s="27" t="str">
        <f>IFERROR(VLOOKUP($F203,Prod!$A$2:$L$2,9,FALSE),"")</f>
        <v/>
      </c>
      <c r="V203" s="25" t="str">
        <f>IFERROR(IF(U203&gt;0,(U203/(Objectifs!$B$14*(($H203-$J203)))),""),"")</f>
        <v/>
      </c>
      <c r="W203" s="27" t="str">
        <f>IFERROR(VLOOKUP($F203,Prod!$A$2:$L$2,12,FALSE),"")</f>
        <v/>
      </c>
      <c r="X203" s="25" t="str">
        <f>IFERROR(IF(W203&gt;0,(W203/(Objectifs!$B$15*(($H203-$J203)))),""),"")</f>
        <v/>
      </c>
      <c r="Y203" s="90" t="str">
        <f t="shared" si="34"/>
        <v/>
      </c>
      <c r="Z203" s="26" t="str">
        <f t="shared" si="35"/>
        <v/>
      </c>
      <c r="AA203" s="26"/>
      <c r="AB203" s="26"/>
    </row>
    <row r="204" spans="1:28" ht="21" customHeight="1" x14ac:dyDescent="0.25">
      <c r="A204" s="62">
        <f t="shared" si="30"/>
        <v>2021</v>
      </c>
      <c r="B204" s="62">
        <f t="shared" si="31"/>
        <v>2</v>
      </c>
      <c r="C204" s="62">
        <f t="shared" si="32"/>
        <v>8</v>
      </c>
      <c r="D204" s="62">
        <f t="shared" si="33"/>
        <v>34</v>
      </c>
      <c r="E204" s="24">
        <f>WORKDAY.INTL(E203,1,11,JoursFériés21[])</f>
        <v>44435</v>
      </c>
      <c r="F204" s="100" t="str">
        <f t="shared" si="27"/>
        <v>44435-TEST</v>
      </c>
      <c r="G204" s="78" t="str">
        <f>IFERROR(VLOOKUP($F204,Kélio[],4,FALSE),"")</f>
        <v/>
      </c>
      <c r="H204" s="76" t="str">
        <f t="shared" si="28"/>
        <v/>
      </c>
      <c r="I204" s="78">
        <f t="shared" si="29"/>
        <v>0</v>
      </c>
      <c r="J204" s="76">
        <f>IFERROR(IF(VLOOKUP(F204,THP[],7,FALSE)="OUI",H204,SUMIFS('Hors prod'!K:K,'Hors prod'!B:B,E204,'Hors prod'!F:F,$G$2)*24),0)</f>
        <v>0</v>
      </c>
      <c r="K204" s="38" t="str">
        <f>IFERROR(VLOOKUP($F204,Prod!$A$2:$L$2,7,FALSE),"")</f>
        <v/>
      </c>
      <c r="L204" s="25" t="str">
        <f>IFERROR(IF(K204&gt;0,(K204/(Objectifs!$B$7*($H204-$J204))),""),"")</f>
        <v/>
      </c>
      <c r="M204" s="27" t="str">
        <f>IFERROR(VLOOKUP($F204,Prod!$A$2:$L$2,6,FALSE),"")</f>
        <v/>
      </c>
      <c r="N204" s="25" t="str">
        <f>IFERROR(IF(M204&gt;0,(M204/(Objectifs!$B$8*($H204-$J204))),""),"")</f>
        <v/>
      </c>
      <c r="O204" s="27" t="str">
        <f>IFERROR(VLOOKUP($F204,Prod!$A$2:$L$2,8,FALSE),"")</f>
        <v/>
      </c>
      <c r="P204" s="25" t="str">
        <f>IFERROR(IF(O204&gt;0,(O204/(Objectifs!$B$9*($H204-$J204))),""),"")</f>
        <v/>
      </c>
      <c r="Q204" s="27" t="str">
        <f>IFERROR(VLOOKUP($F204,Prod!$A$2:$L$2,11,FALSE),"")</f>
        <v/>
      </c>
      <c r="R204" s="25" t="str">
        <f>IFERROR(IF(Q204&gt;0,(Q204/(Objectifs!$B$10*(($H204-$J204)))),""),"")</f>
        <v/>
      </c>
      <c r="S204" s="27" t="str">
        <f>IFERROR(VLOOKUP($F204,Prod!$A$2:$L$2,10,FALSE),"")</f>
        <v/>
      </c>
      <c r="T204" s="25" t="str">
        <f>IFERROR(IF(S204&gt;0,(S204/(Objectifs!$B$13*(($H204-$J204)))),""),"")</f>
        <v/>
      </c>
      <c r="U204" s="27" t="str">
        <f>IFERROR(VLOOKUP($F204,Prod!$A$2:$L$2,9,FALSE),"")</f>
        <v/>
      </c>
      <c r="V204" s="25" t="str">
        <f>IFERROR(IF(U204&gt;0,(U204/(Objectifs!$B$14*(($H204-$J204)))),""),"")</f>
        <v/>
      </c>
      <c r="W204" s="27" t="str">
        <f>IFERROR(VLOOKUP($F204,Prod!$A$2:$L$2,12,FALSE),"")</f>
        <v/>
      </c>
      <c r="X204" s="25" t="str">
        <f>IFERROR(IF(W204&gt;0,(W204/(Objectifs!$B$15*(($H204-$J204)))),""),"")</f>
        <v/>
      </c>
      <c r="Y204" s="90" t="str">
        <f t="shared" si="34"/>
        <v/>
      </c>
      <c r="Z204" s="26" t="str">
        <f t="shared" si="35"/>
        <v/>
      </c>
      <c r="AA204" s="26"/>
      <c r="AB204" s="26"/>
    </row>
    <row r="205" spans="1:28" ht="21" customHeight="1" x14ac:dyDescent="0.25">
      <c r="A205" s="62">
        <f t="shared" si="30"/>
        <v>2021</v>
      </c>
      <c r="B205" s="62">
        <f t="shared" si="31"/>
        <v>2</v>
      </c>
      <c r="C205" s="62">
        <f t="shared" si="32"/>
        <v>8</v>
      </c>
      <c r="D205" s="62">
        <f t="shared" si="33"/>
        <v>34</v>
      </c>
      <c r="E205" s="24">
        <f>WORKDAY.INTL(E204,1,11,JoursFériés21[])</f>
        <v>44436</v>
      </c>
      <c r="F205" s="100" t="str">
        <f t="shared" si="27"/>
        <v>44436-TEST</v>
      </c>
      <c r="G205" s="78" t="str">
        <f>IFERROR(VLOOKUP($F205,Kélio[],4,FALSE),"")</f>
        <v/>
      </c>
      <c r="H205" s="76" t="str">
        <f t="shared" si="28"/>
        <v/>
      </c>
      <c r="I205" s="78">
        <f t="shared" si="29"/>
        <v>0</v>
      </c>
      <c r="J205" s="76">
        <f>IFERROR(IF(VLOOKUP(F205,THP[],7,FALSE)="OUI",H205,SUMIFS('Hors prod'!K:K,'Hors prod'!B:B,E205,'Hors prod'!F:F,$G$2)*24),0)</f>
        <v>0</v>
      </c>
      <c r="K205" s="38" t="str">
        <f>IFERROR(VLOOKUP($F205,Prod!$A$2:$L$2,7,FALSE),"")</f>
        <v/>
      </c>
      <c r="L205" s="25" t="str">
        <f>IFERROR(IF(K205&gt;0,(K205/(Objectifs!$B$7*($H205-$J205))),""),"")</f>
        <v/>
      </c>
      <c r="M205" s="27" t="str">
        <f>IFERROR(VLOOKUP($F205,Prod!$A$2:$L$2,6,FALSE),"")</f>
        <v/>
      </c>
      <c r="N205" s="25" t="str">
        <f>IFERROR(IF(M205&gt;0,(M205/(Objectifs!$B$8*($H205-$J205))),""),"")</f>
        <v/>
      </c>
      <c r="O205" s="27" t="str">
        <f>IFERROR(VLOOKUP($F205,Prod!$A$2:$L$2,8,FALSE),"")</f>
        <v/>
      </c>
      <c r="P205" s="25" t="str">
        <f>IFERROR(IF(O205&gt;0,(O205/(Objectifs!$B$9*($H205-$J205))),""),"")</f>
        <v/>
      </c>
      <c r="Q205" s="27" t="str">
        <f>IFERROR(VLOOKUP($F205,Prod!$A$2:$L$2,11,FALSE),"")</f>
        <v/>
      </c>
      <c r="R205" s="25" t="str">
        <f>IFERROR(IF(Q205&gt;0,(Q205/(Objectifs!$B$10*(($H205-$J205)))),""),"")</f>
        <v/>
      </c>
      <c r="S205" s="27" t="str">
        <f>IFERROR(VLOOKUP($F205,Prod!$A$2:$L$2,10,FALSE),"")</f>
        <v/>
      </c>
      <c r="T205" s="25" t="str">
        <f>IFERROR(IF(S205&gt;0,(S205/(Objectifs!$B$13*(($H205-$J205)))),""),"")</f>
        <v/>
      </c>
      <c r="U205" s="27" t="str">
        <f>IFERROR(VLOOKUP($F205,Prod!$A$2:$L$2,9,FALSE),"")</f>
        <v/>
      </c>
      <c r="V205" s="25" t="str">
        <f>IFERROR(IF(U205&gt;0,(U205/(Objectifs!$B$14*(($H205-$J205)))),""),"")</f>
        <v/>
      </c>
      <c r="W205" s="27" t="str">
        <f>IFERROR(VLOOKUP($F205,Prod!$A$2:$L$2,12,FALSE),"")</f>
        <v/>
      </c>
      <c r="X205" s="25" t="str">
        <f>IFERROR(IF(W205&gt;0,(W205/(Objectifs!$B$15*(($H205-$J205)))),""),"")</f>
        <v/>
      </c>
      <c r="Y205" s="90" t="str">
        <f t="shared" si="34"/>
        <v/>
      </c>
      <c r="Z205" s="26" t="str">
        <f t="shared" si="35"/>
        <v/>
      </c>
      <c r="AA205" s="26"/>
      <c r="AB205" s="26"/>
    </row>
    <row r="206" spans="1:28" ht="21" customHeight="1" x14ac:dyDescent="0.25">
      <c r="A206" s="62">
        <f t="shared" si="30"/>
        <v>2021</v>
      </c>
      <c r="B206" s="62">
        <f t="shared" si="31"/>
        <v>2</v>
      </c>
      <c r="C206" s="62">
        <f t="shared" si="32"/>
        <v>8</v>
      </c>
      <c r="D206" s="62">
        <f t="shared" si="33"/>
        <v>35</v>
      </c>
      <c r="E206" s="24">
        <f>WORKDAY.INTL(E205,1,11,JoursFériés21[])</f>
        <v>44438</v>
      </c>
      <c r="F206" s="100" t="str">
        <f t="shared" si="27"/>
        <v>44438-TEST</v>
      </c>
      <c r="G206" s="78" t="str">
        <f>IFERROR(VLOOKUP($F206,Kélio[],4,FALSE),"")</f>
        <v/>
      </c>
      <c r="H206" s="76" t="str">
        <f t="shared" si="28"/>
        <v/>
      </c>
      <c r="I206" s="78">
        <f t="shared" si="29"/>
        <v>0</v>
      </c>
      <c r="J206" s="76">
        <f>IFERROR(IF(VLOOKUP(F206,THP[],7,FALSE)="OUI",H206,SUMIFS('Hors prod'!K:K,'Hors prod'!B:B,E206,'Hors prod'!F:F,$G$2)*24),0)</f>
        <v>0</v>
      </c>
      <c r="K206" s="38" t="str">
        <f>IFERROR(VLOOKUP($F206,Prod!$A$2:$L$2,7,FALSE),"")</f>
        <v/>
      </c>
      <c r="L206" s="25" t="str">
        <f>IFERROR(IF(K206&gt;0,(K206/(Objectifs!$B$7*($H206-$J206))),""),"")</f>
        <v/>
      </c>
      <c r="M206" s="27" t="str">
        <f>IFERROR(VLOOKUP($F206,Prod!$A$2:$L$2,6,FALSE),"")</f>
        <v/>
      </c>
      <c r="N206" s="25" t="str">
        <f>IFERROR(IF(M206&gt;0,(M206/(Objectifs!$B$8*($H206-$J206))),""),"")</f>
        <v/>
      </c>
      <c r="O206" s="27" t="str">
        <f>IFERROR(VLOOKUP($F206,Prod!$A$2:$L$2,8,FALSE),"")</f>
        <v/>
      </c>
      <c r="P206" s="25" t="str">
        <f>IFERROR(IF(O206&gt;0,(O206/(Objectifs!$B$9*($H206-$J206))),""),"")</f>
        <v/>
      </c>
      <c r="Q206" s="27" t="str">
        <f>IFERROR(VLOOKUP($F206,Prod!$A$2:$L$2,11,FALSE),"")</f>
        <v/>
      </c>
      <c r="R206" s="25" t="str">
        <f>IFERROR(IF(Q206&gt;0,(Q206/(Objectifs!$B$10*(($H206-$J206)))),""),"")</f>
        <v/>
      </c>
      <c r="S206" s="27" t="str">
        <f>IFERROR(VLOOKUP($F206,Prod!$A$2:$L$2,10,FALSE),"")</f>
        <v/>
      </c>
      <c r="T206" s="25" t="str">
        <f>IFERROR(IF(S206&gt;0,(S206/(Objectifs!$B$13*(($H206-$J206)))),""),"")</f>
        <v/>
      </c>
      <c r="U206" s="27" t="str">
        <f>IFERROR(VLOOKUP($F206,Prod!$A$2:$L$2,9,FALSE),"")</f>
        <v/>
      </c>
      <c r="V206" s="25" t="str">
        <f>IFERROR(IF(U206&gt;0,(U206/(Objectifs!$B$14*(($H206-$J206)))),""),"")</f>
        <v/>
      </c>
      <c r="W206" s="27" t="str">
        <f>IFERROR(VLOOKUP($F206,Prod!$A$2:$L$2,12,FALSE),"")</f>
        <v/>
      </c>
      <c r="X206" s="25" t="str">
        <f>IFERROR(IF(W206&gt;0,(W206/(Objectifs!$B$15*(($H206-$J206)))),""),"")</f>
        <v/>
      </c>
      <c r="Y206" s="90" t="str">
        <f t="shared" si="34"/>
        <v/>
      </c>
      <c r="Z206" s="26" t="str">
        <f t="shared" si="35"/>
        <v/>
      </c>
      <c r="AA206" s="26"/>
      <c r="AB206" s="26"/>
    </row>
    <row r="207" spans="1:28" ht="21" customHeight="1" x14ac:dyDescent="0.25">
      <c r="A207" s="62">
        <f t="shared" si="30"/>
        <v>2021</v>
      </c>
      <c r="B207" s="62">
        <f t="shared" si="31"/>
        <v>2</v>
      </c>
      <c r="C207" s="62">
        <f t="shared" si="32"/>
        <v>8</v>
      </c>
      <c r="D207" s="62">
        <f t="shared" si="33"/>
        <v>35</v>
      </c>
      <c r="E207" s="24">
        <f>WORKDAY.INTL(E206,1,11,JoursFériés21[])</f>
        <v>44439</v>
      </c>
      <c r="F207" s="100" t="str">
        <f t="shared" si="27"/>
        <v>44439-TEST</v>
      </c>
      <c r="G207" s="78" t="str">
        <f>IFERROR(VLOOKUP($F207,Kélio[],4,FALSE),"")</f>
        <v/>
      </c>
      <c r="H207" s="76" t="str">
        <f t="shared" si="28"/>
        <v/>
      </c>
      <c r="I207" s="78">
        <f t="shared" si="29"/>
        <v>0</v>
      </c>
      <c r="J207" s="76">
        <f>IFERROR(IF(VLOOKUP(F207,THP[],7,FALSE)="OUI",H207,SUMIFS('Hors prod'!K:K,'Hors prod'!B:B,E207,'Hors prod'!F:F,$G$2)*24),0)</f>
        <v>0</v>
      </c>
      <c r="K207" s="38" t="str">
        <f>IFERROR(VLOOKUP($F207,Prod!$A$2:$L$2,7,FALSE),"")</f>
        <v/>
      </c>
      <c r="L207" s="25" t="str">
        <f>IFERROR(IF(K207&gt;0,(K207/(Objectifs!$B$7*($H207-$J207))),""),"")</f>
        <v/>
      </c>
      <c r="M207" s="27" t="str">
        <f>IFERROR(VLOOKUP($F207,Prod!$A$2:$L$2,6,FALSE),"")</f>
        <v/>
      </c>
      <c r="N207" s="25" t="str">
        <f>IFERROR(IF(M207&gt;0,(M207/(Objectifs!$B$8*($H207-$J207))),""),"")</f>
        <v/>
      </c>
      <c r="O207" s="27" t="str">
        <f>IFERROR(VLOOKUP($F207,Prod!$A$2:$L$2,8,FALSE),"")</f>
        <v/>
      </c>
      <c r="P207" s="25" t="str">
        <f>IFERROR(IF(O207&gt;0,(O207/(Objectifs!$B$9*($H207-$J207))),""),"")</f>
        <v/>
      </c>
      <c r="Q207" s="27" t="str">
        <f>IFERROR(VLOOKUP($F207,Prod!$A$2:$L$2,11,FALSE),"")</f>
        <v/>
      </c>
      <c r="R207" s="25" t="str">
        <f>IFERROR(IF(Q207&gt;0,(Q207/(Objectifs!$B$10*(($H207-$J207)))),""),"")</f>
        <v/>
      </c>
      <c r="S207" s="27" t="str">
        <f>IFERROR(VLOOKUP($F207,Prod!$A$2:$L$2,10,FALSE),"")</f>
        <v/>
      </c>
      <c r="T207" s="25" t="str">
        <f>IFERROR(IF(S207&gt;0,(S207/(Objectifs!$B$13*(($H207-$J207)))),""),"")</f>
        <v/>
      </c>
      <c r="U207" s="27" t="str">
        <f>IFERROR(VLOOKUP($F207,Prod!$A$2:$L$2,9,FALSE),"")</f>
        <v/>
      </c>
      <c r="V207" s="25" t="str">
        <f>IFERROR(IF(U207&gt;0,(U207/(Objectifs!$B$14*(($H207-$J207)))),""),"")</f>
        <v/>
      </c>
      <c r="W207" s="27" t="str">
        <f>IFERROR(VLOOKUP($F207,Prod!$A$2:$L$2,12,FALSE),"")</f>
        <v/>
      </c>
      <c r="X207" s="25" t="str">
        <f>IFERROR(IF(W207&gt;0,(W207/(Objectifs!$B$15*(($H207-$J207)))),""),"")</f>
        <v/>
      </c>
      <c r="Y207" s="90" t="str">
        <f t="shared" si="34"/>
        <v/>
      </c>
      <c r="Z207" s="26" t="str">
        <f t="shared" si="35"/>
        <v/>
      </c>
      <c r="AA207" s="26"/>
      <c r="AB207" s="26"/>
    </row>
    <row r="208" spans="1:28" ht="21" customHeight="1" x14ac:dyDescent="0.25">
      <c r="A208" s="62">
        <f t="shared" si="30"/>
        <v>2021</v>
      </c>
      <c r="B208" s="62">
        <f t="shared" si="31"/>
        <v>2</v>
      </c>
      <c r="C208" s="62">
        <f t="shared" si="32"/>
        <v>9</v>
      </c>
      <c r="D208" s="62">
        <f t="shared" si="33"/>
        <v>35</v>
      </c>
      <c r="E208" s="24">
        <f>WORKDAY.INTL(E207,1,11,JoursFériés21[])</f>
        <v>44440</v>
      </c>
      <c r="F208" s="100" t="str">
        <f t="shared" si="27"/>
        <v>44440-TEST</v>
      </c>
      <c r="G208" s="78" t="str">
        <f>IFERROR(VLOOKUP($F208,Kélio[],4,FALSE),"")</f>
        <v/>
      </c>
      <c r="H208" s="76" t="str">
        <f t="shared" si="28"/>
        <v/>
      </c>
      <c r="I208" s="78">
        <f t="shared" si="29"/>
        <v>0</v>
      </c>
      <c r="J208" s="76">
        <f>IFERROR(IF(VLOOKUP(F208,THP[],7,FALSE)="OUI",H208,SUMIFS('Hors prod'!K:K,'Hors prod'!B:B,E208,'Hors prod'!F:F,$G$2)*24),0)</f>
        <v>0</v>
      </c>
      <c r="K208" s="38" t="str">
        <f>IFERROR(VLOOKUP($F208,Prod!$A$2:$L$2,7,FALSE),"")</f>
        <v/>
      </c>
      <c r="L208" s="25" t="str">
        <f>IFERROR(IF(K208&gt;0,(K208/(Objectifs!$B$7*($H208-$J208))),""),"")</f>
        <v/>
      </c>
      <c r="M208" s="27" t="str">
        <f>IFERROR(VLOOKUP($F208,Prod!$A$2:$L$2,6,FALSE),"")</f>
        <v/>
      </c>
      <c r="N208" s="25" t="str">
        <f>IFERROR(IF(M208&gt;0,(M208/(Objectifs!$B$8*($H208-$J208))),""),"")</f>
        <v/>
      </c>
      <c r="O208" s="27" t="str">
        <f>IFERROR(VLOOKUP($F208,Prod!$A$2:$L$2,8,FALSE),"")</f>
        <v/>
      </c>
      <c r="P208" s="25" t="str">
        <f>IFERROR(IF(O208&gt;0,(O208/(Objectifs!$B$9*($H208-$J208))),""),"")</f>
        <v/>
      </c>
      <c r="Q208" s="27" t="str">
        <f>IFERROR(VLOOKUP($F208,Prod!$A$2:$L$2,11,FALSE),"")</f>
        <v/>
      </c>
      <c r="R208" s="25" t="str">
        <f>IFERROR(IF(Q208&gt;0,(Q208/(Objectifs!$B$10*(($H208-$J208)))),""),"")</f>
        <v/>
      </c>
      <c r="S208" s="27" t="str">
        <f>IFERROR(VLOOKUP($F208,Prod!$A$2:$L$2,10,FALSE),"")</f>
        <v/>
      </c>
      <c r="T208" s="25" t="str">
        <f>IFERROR(IF(S208&gt;0,(S208/(Objectifs!$B$13*(($H208-$J208)))),""),"")</f>
        <v/>
      </c>
      <c r="U208" s="27" t="str">
        <f>IFERROR(VLOOKUP($F208,Prod!$A$2:$L$2,9,FALSE),"")</f>
        <v/>
      </c>
      <c r="V208" s="25" t="str">
        <f>IFERROR(IF(U208&gt;0,(U208/(Objectifs!$B$14*(($H208-$J208)))),""),"")</f>
        <v/>
      </c>
      <c r="W208" s="27" t="str">
        <f>IFERROR(VLOOKUP($F208,Prod!$A$2:$L$2,12,FALSE),"")</f>
        <v/>
      </c>
      <c r="X208" s="25" t="str">
        <f>IFERROR(IF(W208&gt;0,(W208/(Objectifs!$B$15*(($H208-$J208)))),""),"")</f>
        <v/>
      </c>
      <c r="Y208" s="90" t="str">
        <f t="shared" si="34"/>
        <v/>
      </c>
      <c r="Z208" s="26" t="str">
        <f t="shared" si="35"/>
        <v/>
      </c>
      <c r="AA208" s="26"/>
      <c r="AB208" s="26"/>
    </row>
    <row r="209" spans="1:28" ht="21" customHeight="1" x14ac:dyDescent="0.25">
      <c r="A209" s="62">
        <f t="shared" si="30"/>
        <v>2021</v>
      </c>
      <c r="B209" s="62">
        <f t="shared" si="31"/>
        <v>2</v>
      </c>
      <c r="C209" s="62">
        <f t="shared" si="32"/>
        <v>9</v>
      </c>
      <c r="D209" s="62">
        <f t="shared" si="33"/>
        <v>35</v>
      </c>
      <c r="E209" s="24">
        <f>WORKDAY.INTL(E208,1,11,JoursFériés21[])</f>
        <v>44441</v>
      </c>
      <c r="F209" s="100" t="str">
        <f t="shared" si="27"/>
        <v>44441-TEST</v>
      </c>
      <c r="G209" s="78" t="str">
        <f>IFERROR(VLOOKUP($F209,Kélio[],4,FALSE),"")</f>
        <v/>
      </c>
      <c r="H209" s="76" t="str">
        <f t="shared" si="28"/>
        <v/>
      </c>
      <c r="I209" s="78">
        <f t="shared" si="29"/>
        <v>0</v>
      </c>
      <c r="J209" s="76">
        <f>IFERROR(IF(VLOOKUP(F209,THP[],7,FALSE)="OUI",H209,SUMIFS('Hors prod'!K:K,'Hors prod'!B:B,E209,'Hors prod'!F:F,$G$2)*24),0)</f>
        <v>0</v>
      </c>
      <c r="K209" s="38" t="str">
        <f>IFERROR(VLOOKUP($F209,Prod!$A$2:$L$2,7,FALSE),"")</f>
        <v/>
      </c>
      <c r="L209" s="25" t="str">
        <f>IFERROR(IF(K209&gt;0,(K209/(Objectifs!$B$7*($H209-$J209))),""),"")</f>
        <v/>
      </c>
      <c r="M209" s="27" t="str">
        <f>IFERROR(VLOOKUP($F209,Prod!$A$2:$L$2,6,FALSE),"")</f>
        <v/>
      </c>
      <c r="N209" s="25" t="str">
        <f>IFERROR(IF(M209&gt;0,(M209/(Objectifs!$B$8*($H209-$J209))),""),"")</f>
        <v/>
      </c>
      <c r="O209" s="27" t="str">
        <f>IFERROR(VLOOKUP($F209,Prod!$A$2:$L$2,8,FALSE),"")</f>
        <v/>
      </c>
      <c r="P209" s="25" t="str">
        <f>IFERROR(IF(O209&gt;0,(O209/(Objectifs!$B$9*($H209-$J209))),""),"")</f>
        <v/>
      </c>
      <c r="Q209" s="27" t="str">
        <f>IFERROR(VLOOKUP($F209,Prod!$A$2:$L$2,11,FALSE),"")</f>
        <v/>
      </c>
      <c r="R209" s="25" t="str">
        <f>IFERROR(IF(Q209&gt;0,(Q209/(Objectifs!$B$10*(($H209-$J209)))),""),"")</f>
        <v/>
      </c>
      <c r="S209" s="27" t="str">
        <f>IFERROR(VLOOKUP($F209,Prod!$A$2:$L$2,10,FALSE),"")</f>
        <v/>
      </c>
      <c r="T209" s="25" t="str">
        <f>IFERROR(IF(S209&gt;0,(S209/(Objectifs!$B$13*(($H209-$J209)))),""),"")</f>
        <v/>
      </c>
      <c r="U209" s="27" t="str">
        <f>IFERROR(VLOOKUP($F209,Prod!$A$2:$L$2,9,FALSE),"")</f>
        <v/>
      </c>
      <c r="V209" s="25" t="str">
        <f>IFERROR(IF(U209&gt;0,(U209/(Objectifs!$B$14*(($H209-$J209)))),""),"")</f>
        <v/>
      </c>
      <c r="W209" s="27" t="str">
        <f>IFERROR(VLOOKUP($F209,Prod!$A$2:$L$2,12,FALSE),"")</f>
        <v/>
      </c>
      <c r="X209" s="25" t="str">
        <f>IFERROR(IF(W209&gt;0,(W209/(Objectifs!$B$15*(($H209-$J209)))),""),"")</f>
        <v/>
      </c>
      <c r="Y209" s="90" t="str">
        <f t="shared" si="34"/>
        <v/>
      </c>
      <c r="Z209" s="26" t="str">
        <f t="shared" si="35"/>
        <v/>
      </c>
      <c r="AA209" s="26"/>
      <c r="AB209" s="26"/>
    </row>
    <row r="210" spans="1:28" ht="21" customHeight="1" x14ac:dyDescent="0.25">
      <c r="A210" s="62">
        <f t="shared" si="30"/>
        <v>2021</v>
      </c>
      <c r="B210" s="62">
        <f t="shared" si="31"/>
        <v>2</v>
      </c>
      <c r="C210" s="62">
        <f t="shared" si="32"/>
        <v>9</v>
      </c>
      <c r="D210" s="62">
        <f t="shared" si="33"/>
        <v>35</v>
      </c>
      <c r="E210" s="24">
        <f>WORKDAY.INTL(E209,1,11,JoursFériés21[])</f>
        <v>44442</v>
      </c>
      <c r="F210" s="100" t="str">
        <f t="shared" si="27"/>
        <v>44442-TEST</v>
      </c>
      <c r="G210" s="78" t="str">
        <f>IFERROR(VLOOKUP($F210,Kélio[],4,FALSE),"")</f>
        <v/>
      </c>
      <c r="H210" s="76" t="str">
        <f t="shared" si="28"/>
        <v/>
      </c>
      <c r="I210" s="78">
        <f t="shared" si="29"/>
        <v>0</v>
      </c>
      <c r="J210" s="76">
        <f>IFERROR(IF(VLOOKUP(F210,THP[],7,FALSE)="OUI",H210,SUMIFS('Hors prod'!K:K,'Hors prod'!B:B,E210,'Hors prod'!F:F,$G$2)*24),0)</f>
        <v>0</v>
      </c>
      <c r="K210" s="38" t="str">
        <f>IFERROR(VLOOKUP($F210,Prod!$A$2:$L$2,7,FALSE),"")</f>
        <v/>
      </c>
      <c r="L210" s="25" t="str">
        <f>IFERROR(IF(K210&gt;0,(K210/(Objectifs!$B$7*($H210-$J210))),""),"")</f>
        <v/>
      </c>
      <c r="M210" s="27" t="str">
        <f>IFERROR(VLOOKUP($F210,Prod!$A$2:$L$2,6,FALSE),"")</f>
        <v/>
      </c>
      <c r="N210" s="25" t="str">
        <f>IFERROR(IF(M210&gt;0,(M210/(Objectifs!$B$8*($H210-$J210))),""),"")</f>
        <v/>
      </c>
      <c r="O210" s="27" t="str">
        <f>IFERROR(VLOOKUP($F210,Prod!$A$2:$L$2,8,FALSE),"")</f>
        <v/>
      </c>
      <c r="P210" s="25" t="str">
        <f>IFERROR(IF(O210&gt;0,(O210/(Objectifs!$B$9*($H210-$J210))),""),"")</f>
        <v/>
      </c>
      <c r="Q210" s="27" t="str">
        <f>IFERROR(VLOOKUP($F210,Prod!$A$2:$L$2,11,FALSE),"")</f>
        <v/>
      </c>
      <c r="R210" s="25" t="str">
        <f>IFERROR(IF(Q210&gt;0,(Q210/(Objectifs!$B$10*(($H210-$J210)))),""),"")</f>
        <v/>
      </c>
      <c r="S210" s="27" t="str">
        <f>IFERROR(VLOOKUP($F210,Prod!$A$2:$L$2,10,FALSE),"")</f>
        <v/>
      </c>
      <c r="T210" s="25" t="str">
        <f>IFERROR(IF(S210&gt;0,(S210/(Objectifs!$B$13*(($H210-$J210)))),""),"")</f>
        <v/>
      </c>
      <c r="U210" s="27" t="str">
        <f>IFERROR(VLOOKUP($F210,Prod!$A$2:$L$2,9,FALSE),"")</f>
        <v/>
      </c>
      <c r="V210" s="25" t="str">
        <f>IFERROR(IF(U210&gt;0,(U210/(Objectifs!$B$14*(($H210-$J210)))),""),"")</f>
        <v/>
      </c>
      <c r="W210" s="27" t="str">
        <f>IFERROR(VLOOKUP($F210,Prod!$A$2:$L$2,12,FALSE),"")</f>
        <v/>
      </c>
      <c r="X210" s="25" t="str">
        <f>IFERROR(IF(W210&gt;0,(W210/(Objectifs!$B$15*(($H210-$J210)))),""),"")</f>
        <v/>
      </c>
      <c r="Y210" s="90" t="str">
        <f t="shared" si="34"/>
        <v/>
      </c>
      <c r="Z210" s="26" t="str">
        <f t="shared" si="35"/>
        <v/>
      </c>
      <c r="AA210" s="26"/>
      <c r="AB210" s="26"/>
    </row>
    <row r="211" spans="1:28" ht="21" customHeight="1" x14ac:dyDescent="0.25">
      <c r="A211" s="62">
        <f t="shared" si="30"/>
        <v>2021</v>
      </c>
      <c r="B211" s="62">
        <f t="shared" si="31"/>
        <v>2</v>
      </c>
      <c r="C211" s="62">
        <f t="shared" si="32"/>
        <v>9</v>
      </c>
      <c r="D211" s="62">
        <f t="shared" si="33"/>
        <v>35</v>
      </c>
      <c r="E211" s="24">
        <f>WORKDAY.INTL(E210,1,11,JoursFériés21[])</f>
        <v>44443</v>
      </c>
      <c r="F211" s="100" t="str">
        <f t="shared" si="27"/>
        <v>44443-TEST</v>
      </c>
      <c r="G211" s="78" t="str">
        <f>IFERROR(VLOOKUP($F211,Kélio[],4,FALSE),"")</f>
        <v/>
      </c>
      <c r="H211" s="76" t="str">
        <f t="shared" si="28"/>
        <v/>
      </c>
      <c r="I211" s="78">
        <f t="shared" si="29"/>
        <v>0</v>
      </c>
      <c r="J211" s="76">
        <f>IFERROR(IF(VLOOKUP(F211,THP[],7,FALSE)="OUI",H211,SUMIFS('Hors prod'!K:K,'Hors prod'!B:B,E211,'Hors prod'!F:F,$G$2)*24),0)</f>
        <v>0</v>
      </c>
      <c r="K211" s="38" t="str">
        <f>IFERROR(VLOOKUP($F211,Prod!$A$2:$L$2,7,FALSE),"")</f>
        <v/>
      </c>
      <c r="L211" s="25" t="str">
        <f>IFERROR(IF(K211&gt;0,(K211/(Objectifs!$B$7*($H211-$J211))),""),"")</f>
        <v/>
      </c>
      <c r="M211" s="27" t="str">
        <f>IFERROR(VLOOKUP($F211,Prod!$A$2:$L$2,6,FALSE),"")</f>
        <v/>
      </c>
      <c r="N211" s="25" t="str">
        <f>IFERROR(IF(M211&gt;0,(M211/(Objectifs!$B$8*($H211-$J211))),""),"")</f>
        <v/>
      </c>
      <c r="O211" s="27" t="str">
        <f>IFERROR(VLOOKUP($F211,Prod!$A$2:$L$2,8,FALSE),"")</f>
        <v/>
      </c>
      <c r="P211" s="25" t="str">
        <f>IFERROR(IF(O211&gt;0,(O211/(Objectifs!$B$9*($H211-$J211))),""),"")</f>
        <v/>
      </c>
      <c r="Q211" s="27" t="str">
        <f>IFERROR(VLOOKUP($F211,Prod!$A$2:$L$2,11,FALSE),"")</f>
        <v/>
      </c>
      <c r="R211" s="25" t="str">
        <f>IFERROR(IF(Q211&gt;0,(Q211/(Objectifs!$B$10*(($H211-$J211)))),""),"")</f>
        <v/>
      </c>
      <c r="S211" s="27" t="str">
        <f>IFERROR(VLOOKUP($F211,Prod!$A$2:$L$2,10,FALSE),"")</f>
        <v/>
      </c>
      <c r="T211" s="25" t="str">
        <f>IFERROR(IF(S211&gt;0,(S211/(Objectifs!$B$13*(($H211-$J211)))),""),"")</f>
        <v/>
      </c>
      <c r="U211" s="27" t="str">
        <f>IFERROR(VLOOKUP($F211,Prod!$A$2:$L$2,9,FALSE),"")</f>
        <v/>
      </c>
      <c r="V211" s="25" t="str">
        <f>IFERROR(IF(U211&gt;0,(U211/(Objectifs!$B$14*(($H211-$J211)))),""),"")</f>
        <v/>
      </c>
      <c r="W211" s="27" t="str">
        <f>IFERROR(VLOOKUP($F211,Prod!$A$2:$L$2,12,FALSE),"")</f>
        <v/>
      </c>
      <c r="X211" s="25" t="str">
        <f>IFERROR(IF(W211&gt;0,(W211/(Objectifs!$B$15*(($H211-$J211)))),""),"")</f>
        <v/>
      </c>
      <c r="Y211" s="90" t="str">
        <f t="shared" si="34"/>
        <v/>
      </c>
      <c r="Z211" s="26" t="str">
        <f t="shared" si="35"/>
        <v/>
      </c>
      <c r="AA211" s="26"/>
      <c r="AB211" s="26"/>
    </row>
    <row r="212" spans="1:28" ht="21" customHeight="1" x14ac:dyDescent="0.25">
      <c r="A212" s="62">
        <f t="shared" si="30"/>
        <v>2021</v>
      </c>
      <c r="B212" s="62">
        <f t="shared" si="31"/>
        <v>2</v>
      </c>
      <c r="C212" s="62">
        <f t="shared" si="32"/>
        <v>9</v>
      </c>
      <c r="D212" s="62">
        <f t="shared" si="33"/>
        <v>36</v>
      </c>
      <c r="E212" s="24">
        <f>WORKDAY.INTL(E211,1,11,JoursFériés21[])</f>
        <v>44445</v>
      </c>
      <c r="F212" s="100" t="str">
        <f t="shared" si="27"/>
        <v>44445-TEST</v>
      </c>
      <c r="G212" s="78" t="str">
        <f>IFERROR(VLOOKUP($F212,Kélio[],4,FALSE),"")</f>
        <v/>
      </c>
      <c r="H212" s="76" t="str">
        <f t="shared" si="28"/>
        <v/>
      </c>
      <c r="I212" s="78">
        <f t="shared" si="29"/>
        <v>0</v>
      </c>
      <c r="J212" s="76">
        <f>IFERROR(IF(VLOOKUP(F212,THP[],7,FALSE)="OUI",H212,SUMIFS('Hors prod'!K:K,'Hors prod'!B:B,E212,'Hors prod'!F:F,$G$2)*24),0)</f>
        <v>0</v>
      </c>
      <c r="K212" s="38" t="str">
        <f>IFERROR(VLOOKUP($F212,Prod!$A$2:$L$2,7,FALSE),"")</f>
        <v/>
      </c>
      <c r="L212" s="25" t="str">
        <f>IFERROR(IF(K212&gt;0,(K212/(Objectifs!$B$7*($H212-$J212))),""),"")</f>
        <v/>
      </c>
      <c r="M212" s="27" t="str">
        <f>IFERROR(VLOOKUP($F212,Prod!$A$2:$L$2,6,FALSE),"")</f>
        <v/>
      </c>
      <c r="N212" s="25" t="str">
        <f>IFERROR(IF(M212&gt;0,(M212/(Objectifs!$B$8*($H212-$J212))),""),"")</f>
        <v/>
      </c>
      <c r="O212" s="27" t="str">
        <f>IFERROR(VLOOKUP($F212,Prod!$A$2:$L$2,8,FALSE),"")</f>
        <v/>
      </c>
      <c r="P212" s="25" t="str">
        <f>IFERROR(IF(O212&gt;0,(O212/(Objectifs!$B$9*($H212-$J212))),""),"")</f>
        <v/>
      </c>
      <c r="Q212" s="27" t="str">
        <f>IFERROR(VLOOKUP($F212,Prod!$A$2:$L$2,11,FALSE),"")</f>
        <v/>
      </c>
      <c r="R212" s="25" t="str">
        <f>IFERROR(IF(Q212&gt;0,(Q212/(Objectifs!$B$10*(($H212-$J212)))),""),"")</f>
        <v/>
      </c>
      <c r="S212" s="27" t="str">
        <f>IFERROR(VLOOKUP($F212,Prod!$A$2:$L$2,10,FALSE),"")</f>
        <v/>
      </c>
      <c r="T212" s="25" t="str">
        <f>IFERROR(IF(S212&gt;0,(S212/(Objectifs!$B$13*(($H212-$J212)))),""),"")</f>
        <v/>
      </c>
      <c r="U212" s="27" t="str">
        <f>IFERROR(VLOOKUP($F212,Prod!$A$2:$L$2,9,FALSE),"")</f>
        <v/>
      </c>
      <c r="V212" s="25" t="str">
        <f>IFERROR(IF(U212&gt;0,(U212/(Objectifs!$B$14*(($H212-$J212)))),""),"")</f>
        <v/>
      </c>
      <c r="W212" s="27" t="str">
        <f>IFERROR(VLOOKUP($F212,Prod!$A$2:$L$2,12,FALSE),"")</f>
        <v/>
      </c>
      <c r="X212" s="25" t="str">
        <f>IFERROR(IF(W212&gt;0,(W212/(Objectifs!$B$15*(($H212-$J212)))),""),"")</f>
        <v/>
      </c>
      <c r="Y212" s="90" t="str">
        <f t="shared" si="34"/>
        <v/>
      </c>
      <c r="Z212" s="26" t="str">
        <f t="shared" si="35"/>
        <v/>
      </c>
      <c r="AA212" s="26"/>
      <c r="AB212" s="26"/>
    </row>
    <row r="213" spans="1:28" ht="21" customHeight="1" x14ac:dyDescent="0.25">
      <c r="A213" s="62">
        <f t="shared" si="30"/>
        <v>2021</v>
      </c>
      <c r="B213" s="62">
        <f t="shared" si="31"/>
        <v>2</v>
      </c>
      <c r="C213" s="62">
        <f t="shared" si="32"/>
        <v>9</v>
      </c>
      <c r="D213" s="62">
        <f t="shared" si="33"/>
        <v>36</v>
      </c>
      <c r="E213" s="24">
        <f>WORKDAY.INTL(E212,1,11,JoursFériés21[])</f>
        <v>44446</v>
      </c>
      <c r="F213" s="100" t="str">
        <f t="shared" si="27"/>
        <v>44446-TEST</v>
      </c>
      <c r="G213" s="78" t="str">
        <f>IFERROR(VLOOKUP($F213,Kélio[],4,FALSE),"")</f>
        <v/>
      </c>
      <c r="H213" s="76" t="str">
        <f t="shared" si="28"/>
        <v/>
      </c>
      <c r="I213" s="78">
        <f t="shared" si="29"/>
        <v>0</v>
      </c>
      <c r="J213" s="76">
        <f>IFERROR(IF(VLOOKUP(F213,THP[],7,FALSE)="OUI",H213,SUMIFS('Hors prod'!K:K,'Hors prod'!B:B,E213,'Hors prod'!F:F,$G$2)*24),0)</f>
        <v>0</v>
      </c>
      <c r="K213" s="38" t="str">
        <f>IFERROR(VLOOKUP($F213,Prod!$A$2:$L$2,7,FALSE),"")</f>
        <v/>
      </c>
      <c r="L213" s="25" t="str">
        <f>IFERROR(IF(K213&gt;0,(K213/(Objectifs!$B$7*($H213-$J213))),""),"")</f>
        <v/>
      </c>
      <c r="M213" s="27" t="str">
        <f>IFERROR(VLOOKUP($F213,Prod!$A$2:$L$2,6,FALSE),"")</f>
        <v/>
      </c>
      <c r="N213" s="25" t="str">
        <f>IFERROR(IF(M213&gt;0,(M213/(Objectifs!$B$8*($H213-$J213))),""),"")</f>
        <v/>
      </c>
      <c r="O213" s="27" t="str">
        <f>IFERROR(VLOOKUP($F213,Prod!$A$2:$L$2,8,FALSE),"")</f>
        <v/>
      </c>
      <c r="P213" s="25" t="str">
        <f>IFERROR(IF(O213&gt;0,(O213/(Objectifs!$B$9*($H213-$J213))),""),"")</f>
        <v/>
      </c>
      <c r="Q213" s="27" t="str">
        <f>IFERROR(VLOOKUP($F213,Prod!$A$2:$L$2,11,FALSE),"")</f>
        <v/>
      </c>
      <c r="R213" s="25" t="str">
        <f>IFERROR(IF(Q213&gt;0,(Q213/(Objectifs!$B$10*(($H213-$J213)))),""),"")</f>
        <v/>
      </c>
      <c r="S213" s="27" t="str">
        <f>IFERROR(VLOOKUP($F213,Prod!$A$2:$L$2,10,FALSE),"")</f>
        <v/>
      </c>
      <c r="T213" s="25" t="str">
        <f>IFERROR(IF(S213&gt;0,(S213/(Objectifs!$B$13*(($H213-$J213)))),""),"")</f>
        <v/>
      </c>
      <c r="U213" s="27" t="str">
        <f>IFERROR(VLOOKUP($F213,Prod!$A$2:$L$2,9,FALSE),"")</f>
        <v/>
      </c>
      <c r="V213" s="25" t="str">
        <f>IFERROR(IF(U213&gt;0,(U213/(Objectifs!$B$14*(($H213-$J213)))),""),"")</f>
        <v/>
      </c>
      <c r="W213" s="27" t="str">
        <f>IFERROR(VLOOKUP($F213,Prod!$A$2:$L$2,12,FALSE),"")</f>
        <v/>
      </c>
      <c r="X213" s="25" t="str">
        <f>IFERROR(IF(W213&gt;0,(W213/(Objectifs!$B$15*(($H213-$J213)))),""),"")</f>
        <v/>
      </c>
      <c r="Y213" s="90" t="str">
        <f t="shared" si="34"/>
        <v/>
      </c>
      <c r="Z213" s="26" t="str">
        <f t="shared" si="35"/>
        <v/>
      </c>
      <c r="AA213" s="26"/>
      <c r="AB213" s="26"/>
    </row>
    <row r="214" spans="1:28" ht="21" customHeight="1" x14ac:dyDescent="0.25">
      <c r="A214" s="62">
        <f t="shared" si="30"/>
        <v>2021</v>
      </c>
      <c r="B214" s="62">
        <f t="shared" si="31"/>
        <v>2</v>
      </c>
      <c r="C214" s="62">
        <f t="shared" si="32"/>
        <v>9</v>
      </c>
      <c r="D214" s="62">
        <f t="shared" si="33"/>
        <v>36</v>
      </c>
      <c r="E214" s="24">
        <f>WORKDAY.INTL(E213,1,11,JoursFériés21[])</f>
        <v>44447</v>
      </c>
      <c r="F214" s="100" t="str">
        <f t="shared" si="27"/>
        <v>44447-TEST</v>
      </c>
      <c r="G214" s="78" t="str">
        <f>IFERROR(VLOOKUP($F214,Kélio[],4,FALSE),"")</f>
        <v/>
      </c>
      <c r="H214" s="76" t="str">
        <f t="shared" si="28"/>
        <v/>
      </c>
      <c r="I214" s="78">
        <f t="shared" si="29"/>
        <v>0</v>
      </c>
      <c r="J214" s="76">
        <f>IFERROR(IF(VLOOKUP(F214,THP[],7,FALSE)="OUI",H214,SUMIFS('Hors prod'!K:K,'Hors prod'!B:B,E214,'Hors prod'!F:F,$G$2)*24),0)</f>
        <v>0</v>
      </c>
      <c r="K214" s="38" t="str">
        <f>IFERROR(VLOOKUP($F214,Prod!$A$2:$L$2,7,FALSE),"")</f>
        <v/>
      </c>
      <c r="L214" s="25" t="str">
        <f>IFERROR(IF(K214&gt;0,(K214/(Objectifs!$B$7*($H214-$J214))),""),"")</f>
        <v/>
      </c>
      <c r="M214" s="27" t="str">
        <f>IFERROR(VLOOKUP($F214,Prod!$A$2:$L$2,6,FALSE),"")</f>
        <v/>
      </c>
      <c r="N214" s="25" t="str">
        <f>IFERROR(IF(M214&gt;0,(M214/(Objectifs!$B$8*($H214-$J214))),""),"")</f>
        <v/>
      </c>
      <c r="O214" s="27" t="str">
        <f>IFERROR(VLOOKUP($F214,Prod!$A$2:$L$2,8,FALSE),"")</f>
        <v/>
      </c>
      <c r="P214" s="25" t="str">
        <f>IFERROR(IF(O214&gt;0,(O214/(Objectifs!$B$9*($H214-$J214))),""),"")</f>
        <v/>
      </c>
      <c r="Q214" s="27" t="str">
        <f>IFERROR(VLOOKUP($F214,Prod!$A$2:$L$2,11,FALSE),"")</f>
        <v/>
      </c>
      <c r="R214" s="25" t="str">
        <f>IFERROR(IF(Q214&gt;0,(Q214/(Objectifs!$B$10*(($H214-$J214)))),""),"")</f>
        <v/>
      </c>
      <c r="S214" s="27" t="str">
        <f>IFERROR(VLOOKUP($F214,Prod!$A$2:$L$2,10,FALSE),"")</f>
        <v/>
      </c>
      <c r="T214" s="25" t="str">
        <f>IFERROR(IF(S214&gt;0,(S214/(Objectifs!$B$13*(($H214-$J214)))),""),"")</f>
        <v/>
      </c>
      <c r="U214" s="27" t="str">
        <f>IFERROR(VLOOKUP($F214,Prod!$A$2:$L$2,9,FALSE),"")</f>
        <v/>
      </c>
      <c r="V214" s="25" t="str">
        <f>IFERROR(IF(U214&gt;0,(U214/(Objectifs!$B$14*(($H214-$J214)))),""),"")</f>
        <v/>
      </c>
      <c r="W214" s="27" t="str">
        <f>IFERROR(VLOOKUP($F214,Prod!$A$2:$L$2,12,FALSE),"")</f>
        <v/>
      </c>
      <c r="X214" s="25" t="str">
        <f>IFERROR(IF(W214&gt;0,(W214/(Objectifs!$B$15*(($H214-$J214)))),""),"")</f>
        <v/>
      </c>
      <c r="Y214" s="90" t="str">
        <f t="shared" si="34"/>
        <v/>
      </c>
      <c r="Z214" s="26" t="str">
        <f t="shared" si="35"/>
        <v/>
      </c>
      <c r="AA214" s="26"/>
      <c r="AB214" s="26"/>
    </row>
    <row r="215" spans="1:28" ht="21" customHeight="1" x14ac:dyDescent="0.25">
      <c r="A215" s="62">
        <f t="shared" si="30"/>
        <v>2021</v>
      </c>
      <c r="B215" s="62">
        <f t="shared" si="31"/>
        <v>2</v>
      </c>
      <c r="C215" s="62">
        <f t="shared" si="32"/>
        <v>9</v>
      </c>
      <c r="D215" s="62">
        <f t="shared" si="33"/>
        <v>36</v>
      </c>
      <c r="E215" s="24">
        <f>WORKDAY.INTL(E214,1,11,JoursFériés21[])</f>
        <v>44448</v>
      </c>
      <c r="F215" s="100" t="str">
        <f t="shared" si="27"/>
        <v>44448-TEST</v>
      </c>
      <c r="G215" s="78" t="str">
        <f>IFERROR(VLOOKUP($F215,Kélio[],4,FALSE),"")</f>
        <v/>
      </c>
      <c r="H215" s="76" t="str">
        <f t="shared" si="28"/>
        <v/>
      </c>
      <c r="I215" s="78">
        <f t="shared" si="29"/>
        <v>0</v>
      </c>
      <c r="J215" s="76">
        <f>IFERROR(IF(VLOOKUP(F215,THP[],7,FALSE)="OUI",H215,SUMIFS('Hors prod'!K:K,'Hors prod'!B:B,E215,'Hors prod'!F:F,$G$2)*24),0)</f>
        <v>0</v>
      </c>
      <c r="K215" s="38" t="str">
        <f>IFERROR(VLOOKUP($F215,Prod!$A$2:$L$2,7,FALSE),"")</f>
        <v/>
      </c>
      <c r="L215" s="25" t="str">
        <f>IFERROR(IF(K215&gt;0,(K215/(Objectifs!$B$7*($H215-$J215))),""),"")</f>
        <v/>
      </c>
      <c r="M215" s="27" t="str">
        <f>IFERROR(VLOOKUP($F215,Prod!$A$2:$L$2,6,FALSE),"")</f>
        <v/>
      </c>
      <c r="N215" s="25" t="str">
        <f>IFERROR(IF(M215&gt;0,(M215/(Objectifs!$B$8*($H215-$J215))),""),"")</f>
        <v/>
      </c>
      <c r="O215" s="27" t="str">
        <f>IFERROR(VLOOKUP($F215,Prod!$A$2:$L$2,8,FALSE),"")</f>
        <v/>
      </c>
      <c r="P215" s="25" t="str">
        <f>IFERROR(IF(O215&gt;0,(O215/(Objectifs!$B$9*($H215-$J215))),""),"")</f>
        <v/>
      </c>
      <c r="Q215" s="27" t="str">
        <f>IFERROR(VLOOKUP($F215,Prod!$A$2:$L$2,11,FALSE),"")</f>
        <v/>
      </c>
      <c r="R215" s="25" t="str">
        <f>IFERROR(IF(Q215&gt;0,(Q215/(Objectifs!$B$10*(($H215-$J215)))),""),"")</f>
        <v/>
      </c>
      <c r="S215" s="27" t="str">
        <f>IFERROR(VLOOKUP($F215,Prod!$A$2:$L$2,10,FALSE),"")</f>
        <v/>
      </c>
      <c r="T215" s="25" t="str">
        <f>IFERROR(IF(S215&gt;0,(S215/(Objectifs!$B$13*(($H215-$J215)))),""),"")</f>
        <v/>
      </c>
      <c r="U215" s="27" t="str">
        <f>IFERROR(VLOOKUP($F215,Prod!$A$2:$L$2,9,FALSE),"")</f>
        <v/>
      </c>
      <c r="V215" s="25" t="str">
        <f>IFERROR(IF(U215&gt;0,(U215/(Objectifs!$B$14*(($H215-$J215)))),""),"")</f>
        <v/>
      </c>
      <c r="W215" s="27" t="str">
        <f>IFERROR(VLOOKUP($F215,Prod!$A$2:$L$2,12,FALSE),"")</f>
        <v/>
      </c>
      <c r="X215" s="25" t="str">
        <f>IFERROR(IF(W215&gt;0,(W215/(Objectifs!$B$15*(($H215-$J215)))),""),"")</f>
        <v/>
      </c>
      <c r="Y215" s="90" t="str">
        <f t="shared" si="34"/>
        <v/>
      </c>
      <c r="Z215" s="26" t="str">
        <f t="shared" si="35"/>
        <v/>
      </c>
      <c r="AA215" s="26"/>
      <c r="AB215" s="26"/>
    </row>
    <row r="216" spans="1:28" ht="21" customHeight="1" x14ac:dyDescent="0.25">
      <c r="A216" s="62">
        <f t="shared" si="30"/>
        <v>2021</v>
      </c>
      <c r="B216" s="62">
        <f t="shared" si="31"/>
        <v>2</v>
      </c>
      <c r="C216" s="62">
        <f t="shared" si="32"/>
        <v>9</v>
      </c>
      <c r="D216" s="62">
        <f t="shared" si="33"/>
        <v>36</v>
      </c>
      <c r="E216" s="24">
        <f>WORKDAY.INTL(E215,1,11,JoursFériés21[])</f>
        <v>44449</v>
      </c>
      <c r="F216" s="100" t="str">
        <f t="shared" si="27"/>
        <v>44449-TEST</v>
      </c>
      <c r="G216" s="78" t="str">
        <f>IFERROR(VLOOKUP($F216,Kélio[],4,FALSE),"")</f>
        <v/>
      </c>
      <c r="H216" s="76" t="str">
        <f t="shared" si="28"/>
        <v/>
      </c>
      <c r="I216" s="78">
        <f t="shared" si="29"/>
        <v>0</v>
      </c>
      <c r="J216" s="76">
        <f>IFERROR(IF(VLOOKUP(F216,THP[],7,FALSE)="OUI",H216,SUMIFS('Hors prod'!K:K,'Hors prod'!B:B,E216,'Hors prod'!F:F,$G$2)*24),0)</f>
        <v>0</v>
      </c>
      <c r="K216" s="38" t="str">
        <f>IFERROR(VLOOKUP($F216,Prod!$A$2:$L$2,7,FALSE),"")</f>
        <v/>
      </c>
      <c r="L216" s="25" t="str">
        <f>IFERROR(IF(K216&gt;0,(K216/(Objectifs!$B$7*($H216-$J216))),""),"")</f>
        <v/>
      </c>
      <c r="M216" s="27" t="str">
        <f>IFERROR(VLOOKUP($F216,Prod!$A$2:$L$2,6,FALSE),"")</f>
        <v/>
      </c>
      <c r="N216" s="25" t="str">
        <f>IFERROR(IF(M216&gt;0,(M216/(Objectifs!$B$8*($H216-$J216))),""),"")</f>
        <v/>
      </c>
      <c r="O216" s="27" t="str">
        <f>IFERROR(VLOOKUP($F216,Prod!$A$2:$L$2,8,FALSE),"")</f>
        <v/>
      </c>
      <c r="P216" s="25" t="str">
        <f>IFERROR(IF(O216&gt;0,(O216/(Objectifs!$B$9*($H216-$J216))),""),"")</f>
        <v/>
      </c>
      <c r="Q216" s="27" t="str">
        <f>IFERROR(VLOOKUP($F216,Prod!$A$2:$L$2,11,FALSE),"")</f>
        <v/>
      </c>
      <c r="R216" s="25" t="str">
        <f>IFERROR(IF(Q216&gt;0,(Q216/(Objectifs!$B$10*(($H216-$J216)))),""),"")</f>
        <v/>
      </c>
      <c r="S216" s="27" t="str">
        <f>IFERROR(VLOOKUP($F216,Prod!$A$2:$L$2,10,FALSE),"")</f>
        <v/>
      </c>
      <c r="T216" s="25" t="str">
        <f>IFERROR(IF(S216&gt;0,(S216/(Objectifs!$B$13*(($H216-$J216)))),""),"")</f>
        <v/>
      </c>
      <c r="U216" s="27" t="str">
        <f>IFERROR(VLOOKUP($F216,Prod!$A$2:$L$2,9,FALSE),"")</f>
        <v/>
      </c>
      <c r="V216" s="25" t="str">
        <f>IFERROR(IF(U216&gt;0,(U216/(Objectifs!$B$14*(($H216-$J216)))),""),"")</f>
        <v/>
      </c>
      <c r="W216" s="27" t="str">
        <f>IFERROR(VLOOKUP($F216,Prod!$A$2:$L$2,12,FALSE),"")</f>
        <v/>
      </c>
      <c r="X216" s="25" t="str">
        <f>IFERROR(IF(W216&gt;0,(W216/(Objectifs!$B$15*(($H216-$J216)))),""),"")</f>
        <v/>
      </c>
      <c r="Y216" s="90" t="str">
        <f t="shared" si="34"/>
        <v/>
      </c>
      <c r="Z216" s="26" t="str">
        <f t="shared" si="35"/>
        <v/>
      </c>
      <c r="AA216" s="26"/>
      <c r="AB216" s="26"/>
    </row>
    <row r="217" spans="1:28" ht="21" customHeight="1" x14ac:dyDescent="0.25">
      <c r="A217" s="62">
        <f t="shared" si="30"/>
        <v>2021</v>
      </c>
      <c r="B217" s="62">
        <f t="shared" si="31"/>
        <v>2</v>
      </c>
      <c r="C217" s="62">
        <f t="shared" si="32"/>
        <v>9</v>
      </c>
      <c r="D217" s="62">
        <f t="shared" si="33"/>
        <v>36</v>
      </c>
      <c r="E217" s="24">
        <f>WORKDAY.INTL(E216,1,11,JoursFériés21[])</f>
        <v>44450</v>
      </c>
      <c r="F217" s="100" t="str">
        <f t="shared" si="27"/>
        <v>44450-TEST</v>
      </c>
      <c r="G217" s="78" t="str">
        <f>IFERROR(VLOOKUP($F217,Kélio[],4,FALSE),"")</f>
        <v/>
      </c>
      <c r="H217" s="76" t="str">
        <f t="shared" si="28"/>
        <v/>
      </c>
      <c r="I217" s="78">
        <f t="shared" si="29"/>
        <v>0</v>
      </c>
      <c r="J217" s="76">
        <f>IFERROR(IF(VLOOKUP(F217,THP[],7,FALSE)="OUI",H217,SUMIFS('Hors prod'!K:K,'Hors prod'!B:B,E217,'Hors prod'!F:F,$G$2)*24),0)</f>
        <v>0</v>
      </c>
      <c r="K217" s="38" t="str">
        <f>IFERROR(VLOOKUP($F217,Prod!$A$2:$L$2,7,FALSE),"")</f>
        <v/>
      </c>
      <c r="L217" s="25" t="str">
        <f>IFERROR(IF(K217&gt;0,(K217/(Objectifs!$B$7*($H217-$J217))),""),"")</f>
        <v/>
      </c>
      <c r="M217" s="27" t="str">
        <f>IFERROR(VLOOKUP($F217,Prod!$A$2:$L$2,6,FALSE),"")</f>
        <v/>
      </c>
      <c r="N217" s="25" t="str">
        <f>IFERROR(IF(M217&gt;0,(M217/(Objectifs!$B$8*($H217-$J217))),""),"")</f>
        <v/>
      </c>
      <c r="O217" s="27" t="str">
        <f>IFERROR(VLOOKUP($F217,Prod!$A$2:$L$2,8,FALSE),"")</f>
        <v/>
      </c>
      <c r="P217" s="25" t="str">
        <f>IFERROR(IF(O217&gt;0,(O217/(Objectifs!$B$9*($H217-$J217))),""),"")</f>
        <v/>
      </c>
      <c r="Q217" s="27" t="str">
        <f>IFERROR(VLOOKUP($F217,Prod!$A$2:$L$2,11,FALSE),"")</f>
        <v/>
      </c>
      <c r="R217" s="25" t="str">
        <f>IFERROR(IF(Q217&gt;0,(Q217/(Objectifs!$B$10*(($H217-$J217)))),""),"")</f>
        <v/>
      </c>
      <c r="S217" s="27" t="str">
        <f>IFERROR(VLOOKUP($F217,Prod!$A$2:$L$2,10,FALSE),"")</f>
        <v/>
      </c>
      <c r="T217" s="25" t="str">
        <f>IFERROR(IF(S217&gt;0,(S217/(Objectifs!$B$13*(($H217-$J217)))),""),"")</f>
        <v/>
      </c>
      <c r="U217" s="27" t="str">
        <f>IFERROR(VLOOKUP($F217,Prod!$A$2:$L$2,9,FALSE),"")</f>
        <v/>
      </c>
      <c r="V217" s="25" t="str">
        <f>IFERROR(IF(U217&gt;0,(U217/(Objectifs!$B$14*(($H217-$J217)))),""),"")</f>
        <v/>
      </c>
      <c r="W217" s="27" t="str">
        <f>IFERROR(VLOOKUP($F217,Prod!$A$2:$L$2,12,FALSE),"")</f>
        <v/>
      </c>
      <c r="X217" s="25" t="str">
        <f>IFERROR(IF(W217&gt;0,(W217/(Objectifs!$B$15*(($H217-$J217)))),""),"")</f>
        <v/>
      </c>
      <c r="Y217" s="90" t="str">
        <f t="shared" si="34"/>
        <v/>
      </c>
      <c r="Z217" s="26" t="str">
        <f t="shared" si="35"/>
        <v/>
      </c>
      <c r="AA217" s="26"/>
      <c r="AB217" s="26"/>
    </row>
    <row r="218" spans="1:28" ht="21" customHeight="1" x14ac:dyDescent="0.25">
      <c r="A218" s="62">
        <f t="shared" si="30"/>
        <v>2021</v>
      </c>
      <c r="B218" s="62">
        <f t="shared" si="31"/>
        <v>2</v>
      </c>
      <c r="C218" s="62">
        <f t="shared" si="32"/>
        <v>9</v>
      </c>
      <c r="D218" s="62">
        <f t="shared" si="33"/>
        <v>37</v>
      </c>
      <c r="E218" s="24">
        <f>WORKDAY.INTL(E217,1,11,JoursFériés21[])</f>
        <v>44452</v>
      </c>
      <c r="F218" s="100" t="str">
        <f t="shared" si="27"/>
        <v>44452-TEST</v>
      </c>
      <c r="G218" s="78" t="str">
        <f>IFERROR(VLOOKUP($F218,Kélio[],4,FALSE),"")</f>
        <v/>
      </c>
      <c r="H218" s="76" t="str">
        <f t="shared" si="28"/>
        <v/>
      </c>
      <c r="I218" s="78">
        <f t="shared" si="29"/>
        <v>0</v>
      </c>
      <c r="J218" s="76">
        <f>IFERROR(IF(VLOOKUP(F218,THP[],7,FALSE)="OUI",H218,SUMIFS('Hors prod'!K:K,'Hors prod'!B:B,E218,'Hors prod'!F:F,$G$2)*24),0)</f>
        <v>0</v>
      </c>
      <c r="K218" s="38" t="str">
        <f>IFERROR(VLOOKUP($F218,Prod!$A$2:$L$2,7,FALSE),"")</f>
        <v/>
      </c>
      <c r="L218" s="25" t="str">
        <f>IFERROR(IF(K218&gt;0,(K218/(Objectifs!$B$7*($H218-$J218))),""),"")</f>
        <v/>
      </c>
      <c r="M218" s="27" t="str">
        <f>IFERROR(VLOOKUP($F218,Prod!$A$2:$L$2,6,FALSE),"")</f>
        <v/>
      </c>
      <c r="N218" s="25" t="str">
        <f>IFERROR(IF(M218&gt;0,(M218/(Objectifs!$B$8*($H218-$J218))),""),"")</f>
        <v/>
      </c>
      <c r="O218" s="27" t="str">
        <f>IFERROR(VLOOKUP($F218,Prod!$A$2:$L$2,8,FALSE),"")</f>
        <v/>
      </c>
      <c r="P218" s="25" t="str">
        <f>IFERROR(IF(O218&gt;0,(O218/(Objectifs!$B$9*($H218-$J218))),""),"")</f>
        <v/>
      </c>
      <c r="Q218" s="27" t="str">
        <f>IFERROR(VLOOKUP($F218,Prod!$A$2:$L$2,11,FALSE),"")</f>
        <v/>
      </c>
      <c r="R218" s="25" t="str">
        <f>IFERROR(IF(Q218&gt;0,(Q218/(Objectifs!$B$10*(($H218-$J218)))),""),"")</f>
        <v/>
      </c>
      <c r="S218" s="27" t="str">
        <f>IFERROR(VLOOKUP($F218,Prod!$A$2:$L$2,10,FALSE),"")</f>
        <v/>
      </c>
      <c r="T218" s="25" t="str">
        <f>IFERROR(IF(S218&gt;0,(S218/(Objectifs!$B$13*(($H218-$J218)))),""),"")</f>
        <v/>
      </c>
      <c r="U218" s="27" t="str">
        <f>IFERROR(VLOOKUP($F218,Prod!$A$2:$L$2,9,FALSE),"")</f>
        <v/>
      </c>
      <c r="V218" s="25" t="str">
        <f>IFERROR(IF(U218&gt;0,(U218/(Objectifs!$B$14*(($H218-$J218)))),""),"")</f>
        <v/>
      </c>
      <c r="W218" s="27" t="str">
        <f>IFERROR(VLOOKUP($F218,Prod!$A$2:$L$2,12,FALSE),"")</f>
        <v/>
      </c>
      <c r="X218" s="25" t="str">
        <f>IFERROR(IF(W218&gt;0,(W218/(Objectifs!$B$15*(($H218-$J218)))),""),"")</f>
        <v/>
      </c>
      <c r="Y218" s="90" t="str">
        <f t="shared" si="34"/>
        <v/>
      </c>
      <c r="Z218" s="26" t="str">
        <f t="shared" si="35"/>
        <v/>
      </c>
      <c r="AA218" s="26"/>
      <c r="AB218" s="26"/>
    </row>
    <row r="219" spans="1:28" ht="21" customHeight="1" x14ac:dyDescent="0.25">
      <c r="A219" s="62">
        <f t="shared" si="30"/>
        <v>2021</v>
      </c>
      <c r="B219" s="62">
        <f t="shared" si="31"/>
        <v>2</v>
      </c>
      <c r="C219" s="62">
        <f t="shared" si="32"/>
        <v>9</v>
      </c>
      <c r="D219" s="62">
        <f t="shared" si="33"/>
        <v>37</v>
      </c>
      <c r="E219" s="24">
        <f>WORKDAY.INTL(E218,1,11,JoursFériés21[])</f>
        <v>44453</v>
      </c>
      <c r="F219" s="100" t="str">
        <f t="shared" si="27"/>
        <v>44453-TEST</v>
      </c>
      <c r="G219" s="78" t="str">
        <f>IFERROR(VLOOKUP($F219,Kélio[],4,FALSE),"")</f>
        <v/>
      </c>
      <c r="H219" s="76" t="str">
        <f t="shared" si="28"/>
        <v/>
      </c>
      <c r="I219" s="78">
        <f t="shared" si="29"/>
        <v>0</v>
      </c>
      <c r="J219" s="76">
        <f>IFERROR(IF(VLOOKUP(F219,THP[],7,FALSE)="OUI",H219,SUMIFS('Hors prod'!K:K,'Hors prod'!B:B,E219,'Hors prod'!F:F,$G$2)*24),0)</f>
        <v>0</v>
      </c>
      <c r="K219" s="38" t="str">
        <f>IFERROR(VLOOKUP($F219,Prod!$A$2:$L$2,7,FALSE),"")</f>
        <v/>
      </c>
      <c r="L219" s="25" t="str">
        <f>IFERROR(IF(K219&gt;0,(K219/(Objectifs!$B$7*($H219-$J219))),""),"")</f>
        <v/>
      </c>
      <c r="M219" s="27" t="str">
        <f>IFERROR(VLOOKUP($F219,Prod!$A$2:$L$2,6,FALSE),"")</f>
        <v/>
      </c>
      <c r="N219" s="25" t="str">
        <f>IFERROR(IF(M219&gt;0,(M219/(Objectifs!$B$8*($H219-$J219))),""),"")</f>
        <v/>
      </c>
      <c r="O219" s="27" t="str">
        <f>IFERROR(VLOOKUP($F219,Prod!$A$2:$L$2,8,FALSE),"")</f>
        <v/>
      </c>
      <c r="P219" s="25" t="str">
        <f>IFERROR(IF(O219&gt;0,(O219/(Objectifs!$B$9*($H219-$J219))),""),"")</f>
        <v/>
      </c>
      <c r="Q219" s="27" t="str">
        <f>IFERROR(VLOOKUP($F219,Prod!$A$2:$L$2,11,FALSE),"")</f>
        <v/>
      </c>
      <c r="R219" s="25" t="str">
        <f>IFERROR(IF(Q219&gt;0,(Q219/(Objectifs!$B$10*(($H219-$J219)))),""),"")</f>
        <v/>
      </c>
      <c r="S219" s="27" t="str">
        <f>IFERROR(VLOOKUP($F219,Prod!$A$2:$L$2,10,FALSE),"")</f>
        <v/>
      </c>
      <c r="T219" s="25" t="str">
        <f>IFERROR(IF(S219&gt;0,(S219/(Objectifs!$B$13*(($H219-$J219)))),""),"")</f>
        <v/>
      </c>
      <c r="U219" s="27" t="str">
        <f>IFERROR(VLOOKUP($F219,Prod!$A$2:$L$2,9,FALSE),"")</f>
        <v/>
      </c>
      <c r="V219" s="25" t="str">
        <f>IFERROR(IF(U219&gt;0,(U219/(Objectifs!$B$14*(($H219-$J219)))),""),"")</f>
        <v/>
      </c>
      <c r="W219" s="27" t="str">
        <f>IFERROR(VLOOKUP($F219,Prod!$A$2:$L$2,12,FALSE),"")</f>
        <v/>
      </c>
      <c r="X219" s="25" t="str">
        <f>IFERROR(IF(W219&gt;0,(W219/(Objectifs!$B$15*(($H219-$J219)))),""),"")</f>
        <v/>
      </c>
      <c r="Y219" s="90" t="str">
        <f t="shared" si="34"/>
        <v/>
      </c>
      <c r="Z219" s="26" t="str">
        <f t="shared" si="35"/>
        <v/>
      </c>
      <c r="AA219" s="26"/>
      <c r="AB219" s="26"/>
    </row>
    <row r="220" spans="1:28" ht="21" customHeight="1" x14ac:dyDescent="0.25">
      <c r="A220" s="62">
        <f t="shared" si="30"/>
        <v>2021</v>
      </c>
      <c r="B220" s="62">
        <f t="shared" si="31"/>
        <v>2</v>
      </c>
      <c r="C220" s="62">
        <f t="shared" si="32"/>
        <v>9</v>
      </c>
      <c r="D220" s="62">
        <f t="shared" si="33"/>
        <v>37</v>
      </c>
      <c r="E220" s="24">
        <f>WORKDAY.INTL(E219,1,11,JoursFériés21[])</f>
        <v>44454</v>
      </c>
      <c r="F220" s="100" t="str">
        <f t="shared" si="27"/>
        <v>44454-TEST</v>
      </c>
      <c r="G220" s="78" t="str">
        <f>IFERROR(VLOOKUP($F220,Kélio[],4,FALSE),"")</f>
        <v/>
      </c>
      <c r="H220" s="76" t="str">
        <f t="shared" si="28"/>
        <v/>
      </c>
      <c r="I220" s="78">
        <f t="shared" si="29"/>
        <v>0</v>
      </c>
      <c r="J220" s="76">
        <f>IFERROR(IF(VLOOKUP(F220,THP[],7,FALSE)="OUI",H220,SUMIFS('Hors prod'!K:K,'Hors prod'!B:B,E220,'Hors prod'!F:F,$G$2)*24),0)</f>
        <v>0</v>
      </c>
      <c r="K220" s="38" t="str">
        <f>IFERROR(VLOOKUP($F220,Prod!$A$2:$L$2,7,FALSE),"")</f>
        <v/>
      </c>
      <c r="L220" s="25" t="str">
        <f>IFERROR(IF(K220&gt;0,(K220/(Objectifs!$B$7*($H220-$J220))),""),"")</f>
        <v/>
      </c>
      <c r="M220" s="27" t="str">
        <f>IFERROR(VLOOKUP($F220,Prod!$A$2:$L$2,6,FALSE),"")</f>
        <v/>
      </c>
      <c r="N220" s="25" t="str">
        <f>IFERROR(IF(M220&gt;0,(M220/(Objectifs!$B$8*($H220-$J220))),""),"")</f>
        <v/>
      </c>
      <c r="O220" s="27" t="str">
        <f>IFERROR(VLOOKUP($F220,Prod!$A$2:$L$2,8,FALSE),"")</f>
        <v/>
      </c>
      <c r="P220" s="25" t="str">
        <f>IFERROR(IF(O220&gt;0,(O220/(Objectifs!$B$9*($H220-$J220))),""),"")</f>
        <v/>
      </c>
      <c r="Q220" s="27" t="str">
        <f>IFERROR(VLOOKUP($F220,Prod!$A$2:$L$2,11,FALSE),"")</f>
        <v/>
      </c>
      <c r="R220" s="25" t="str">
        <f>IFERROR(IF(Q220&gt;0,(Q220/(Objectifs!$B$10*(($H220-$J220)))),""),"")</f>
        <v/>
      </c>
      <c r="S220" s="27" t="str">
        <f>IFERROR(VLOOKUP($F220,Prod!$A$2:$L$2,10,FALSE),"")</f>
        <v/>
      </c>
      <c r="T220" s="25" t="str">
        <f>IFERROR(IF(S220&gt;0,(S220/(Objectifs!$B$13*(($H220-$J220)))),""),"")</f>
        <v/>
      </c>
      <c r="U220" s="27" t="str">
        <f>IFERROR(VLOOKUP($F220,Prod!$A$2:$L$2,9,FALSE),"")</f>
        <v/>
      </c>
      <c r="V220" s="25" t="str">
        <f>IFERROR(IF(U220&gt;0,(U220/(Objectifs!$B$14*(($H220-$J220)))),""),"")</f>
        <v/>
      </c>
      <c r="W220" s="27" t="str">
        <f>IFERROR(VLOOKUP($F220,Prod!$A$2:$L$2,12,FALSE),"")</f>
        <v/>
      </c>
      <c r="X220" s="25" t="str">
        <f>IFERROR(IF(W220&gt;0,(W220/(Objectifs!$B$15*(($H220-$J220)))),""),"")</f>
        <v/>
      </c>
      <c r="Y220" s="90" t="str">
        <f t="shared" si="34"/>
        <v/>
      </c>
      <c r="Z220" s="26" t="str">
        <f t="shared" si="35"/>
        <v/>
      </c>
      <c r="AA220" s="26"/>
      <c r="AB220" s="26"/>
    </row>
    <row r="221" spans="1:28" ht="21" customHeight="1" x14ac:dyDescent="0.25">
      <c r="A221" s="62">
        <f t="shared" si="30"/>
        <v>2021</v>
      </c>
      <c r="B221" s="62">
        <f t="shared" si="31"/>
        <v>2</v>
      </c>
      <c r="C221" s="62">
        <f t="shared" si="32"/>
        <v>9</v>
      </c>
      <c r="D221" s="62">
        <f t="shared" si="33"/>
        <v>37</v>
      </c>
      <c r="E221" s="24">
        <f>WORKDAY.INTL(E220,1,11,JoursFériés21[])</f>
        <v>44455</v>
      </c>
      <c r="F221" s="100" t="str">
        <f t="shared" si="27"/>
        <v>44455-TEST</v>
      </c>
      <c r="G221" s="78" t="str">
        <f>IFERROR(VLOOKUP($F221,Kélio[],4,FALSE),"")</f>
        <v/>
      </c>
      <c r="H221" s="76" t="str">
        <f t="shared" si="28"/>
        <v/>
      </c>
      <c r="I221" s="78">
        <f t="shared" si="29"/>
        <v>0</v>
      </c>
      <c r="J221" s="76">
        <f>IFERROR(IF(VLOOKUP(F221,THP[],7,FALSE)="OUI",H221,SUMIFS('Hors prod'!K:K,'Hors prod'!B:B,E221,'Hors prod'!F:F,$G$2)*24),0)</f>
        <v>0</v>
      </c>
      <c r="K221" s="38" t="str">
        <f>IFERROR(VLOOKUP($F221,Prod!$A$2:$L$2,7,FALSE),"")</f>
        <v/>
      </c>
      <c r="L221" s="25" t="str">
        <f>IFERROR(IF(K221&gt;0,(K221/(Objectifs!$B$7*($H221-$J221))),""),"")</f>
        <v/>
      </c>
      <c r="M221" s="27" t="str">
        <f>IFERROR(VLOOKUP($F221,Prod!$A$2:$L$2,6,FALSE),"")</f>
        <v/>
      </c>
      <c r="N221" s="25" t="str">
        <f>IFERROR(IF(M221&gt;0,(M221/(Objectifs!$B$8*($H221-$J221))),""),"")</f>
        <v/>
      </c>
      <c r="O221" s="27" t="str">
        <f>IFERROR(VLOOKUP($F221,Prod!$A$2:$L$2,8,FALSE),"")</f>
        <v/>
      </c>
      <c r="P221" s="25" t="str">
        <f>IFERROR(IF(O221&gt;0,(O221/(Objectifs!$B$9*($H221-$J221))),""),"")</f>
        <v/>
      </c>
      <c r="Q221" s="27" t="str">
        <f>IFERROR(VLOOKUP($F221,Prod!$A$2:$L$2,11,FALSE),"")</f>
        <v/>
      </c>
      <c r="R221" s="25" t="str">
        <f>IFERROR(IF(Q221&gt;0,(Q221/(Objectifs!$B$10*(($H221-$J221)))),""),"")</f>
        <v/>
      </c>
      <c r="S221" s="27" t="str">
        <f>IFERROR(VLOOKUP($F221,Prod!$A$2:$L$2,10,FALSE),"")</f>
        <v/>
      </c>
      <c r="T221" s="25" t="str">
        <f>IFERROR(IF(S221&gt;0,(S221/(Objectifs!$B$13*(($H221-$J221)))),""),"")</f>
        <v/>
      </c>
      <c r="U221" s="27" t="str">
        <f>IFERROR(VLOOKUP($F221,Prod!$A$2:$L$2,9,FALSE),"")</f>
        <v/>
      </c>
      <c r="V221" s="25" t="str">
        <f>IFERROR(IF(U221&gt;0,(U221/(Objectifs!$B$14*(($H221-$J221)))),""),"")</f>
        <v/>
      </c>
      <c r="W221" s="27" t="str">
        <f>IFERROR(VLOOKUP($F221,Prod!$A$2:$L$2,12,FALSE),"")</f>
        <v/>
      </c>
      <c r="X221" s="25" t="str">
        <f>IFERROR(IF(W221&gt;0,(W221/(Objectifs!$B$15*(($H221-$J221)))),""),"")</f>
        <v/>
      </c>
      <c r="Y221" s="90" t="str">
        <f t="shared" si="34"/>
        <v/>
      </c>
      <c r="Z221" s="26" t="str">
        <f t="shared" si="35"/>
        <v/>
      </c>
      <c r="AA221" s="26"/>
      <c r="AB221" s="26"/>
    </row>
    <row r="222" spans="1:28" ht="21" customHeight="1" x14ac:dyDescent="0.25">
      <c r="A222" s="62">
        <f t="shared" si="30"/>
        <v>2021</v>
      </c>
      <c r="B222" s="62">
        <f t="shared" si="31"/>
        <v>2</v>
      </c>
      <c r="C222" s="62">
        <f t="shared" si="32"/>
        <v>9</v>
      </c>
      <c r="D222" s="62">
        <f t="shared" si="33"/>
        <v>37</v>
      </c>
      <c r="E222" s="24">
        <f>WORKDAY.INTL(E221,1,11,JoursFériés21[])</f>
        <v>44456</v>
      </c>
      <c r="F222" s="100" t="str">
        <f t="shared" si="27"/>
        <v>44456-TEST</v>
      </c>
      <c r="G222" s="78" t="str">
        <f>IFERROR(VLOOKUP($F222,Kélio[],4,FALSE),"")</f>
        <v/>
      </c>
      <c r="H222" s="76" t="str">
        <f t="shared" si="28"/>
        <v/>
      </c>
      <c r="I222" s="78">
        <f t="shared" si="29"/>
        <v>0</v>
      </c>
      <c r="J222" s="76">
        <f>IFERROR(IF(VLOOKUP(F222,THP[],7,FALSE)="OUI",H222,SUMIFS('Hors prod'!K:K,'Hors prod'!B:B,E222,'Hors prod'!F:F,$G$2)*24),0)</f>
        <v>0</v>
      </c>
      <c r="K222" s="38" t="str">
        <f>IFERROR(VLOOKUP($F222,Prod!$A$2:$L$2,7,FALSE),"")</f>
        <v/>
      </c>
      <c r="L222" s="25" t="str">
        <f>IFERROR(IF(K222&gt;0,(K222/(Objectifs!$B$7*($H222-$J222))),""),"")</f>
        <v/>
      </c>
      <c r="M222" s="27" t="str">
        <f>IFERROR(VLOOKUP($F222,Prod!$A$2:$L$2,6,FALSE),"")</f>
        <v/>
      </c>
      <c r="N222" s="25" t="str">
        <f>IFERROR(IF(M222&gt;0,(M222/(Objectifs!$B$8*($H222-$J222))),""),"")</f>
        <v/>
      </c>
      <c r="O222" s="27" t="str">
        <f>IFERROR(VLOOKUP($F222,Prod!$A$2:$L$2,8,FALSE),"")</f>
        <v/>
      </c>
      <c r="P222" s="25" t="str">
        <f>IFERROR(IF(O222&gt;0,(O222/(Objectifs!$B$9*($H222-$J222))),""),"")</f>
        <v/>
      </c>
      <c r="Q222" s="27" t="str">
        <f>IFERROR(VLOOKUP($F222,Prod!$A$2:$L$2,11,FALSE),"")</f>
        <v/>
      </c>
      <c r="R222" s="25" t="str">
        <f>IFERROR(IF(Q222&gt;0,(Q222/(Objectifs!$B$10*(($H222-$J222)))),""),"")</f>
        <v/>
      </c>
      <c r="S222" s="27" t="str">
        <f>IFERROR(VLOOKUP($F222,Prod!$A$2:$L$2,10,FALSE),"")</f>
        <v/>
      </c>
      <c r="T222" s="25" t="str">
        <f>IFERROR(IF(S222&gt;0,(S222/(Objectifs!$B$13*(($H222-$J222)))),""),"")</f>
        <v/>
      </c>
      <c r="U222" s="27" t="str">
        <f>IFERROR(VLOOKUP($F222,Prod!$A$2:$L$2,9,FALSE),"")</f>
        <v/>
      </c>
      <c r="V222" s="25" t="str">
        <f>IFERROR(IF(U222&gt;0,(U222/(Objectifs!$B$14*(($H222-$J222)))),""),"")</f>
        <v/>
      </c>
      <c r="W222" s="27" t="str">
        <f>IFERROR(VLOOKUP($F222,Prod!$A$2:$L$2,12,FALSE),"")</f>
        <v/>
      </c>
      <c r="X222" s="25" t="str">
        <f>IFERROR(IF(W222&gt;0,(W222/(Objectifs!$B$15*(($H222-$J222)))),""),"")</f>
        <v/>
      </c>
      <c r="Y222" s="90" t="str">
        <f t="shared" si="34"/>
        <v/>
      </c>
      <c r="Z222" s="26" t="str">
        <f t="shared" si="35"/>
        <v/>
      </c>
      <c r="AA222" s="26"/>
      <c r="AB222" s="26"/>
    </row>
    <row r="223" spans="1:28" ht="21" customHeight="1" x14ac:dyDescent="0.25">
      <c r="A223" s="62">
        <f t="shared" si="30"/>
        <v>2021</v>
      </c>
      <c r="B223" s="62">
        <f t="shared" si="31"/>
        <v>2</v>
      </c>
      <c r="C223" s="62">
        <f t="shared" si="32"/>
        <v>9</v>
      </c>
      <c r="D223" s="62">
        <f t="shared" si="33"/>
        <v>37</v>
      </c>
      <c r="E223" s="24">
        <f>WORKDAY.INTL(E222,1,11,JoursFériés21[])</f>
        <v>44457</v>
      </c>
      <c r="F223" s="100" t="str">
        <f t="shared" si="27"/>
        <v>44457-TEST</v>
      </c>
      <c r="G223" s="78" t="str">
        <f>IFERROR(VLOOKUP($F223,Kélio[],4,FALSE),"")</f>
        <v/>
      </c>
      <c r="H223" s="76" t="str">
        <f t="shared" si="28"/>
        <v/>
      </c>
      <c r="I223" s="78">
        <f t="shared" si="29"/>
        <v>0</v>
      </c>
      <c r="J223" s="76">
        <f>IFERROR(IF(VLOOKUP(F223,THP[],7,FALSE)="OUI",H223,SUMIFS('Hors prod'!K:K,'Hors prod'!B:B,E223,'Hors prod'!F:F,$G$2)*24),0)</f>
        <v>0</v>
      </c>
      <c r="K223" s="38" t="str">
        <f>IFERROR(VLOOKUP($F223,Prod!$A$2:$L$2,7,FALSE),"")</f>
        <v/>
      </c>
      <c r="L223" s="25" t="str">
        <f>IFERROR(IF(K223&gt;0,(K223/(Objectifs!$B$7*($H223-$J223))),""),"")</f>
        <v/>
      </c>
      <c r="M223" s="27" t="str">
        <f>IFERROR(VLOOKUP($F223,Prod!$A$2:$L$2,6,FALSE),"")</f>
        <v/>
      </c>
      <c r="N223" s="25" t="str">
        <f>IFERROR(IF(M223&gt;0,(M223/(Objectifs!$B$8*($H223-$J223))),""),"")</f>
        <v/>
      </c>
      <c r="O223" s="27" t="str">
        <f>IFERROR(VLOOKUP($F223,Prod!$A$2:$L$2,8,FALSE),"")</f>
        <v/>
      </c>
      <c r="P223" s="25" t="str">
        <f>IFERROR(IF(O223&gt;0,(O223/(Objectifs!$B$9*($H223-$J223))),""),"")</f>
        <v/>
      </c>
      <c r="Q223" s="27" t="str">
        <f>IFERROR(VLOOKUP($F223,Prod!$A$2:$L$2,11,FALSE),"")</f>
        <v/>
      </c>
      <c r="R223" s="25" t="str">
        <f>IFERROR(IF(Q223&gt;0,(Q223/(Objectifs!$B$10*(($H223-$J223)))),""),"")</f>
        <v/>
      </c>
      <c r="S223" s="27" t="str">
        <f>IFERROR(VLOOKUP($F223,Prod!$A$2:$L$2,10,FALSE),"")</f>
        <v/>
      </c>
      <c r="T223" s="25" t="str">
        <f>IFERROR(IF(S223&gt;0,(S223/(Objectifs!$B$13*(($H223-$J223)))),""),"")</f>
        <v/>
      </c>
      <c r="U223" s="27" t="str">
        <f>IFERROR(VLOOKUP($F223,Prod!$A$2:$L$2,9,FALSE),"")</f>
        <v/>
      </c>
      <c r="V223" s="25" t="str">
        <f>IFERROR(IF(U223&gt;0,(U223/(Objectifs!$B$14*(($H223-$J223)))),""),"")</f>
        <v/>
      </c>
      <c r="W223" s="27" t="str">
        <f>IFERROR(VLOOKUP($F223,Prod!$A$2:$L$2,12,FALSE),"")</f>
        <v/>
      </c>
      <c r="X223" s="25" t="str">
        <f>IFERROR(IF(W223&gt;0,(W223/(Objectifs!$B$15*(($H223-$J223)))),""),"")</f>
        <v/>
      </c>
      <c r="Y223" s="90" t="str">
        <f t="shared" si="34"/>
        <v/>
      </c>
      <c r="Z223" s="26" t="str">
        <f t="shared" si="35"/>
        <v/>
      </c>
      <c r="AA223" s="26"/>
      <c r="AB223" s="26"/>
    </row>
    <row r="224" spans="1:28" ht="21" customHeight="1" x14ac:dyDescent="0.25">
      <c r="A224" s="62">
        <f t="shared" si="30"/>
        <v>2021</v>
      </c>
      <c r="B224" s="62">
        <f t="shared" si="31"/>
        <v>2</v>
      </c>
      <c r="C224" s="62">
        <f t="shared" si="32"/>
        <v>9</v>
      </c>
      <c r="D224" s="62">
        <f t="shared" si="33"/>
        <v>38</v>
      </c>
      <c r="E224" s="24">
        <f>WORKDAY.INTL(E223,1,11,JoursFériés21[])</f>
        <v>44459</v>
      </c>
      <c r="F224" s="100" t="str">
        <f t="shared" si="27"/>
        <v>44459-TEST</v>
      </c>
      <c r="G224" s="78" t="str">
        <f>IFERROR(VLOOKUP($F224,Kélio[],4,FALSE),"")</f>
        <v/>
      </c>
      <c r="H224" s="76" t="str">
        <f t="shared" si="28"/>
        <v/>
      </c>
      <c r="I224" s="78">
        <f t="shared" si="29"/>
        <v>0</v>
      </c>
      <c r="J224" s="76">
        <f>IFERROR(IF(VLOOKUP(F224,THP[],7,FALSE)="OUI",H224,SUMIFS('Hors prod'!K:K,'Hors prod'!B:B,E224,'Hors prod'!F:F,$G$2)*24),0)</f>
        <v>0</v>
      </c>
      <c r="K224" s="38" t="str">
        <f>IFERROR(VLOOKUP($F224,Prod!$A$2:$L$2,7,FALSE),"")</f>
        <v/>
      </c>
      <c r="L224" s="25" t="str">
        <f>IFERROR(IF(K224&gt;0,(K224/(Objectifs!$B$7*($H224-$J224))),""),"")</f>
        <v/>
      </c>
      <c r="M224" s="27" t="str">
        <f>IFERROR(VLOOKUP($F224,Prod!$A$2:$L$2,6,FALSE),"")</f>
        <v/>
      </c>
      <c r="N224" s="25" t="str">
        <f>IFERROR(IF(M224&gt;0,(M224/(Objectifs!$B$8*($H224-$J224))),""),"")</f>
        <v/>
      </c>
      <c r="O224" s="27" t="str">
        <f>IFERROR(VLOOKUP($F224,Prod!$A$2:$L$2,8,FALSE),"")</f>
        <v/>
      </c>
      <c r="P224" s="25" t="str">
        <f>IFERROR(IF(O224&gt;0,(O224/(Objectifs!$B$9*($H224-$J224))),""),"")</f>
        <v/>
      </c>
      <c r="Q224" s="27" t="str">
        <f>IFERROR(VLOOKUP($F224,Prod!$A$2:$L$2,11,FALSE),"")</f>
        <v/>
      </c>
      <c r="R224" s="25" t="str">
        <f>IFERROR(IF(Q224&gt;0,(Q224/(Objectifs!$B$10*(($H224-$J224)))),""),"")</f>
        <v/>
      </c>
      <c r="S224" s="27" t="str">
        <f>IFERROR(VLOOKUP($F224,Prod!$A$2:$L$2,10,FALSE),"")</f>
        <v/>
      </c>
      <c r="T224" s="25" t="str">
        <f>IFERROR(IF(S224&gt;0,(S224/(Objectifs!$B$13*(($H224-$J224)))),""),"")</f>
        <v/>
      </c>
      <c r="U224" s="27" t="str">
        <f>IFERROR(VLOOKUP($F224,Prod!$A$2:$L$2,9,FALSE),"")</f>
        <v/>
      </c>
      <c r="V224" s="25" t="str">
        <f>IFERROR(IF(U224&gt;0,(U224/(Objectifs!$B$14*(($H224-$J224)))),""),"")</f>
        <v/>
      </c>
      <c r="W224" s="27" t="str">
        <f>IFERROR(VLOOKUP($F224,Prod!$A$2:$L$2,12,FALSE),"")</f>
        <v/>
      </c>
      <c r="X224" s="25" t="str">
        <f>IFERROR(IF(W224&gt;0,(W224/(Objectifs!$B$15*(($H224-$J224)))),""),"")</f>
        <v/>
      </c>
      <c r="Y224" s="90" t="str">
        <f t="shared" si="34"/>
        <v/>
      </c>
      <c r="Z224" s="26" t="str">
        <f t="shared" si="35"/>
        <v/>
      </c>
      <c r="AA224" s="26"/>
      <c r="AB224" s="26"/>
    </row>
    <row r="225" spans="1:28" ht="21" customHeight="1" x14ac:dyDescent="0.25">
      <c r="A225" s="62">
        <f t="shared" si="30"/>
        <v>2021</v>
      </c>
      <c r="B225" s="62">
        <f t="shared" si="31"/>
        <v>2</v>
      </c>
      <c r="C225" s="62">
        <f t="shared" si="32"/>
        <v>9</v>
      </c>
      <c r="D225" s="62">
        <f t="shared" si="33"/>
        <v>38</v>
      </c>
      <c r="E225" s="24">
        <f>WORKDAY.INTL(E224,1,11,JoursFériés21[])</f>
        <v>44460</v>
      </c>
      <c r="F225" s="100" t="str">
        <f t="shared" si="27"/>
        <v>44460-TEST</v>
      </c>
      <c r="G225" s="78" t="str">
        <f>IFERROR(VLOOKUP($F225,Kélio[],4,FALSE),"")</f>
        <v/>
      </c>
      <c r="H225" s="76" t="str">
        <f t="shared" si="28"/>
        <v/>
      </c>
      <c r="I225" s="78">
        <f t="shared" si="29"/>
        <v>0</v>
      </c>
      <c r="J225" s="76">
        <f>IFERROR(IF(VLOOKUP(F225,THP[],7,FALSE)="OUI",H225,SUMIFS('Hors prod'!K:K,'Hors prod'!B:B,E225,'Hors prod'!F:F,$G$2)*24),0)</f>
        <v>0</v>
      </c>
      <c r="K225" s="38" t="str">
        <f>IFERROR(VLOOKUP($F225,Prod!$A$2:$L$2,7,FALSE),"")</f>
        <v/>
      </c>
      <c r="L225" s="25" t="str">
        <f>IFERROR(IF(K225&gt;0,(K225/(Objectifs!$B$7*($H225-$J225))),""),"")</f>
        <v/>
      </c>
      <c r="M225" s="27" t="str">
        <f>IFERROR(VLOOKUP($F225,Prod!$A$2:$L$2,6,FALSE),"")</f>
        <v/>
      </c>
      <c r="N225" s="25" t="str">
        <f>IFERROR(IF(M225&gt;0,(M225/(Objectifs!$B$8*($H225-$J225))),""),"")</f>
        <v/>
      </c>
      <c r="O225" s="27" t="str">
        <f>IFERROR(VLOOKUP($F225,Prod!$A$2:$L$2,8,FALSE),"")</f>
        <v/>
      </c>
      <c r="P225" s="25" t="str">
        <f>IFERROR(IF(O225&gt;0,(O225/(Objectifs!$B$9*($H225-$J225))),""),"")</f>
        <v/>
      </c>
      <c r="Q225" s="27" t="str">
        <f>IFERROR(VLOOKUP($F225,Prod!$A$2:$L$2,11,FALSE),"")</f>
        <v/>
      </c>
      <c r="R225" s="25" t="str">
        <f>IFERROR(IF(Q225&gt;0,(Q225/(Objectifs!$B$10*(($H225-$J225)))),""),"")</f>
        <v/>
      </c>
      <c r="S225" s="27" t="str">
        <f>IFERROR(VLOOKUP($F225,Prod!$A$2:$L$2,10,FALSE),"")</f>
        <v/>
      </c>
      <c r="T225" s="25" t="str">
        <f>IFERROR(IF(S225&gt;0,(S225/(Objectifs!$B$13*(($H225-$J225)))),""),"")</f>
        <v/>
      </c>
      <c r="U225" s="27" t="str">
        <f>IFERROR(VLOOKUP($F225,Prod!$A$2:$L$2,9,FALSE),"")</f>
        <v/>
      </c>
      <c r="V225" s="25" t="str">
        <f>IFERROR(IF(U225&gt;0,(U225/(Objectifs!$B$14*(($H225-$J225)))),""),"")</f>
        <v/>
      </c>
      <c r="W225" s="27" t="str">
        <f>IFERROR(VLOOKUP($F225,Prod!$A$2:$L$2,12,FALSE),"")</f>
        <v/>
      </c>
      <c r="X225" s="25" t="str">
        <f>IFERROR(IF(W225&gt;0,(W225/(Objectifs!$B$15*(($H225-$J225)))),""),"")</f>
        <v/>
      </c>
      <c r="Y225" s="90" t="str">
        <f t="shared" si="34"/>
        <v/>
      </c>
      <c r="Z225" s="26" t="str">
        <f t="shared" si="35"/>
        <v/>
      </c>
      <c r="AA225" s="26"/>
      <c r="AB225" s="26"/>
    </row>
    <row r="226" spans="1:28" ht="21" customHeight="1" x14ac:dyDescent="0.25">
      <c r="A226" s="62">
        <f t="shared" si="30"/>
        <v>2021</v>
      </c>
      <c r="B226" s="62">
        <f t="shared" si="31"/>
        <v>2</v>
      </c>
      <c r="C226" s="62">
        <f t="shared" si="32"/>
        <v>9</v>
      </c>
      <c r="D226" s="62">
        <f t="shared" si="33"/>
        <v>38</v>
      </c>
      <c r="E226" s="24">
        <f>WORKDAY.INTL(E225,1,11,JoursFériés21[])</f>
        <v>44461</v>
      </c>
      <c r="F226" s="100" t="str">
        <f t="shared" si="27"/>
        <v>44461-TEST</v>
      </c>
      <c r="G226" s="78" t="str">
        <f>IFERROR(VLOOKUP($F226,Kélio[],4,FALSE),"")</f>
        <v/>
      </c>
      <c r="H226" s="76" t="str">
        <f t="shared" si="28"/>
        <v/>
      </c>
      <c r="I226" s="78">
        <f t="shared" si="29"/>
        <v>0</v>
      </c>
      <c r="J226" s="76">
        <f>IFERROR(IF(VLOOKUP(F226,THP[],7,FALSE)="OUI",H226,SUMIFS('Hors prod'!K:K,'Hors prod'!B:B,E226,'Hors prod'!F:F,$G$2)*24),0)</f>
        <v>0</v>
      </c>
      <c r="K226" s="38" t="str">
        <f>IFERROR(VLOOKUP($F226,Prod!$A$2:$L$2,7,FALSE),"")</f>
        <v/>
      </c>
      <c r="L226" s="25" t="str">
        <f>IFERROR(IF(K226&gt;0,(K226/(Objectifs!$B$7*($H226-$J226))),""),"")</f>
        <v/>
      </c>
      <c r="M226" s="27" t="str">
        <f>IFERROR(VLOOKUP($F226,Prod!$A$2:$L$2,6,FALSE),"")</f>
        <v/>
      </c>
      <c r="N226" s="25" t="str">
        <f>IFERROR(IF(M226&gt;0,(M226/(Objectifs!$B$8*($H226-$J226))),""),"")</f>
        <v/>
      </c>
      <c r="O226" s="27" t="str">
        <f>IFERROR(VLOOKUP($F226,Prod!$A$2:$L$2,8,FALSE),"")</f>
        <v/>
      </c>
      <c r="P226" s="25" t="str">
        <f>IFERROR(IF(O226&gt;0,(O226/(Objectifs!$B$9*($H226-$J226))),""),"")</f>
        <v/>
      </c>
      <c r="Q226" s="27" t="str">
        <f>IFERROR(VLOOKUP($F226,Prod!$A$2:$L$2,11,FALSE),"")</f>
        <v/>
      </c>
      <c r="R226" s="25" t="str">
        <f>IFERROR(IF(Q226&gt;0,(Q226/(Objectifs!$B$10*(($H226-$J226)))),""),"")</f>
        <v/>
      </c>
      <c r="S226" s="27" t="str">
        <f>IFERROR(VLOOKUP($F226,Prod!$A$2:$L$2,10,FALSE),"")</f>
        <v/>
      </c>
      <c r="T226" s="25" t="str">
        <f>IFERROR(IF(S226&gt;0,(S226/(Objectifs!$B$13*(($H226-$J226)))),""),"")</f>
        <v/>
      </c>
      <c r="U226" s="27" t="str">
        <f>IFERROR(VLOOKUP($F226,Prod!$A$2:$L$2,9,FALSE),"")</f>
        <v/>
      </c>
      <c r="V226" s="25" t="str">
        <f>IFERROR(IF(U226&gt;0,(U226/(Objectifs!$B$14*(($H226-$J226)))),""),"")</f>
        <v/>
      </c>
      <c r="W226" s="27" t="str">
        <f>IFERROR(VLOOKUP($F226,Prod!$A$2:$L$2,12,FALSE),"")</f>
        <v/>
      </c>
      <c r="X226" s="25" t="str">
        <f>IFERROR(IF(W226&gt;0,(W226/(Objectifs!$B$15*(($H226-$J226)))),""),"")</f>
        <v/>
      </c>
      <c r="Y226" s="90" t="str">
        <f t="shared" si="34"/>
        <v/>
      </c>
      <c r="Z226" s="26" t="str">
        <f t="shared" si="35"/>
        <v/>
      </c>
      <c r="AA226" s="26"/>
      <c r="AB226" s="26"/>
    </row>
    <row r="227" spans="1:28" ht="21" customHeight="1" x14ac:dyDescent="0.25">
      <c r="A227" s="62">
        <f t="shared" si="30"/>
        <v>2021</v>
      </c>
      <c r="B227" s="62">
        <f t="shared" si="31"/>
        <v>2</v>
      </c>
      <c r="C227" s="62">
        <f t="shared" si="32"/>
        <v>9</v>
      </c>
      <c r="D227" s="62">
        <f t="shared" si="33"/>
        <v>38</v>
      </c>
      <c r="E227" s="24">
        <f>WORKDAY.INTL(E226,1,11,JoursFériés21[])</f>
        <v>44462</v>
      </c>
      <c r="F227" s="100" t="str">
        <f t="shared" si="27"/>
        <v>44462-TEST</v>
      </c>
      <c r="G227" s="78" t="str">
        <f>IFERROR(VLOOKUP($F227,Kélio[],4,FALSE),"")</f>
        <v/>
      </c>
      <c r="H227" s="76" t="str">
        <f t="shared" si="28"/>
        <v/>
      </c>
      <c r="I227" s="78">
        <f t="shared" si="29"/>
        <v>0</v>
      </c>
      <c r="J227" s="76">
        <f>IFERROR(IF(VLOOKUP(F227,THP[],7,FALSE)="OUI",H227,SUMIFS('Hors prod'!K:K,'Hors prod'!B:B,E227,'Hors prod'!F:F,$G$2)*24),0)</f>
        <v>0</v>
      </c>
      <c r="K227" s="38" t="str">
        <f>IFERROR(VLOOKUP($F227,Prod!$A$2:$L$2,7,FALSE),"")</f>
        <v/>
      </c>
      <c r="L227" s="25" t="str">
        <f>IFERROR(IF(K227&gt;0,(K227/(Objectifs!$B$7*($H227-$J227))),""),"")</f>
        <v/>
      </c>
      <c r="M227" s="27" t="str">
        <f>IFERROR(VLOOKUP($F227,Prod!$A$2:$L$2,6,FALSE),"")</f>
        <v/>
      </c>
      <c r="N227" s="25" t="str">
        <f>IFERROR(IF(M227&gt;0,(M227/(Objectifs!$B$8*($H227-$J227))),""),"")</f>
        <v/>
      </c>
      <c r="O227" s="27" t="str">
        <f>IFERROR(VLOOKUP($F227,Prod!$A$2:$L$2,8,FALSE),"")</f>
        <v/>
      </c>
      <c r="P227" s="25" t="str">
        <f>IFERROR(IF(O227&gt;0,(O227/(Objectifs!$B$9*($H227-$J227))),""),"")</f>
        <v/>
      </c>
      <c r="Q227" s="27" t="str">
        <f>IFERROR(VLOOKUP($F227,Prod!$A$2:$L$2,11,FALSE),"")</f>
        <v/>
      </c>
      <c r="R227" s="25" t="str">
        <f>IFERROR(IF(Q227&gt;0,(Q227/(Objectifs!$B$10*(($H227-$J227)))),""),"")</f>
        <v/>
      </c>
      <c r="S227" s="27" t="str">
        <f>IFERROR(VLOOKUP($F227,Prod!$A$2:$L$2,10,FALSE),"")</f>
        <v/>
      </c>
      <c r="T227" s="25" t="str">
        <f>IFERROR(IF(S227&gt;0,(S227/(Objectifs!$B$13*(($H227-$J227)))),""),"")</f>
        <v/>
      </c>
      <c r="U227" s="27" t="str">
        <f>IFERROR(VLOOKUP($F227,Prod!$A$2:$L$2,9,FALSE),"")</f>
        <v/>
      </c>
      <c r="V227" s="25" t="str">
        <f>IFERROR(IF(U227&gt;0,(U227/(Objectifs!$B$14*(($H227-$J227)))),""),"")</f>
        <v/>
      </c>
      <c r="W227" s="27" t="str">
        <f>IFERROR(VLOOKUP($F227,Prod!$A$2:$L$2,12,FALSE),"")</f>
        <v/>
      </c>
      <c r="X227" s="25" t="str">
        <f>IFERROR(IF(W227&gt;0,(W227/(Objectifs!$B$15*(($H227-$J227)))),""),"")</f>
        <v/>
      </c>
      <c r="Y227" s="90" t="str">
        <f t="shared" si="34"/>
        <v/>
      </c>
      <c r="Z227" s="26" t="str">
        <f t="shared" si="35"/>
        <v/>
      </c>
      <c r="AA227" s="26"/>
      <c r="AB227" s="26"/>
    </row>
    <row r="228" spans="1:28" ht="21" customHeight="1" x14ac:dyDescent="0.25">
      <c r="A228" s="62">
        <f t="shared" si="30"/>
        <v>2021</v>
      </c>
      <c r="B228" s="62">
        <f t="shared" si="31"/>
        <v>2</v>
      </c>
      <c r="C228" s="62">
        <f t="shared" si="32"/>
        <v>9</v>
      </c>
      <c r="D228" s="62">
        <f t="shared" si="33"/>
        <v>38</v>
      </c>
      <c r="E228" s="24">
        <f>WORKDAY.INTL(E227,1,11,JoursFériés21[])</f>
        <v>44463</v>
      </c>
      <c r="F228" s="100" t="str">
        <f t="shared" si="27"/>
        <v>44463-TEST</v>
      </c>
      <c r="G228" s="78" t="str">
        <f>IFERROR(VLOOKUP($F228,Kélio[],4,FALSE),"")</f>
        <v/>
      </c>
      <c r="H228" s="76" t="str">
        <f t="shared" si="28"/>
        <v/>
      </c>
      <c r="I228" s="78">
        <f t="shared" si="29"/>
        <v>0</v>
      </c>
      <c r="J228" s="76">
        <f>IFERROR(IF(VLOOKUP(F228,THP[],7,FALSE)="OUI",H228,SUMIFS('Hors prod'!K:K,'Hors prod'!B:B,E228,'Hors prod'!F:F,$G$2)*24),0)</f>
        <v>0</v>
      </c>
      <c r="K228" s="38" t="str">
        <f>IFERROR(VLOOKUP($F228,Prod!$A$2:$L$2,7,FALSE),"")</f>
        <v/>
      </c>
      <c r="L228" s="25" t="str">
        <f>IFERROR(IF(K228&gt;0,(K228/(Objectifs!$B$7*($H228-$J228))),""),"")</f>
        <v/>
      </c>
      <c r="M228" s="27" t="str">
        <f>IFERROR(VLOOKUP($F228,Prod!$A$2:$L$2,6,FALSE),"")</f>
        <v/>
      </c>
      <c r="N228" s="25" t="str">
        <f>IFERROR(IF(M228&gt;0,(M228/(Objectifs!$B$8*($H228-$J228))),""),"")</f>
        <v/>
      </c>
      <c r="O228" s="27" t="str">
        <f>IFERROR(VLOOKUP($F228,Prod!$A$2:$L$2,8,FALSE),"")</f>
        <v/>
      </c>
      <c r="P228" s="25" t="str">
        <f>IFERROR(IF(O228&gt;0,(O228/(Objectifs!$B$9*($H228-$J228))),""),"")</f>
        <v/>
      </c>
      <c r="Q228" s="27" t="str">
        <f>IFERROR(VLOOKUP($F228,Prod!$A$2:$L$2,11,FALSE),"")</f>
        <v/>
      </c>
      <c r="R228" s="25" t="str">
        <f>IFERROR(IF(Q228&gt;0,(Q228/(Objectifs!$B$10*(($H228-$J228)))),""),"")</f>
        <v/>
      </c>
      <c r="S228" s="27" t="str">
        <f>IFERROR(VLOOKUP($F228,Prod!$A$2:$L$2,10,FALSE),"")</f>
        <v/>
      </c>
      <c r="T228" s="25" t="str">
        <f>IFERROR(IF(S228&gt;0,(S228/(Objectifs!$B$13*(($H228-$J228)))),""),"")</f>
        <v/>
      </c>
      <c r="U228" s="27" t="str">
        <f>IFERROR(VLOOKUP($F228,Prod!$A$2:$L$2,9,FALSE),"")</f>
        <v/>
      </c>
      <c r="V228" s="25" t="str">
        <f>IFERROR(IF(U228&gt;0,(U228/(Objectifs!$B$14*(($H228-$J228)))),""),"")</f>
        <v/>
      </c>
      <c r="W228" s="27" t="str">
        <f>IFERROR(VLOOKUP($F228,Prod!$A$2:$L$2,12,FALSE),"")</f>
        <v/>
      </c>
      <c r="X228" s="25" t="str">
        <f>IFERROR(IF(W228&gt;0,(W228/(Objectifs!$B$15*(($H228-$J228)))),""),"")</f>
        <v/>
      </c>
      <c r="Y228" s="90" t="str">
        <f t="shared" si="34"/>
        <v/>
      </c>
      <c r="Z228" s="26" t="str">
        <f t="shared" si="35"/>
        <v/>
      </c>
      <c r="AA228" s="26"/>
      <c r="AB228" s="26"/>
    </row>
    <row r="229" spans="1:28" ht="21" customHeight="1" x14ac:dyDescent="0.25">
      <c r="A229" s="62">
        <f t="shared" si="30"/>
        <v>2021</v>
      </c>
      <c r="B229" s="62">
        <f t="shared" si="31"/>
        <v>2</v>
      </c>
      <c r="C229" s="62">
        <f t="shared" si="32"/>
        <v>9</v>
      </c>
      <c r="D229" s="62">
        <f t="shared" si="33"/>
        <v>38</v>
      </c>
      <c r="E229" s="24">
        <f>WORKDAY.INTL(E228,1,11,JoursFériés21[])</f>
        <v>44464</v>
      </c>
      <c r="F229" s="100" t="str">
        <f t="shared" si="27"/>
        <v>44464-TEST</v>
      </c>
      <c r="G229" s="78" t="str">
        <f>IFERROR(VLOOKUP($F229,Kélio[],4,FALSE),"")</f>
        <v/>
      </c>
      <c r="H229" s="76" t="str">
        <f t="shared" si="28"/>
        <v/>
      </c>
      <c r="I229" s="78">
        <f t="shared" si="29"/>
        <v>0</v>
      </c>
      <c r="J229" s="76">
        <f>IFERROR(IF(VLOOKUP(F229,THP[],7,FALSE)="OUI",H229,SUMIFS('Hors prod'!K:K,'Hors prod'!B:B,E229,'Hors prod'!F:F,$G$2)*24),0)</f>
        <v>0</v>
      </c>
      <c r="K229" s="38" t="str">
        <f>IFERROR(VLOOKUP($F229,Prod!$A$2:$L$2,7,FALSE),"")</f>
        <v/>
      </c>
      <c r="L229" s="25" t="str">
        <f>IFERROR(IF(K229&gt;0,(K229/(Objectifs!$B$7*($H229-$J229))),""),"")</f>
        <v/>
      </c>
      <c r="M229" s="27" t="str">
        <f>IFERROR(VLOOKUP($F229,Prod!$A$2:$L$2,6,FALSE),"")</f>
        <v/>
      </c>
      <c r="N229" s="25" t="str">
        <f>IFERROR(IF(M229&gt;0,(M229/(Objectifs!$B$8*($H229-$J229))),""),"")</f>
        <v/>
      </c>
      <c r="O229" s="27" t="str">
        <f>IFERROR(VLOOKUP($F229,Prod!$A$2:$L$2,8,FALSE),"")</f>
        <v/>
      </c>
      <c r="P229" s="25" t="str">
        <f>IFERROR(IF(O229&gt;0,(O229/(Objectifs!$B$9*($H229-$J229))),""),"")</f>
        <v/>
      </c>
      <c r="Q229" s="27" t="str">
        <f>IFERROR(VLOOKUP($F229,Prod!$A$2:$L$2,11,FALSE),"")</f>
        <v/>
      </c>
      <c r="R229" s="25" t="str">
        <f>IFERROR(IF(Q229&gt;0,(Q229/(Objectifs!$B$10*(($H229-$J229)))),""),"")</f>
        <v/>
      </c>
      <c r="S229" s="27" t="str">
        <f>IFERROR(VLOOKUP($F229,Prod!$A$2:$L$2,10,FALSE),"")</f>
        <v/>
      </c>
      <c r="T229" s="25" t="str">
        <f>IFERROR(IF(S229&gt;0,(S229/(Objectifs!$B$13*(($H229-$J229)))),""),"")</f>
        <v/>
      </c>
      <c r="U229" s="27" t="str">
        <f>IFERROR(VLOOKUP($F229,Prod!$A$2:$L$2,9,FALSE),"")</f>
        <v/>
      </c>
      <c r="V229" s="25" t="str">
        <f>IFERROR(IF(U229&gt;0,(U229/(Objectifs!$B$14*(($H229-$J229)))),""),"")</f>
        <v/>
      </c>
      <c r="W229" s="27" t="str">
        <f>IFERROR(VLOOKUP($F229,Prod!$A$2:$L$2,12,FALSE),"")</f>
        <v/>
      </c>
      <c r="X229" s="25" t="str">
        <f>IFERROR(IF(W229&gt;0,(W229/(Objectifs!$B$15*(($H229-$J229)))),""),"")</f>
        <v/>
      </c>
      <c r="Y229" s="90" t="str">
        <f t="shared" si="34"/>
        <v/>
      </c>
      <c r="Z229" s="26" t="str">
        <f t="shared" si="35"/>
        <v/>
      </c>
      <c r="AA229" s="26"/>
      <c r="AB229" s="26"/>
    </row>
    <row r="230" spans="1:28" ht="21" customHeight="1" x14ac:dyDescent="0.25">
      <c r="A230" s="62">
        <f t="shared" si="30"/>
        <v>2021</v>
      </c>
      <c r="B230" s="62">
        <f t="shared" si="31"/>
        <v>2</v>
      </c>
      <c r="C230" s="62">
        <f t="shared" si="32"/>
        <v>9</v>
      </c>
      <c r="D230" s="62">
        <f t="shared" si="33"/>
        <v>39</v>
      </c>
      <c r="E230" s="24">
        <f>WORKDAY.INTL(E229,1,11,JoursFériés21[])</f>
        <v>44466</v>
      </c>
      <c r="F230" s="100" t="str">
        <f t="shared" si="27"/>
        <v>44466-TEST</v>
      </c>
      <c r="G230" s="78" t="str">
        <f>IFERROR(VLOOKUP($F230,Kélio[],4,FALSE),"")</f>
        <v/>
      </c>
      <c r="H230" s="76" t="str">
        <f t="shared" si="28"/>
        <v/>
      </c>
      <c r="I230" s="78">
        <f t="shared" si="29"/>
        <v>0</v>
      </c>
      <c r="J230" s="76">
        <f>IFERROR(IF(VLOOKUP(F230,THP[],7,FALSE)="OUI",H230,SUMIFS('Hors prod'!K:K,'Hors prod'!B:B,E230,'Hors prod'!F:F,$G$2)*24),0)</f>
        <v>0</v>
      </c>
      <c r="K230" s="38" t="str">
        <f>IFERROR(VLOOKUP($F230,Prod!$A$2:$L$2,7,FALSE),"")</f>
        <v/>
      </c>
      <c r="L230" s="25" t="str">
        <f>IFERROR(IF(K230&gt;0,(K230/(Objectifs!$B$7*($H230-$J230))),""),"")</f>
        <v/>
      </c>
      <c r="M230" s="27" t="str">
        <f>IFERROR(VLOOKUP($F230,Prod!$A$2:$L$2,6,FALSE),"")</f>
        <v/>
      </c>
      <c r="N230" s="25" t="str">
        <f>IFERROR(IF(M230&gt;0,(M230/(Objectifs!$B$8*($H230-$J230))),""),"")</f>
        <v/>
      </c>
      <c r="O230" s="27" t="str">
        <f>IFERROR(VLOOKUP($F230,Prod!$A$2:$L$2,8,FALSE),"")</f>
        <v/>
      </c>
      <c r="P230" s="25" t="str">
        <f>IFERROR(IF(O230&gt;0,(O230/(Objectifs!$B$9*($H230-$J230))),""),"")</f>
        <v/>
      </c>
      <c r="Q230" s="27" t="str">
        <f>IFERROR(VLOOKUP($F230,Prod!$A$2:$L$2,11,FALSE),"")</f>
        <v/>
      </c>
      <c r="R230" s="25" t="str">
        <f>IFERROR(IF(Q230&gt;0,(Q230/(Objectifs!$B$10*(($H230-$J230)))),""),"")</f>
        <v/>
      </c>
      <c r="S230" s="27" t="str">
        <f>IFERROR(VLOOKUP($F230,Prod!$A$2:$L$2,10,FALSE),"")</f>
        <v/>
      </c>
      <c r="T230" s="25" t="str">
        <f>IFERROR(IF(S230&gt;0,(S230/(Objectifs!$B$13*(($H230-$J230)))),""),"")</f>
        <v/>
      </c>
      <c r="U230" s="27" t="str">
        <f>IFERROR(VLOOKUP($F230,Prod!$A$2:$L$2,9,FALSE),"")</f>
        <v/>
      </c>
      <c r="V230" s="25" t="str">
        <f>IFERROR(IF(U230&gt;0,(U230/(Objectifs!$B$14*(($H230-$J230)))),""),"")</f>
        <v/>
      </c>
      <c r="W230" s="27" t="str">
        <f>IFERROR(VLOOKUP($F230,Prod!$A$2:$L$2,12,FALSE),"")</f>
        <v/>
      </c>
      <c r="X230" s="25" t="str">
        <f>IFERROR(IF(W230&gt;0,(W230/(Objectifs!$B$15*(($H230-$J230)))),""),"")</f>
        <v/>
      </c>
      <c r="Y230" s="90" t="str">
        <f t="shared" si="34"/>
        <v/>
      </c>
      <c r="Z230" s="26" t="str">
        <f t="shared" si="35"/>
        <v/>
      </c>
      <c r="AA230" s="26"/>
      <c r="AB230" s="26"/>
    </row>
    <row r="231" spans="1:28" ht="21" customHeight="1" x14ac:dyDescent="0.25">
      <c r="A231" s="62">
        <f t="shared" si="30"/>
        <v>2021</v>
      </c>
      <c r="B231" s="62">
        <f t="shared" si="31"/>
        <v>2</v>
      </c>
      <c r="C231" s="62">
        <f t="shared" si="32"/>
        <v>9</v>
      </c>
      <c r="D231" s="62">
        <f t="shared" si="33"/>
        <v>39</v>
      </c>
      <c r="E231" s="24">
        <f>WORKDAY.INTL(E230,1,11,JoursFériés21[])</f>
        <v>44467</v>
      </c>
      <c r="F231" s="100" t="str">
        <f t="shared" si="27"/>
        <v>44467-TEST</v>
      </c>
      <c r="G231" s="78" t="str">
        <f>IFERROR(VLOOKUP($F231,Kélio[],4,FALSE),"")</f>
        <v/>
      </c>
      <c r="H231" s="76" t="str">
        <f t="shared" si="28"/>
        <v/>
      </c>
      <c r="I231" s="78">
        <f t="shared" si="29"/>
        <v>0</v>
      </c>
      <c r="J231" s="76">
        <f>IFERROR(IF(VLOOKUP(F231,THP[],7,FALSE)="OUI",H231,SUMIFS('Hors prod'!K:K,'Hors prod'!B:B,E231,'Hors prod'!F:F,$G$2)*24),0)</f>
        <v>0</v>
      </c>
      <c r="K231" s="38" t="str">
        <f>IFERROR(VLOOKUP($F231,Prod!$A$2:$L$2,7,FALSE),"")</f>
        <v/>
      </c>
      <c r="L231" s="25" t="str">
        <f>IFERROR(IF(K231&gt;0,(K231/(Objectifs!$B$7*($H231-$J231))),""),"")</f>
        <v/>
      </c>
      <c r="M231" s="27" t="str">
        <f>IFERROR(VLOOKUP($F231,Prod!$A$2:$L$2,6,FALSE),"")</f>
        <v/>
      </c>
      <c r="N231" s="25" t="str">
        <f>IFERROR(IF(M231&gt;0,(M231/(Objectifs!$B$8*($H231-$J231))),""),"")</f>
        <v/>
      </c>
      <c r="O231" s="27" t="str">
        <f>IFERROR(VLOOKUP($F231,Prod!$A$2:$L$2,8,FALSE),"")</f>
        <v/>
      </c>
      <c r="P231" s="25" t="str">
        <f>IFERROR(IF(O231&gt;0,(O231/(Objectifs!$B$9*($H231-$J231))),""),"")</f>
        <v/>
      </c>
      <c r="Q231" s="27" t="str">
        <f>IFERROR(VLOOKUP($F231,Prod!$A$2:$L$2,11,FALSE),"")</f>
        <v/>
      </c>
      <c r="R231" s="25" t="str">
        <f>IFERROR(IF(Q231&gt;0,(Q231/(Objectifs!$B$10*(($H231-$J231)))),""),"")</f>
        <v/>
      </c>
      <c r="S231" s="27" t="str">
        <f>IFERROR(VLOOKUP($F231,Prod!$A$2:$L$2,10,FALSE),"")</f>
        <v/>
      </c>
      <c r="T231" s="25" t="str">
        <f>IFERROR(IF(S231&gt;0,(S231/(Objectifs!$B$13*(($H231-$J231)))),""),"")</f>
        <v/>
      </c>
      <c r="U231" s="27" t="str">
        <f>IFERROR(VLOOKUP($F231,Prod!$A$2:$L$2,9,FALSE),"")</f>
        <v/>
      </c>
      <c r="V231" s="25" t="str">
        <f>IFERROR(IF(U231&gt;0,(U231/(Objectifs!$B$14*(($H231-$J231)))),""),"")</f>
        <v/>
      </c>
      <c r="W231" s="27" t="str">
        <f>IFERROR(VLOOKUP($F231,Prod!$A$2:$L$2,12,FALSE),"")</f>
        <v/>
      </c>
      <c r="X231" s="25" t="str">
        <f>IFERROR(IF(W231&gt;0,(W231/(Objectifs!$B$15*(($H231-$J231)))),""),"")</f>
        <v/>
      </c>
      <c r="Y231" s="90" t="str">
        <f t="shared" si="34"/>
        <v/>
      </c>
      <c r="Z231" s="26" t="str">
        <f t="shared" si="35"/>
        <v/>
      </c>
      <c r="AA231" s="26"/>
      <c r="AB231" s="26"/>
    </row>
    <row r="232" spans="1:28" ht="21" customHeight="1" x14ac:dyDescent="0.25">
      <c r="A232" s="62">
        <f t="shared" si="30"/>
        <v>2021</v>
      </c>
      <c r="B232" s="62">
        <f t="shared" si="31"/>
        <v>2</v>
      </c>
      <c r="C232" s="62">
        <f t="shared" si="32"/>
        <v>9</v>
      </c>
      <c r="D232" s="62">
        <f t="shared" si="33"/>
        <v>39</v>
      </c>
      <c r="E232" s="24">
        <f>WORKDAY.INTL(E231,1,11,JoursFériés21[])</f>
        <v>44468</v>
      </c>
      <c r="F232" s="100" t="str">
        <f t="shared" si="27"/>
        <v>44468-TEST</v>
      </c>
      <c r="G232" s="78" t="str">
        <f>IFERROR(VLOOKUP($F232,Kélio[],4,FALSE),"")</f>
        <v/>
      </c>
      <c r="H232" s="76" t="str">
        <f t="shared" si="28"/>
        <v/>
      </c>
      <c r="I232" s="78">
        <f t="shared" si="29"/>
        <v>0</v>
      </c>
      <c r="J232" s="76">
        <f>IFERROR(IF(VLOOKUP(F232,THP[],7,FALSE)="OUI",H232,SUMIFS('Hors prod'!K:K,'Hors prod'!B:B,E232,'Hors prod'!F:F,$G$2)*24),0)</f>
        <v>0</v>
      </c>
      <c r="K232" s="38" t="str">
        <f>IFERROR(VLOOKUP($F232,Prod!$A$2:$L$2,7,FALSE),"")</f>
        <v/>
      </c>
      <c r="L232" s="25" t="str">
        <f>IFERROR(IF(K232&gt;0,(K232/(Objectifs!$B$7*($H232-$J232))),""),"")</f>
        <v/>
      </c>
      <c r="M232" s="27" t="str">
        <f>IFERROR(VLOOKUP($F232,Prod!$A$2:$L$2,6,FALSE),"")</f>
        <v/>
      </c>
      <c r="N232" s="25" t="str">
        <f>IFERROR(IF(M232&gt;0,(M232/(Objectifs!$B$8*($H232-$J232))),""),"")</f>
        <v/>
      </c>
      <c r="O232" s="27" t="str">
        <f>IFERROR(VLOOKUP($F232,Prod!$A$2:$L$2,8,FALSE),"")</f>
        <v/>
      </c>
      <c r="P232" s="25" t="str">
        <f>IFERROR(IF(O232&gt;0,(O232/(Objectifs!$B$9*($H232-$J232))),""),"")</f>
        <v/>
      </c>
      <c r="Q232" s="27" t="str">
        <f>IFERROR(VLOOKUP($F232,Prod!$A$2:$L$2,11,FALSE),"")</f>
        <v/>
      </c>
      <c r="R232" s="25" t="str">
        <f>IFERROR(IF(Q232&gt;0,(Q232/(Objectifs!$B$10*(($H232-$J232)))),""),"")</f>
        <v/>
      </c>
      <c r="S232" s="27" t="str">
        <f>IFERROR(VLOOKUP($F232,Prod!$A$2:$L$2,10,FALSE),"")</f>
        <v/>
      </c>
      <c r="T232" s="25" t="str">
        <f>IFERROR(IF(S232&gt;0,(S232/(Objectifs!$B$13*(($H232-$J232)))),""),"")</f>
        <v/>
      </c>
      <c r="U232" s="27" t="str">
        <f>IFERROR(VLOOKUP($F232,Prod!$A$2:$L$2,9,FALSE),"")</f>
        <v/>
      </c>
      <c r="V232" s="25" t="str">
        <f>IFERROR(IF(U232&gt;0,(U232/(Objectifs!$B$14*(($H232-$J232)))),""),"")</f>
        <v/>
      </c>
      <c r="W232" s="27" t="str">
        <f>IFERROR(VLOOKUP($F232,Prod!$A$2:$L$2,12,FALSE),"")</f>
        <v/>
      </c>
      <c r="X232" s="25" t="str">
        <f>IFERROR(IF(W232&gt;0,(W232/(Objectifs!$B$15*(($H232-$J232)))),""),"")</f>
        <v/>
      </c>
      <c r="Y232" s="90" t="str">
        <f t="shared" si="34"/>
        <v/>
      </c>
      <c r="Z232" s="26" t="str">
        <f t="shared" si="35"/>
        <v/>
      </c>
      <c r="AA232" s="26"/>
      <c r="AB232" s="26"/>
    </row>
    <row r="233" spans="1:28" ht="21" customHeight="1" x14ac:dyDescent="0.25">
      <c r="A233" s="62">
        <f t="shared" si="30"/>
        <v>2021</v>
      </c>
      <c r="B233" s="62">
        <f t="shared" si="31"/>
        <v>2</v>
      </c>
      <c r="C233" s="62">
        <f t="shared" si="32"/>
        <v>9</v>
      </c>
      <c r="D233" s="62">
        <f t="shared" si="33"/>
        <v>39</v>
      </c>
      <c r="E233" s="24">
        <f>WORKDAY.INTL(E232,1,11,JoursFériés21[])</f>
        <v>44469</v>
      </c>
      <c r="F233" s="100" t="str">
        <f t="shared" si="27"/>
        <v>44469-TEST</v>
      </c>
      <c r="G233" s="78" t="str">
        <f>IFERROR(VLOOKUP($F233,Kélio[],4,FALSE),"")</f>
        <v/>
      </c>
      <c r="H233" s="76" t="str">
        <f t="shared" si="28"/>
        <v/>
      </c>
      <c r="I233" s="78">
        <f t="shared" si="29"/>
        <v>0</v>
      </c>
      <c r="J233" s="76">
        <f>IFERROR(IF(VLOOKUP(F233,THP[],7,FALSE)="OUI",H233,SUMIFS('Hors prod'!K:K,'Hors prod'!B:B,E233,'Hors prod'!F:F,$G$2)*24),0)</f>
        <v>0</v>
      </c>
      <c r="K233" s="38" t="str">
        <f>IFERROR(VLOOKUP($F233,Prod!$A$2:$L$2,7,FALSE),"")</f>
        <v/>
      </c>
      <c r="L233" s="25" t="str">
        <f>IFERROR(IF(K233&gt;0,(K233/(Objectifs!$B$7*($H233-$J233))),""),"")</f>
        <v/>
      </c>
      <c r="M233" s="27" t="str">
        <f>IFERROR(VLOOKUP($F233,Prod!$A$2:$L$2,6,FALSE),"")</f>
        <v/>
      </c>
      <c r="N233" s="25" t="str">
        <f>IFERROR(IF(M233&gt;0,(M233/(Objectifs!$B$8*($H233-$J233))),""),"")</f>
        <v/>
      </c>
      <c r="O233" s="27" t="str">
        <f>IFERROR(VLOOKUP($F233,Prod!$A$2:$L$2,8,FALSE),"")</f>
        <v/>
      </c>
      <c r="P233" s="25" t="str">
        <f>IFERROR(IF(O233&gt;0,(O233/(Objectifs!$B$9*($H233-$J233))),""),"")</f>
        <v/>
      </c>
      <c r="Q233" s="27" t="str">
        <f>IFERROR(VLOOKUP($F233,Prod!$A$2:$L$2,11,FALSE),"")</f>
        <v/>
      </c>
      <c r="R233" s="25" t="str">
        <f>IFERROR(IF(Q233&gt;0,(Q233/(Objectifs!$B$10*(($H233-$J233)))),""),"")</f>
        <v/>
      </c>
      <c r="S233" s="27" t="str">
        <f>IFERROR(VLOOKUP($F233,Prod!$A$2:$L$2,10,FALSE),"")</f>
        <v/>
      </c>
      <c r="T233" s="25" t="str">
        <f>IFERROR(IF(S233&gt;0,(S233/(Objectifs!$B$13*(($H233-$J233)))),""),"")</f>
        <v/>
      </c>
      <c r="U233" s="27" t="str">
        <f>IFERROR(VLOOKUP($F233,Prod!$A$2:$L$2,9,FALSE),"")</f>
        <v/>
      </c>
      <c r="V233" s="25" t="str">
        <f>IFERROR(IF(U233&gt;0,(U233/(Objectifs!$B$14*(($H233-$J233)))),""),"")</f>
        <v/>
      </c>
      <c r="W233" s="27" t="str">
        <f>IFERROR(VLOOKUP($F233,Prod!$A$2:$L$2,12,FALSE),"")</f>
        <v/>
      </c>
      <c r="X233" s="25" t="str">
        <f>IFERROR(IF(W233&gt;0,(W233/(Objectifs!$B$15*(($H233-$J233)))),""),"")</f>
        <v/>
      </c>
      <c r="Y233" s="90" t="str">
        <f t="shared" si="34"/>
        <v/>
      </c>
      <c r="Z233" s="26" t="str">
        <f t="shared" si="35"/>
        <v/>
      </c>
      <c r="AA233" s="26"/>
      <c r="AB233" s="26"/>
    </row>
    <row r="234" spans="1:28" ht="21" customHeight="1" x14ac:dyDescent="0.25">
      <c r="A234" s="62">
        <f t="shared" si="30"/>
        <v>2021</v>
      </c>
      <c r="B234" s="62">
        <f t="shared" si="31"/>
        <v>2</v>
      </c>
      <c r="C234" s="62">
        <f t="shared" si="32"/>
        <v>10</v>
      </c>
      <c r="D234" s="62">
        <f t="shared" si="33"/>
        <v>39</v>
      </c>
      <c r="E234" s="24">
        <f>WORKDAY.INTL(E233,1,11,JoursFériés21[])</f>
        <v>44470</v>
      </c>
      <c r="F234" s="100" t="str">
        <f t="shared" si="27"/>
        <v>44470-TEST</v>
      </c>
      <c r="G234" s="78" t="str">
        <f>IFERROR(VLOOKUP($F234,Kélio[],4,FALSE),"")</f>
        <v/>
      </c>
      <c r="H234" s="76" t="str">
        <f t="shared" si="28"/>
        <v/>
      </c>
      <c r="I234" s="78">
        <f t="shared" si="29"/>
        <v>0</v>
      </c>
      <c r="J234" s="76">
        <f>IFERROR(IF(VLOOKUP(F234,THP[],7,FALSE)="OUI",H234,SUMIFS('Hors prod'!K:K,'Hors prod'!B:B,E234,'Hors prod'!F:F,$G$2)*24),0)</f>
        <v>0</v>
      </c>
      <c r="K234" s="38" t="str">
        <f>IFERROR(VLOOKUP($F234,Prod!$A$2:$L$2,7,FALSE),"")</f>
        <v/>
      </c>
      <c r="L234" s="25" t="str">
        <f>IFERROR(IF(K234&gt;0,(K234/(Objectifs!$B$7*($H234-$J234))),""),"")</f>
        <v/>
      </c>
      <c r="M234" s="27" t="str">
        <f>IFERROR(VLOOKUP($F234,Prod!$A$2:$L$2,6,FALSE),"")</f>
        <v/>
      </c>
      <c r="N234" s="25" t="str">
        <f>IFERROR(IF(M234&gt;0,(M234/(Objectifs!$B$8*($H234-$J234))),""),"")</f>
        <v/>
      </c>
      <c r="O234" s="27" t="str">
        <f>IFERROR(VLOOKUP($F234,Prod!$A$2:$L$2,8,FALSE),"")</f>
        <v/>
      </c>
      <c r="P234" s="25" t="str">
        <f>IFERROR(IF(O234&gt;0,(O234/(Objectifs!$B$9*($H234-$J234))),""),"")</f>
        <v/>
      </c>
      <c r="Q234" s="27" t="str">
        <f>IFERROR(VLOOKUP($F234,Prod!$A$2:$L$2,11,FALSE),"")</f>
        <v/>
      </c>
      <c r="R234" s="25" t="str">
        <f>IFERROR(IF(Q234&gt;0,(Q234/(Objectifs!$B$10*(($H234-$J234)))),""),"")</f>
        <v/>
      </c>
      <c r="S234" s="27" t="str">
        <f>IFERROR(VLOOKUP($F234,Prod!$A$2:$L$2,10,FALSE),"")</f>
        <v/>
      </c>
      <c r="T234" s="25" t="str">
        <f>IFERROR(IF(S234&gt;0,(S234/(Objectifs!$B$13*(($H234-$J234)))),""),"")</f>
        <v/>
      </c>
      <c r="U234" s="27" t="str">
        <f>IFERROR(VLOOKUP($F234,Prod!$A$2:$L$2,9,FALSE),"")</f>
        <v/>
      </c>
      <c r="V234" s="25" t="str">
        <f>IFERROR(IF(U234&gt;0,(U234/(Objectifs!$B$14*(($H234-$J234)))),""),"")</f>
        <v/>
      </c>
      <c r="W234" s="27" t="str">
        <f>IFERROR(VLOOKUP($F234,Prod!$A$2:$L$2,12,FALSE),"")</f>
        <v/>
      </c>
      <c r="X234" s="25" t="str">
        <f>IFERROR(IF(W234&gt;0,(W234/(Objectifs!$B$15*(($H234-$J234)))),""),"")</f>
        <v/>
      </c>
      <c r="Y234" s="90" t="str">
        <f t="shared" si="34"/>
        <v/>
      </c>
      <c r="Z234" s="26" t="str">
        <f t="shared" si="35"/>
        <v/>
      </c>
      <c r="AA234" s="26"/>
      <c r="AB234" s="26"/>
    </row>
    <row r="235" spans="1:28" ht="21" customHeight="1" x14ac:dyDescent="0.25">
      <c r="A235" s="62">
        <f t="shared" si="30"/>
        <v>2021</v>
      </c>
      <c r="B235" s="62">
        <f t="shared" si="31"/>
        <v>2</v>
      </c>
      <c r="C235" s="62">
        <f t="shared" si="32"/>
        <v>10</v>
      </c>
      <c r="D235" s="62">
        <f t="shared" si="33"/>
        <v>39</v>
      </c>
      <c r="E235" s="24">
        <f>WORKDAY.INTL(E234,1,11,JoursFériés21[])</f>
        <v>44471</v>
      </c>
      <c r="F235" s="100" t="str">
        <f t="shared" si="27"/>
        <v>44471-TEST</v>
      </c>
      <c r="G235" s="78" t="str">
        <f>IFERROR(VLOOKUP($F235,Kélio[],4,FALSE),"")</f>
        <v/>
      </c>
      <c r="H235" s="76" t="str">
        <f t="shared" si="28"/>
        <v/>
      </c>
      <c r="I235" s="78">
        <f t="shared" si="29"/>
        <v>0</v>
      </c>
      <c r="J235" s="76">
        <f>IFERROR(IF(VLOOKUP(F235,THP[],7,FALSE)="OUI",H235,SUMIFS('Hors prod'!K:K,'Hors prod'!B:B,E235,'Hors prod'!F:F,$G$2)*24),0)</f>
        <v>0</v>
      </c>
      <c r="K235" s="38" t="str">
        <f>IFERROR(VLOOKUP($F235,Prod!$A$2:$L$2,7,FALSE),"")</f>
        <v/>
      </c>
      <c r="L235" s="25" t="str">
        <f>IFERROR(IF(K235&gt;0,(K235/(Objectifs!$B$7*($H235-$J235))),""),"")</f>
        <v/>
      </c>
      <c r="M235" s="27" t="str">
        <f>IFERROR(VLOOKUP($F235,Prod!$A$2:$L$2,6,FALSE),"")</f>
        <v/>
      </c>
      <c r="N235" s="25" t="str">
        <f>IFERROR(IF(M235&gt;0,(M235/(Objectifs!$B$8*($H235-$J235))),""),"")</f>
        <v/>
      </c>
      <c r="O235" s="27" t="str">
        <f>IFERROR(VLOOKUP($F235,Prod!$A$2:$L$2,8,FALSE),"")</f>
        <v/>
      </c>
      <c r="P235" s="25" t="str">
        <f>IFERROR(IF(O235&gt;0,(O235/(Objectifs!$B$9*($H235-$J235))),""),"")</f>
        <v/>
      </c>
      <c r="Q235" s="27" t="str">
        <f>IFERROR(VLOOKUP($F235,Prod!$A$2:$L$2,11,FALSE),"")</f>
        <v/>
      </c>
      <c r="R235" s="25" t="str">
        <f>IFERROR(IF(Q235&gt;0,(Q235/(Objectifs!$B$10*(($H235-$J235)))),""),"")</f>
        <v/>
      </c>
      <c r="S235" s="27" t="str">
        <f>IFERROR(VLOOKUP($F235,Prod!$A$2:$L$2,10,FALSE),"")</f>
        <v/>
      </c>
      <c r="T235" s="25" t="str">
        <f>IFERROR(IF(S235&gt;0,(S235/(Objectifs!$B$13*(($H235-$J235)))),""),"")</f>
        <v/>
      </c>
      <c r="U235" s="27" t="str">
        <f>IFERROR(VLOOKUP($F235,Prod!$A$2:$L$2,9,FALSE),"")</f>
        <v/>
      </c>
      <c r="V235" s="25" t="str">
        <f>IFERROR(IF(U235&gt;0,(U235/(Objectifs!$B$14*(($H235-$J235)))),""),"")</f>
        <v/>
      </c>
      <c r="W235" s="27" t="str">
        <f>IFERROR(VLOOKUP($F235,Prod!$A$2:$L$2,12,FALSE),"")</f>
        <v/>
      </c>
      <c r="X235" s="25" t="str">
        <f>IFERROR(IF(W235&gt;0,(W235/(Objectifs!$B$15*(($H235-$J235)))),""),"")</f>
        <v/>
      </c>
      <c r="Y235" s="90" t="str">
        <f t="shared" si="34"/>
        <v/>
      </c>
      <c r="Z235" s="26" t="str">
        <f t="shared" si="35"/>
        <v/>
      </c>
      <c r="AA235" s="26"/>
      <c r="AB235" s="26"/>
    </row>
    <row r="236" spans="1:28" ht="21" customHeight="1" x14ac:dyDescent="0.25">
      <c r="A236" s="62">
        <f t="shared" si="30"/>
        <v>2021</v>
      </c>
      <c r="B236" s="62">
        <f t="shared" si="31"/>
        <v>2</v>
      </c>
      <c r="C236" s="62">
        <f t="shared" si="32"/>
        <v>10</v>
      </c>
      <c r="D236" s="62">
        <f t="shared" si="33"/>
        <v>40</v>
      </c>
      <c r="E236" s="24">
        <f>WORKDAY.INTL(E235,1,11,JoursFériés21[])</f>
        <v>44473</v>
      </c>
      <c r="F236" s="100" t="str">
        <f t="shared" si="27"/>
        <v>44473-TEST</v>
      </c>
      <c r="G236" s="78" t="str">
        <f>IFERROR(VLOOKUP($F236,Kélio[],4,FALSE),"")</f>
        <v/>
      </c>
      <c r="H236" s="76" t="str">
        <f t="shared" si="28"/>
        <v/>
      </c>
      <c r="I236" s="78">
        <f t="shared" si="29"/>
        <v>0</v>
      </c>
      <c r="J236" s="76">
        <f>IFERROR(IF(VLOOKUP(F236,THP[],7,FALSE)="OUI",H236,SUMIFS('Hors prod'!K:K,'Hors prod'!B:B,E236,'Hors prod'!F:F,$G$2)*24),0)</f>
        <v>0</v>
      </c>
      <c r="K236" s="38" t="str">
        <f>IFERROR(VLOOKUP($F236,Prod!$A$2:$L$2,7,FALSE),"")</f>
        <v/>
      </c>
      <c r="L236" s="25" t="str">
        <f>IFERROR(IF(K236&gt;0,(K236/(Objectifs!$B$7*($H236-$J236))),""),"")</f>
        <v/>
      </c>
      <c r="M236" s="27" t="str">
        <f>IFERROR(VLOOKUP($F236,Prod!$A$2:$L$2,6,FALSE),"")</f>
        <v/>
      </c>
      <c r="N236" s="25" t="str">
        <f>IFERROR(IF(M236&gt;0,(M236/(Objectifs!$B$8*($H236-$J236))),""),"")</f>
        <v/>
      </c>
      <c r="O236" s="27" t="str">
        <f>IFERROR(VLOOKUP($F236,Prod!$A$2:$L$2,8,FALSE),"")</f>
        <v/>
      </c>
      <c r="P236" s="25" t="str">
        <f>IFERROR(IF(O236&gt;0,(O236/(Objectifs!$B$9*($H236-$J236))),""),"")</f>
        <v/>
      </c>
      <c r="Q236" s="27" t="str">
        <f>IFERROR(VLOOKUP($F236,Prod!$A$2:$L$2,11,FALSE),"")</f>
        <v/>
      </c>
      <c r="R236" s="25" t="str">
        <f>IFERROR(IF(Q236&gt;0,(Q236/(Objectifs!$B$10*(($H236-$J236)))),""),"")</f>
        <v/>
      </c>
      <c r="S236" s="27" t="str">
        <f>IFERROR(VLOOKUP($F236,Prod!$A$2:$L$2,10,FALSE),"")</f>
        <v/>
      </c>
      <c r="T236" s="25" t="str">
        <f>IFERROR(IF(S236&gt;0,(S236/(Objectifs!$B$13*(($H236-$J236)))),""),"")</f>
        <v/>
      </c>
      <c r="U236" s="27" t="str">
        <f>IFERROR(VLOOKUP($F236,Prod!$A$2:$L$2,9,FALSE),"")</f>
        <v/>
      </c>
      <c r="V236" s="25" t="str">
        <f>IFERROR(IF(U236&gt;0,(U236/(Objectifs!$B$14*(($H236-$J236)))),""),"")</f>
        <v/>
      </c>
      <c r="W236" s="27" t="str">
        <f>IFERROR(VLOOKUP($F236,Prod!$A$2:$L$2,12,FALSE),"")</f>
        <v/>
      </c>
      <c r="X236" s="25" t="str">
        <f>IFERROR(IF(W236&gt;0,(W236/(Objectifs!$B$15*(($H236-$J236)))),""),"")</f>
        <v/>
      </c>
      <c r="Y236" s="90" t="str">
        <f t="shared" si="34"/>
        <v/>
      </c>
      <c r="Z236" s="26" t="str">
        <f t="shared" si="35"/>
        <v/>
      </c>
      <c r="AA236" s="26"/>
      <c r="AB236" s="26"/>
    </row>
    <row r="237" spans="1:28" ht="21" customHeight="1" x14ac:dyDescent="0.25">
      <c r="A237" s="62">
        <f t="shared" si="30"/>
        <v>2021</v>
      </c>
      <c r="B237" s="62">
        <f t="shared" si="31"/>
        <v>2</v>
      </c>
      <c r="C237" s="62">
        <f t="shared" si="32"/>
        <v>10</v>
      </c>
      <c r="D237" s="62">
        <f t="shared" si="33"/>
        <v>40</v>
      </c>
      <c r="E237" s="24">
        <f>WORKDAY.INTL(E236,1,11,JoursFériés21[])</f>
        <v>44474</v>
      </c>
      <c r="F237" s="100" t="str">
        <f t="shared" si="27"/>
        <v>44474-TEST</v>
      </c>
      <c r="G237" s="78" t="str">
        <f>IFERROR(VLOOKUP($F237,Kélio[],4,FALSE),"")</f>
        <v/>
      </c>
      <c r="H237" s="76" t="str">
        <f t="shared" si="28"/>
        <v/>
      </c>
      <c r="I237" s="78">
        <f t="shared" si="29"/>
        <v>0</v>
      </c>
      <c r="J237" s="76">
        <f>IFERROR(IF(VLOOKUP(F237,THP[],7,FALSE)="OUI",H237,SUMIFS('Hors prod'!K:K,'Hors prod'!B:B,E237,'Hors prod'!F:F,$G$2)*24),0)</f>
        <v>0</v>
      </c>
      <c r="K237" s="38" t="str">
        <f>IFERROR(VLOOKUP($F237,Prod!$A$2:$L$2,7,FALSE),"")</f>
        <v/>
      </c>
      <c r="L237" s="25" t="str">
        <f>IFERROR(IF(K237&gt;0,(K237/(Objectifs!$B$7*($H237-$J237))),""),"")</f>
        <v/>
      </c>
      <c r="M237" s="27" t="str">
        <f>IFERROR(VLOOKUP($F237,Prod!$A$2:$L$2,6,FALSE),"")</f>
        <v/>
      </c>
      <c r="N237" s="25" t="str">
        <f>IFERROR(IF(M237&gt;0,(M237/(Objectifs!$B$8*($H237-$J237))),""),"")</f>
        <v/>
      </c>
      <c r="O237" s="27" t="str">
        <f>IFERROR(VLOOKUP($F237,Prod!$A$2:$L$2,8,FALSE),"")</f>
        <v/>
      </c>
      <c r="P237" s="25" t="str">
        <f>IFERROR(IF(O237&gt;0,(O237/(Objectifs!$B$9*($H237-$J237))),""),"")</f>
        <v/>
      </c>
      <c r="Q237" s="27" t="str">
        <f>IFERROR(VLOOKUP($F237,Prod!$A$2:$L$2,11,FALSE),"")</f>
        <v/>
      </c>
      <c r="R237" s="25" t="str">
        <f>IFERROR(IF(Q237&gt;0,(Q237/(Objectifs!$B$10*(($H237-$J237)))),""),"")</f>
        <v/>
      </c>
      <c r="S237" s="27" t="str">
        <f>IFERROR(VLOOKUP($F237,Prod!$A$2:$L$2,10,FALSE),"")</f>
        <v/>
      </c>
      <c r="T237" s="25" t="str">
        <f>IFERROR(IF(S237&gt;0,(S237/(Objectifs!$B$13*(($H237-$J237)))),""),"")</f>
        <v/>
      </c>
      <c r="U237" s="27" t="str">
        <f>IFERROR(VLOOKUP($F237,Prod!$A$2:$L$2,9,FALSE),"")</f>
        <v/>
      </c>
      <c r="V237" s="25" t="str">
        <f>IFERROR(IF(U237&gt;0,(U237/(Objectifs!$B$14*(($H237-$J237)))),""),"")</f>
        <v/>
      </c>
      <c r="W237" s="27" t="str">
        <f>IFERROR(VLOOKUP($F237,Prod!$A$2:$L$2,12,FALSE),"")</f>
        <v/>
      </c>
      <c r="X237" s="25" t="str">
        <f>IFERROR(IF(W237&gt;0,(W237/(Objectifs!$B$15*(($H237-$J237)))),""),"")</f>
        <v/>
      </c>
      <c r="Y237" s="90" t="str">
        <f t="shared" si="34"/>
        <v/>
      </c>
      <c r="Z237" s="26" t="str">
        <f t="shared" si="35"/>
        <v/>
      </c>
      <c r="AA237" s="26"/>
      <c r="AB237" s="26"/>
    </row>
    <row r="238" spans="1:28" ht="21" customHeight="1" x14ac:dyDescent="0.25">
      <c r="A238" s="62">
        <f t="shared" si="30"/>
        <v>2021</v>
      </c>
      <c r="B238" s="62">
        <f t="shared" si="31"/>
        <v>2</v>
      </c>
      <c r="C238" s="62">
        <f t="shared" si="32"/>
        <v>10</v>
      </c>
      <c r="D238" s="62">
        <f t="shared" si="33"/>
        <v>40</v>
      </c>
      <c r="E238" s="24">
        <f>WORKDAY.INTL(E237,1,11,JoursFériés21[])</f>
        <v>44475</v>
      </c>
      <c r="F238" s="100" t="str">
        <f t="shared" si="27"/>
        <v>44475-TEST</v>
      </c>
      <c r="G238" s="78" t="str">
        <f>IFERROR(VLOOKUP($F238,Kélio[],4,FALSE),"")</f>
        <v/>
      </c>
      <c r="H238" s="76" t="str">
        <f t="shared" si="28"/>
        <v/>
      </c>
      <c r="I238" s="78">
        <f t="shared" si="29"/>
        <v>0</v>
      </c>
      <c r="J238" s="76">
        <f>IFERROR(IF(VLOOKUP(F238,THP[],7,FALSE)="OUI",H238,SUMIFS('Hors prod'!K:K,'Hors prod'!B:B,E238,'Hors prod'!F:F,$G$2)*24),0)</f>
        <v>0</v>
      </c>
      <c r="K238" s="38" t="str">
        <f>IFERROR(VLOOKUP($F238,Prod!$A$2:$L$2,7,FALSE),"")</f>
        <v/>
      </c>
      <c r="L238" s="25" t="str">
        <f>IFERROR(IF(K238&gt;0,(K238/(Objectifs!$B$7*($H238-$J238))),""),"")</f>
        <v/>
      </c>
      <c r="M238" s="27" t="str">
        <f>IFERROR(VLOOKUP($F238,Prod!$A$2:$L$2,6,FALSE),"")</f>
        <v/>
      </c>
      <c r="N238" s="25" t="str">
        <f>IFERROR(IF(M238&gt;0,(M238/(Objectifs!$B$8*($H238-$J238))),""),"")</f>
        <v/>
      </c>
      <c r="O238" s="27" t="str">
        <f>IFERROR(VLOOKUP($F238,Prod!$A$2:$L$2,8,FALSE),"")</f>
        <v/>
      </c>
      <c r="P238" s="25" t="str">
        <f>IFERROR(IF(O238&gt;0,(O238/(Objectifs!$B$9*($H238-$J238))),""),"")</f>
        <v/>
      </c>
      <c r="Q238" s="27" t="str">
        <f>IFERROR(VLOOKUP($F238,Prod!$A$2:$L$2,11,FALSE),"")</f>
        <v/>
      </c>
      <c r="R238" s="25" t="str">
        <f>IFERROR(IF(Q238&gt;0,(Q238/(Objectifs!$B$10*(($H238-$J238)))),""),"")</f>
        <v/>
      </c>
      <c r="S238" s="27" t="str">
        <f>IFERROR(VLOOKUP($F238,Prod!$A$2:$L$2,10,FALSE),"")</f>
        <v/>
      </c>
      <c r="T238" s="25" t="str">
        <f>IFERROR(IF(S238&gt;0,(S238/(Objectifs!$B$13*(($H238-$J238)))),""),"")</f>
        <v/>
      </c>
      <c r="U238" s="27" t="str">
        <f>IFERROR(VLOOKUP($F238,Prod!$A$2:$L$2,9,FALSE),"")</f>
        <v/>
      </c>
      <c r="V238" s="25" t="str">
        <f>IFERROR(IF(U238&gt;0,(U238/(Objectifs!$B$14*(($H238-$J238)))),""),"")</f>
        <v/>
      </c>
      <c r="W238" s="27" t="str">
        <f>IFERROR(VLOOKUP($F238,Prod!$A$2:$L$2,12,FALSE),"")</f>
        <v/>
      </c>
      <c r="X238" s="25" t="str">
        <f>IFERROR(IF(W238&gt;0,(W238/(Objectifs!$B$15*(($H238-$J238)))),""),"")</f>
        <v/>
      </c>
      <c r="Y238" s="90" t="str">
        <f t="shared" si="34"/>
        <v/>
      </c>
      <c r="Z238" s="26" t="str">
        <f t="shared" si="35"/>
        <v/>
      </c>
      <c r="AA238" s="26"/>
      <c r="AB238" s="26"/>
    </row>
    <row r="239" spans="1:28" ht="21" customHeight="1" x14ac:dyDescent="0.25">
      <c r="A239" s="62">
        <f t="shared" si="30"/>
        <v>2021</v>
      </c>
      <c r="B239" s="62">
        <f t="shared" si="31"/>
        <v>2</v>
      </c>
      <c r="C239" s="62">
        <f t="shared" si="32"/>
        <v>10</v>
      </c>
      <c r="D239" s="62">
        <f t="shared" si="33"/>
        <v>40</v>
      </c>
      <c r="E239" s="24">
        <f>WORKDAY.INTL(E238,1,11,JoursFériés21[])</f>
        <v>44476</v>
      </c>
      <c r="F239" s="100" t="str">
        <f t="shared" si="27"/>
        <v>44476-TEST</v>
      </c>
      <c r="G239" s="78" t="str">
        <f>IFERROR(VLOOKUP($F239,Kélio[],4,FALSE),"")</f>
        <v/>
      </c>
      <c r="H239" s="76" t="str">
        <f t="shared" si="28"/>
        <v/>
      </c>
      <c r="I239" s="78">
        <f t="shared" si="29"/>
        <v>0</v>
      </c>
      <c r="J239" s="76">
        <f>IFERROR(IF(VLOOKUP(F239,THP[],7,FALSE)="OUI",H239,SUMIFS('Hors prod'!K:K,'Hors prod'!B:B,E239,'Hors prod'!F:F,$G$2)*24),0)</f>
        <v>0</v>
      </c>
      <c r="K239" s="38" t="str">
        <f>IFERROR(VLOOKUP($F239,Prod!$A$2:$L$2,7,FALSE),"")</f>
        <v/>
      </c>
      <c r="L239" s="25" t="str">
        <f>IFERROR(IF(K239&gt;0,(K239/(Objectifs!$B$7*($H239-$J239))),""),"")</f>
        <v/>
      </c>
      <c r="M239" s="27" t="str">
        <f>IFERROR(VLOOKUP($F239,Prod!$A$2:$L$2,6,FALSE),"")</f>
        <v/>
      </c>
      <c r="N239" s="25" t="str">
        <f>IFERROR(IF(M239&gt;0,(M239/(Objectifs!$B$8*($H239-$J239))),""),"")</f>
        <v/>
      </c>
      <c r="O239" s="27" t="str">
        <f>IFERROR(VLOOKUP($F239,Prod!$A$2:$L$2,8,FALSE),"")</f>
        <v/>
      </c>
      <c r="P239" s="25" t="str">
        <f>IFERROR(IF(O239&gt;0,(O239/(Objectifs!$B$9*($H239-$J239))),""),"")</f>
        <v/>
      </c>
      <c r="Q239" s="27" t="str">
        <f>IFERROR(VLOOKUP($F239,Prod!$A$2:$L$2,11,FALSE),"")</f>
        <v/>
      </c>
      <c r="R239" s="25" t="str">
        <f>IFERROR(IF(Q239&gt;0,(Q239/(Objectifs!$B$10*(($H239-$J239)))),""),"")</f>
        <v/>
      </c>
      <c r="S239" s="27" t="str">
        <f>IFERROR(VLOOKUP($F239,Prod!$A$2:$L$2,10,FALSE),"")</f>
        <v/>
      </c>
      <c r="T239" s="25" t="str">
        <f>IFERROR(IF(S239&gt;0,(S239/(Objectifs!$B$13*(($H239-$J239)))),""),"")</f>
        <v/>
      </c>
      <c r="U239" s="27" t="str">
        <f>IFERROR(VLOOKUP($F239,Prod!$A$2:$L$2,9,FALSE),"")</f>
        <v/>
      </c>
      <c r="V239" s="25" t="str">
        <f>IFERROR(IF(U239&gt;0,(U239/(Objectifs!$B$14*(($H239-$J239)))),""),"")</f>
        <v/>
      </c>
      <c r="W239" s="27" t="str">
        <f>IFERROR(VLOOKUP($F239,Prod!$A$2:$L$2,12,FALSE),"")</f>
        <v/>
      </c>
      <c r="X239" s="25" t="str">
        <f>IFERROR(IF(W239&gt;0,(W239/(Objectifs!$B$15*(($H239-$J239)))),""),"")</f>
        <v/>
      </c>
      <c r="Y239" s="90" t="str">
        <f t="shared" si="34"/>
        <v/>
      </c>
      <c r="Z239" s="26" t="str">
        <f t="shared" si="35"/>
        <v/>
      </c>
      <c r="AA239" s="26"/>
      <c r="AB239" s="26"/>
    </row>
    <row r="240" spans="1:28" ht="21" customHeight="1" x14ac:dyDescent="0.25">
      <c r="A240" s="62">
        <f t="shared" si="30"/>
        <v>2021</v>
      </c>
      <c r="B240" s="62">
        <f t="shared" si="31"/>
        <v>2</v>
      </c>
      <c r="C240" s="62">
        <f t="shared" si="32"/>
        <v>10</v>
      </c>
      <c r="D240" s="62">
        <f t="shared" si="33"/>
        <v>40</v>
      </c>
      <c r="E240" s="24">
        <f>WORKDAY.INTL(E239,1,11,JoursFériés21[])</f>
        <v>44477</v>
      </c>
      <c r="F240" s="100" t="str">
        <f t="shared" si="27"/>
        <v>44477-TEST</v>
      </c>
      <c r="G240" s="78" t="str">
        <f>IFERROR(VLOOKUP($F240,Kélio[],4,FALSE),"")</f>
        <v/>
      </c>
      <c r="H240" s="76" t="str">
        <f t="shared" si="28"/>
        <v/>
      </c>
      <c r="I240" s="78">
        <f t="shared" si="29"/>
        <v>0</v>
      </c>
      <c r="J240" s="76">
        <f>IFERROR(IF(VLOOKUP(F240,THP[],7,FALSE)="OUI",H240,SUMIFS('Hors prod'!K:K,'Hors prod'!B:B,E240,'Hors prod'!F:F,$G$2)*24),0)</f>
        <v>0</v>
      </c>
      <c r="K240" s="38" t="str">
        <f>IFERROR(VLOOKUP($F240,Prod!$A$2:$L$2,7,FALSE),"")</f>
        <v/>
      </c>
      <c r="L240" s="25" t="str">
        <f>IFERROR(IF(K240&gt;0,(K240/(Objectifs!$B$7*($H240-$J240))),""),"")</f>
        <v/>
      </c>
      <c r="M240" s="27" t="str">
        <f>IFERROR(VLOOKUP($F240,Prod!$A$2:$L$2,6,FALSE),"")</f>
        <v/>
      </c>
      <c r="N240" s="25" t="str">
        <f>IFERROR(IF(M240&gt;0,(M240/(Objectifs!$B$8*($H240-$J240))),""),"")</f>
        <v/>
      </c>
      <c r="O240" s="27" t="str">
        <f>IFERROR(VLOOKUP($F240,Prod!$A$2:$L$2,8,FALSE),"")</f>
        <v/>
      </c>
      <c r="P240" s="25" t="str">
        <f>IFERROR(IF(O240&gt;0,(O240/(Objectifs!$B$9*($H240-$J240))),""),"")</f>
        <v/>
      </c>
      <c r="Q240" s="27" t="str">
        <f>IFERROR(VLOOKUP($F240,Prod!$A$2:$L$2,11,FALSE),"")</f>
        <v/>
      </c>
      <c r="R240" s="25" t="str">
        <f>IFERROR(IF(Q240&gt;0,(Q240/(Objectifs!$B$10*(($H240-$J240)))),""),"")</f>
        <v/>
      </c>
      <c r="S240" s="27" t="str">
        <f>IFERROR(VLOOKUP($F240,Prod!$A$2:$L$2,10,FALSE),"")</f>
        <v/>
      </c>
      <c r="T240" s="25" t="str">
        <f>IFERROR(IF(S240&gt;0,(S240/(Objectifs!$B$13*(($H240-$J240)))),""),"")</f>
        <v/>
      </c>
      <c r="U240" s="27" t="str">
        <f>IFERROR(VLOOKUP($F240,Prod!$A$2:$L$2,9,FALSE),"")</f>
        <v/>
      </c>
      <c r="V240" s="25" t="str">
        <f>IFERROR(IF(U240&gt;0,(U240/(Objectifs!$B$14*(($H240-$J240)))),""),"")</f>
        <v/>
      </c>
      <c r="W240" s="27" t="str">
        <f>IFERROR(VLOOKUP($F240,Prod!$A$2:$L$2,12,FALSE),"")</f>
        <v/>
      </c>
      <c r="X240" s="25" t="str">
        <f>IFERROR(IF(W240&gt;0,(W240/(Objectifs!$B$15*(($H240-$J240)))),""),"")</f>
        <v/>
      </c>
      <c r="Y240" s="90" t="str">
        <f t="shared" si="34"/>
        <v/>
      </c>
      <c r="Z240" s="26" t="str">
        <f t="shared" si="35"/>
        <v/>
      </c>
      <c r="AA240" s="26"/>
      <c r="AB240" s="26"/>
    </row>
    <row r="241" spans="1:28" ht="21" customHeight="1" x14ac:dyDescent="0.25">
      <c r="A241" s="62">
        <f t="shared" si="30"/>
        <v>2021</v>
      </c>
      <c r="B241" s="62">
        <f t="shared" si="31"/>
        <v>2</v>
      </c>
      <c r="C241" s="62">
        <f t="shared" si="32"/>
        <v>10</v>
      </c>
      <c r="D241" s="62">
        <f t="shared" si="33"/>
        <v>40</v>
      </c>
      <c r="E241" s="24">
        <f>WORKDAY.INTL(E240,1,11,JoursFériés21[])</f>
        <v>44478</v>
      </c>
      <c r="F241" s="100" t="str">
        <f t="shared" si="27"/>
        <v>44478-TEST</v>
      </c>
      <c r="G241" s="78" t="str">
        <f>IFERROR(VLOOKUP($F241,Kélio[],4,FALSE),"")</f>
        <v/>
      </c>
      <c r="H241" s="76" t="str">
        <f t="shared" si="28"/>
        <v/>
      </c>
      <c r="I241" s="78">
        <f t="shared" si="29"/>
        <v>0</v>
      </c>
      <c r="J241" s="76">
        <f>IFERROR(IF(VLOOKUP(F241,THP[],7,FALSE)="OUI",H241,SUMIFS('Hors prod'!K:K,'Hors prod'!B:B,E241,'Hors prod'!F:F,$G$2)*24),0)</f>
        <v>0</v>
      </c>
      <c r="K241" s="38" t="str">
        <f>IFERROR(VLOOKUP($F241,Prod!$A$2:$L$2,7,FALSE),"")</f>
        <v/>
      </c>
      <c r="L241" s="25" t="str">
        <f>IFERROR(IF(K241&gt;0,(K241/(Objectifs!$B$7*($H241-$J241))),""),"")</f>
        <v/>
      </c>
      <c r="M241" s="27" t="str">
        <f>IFERROR(VLOOKUP($F241,Prod!$A$2:$L$2,6,FALSE),"")</f>
        <v/>
      </c>
      <c r="N241" s="25" t="str">
        <f>IFERROR(IF(M241&gt;0,(M241/(Objectifs!$B$8*($H241-$J241))),""),"")</f>
        <v/>
      </c>
      <c r="O241" s="27" t="str">
        <f>IFERROR(VLOOKUP($F241,Prod!$A$2:$L$2,8,FALSE),"")</f>
        <v/>
      </c>
      <c r="P241" s="25" t="str">
        <f>IFERROR(IF(O241&gt;0,(O241/(Objectifs!$B$9*($H241-$J241))),""),"")</f>
        <v/>
      </c>
      <c r="Q241" s="27" t="str">
        <f>IFERROR(VLOOKUP($F241,Prod!$A$2:$L$2,11,FALSE),"")</f>
        <v/>
      </c>
      <c r="R241" s="25" t="str">
        <f>IFERROR(IF(Q241&gt;0,(Q241/(Objectifs!$B$10*(($H241-$J241)))),""),"")</f>
        <v/>
      </c>
      <c r="S241" s="27" t="str">
        <f>IFERROR(VLOOKUP($F241,Prod!$A$2:$L$2,10,FALSE),"")</f>
        <v/>
      </c>
      <c r="T241" s="25" t="str">
        <f>IFERROR(IF(S241&gt;0,(S241/(Objectifs!$B$13*(($H241-$J241)))),""),"")</f>
        <v/>
      </c>
      <c r="U241" s="27" t="str">
        <f>IFERROR(VLOOKUP($F241,Prod!$A$2:$L$2,9,FALSE),"")</f>
        <v/>
      </c>
      <c r="V241" s="25" t="str">
        <f>IFERROR(IF(U241&gt;0,(U241/(Objectifs!$B$14*(($H241-$J241)))),""),"")</f>
        <v/>
      </c>
      <c r="W241" s="27" t="str">
        <f>IFERROR(VLOOKUP($F241,Prod!$A$2:$L$2,12,FALSE),"")</f>
        <v/>
      </c>
      <c r="X241" s="25" t="str">
        <f>IFERROR(IF(W241&gt;0,(W241/(Objectifs!$B$15*(($H241-$J241)))),""),"")</f>
        <v/>
      </c>
      <c r="Y241" s="90" t="str">
        <f t="shared" si="34"/>
        <v/>
      </c>
      <c r="Z241" s="26" t="str">
        <f t="shared" si="35"/>
        <v/>
      </c>
      <c r="AA241" s="26"/>
      <c r="AB241" s="26"/>
    </row>
    <row r="242" spans="1:28" ht="21" customHeight="1" x14ac:dyDescent="0.25">
      <c r="A242" s="62">
        <f t="shared" si="30"/>
        <v>2021</v>
      </c>
      <c r="B242" s="62">
        <f t="shared" si="31"/>
        <v>2</v>
      </c>
      <c r="C242" s="62">
        <f t="shared" si="32"/>
        <v>10</v>
      </c>
      <c r="D242" s="62">
        <f t="shared" si="33"/>
        <v>41</v>
      </c>
      <c r="E242" s="24">
        <f>WORKDAY.INTL(E241,1,11,JoursFériés21[])</f>
        <v>44480</v>
      </c>
      <c r="F242" s="100" t="str">
        <f t="shared" si="27"/>
        <v>44480-TEST</v>
      </c>
      <c r="G242" s="78" t="str">
        <f>IFERROR(VLOOKUP($F242,Kélio[],4,FALSE),"")</f>
        <v/>
      </c>
      <c r="H242" s="76" t="str">
        <f t="shared" si="28"/>
        <v/>
      </c>
      <c r="I242" s="78">
        <f t="shared" si="29"/>
        <v>0</v>
      </c>
      <c r="J242" s="76">
        <f>IFERROR(IF(VLOOKUP(F242,THP[],7,FALSE)="OUI",H242,SUMIFS('Hors prod'!K:K,'Hors prod'!B:B,E242,'Hors prod'!F:F,$G$2)*24),0)</f>
        <v>0</v>
      </c>
      <c r="K242" s="38" t="str">
        <f>IFERROR(VLOOKUP($F242,Prod!$A$2:$L$2,7,FALSE),"")</f>
        <v/>
      </c>
      <c r="L242" s="25" t="str">
        <f>IFERROR(IF(K242&gt;0,(K242/(Objectifs!$B$7*($H242-$J242))),""),"")</f>
        <v/>
      </c>
      <c r="M242" s="27" t="str">
        <f>IFERROR(VLOOKUP($F242,Prod!$A$2:$L$2,6,FALSE),"")</f>
        <v/>
      </c>
      <c r="N242" s="25" t="str">
        <f>IFERROR(IF(M242&gt;0,(M242/(Objectifs!$B$8*($H242-$J242))),""),"")</f>
        <v/>
      </c>
      <c r="O242" s="27" t="str">
        <f>IFERROR(VLOOKUP($F242,Prod!$A$2:$L$2,8,FALSE),"")</f>
        <v/>
      </c>
      <c r="P242" s="25" t="str">
        <f>IFERROR(IF(O242&gt;0,(O242/(Objectifs!$B$9*($H242-$J242))),""),"")</f>
        <v/>
      </c>
      <c r="Q242" s="27" t="str">
        <f>IFERROR(VLOOKUP($F242,Prod!$A$2:$L$2,11,FALSE),"")</f>
        <v/>
      </c>
      <c r="R242" s="25" t="str">
        <f>IFERROR(IF(Q242&gt;0,(Q242/(Objectifs!$B$10*(($H242-$J242)))),""),"")</f>
        <v/>
      </c>
      <c r="S242" s="27" t="str">
        <f>IFERROR(VLOOKUP($F242,Prod!$A$2:$L$2,10,FALSE),"")</f>
        <v/>
      </c>
      <c r="T242" s="25" t="str">
        <f>IFERROR(IF(S242&gt;0,(S242/(Objectifs!$B$13*(($H242-$J242)))),""),"")</f>
        <v/>
      </c>
      <c r="U242" s="27" t="str">
        <f>IFERROR(VLOOKUP($F242,Prod!$A$2:$L$2,9,FALSE),"")</f>
        <v/>
      </c>
      <c r="V242" s="25" t="str">
        <f>IFERROR(IF(U242&gt;0,(U242/(Objectifs!$B$14*(($H242-$J242)))),""),"")</f>
        <v/>
      </c>
      <c r="W242" s="27" t="str">
        <f>IFERROR(VLOOKUP($F242,Prod!$A$2:$L$2,12,FALSE),"")</f>
        <v/>
      </c>
      <c r="X242" s="25" t="str">
        <f>IFERROR(IF(W242&gt;0,(W242/(Objectifs!$B$15*(($H242-$J242)))),""),"")</f>
        <v/>
      </c>
      <c r="Y242" s="90" t="str">
        <f t="shared" si="34"/>
        <v/>
      </c>
      <c r="Z242" s="26" t="str">
        <f t="shared" si="35"/>
        <v/>
      </c>
      <c r="AA242" s="26"/>
      <c r="AB242" s="26"/>
    </row>
    <row r="243" spans="1:28" ht="21" customHeight="1" x14ac:dyDescent="0.25">
      <c r="A243" s="62">
        <f t="shared" si="30"/>
        <v>2021</v>
      </c>
      <c r="B243" s="62">
        <f t="shared" si="31"/>
        <v>2</v>
      </c>
      <c r="C243" s="62">
        <f t="shared" si="32"/>
        <v>10</v>
      </c>
      <c r="D243" s="62">
        <f t="shared" si="33"/>
        <v>41</v>
      </c>
      <c r="E243" s="24">
        <f>WORKDAY.INTL(E242,1,11,JoursFériés21[])</f>
        <v>44481</v>
      </c>
      <c r="F243" s="100" t="str">
        <f t="shared" si="27"/>
        <v>44481-TEST</v>
      </c>
      <c r="G243" s="78" t="str">
        <f>IFERROR(VLOOKUP($F243,Kélio[],4,FALSE),"")</f>
        <v/>
      </c>
      <c r="H243" s="76" t="str">
        <f t="shared" si="28"/>
        <v/>
      </c>
      <c r="I243" s="78">
        <f t="shared" si="29"/>
        <v>0</v>
      </c>
      <c r="J243" s="76">
        <f>IFERROR(IF(VLOOKUP(F243,THP[],7,FALSE)="OUI",H243,SUMIFS('Hors prod'!K:K,'Hors prod'!B:B,E243,'Hors prod'!F:F,$G$2)*24),0)</f>
        <v>0</v>
      </c>
      <c r="K243" s="38" t="str">
        <f>IFERROR(VLOOKUP($F243,Prod!$A$2:$L$2,7,FALSE),"")</f>
        <v/>
      </c>
      <c r="L243" s="25" t="str">
        <f>IFERROR(IF(K243&gt;0,(K243/(Objectifs!$B$7*($H243-$J243))),""),"")</f>
        <v/>
      </c>
      <c r="M243" s="27" t="str">
        <f>IFERROR(VLOOKUP($F243,Prod!$A$2:$L$2,6,FALSE),"")</f>
        <v/>
      </c>
      <c r="N243" s="25" t="str">
        <f>IFERROR(IF(M243&gt;0,(M243/(Objectifs!$B$8*($H243-$J243))),""),"")</f>
        <v/>
      </c>
      <c r="O243" s="27" t="str">
        <f>IFERROR(VLOOKUP($F243,Prod!$A$2:$L$2,8,FALSE),"")</f>
        <v/>
      </c>
      <c r="P243" s="25" t="str">
        <f>IFERROR(IF(O243&gt;0,(O243/(Objectifs!$B$9*($H243-$J243))),""),"")</f>
        <v/>
      </c>
      <c r="Q243" s="27" t="str">
        <f>IFERROR(VLOOKUP($F243,Prod!$A$2:$L$2,11,FALSE),"")</f>
        <v/>
      </c>
      <c r="R243" s="25" t="str">
        <f>IFERROR(IF(Q243&gt;0,(Q243/(Objectifs!$B$10*(($H243-$J243)))),""),"")</f>
        <v/>
      </c>
      <c r="S243" s="27" t="str">
        <f>IFERROR(VLOOKUP($F243,Prod!$A$2:$L$2,10,FALSE),"")</f>
        <v/>
      </c>
      <c r="T243" s="25" t="str">
        <f>IFERROR(IF(S243&gt;0,(S243/(Objectifs!$B$13*(($H243-$J243)))),""),"")</f>
        <v/>
      </c>
      <c r="U243" s="27" t="str">
        <f>IFERROR(VLOOKUP($F243,Prod!$A$2:$L$2,9,FALSE),"")</f>
        <v/>
      </c>
      <c r="V243" s="25" t="str">
        <f>IFERROR(IF(U243&gt;0,(U243/(Objectifs!$B$14*(($H243-$J243)))),""),"")</f>
        <v/>
      </c>
      <c r="W243" s="27" t="str">
        <f>IFERROR(VLOOKUP($F243,Prod!$A$2:$L$2,12,FALSE),"")</f>
        <v/>
      </c>
      <c r="X243" s="25" t="str">
        <f>IFERROR(IF(W243&gt;0,(W243/(Objectifs!$B$15*(($H243-$J243)))),""),"")</f>
        <v/>
      </c>
      <c r="Y243" s="90" t="str">
        <f t="shared" si="34"/>
        <v/>
      </c>
      <c r="Z243" s="26" t="str">
        <f t="shared" si="35"/>
        <v/>
      </c>
      <c r="AA243" s="26"/>
      <c r="AB243" s="26"/>
    </row>
    <row r="244" spans="1:28" ht="21" customHeight="1" x14ac:dyDescent="0.25">
      <c r="A244" s="62">
        <f t="shared" si="30"/>
        <v>2021</v>
      </c>
      <c r="B244" s="62">
        <f t="shared" si="31"/>
        <v>2</v>
      </c>
      <c r="C244" s="62">
        <f t="shared" si="32"/>
        <v>10</v>
      </c>
      <c r="D244" s="62">
        <f t="shared" si="33"/>
        <v>41</v>
      </c>
      <c r="E244" s="24">
        <f>WORKDAY.INTL(E243,1,11,JoursFériés21[])</f>
        <v>44482</v>
      </c>
      <c r="F244" s="100" t="str">
        <f t="shared" si="27"/>
        <v>44482-TEST</v>
      </c>
      <c r="G244" s="78" t="str">
        <f>IFERROR(VLOOKUP($F244,Kélio[],4,FALSE),"")</f>
        <v/>
      </c>
      <c r="H244" s="76" t="str">
        <f t="shared" si="28"/>
        <v/>
      </c>
      <c r="I244" s="78">
        <f t="shared" si="29"/>
        <v>0</v>
      </c>
      <c r="J244" s="76">
        <f>IFERROR(IF(VLOOKUP(F244,THP[],7,FALSE)="OUI",H244,SUMIFS('Hors prod'!K:K,'Hors prod'!B:B,E244,'Hors prod'!F:F,$G$2)*24),0)</f>
        <v>0</v>
      </c>
      <c r="K244" s="38" t="str">
        <f>IFERROR(VLOOKUP($F244,Prod!$A$2:$L$2,7,FALSE),"")</f>
        <v/>
      </c>
      <c r="L244" s="25" t="str">
        <f>IFERROR(IF(K244&gt;0,(K244/(Objectifs!$B$7*($H244-$J244))),""),"")</f>
        <v/>
      </c>
      <c r="M244" s="27" t="str">
        <f>IFERROR(VLOOKUP($F244,Prod!$A$2:$L$2,6,FALSE),"")</f>
        <v/>
      </c>
      <c r="N244" s="25" t="str">
        <f>IFERROR(IF(M244&gt;0,(M244/(Objectifs!$B$8*($H244-$J244))),""),"")</f>
        <v/>
      </c>
      <c r="O244" s="27" t="str">
        <f>IFERROR(VLOOKUP($F244,Prod!$A$2:$L$2,8,FALSE),"")</f>
        <v/>
      </c>
      <c r="P244" s="25" t="str">
        <f>IFERROR(IF(O244&gt;0,(O244/(Objectifs!$B$9*($H244-$J244))),""),"")</f>
        <v/>
      </c>
      <c r="Q244" s="27" t="str">
        <f>IFERROR(VLOOKUP($F244,Prod!$A$2:$L$2,11,FALSE),"")</f>
        <v/>
      </c>
      <c r="R244" s="25" t="str">
        <f>IFERROR(IF(Q244&gt;0,(Q244/(Objectifs!$B$10*(($H244-$J244)))),""),"")</f>
        <v/>
      </c>
      <c r="S244" s="27" t="str">
        <f>IFERROR(VLOOKUP($F244,Prod!$A$2:$L$2,10,FALSE),"")</f>
        <v/>
      </c>
      <c r="T244" s="25" t="str">
        <f>IFERROR(IF(S244&gt;0,(S244/(Objectifs!$B$13*(($H244-$J244)))),""),"")</f>
        <v/>
      </c>
      <c r="U244" s="27" t="str">
        <f>IFERROR(VLOOKUP($F244,Prod!$A$2:$L$2,9,FALSE),"")</f>
        <v/>
      </c>
      <c r="V244" s="25" t="str">
        <f>IFERROR(IF(U244&gt;0,(U244/(Objectifs!$B$14*(($H244-$J244)))),""),"")</f>
        <v/>
      </c>
      <c r="W244" s="27" t="str">
        <f>IFERROR(VLOOKUP($F244,Prod!$A$2:$L$2,12,FALSE),"")</f>
        <v/>
      </c>
      <c r="X244" s="25" t="str">
        <f>IFERROR(IF(W244&gt;0,(W244/(Objectifs!$B$15*(($H244-$J244)))),""),"")</f>
        <v/>
      </c>
      <c r="Y244" s="90" t="str">
        <f t="shared" si="34"/>
        <v/>
      </c>
      <c r="Z244" s="26" t="str">
        <f t="shared" si="35"/>
        <v/>
      </c>
      <c r="AA244" s="26"/>
      <c r="AB244" s="26"/>
    </row>
    <row r="245" spans="1:28" ht="21" customHeight="1" x14ac:dyDescent="0.25">
      <c r="A245" s="62">
        <f t="shared" si="30"/>
        <v>2021</v>
      </c>
      <c r="B245" s="62">
        <f t="shared" si="31"/>
        <v>2</v>
      </c>
      <c r="C245" s="62">
        <f t="shared" si="32"/>
        <v>10</v>
      </c>
      <c r="D245" s="62">
        <f t="shared" si="33"/>
        <v>41</v>
      </c>
      <c r="E245" s="24">
        <f>WORKDAY.INTL(E244,1,11,JoursFériés21[])</f>
        <v>44483</v>
      </c>
      <c r="F245" s="100" t="str">
        <f t="shared" si="27"/>
        <v>44483-TEST</v>
      </c>
      <c r="G245" s="78" t="str">
        <f>IFERROR(VLOOKUP($F245,Kélio[],4,FALSE),"")</f>
        <v/>
      </c>
      <c r="H245" s="76" t="str">
        <f t="shared" si="28"/>
        <v/>
      </c>
      <c r="I245" s="78">
        <f t="shared" si="29"/>
        <v>0</v>
      </c>
      <c r="J245" s="76">
        <f>IFERROR(IF(VLOOKUP(F245,THP[],7,FALSE)="OUI",H245,SUMIFS('Hors prod'!K:K,'Hors prod'!B:B,E245,'Hors prod'!F:F,$G$2)*24),0)</f>
        <v>0</v>
      </c>
      <c r="K245" s="38" t="str">
        <f>IFERROR(VLOOKUP($F245,Prod!$A$2:$L$2,7,FALSE),"")</f>
        <v/>
      </c>
      <c r="L245" s="25" t="str">
        <f>IFERROR(IF(K245&gt;0,(K245/(Objectifs!$B$7*($H245-$J245))),""),"")</f>
        <v/>
      </c>
      <c r="M245" s="27" t="str">
        <f>IFERROR(VLOOKUP($F245,Prod!$A$2:$L$2,6,FALSE),"")</f>
        <v/>
      </c>
      <c r="N245" s="25" t="str">
        <f>IFERROR(IF(M245&gt;0,(M245/(Objectifs!$B$8*($H245-$J245))),""),"")</f>
        <v/>
      </c>
      <c r="O245" s="27" t="str">
        <f>IFERROR(VLOOKUP($F245,Prod!$A$2:$L$2,8,FALSE),"")</f>
        <v/>
      </c>
      <c r="P245" s="25" t="str">
        <f>IFERROR(IF(O245&gt;0,(O245/(Objectifs!$B$9*($H245-$J245))),""),"")</f>
        <v/>
      </c>
      <c r="Q245" s="27" t="str">
        <f>IFERROR(VLOOKUP($F245,Prod!$A$2:$L$2,11,FALSE),"")</f>
        <v/>
      </c>
      <c r="R245" s="25" t="str">
        <f>IFERROR(IF(Q245&gt;0,(Q245/(Objectifs!$B$10*(($H245-$J245)))),""),"")</f>
        <v/>
      </c>
      <c r="S245" s="27" t="str">
        <f>IFERROR(VLOOKUP($F245,Prod!$A$2:$L$2,10,FALSE),"")</f>
        <v/>
      </c>
      <c r="T245" s="25" t="str">
        <f>IFERROR(IF(S245&gt;0,(S245/(Objectifs!$B$13*(($H245-$J245)))),""),"")</f>
        <v/>
      </c>
      <c r="U245" s="27" t="str">
        <f>IFERROR(VLOOKUP($F245,Prod!$A$2:$L$2,9,FALSE),"")</f>
        <v/>
      </c>
      <c r="V245" s="25" t="str">
        <f>IFERROR(IF(U245&gt;0,(U245/(Objectifs!$B$14*(($H245-$J245)))),""),"")</f>
        <v/>
      </c>
      <c r="W245" s="27" t="str">
        <f>IFERROR(VLOOKUP($F245,Prod!$A$2:$L$2,12,FALSE),"")</f>
        <v/>
      </c>
      <c r="X245" s="25" t="str">
        <f>IFERROR(IF(W245&gt;0,(W245/(Objectifs!$B$15*(($H245-$J245)))),""),"")</f>
        <v/>
      </c>
      <c r="Y245" s="90" t="str">
        <f t="shared" si="34"/>
        <v/>
      </c>
      <c r="Z245" s="26" t="str">
        <f t="shared" si="35"/>
        <v/>
      </c>
      <c r="AA245" s="26"/>
      <c r="AB245" s="26"/>
    </row>
    <row r="246" spans="1:28" ht="21" customHeight="1" x14ac:dyDescent="0.25">
      <c r="A246" s="62">
        <f t="shared" si="30"/>
        <v>2021</v>
      </c>
      <c r="B246" s="62">
        <f t="shared" si="31"/>
        <v>2</v>
      </c>
      <c r="C246" s="62">
        <f t="shared" si="32"/>
        <v>10</v>
      </c>
      <c r="D246" s="62">
        <f t="shared" si="33"/>
        <v>41</v>
      </c>
      <c r="E246" s="24">
        <f>WORKDAY.INTL(E245,1,11,JoursFériés21[])</f>
        <v>44484</v>
      </c>
      <c r="F246" s="100" t="str">
        <f t="shared" si="27"/>
        <v>44484-TEST</v>
      </c>
      <c r="G246" s="78" t="str">
        <f>IFERROR(VLOOKUP($F246,Kélio[],4,FALSE),"")</f>
        <v/>
      </c>
      <c r="H246" s="76" t="str">
        <f t="shared" si="28"/>
        <v/>
      </c>
      <c r="I246" s="78">
        <f t="shared" si="29"/>
        <v>0</v>
      </c>
      <c r="J246" s="76">
        <f>IFERROR(IF(VLOOKUP(F246,THP[],7,FALSE)="OUI",H246,SUMIFS('Hors prod'!K:K,'Hors prod'!B:B,E246,'Hors prod'!F:F,$G$2)*24),0)</f>
        <v>0</v>
      </c>
      <c r="K246" s="38" t="str">
        <f>IFERROR(VLOOKUP($F246,Prod!$A$2:$L$2,7,FALSE),"")</f>
        <v/>
      </c>
      <c r="L246" s="25" t="str">
        <f>IFERROR(IF(K246&gt;0,(K246/(Objectifs!$B$7*($H246-$J246))),""),"")</f>
        <v/>
      </c>
      <c r="M246" s="27" t="str">
        <f>IFERROR(VLOOKUP($F246,Prod!$A$2:$L$2,6,FALSE),"")</f>
        <v/>
      </c>
      <c r="N246" s="25" t="str">
        <f>IFERROR(IF(M246&gt;0,(M246/(Objectifs!$B$8*($H246-$J246))),""),"")</f>
        <v/>
      </c>
      <c r="O246" s="27" t="str">
        <f>IFERROR(VLOOKUP($F246,Prod!$A$2:$L$2,8,FALSE),"")</f>
        <v/>
      </c>
      <c r="P246" s="25" t="str">
        <f>IFERROR(IF(O246&gt;0,(O246/(Objectifs!$B$9*($H246-$J246))),""),"")</f>
        <v/>
      </c>
      <c r="Q246" s="27" t="str">
        <f>IFERROR(VLOOKUP($F246,Prod!$A$2:$L$2,11,FALSE),"")</f>
        <v/>
      </c>
      <c r="R246" s="25" t="str">
        <f>IFERROR(IF(Q246&gt;0,(Q246/(Objectifs!$B$10*(($H246-$J246)))),""),"")</f>
        <v/>
      </c>
      <c r="S246" s="27" t="str">
        <f>IFERROR(VLOOKUP($F246,Prod!$A$2:$L$2,10,FALSE),"")</f>
        <v/>
      </c>
      <c r="T246" s="25" t="str">
        <f>IFERROR(IF(S246&gt;0,(S246/(Objectifs!$B$13*(($H246-$J246)))),""),"")</f>
        <v/>
      </c>
      <c r="U246" s="27" t="str">
        <f>IFERROR(VLOOKUP($F246,Prod!$A$2:$L$2,9,FALSE),"")</f>
        <v/>
      </c>
      <c r="V246" s="25" t="str">
        <f>IFERROR(IF(U246&gt;0,(U246/(Objectifs!$B$14*(($H246-$J246)))),""),"")</f>
        <v/>
      </c>
      <c r="W246" s="27" t="str">
        <f>IFERROR(VLOOKUP($F246,Prod!$A$2:$L$2,12,FALSE),"")</f>
        <v/>
      </c>
      <c r="X246" s="25" t="str">
        <f>IFERROR(IF(W246&gt;0,(W246/(Objectifs!$B$15*(($H246-$J246)))),""),"")</f>
        <v/>
      </c>
      <c r="Y246" s="90" t="str">
        <f t="shared" si="34"/>
        <v/>
      </c>
      <c r="Z246" s="26" t="str">
        <f t="shared" si="35"/>
        <v/>
      </c>
      <c r="AA246" s="26"/>
      <c r="AB246" s="26"/>
    </row>
    <row r="247" spans="1:28" ht="21" customHeight="1" x14ac:dyDescent="0.25">
      <c r="A247" s="62">
        <f t="shared" si="30"/>
        <v>2021</v>
      </c>
      <c r="B247" s="62">
        <f t="shared" si="31"/>
        <v>2</v>
      </c>
      <c r="C247" s="62">
        <f t="shared" si="32"/>
        <v>10</v>
      </c>
      <c r="D247" s="62">
        <f t="shared" si="33"/>
        <v>41</v>
      </c>
      <c r="E247" s="24">
        <f>WORKDAY.INTL(E246,1,11,JoursFériés21[])</f>
        <v>44485</v>
      </c>
      <c r="F247" s="100" t="str">
        <f t="shared" si="27"/>
        <v>44485-TEST</v>
      </c>
      <c r="G247" s="78" t="str">
        <f>IFERROR(VLOOKUP($F247,Kélio[],4,FALSE),"")</f>
        <v/>
      </c>
      <c r="H247" s="76" t="str">
        <f t="shared" si="28"/>
        <v/>
      </c>
      <c r="I247" s="78">
        <f t="shared" si="29"/>
        <v>0</v>
      </c>
      <c r="J247" s="76">
        <f>IFERROR(IF(VLOOKUP(F247,THP[],7,FALSE)="OUI",H247,SUMIFS('Hors prod'!K:K,'Hors prod'!B:B,E247,'Hors prod'!F:F,$G$2)*24),0)</f>
        <v>0</v>
      </c>
      <c r="K247" s="38" t="str">
        <f>IFERROR(VLOOKUP($F247,Prod!$A$2:$L$2,7,FALSE),"")</f>
        <v/>
      </c>
      <c r="L247" s="25" t="str">
        <f>IFERROR(IF(K247&gt;0,(K247/(Objectifs!$B$7*($H247-$J247))),""),"")</f>
        <v/>
      </c>
      <c r="M247" s="27" t="str">
        <f>IFERROR(VLOOKUP($F247,Prod!$A$2:$L$2,6,FALSE),"")</f>
        <v/>
      </c>
      <c r="N247" s="25" t="str">
        <f>IFERROR(IF(M247&gt;0,(M247/(Objectifs!$B$8*($H247-$J247))),""),"")</f>
        <v/>
      </c>
      <c r="O247" s="27" t="str">
        <f>IFERROR(VLOOKUP($F247,Prod!$A$2:$L$2,8,FALSE),"")</f>
        <v/>
      </c>
      <c r="P247" s="25" t="str">
        <f>IFERROR(IF(O247&gt;0,(O247/(Objectifs!$B$9*($H247-$J247))),""),"")</f>
        <v/>
      </c>
      <c r="Q247" s="27" t="str">
        <f>IFERROR(VLOOKUP($F247,Prod!$A$2:$L$2,11,FALSE),"")</f>
        <v/>
      </c>
      <c r="R247" s="25" t="str">
        <f>IFERROR(IF(Q247&gt;0,(Q247/(Objectifs!$B$10*(($H247-$J247)))),""),"")</f>
        <v/>
      </c>
      <c r="S247" s="27" t="str">
        <f>IFERROR(VLOOKUP($F247,Prod!$A$2:$L$2,10,FALSE),"")</f>
        <v/>
      </c>
      <c r="T247" s="25" t="str">
        <f>IFERROR(IF(S247&gt;0,(S247/(Objectifs!$B$13*(($H247-$J247)))),""),"")</f>
        <v/>
      </c>
      <c r="U247" s="27" t="str">
        <f>IFERROR(VLOOKUP($F247,Prod!$A$2:$L$2,9,FALSE),"")</f>
        <v/>
      </c>
      <c r="V247" s="25" t="str">
        <f>IFERROR(IF(U247&gt;0,(U247/(Objectifs!$B$14*(($H247-$J247)))),""),"")</f>
        <v/>
      </c>
      <c r="W247" s="27" t="str">
        <f>IFERROR(VLOOKUP($F247,Prod!$A$2:$L$2,12,FALSE),"")</f>
        <v/>
      </c>
      <c r="X247" s="25" t="str">
        <f>IFERROR(IF(W247&gt;0,(W247/(Objectifs!$B$15*(($H247-$J247)))),""),"")</f>
        <v/>
      </c>
      <c r="Y247" s="90" t="str">
        <f t="shared" si="34"/>
        <v/>
      </c>
      <c r="Z247" s="26" t="str">
        <f t="shared" si="35"/>
        <v/>
      </c>
      <c r="AA247" s="26"/>
      <c r="AB247" s="26"/>
    </row>
    <row r="248" spans="1:28" ht="21" customHeight="1" x14ac:dyDescent="0.25">
      <c r="A248" s="62">
        <f t="shared" si="30"/>
        <v>2021</v>
      </c>
      <c r="B248" s="62">
        <f t="shared" si="31"/>
        <v>2</v>
      </c>
      <c r="C248" s="62">
        <f t="shared" si="32"/>
        <v>10</v>
      </c>
      <c r="D248" s="62">
        <f t="shared" si="33"/>
        <v>42</v>
      </c>
      <c r="E248" s="24">
        <f>WORKDAY.INTL(E247,1,11,JoursFériés21[])</f>
        <v>44487</v>
      </c>
      <c r="F248" s="100" t="str">
        <f t="shared" si="27"/>
        <v>44487-TEST</v>
      </c>
      <c r="G248" s="78" t="str">
        <f>IFERROR(VLOOKUP($F248,Kélio[],4,FALSE),"")</f>
        <v/>
      </c>
      <c r="H248" s="76" t="str">
        <f t="shared" si="28"/>
        <v/>
      </c>
      <c r="I248" s="78">
        <f t="shared" si="29"/>
        <v>0</v>
      </c>
      <c r="J248" s="76">
        <f>IFERROR(IF(VLOOKUP(F248,THP[],7,FALSE)="OUI",H248,SUMIFS('Hors prod'!K:K,'Hors prod'!B:B,E248,'Hors prod'!F:F,$G$2)*24),0)</f>
        <v>0</v>
      </c>
      <c r="K248" s="38" t="str">
        <f>IFERROR(VLOOKUP($F248,Prod!$A$2:$L$2,7,FALSE),"")</f>
        <v/>
      </c>
      <c r="L248" s="25" t="str">
        <f>IFERROR(IF(K248&gt;0,(K248/(Objectifs!$B$7*($H248-$J248))),""),"")</f>
        <v/>
      </c>
      <c r="M248" s="27" t="str">
        <f>IFERROR(VLOOKUP($F248,Prod!$A$2:$L$2,6,FALSE),"")</f>
        <v/>
      </c>
      <c r="N248" s="25" t="str">
        <f>IFERROR(IF(M248&gt;0,(M248/(Objectifs!$B$8*($H248-$J248))),""),"")</f>
        <v/>
      </c>
      <c r="O248" s="27" t="str">
        <f>IFERROR(VLOOKUP($F248,Prod!$A$2:$L$2,8,FALSE),"")</f>
        <v/>
      </c>
      <c r="P248" s="25" t="str">
        <f>IFERROR(IF(O248&gt;0,(O248/(Objectifs!$B$9*($H248-$J248))),""),"")</f>
        <v/>
      </c>
      <c r="Q248" s="27" t="str">
        <f>IFERROR(VLOOKUP($F248,Prod!$A$2:$L$2,11,FALSE),"")</f>
        <v/>
      </c>
      <c r="R248" s="25" t="str">
        <f>IFERROR(IF(Q248&gt;0,(Q248/(Objectifs!$B$10*(($H248-$J248)))),""),"")</f>
        <v/>
      </c>
      <c r="S248" s="27" t="str">
        <f>IFERROR(VLOOKUP($F248,Prod!$A$2:$L$2,10,FALSE),"")</f>
        <v/>
      </c>
      <c r="T248" s="25" t="str">
        <f>IFERROR(IF(S248&gt;0,(S248/(Objectifs!$B$13*(($H248-$J248)))),""),"")</f>
        <v/>
      </c>
      <c r="U248" s="27" t="str">
        <f>IFERROR(VLOOKUP($F248,Prod!$A$2:$L$2,9,FALSE),"")</f>
        <v/>
      </c>
      <c r="V248" s="25" t="str">
        <f>IFERROR(IF(U248&gt;0,(U248/(Objectifs!$B$14*(($H248-$J248)))),""),"")</f>
        <v/>
      </c>
      <c r="W248" s="27" t="str">
        <f>IFERROR(VLOOKUP($F248,Prod!$A$2:$L$2,12,FALSE),"")</f>
        <v/>
      </c>
      <c r="X248" s="25" t="str">
        <f>IFERROR(IF(W248&gt;0,(W248/(Objectifs!$B$15*(($H248-$J248)))),""),"")</f>
        <v/>
      </c>
      <c r="Y248" s="90" t="str">
        <f t="shared" si="34"/>
        <v/>
      </c>
      <c r="Z248" s="26" t="str">
        <f t="shared" si="35"/>
        <v/>
      </c>
      <c r="AA248" s="26"/>
      <c r="AB248" s="26"/>
    </row>
    <row r="249" spans="1:28" ht="21" customHeight="1" x14ac:dyDescent="0.25">
      <c r="A249" s="62">
        <f t="shared" si="30"/>
        <v>2021</v>
      </c>
      <c r="B249" s="62">
        <f t="shared" si="31"/>
        <v>2</v>
      </c>
      <c r="C249" s="62">
        <f t="shared" si="32"/>
        <v>10</v>
      </c>
      <c r="D249" s="62">
        <f t="shared" si="33"/>
        <v>42</v>
      </c>
      <c r="E249" s="24">
        <f>WORKDAY.INTL(E248,1,11,JoursFériés21[])</f>
        <v>44488</v>
      </c>
      <c r="F249" s="100" t="str">
        <f t="shared" si="27"/>
        <v>44488-TEST</v>
      </c>
      <c r="G249" s="78" t="str">
        <f>IFERROR(VLOOKUP($F249,Kélio[],4,FALSE),"")</f>
        <v/>
      </c>
      <c r="H249" s="76" t="str">
        <f t="shared" si="28"/>
        <v/>
      </c>
      <c r="I249" s="78">
        <f t="shared" si="29"/>
        <v>0</v>
      </c>
      <c r="J249" s="76">
        <f>IFERROR(IF(VLOOKUP(F249,THP[],7,FALSE)="OUI",H249,SUMIFS('Hors prod'!K:K,'Hors prod'!B:B,E249,'Hors prod'!F:F,$G$2)*24),0)</f>
        <v>0</v>
      </c>
      <c r="K249" s="38" t="str">
        <f>IFERROR(VLOOKUP($F249,Prod!$A$2:$L$2,7,FALSE),"")</f>
        <v/>
      </c>
      <c r="L249" s="25" t="str">
        <f>IFERROR(IF(K249&gt;0,(K249/(Objectifs!$B$7*($H249-$J249))),""),"")</f>
        <v/>
      </c>
      <c r="M249" s="27" t="str">
        <f>IFERROR(VLOOKUP($F249,Prod!$A$2:$L$2,6,FALSE),"")</f>
        <v/>
      </c>
      <c r="N249" s="25" t="str">
        <f>IFERROR(IF(M249&gt;0,(M249/(Objectifs!$B$8*($H249-$J249))),""),"")</f>
        <v/>
      </c>
      <c r="O249" s="27" t="str">
        <f>IFERROR(VLOOKUP($F249,Prod!$A$2:$L$2,8,FALSE),"")</f>
        <v/>
      </c>
      <c r="P249" s="25" t="str">
        <f>IFERROR(IF(O249&gt;0,(O249/(Objectifs!$B$9*($H249-$J249))),""),"")</f>
        <v/>
      </c>
      <c r="Q249" s="27" t="str">
        <f>IFERROR(VLOOKUP($F249,Prod!$A$2:$L$2,11,FALSE),"")</f>
        <v/>
      </c>
      <c r="R249" s="25" t="str">
        <f>IFERROR(IF(Q249&gt;0,(Q249/(Objectifs!$B$10*(($H249-$J249)))),""),"")</f>
        <v/>
      </c>
      <c r="S249" s="27" t="str">
        <f>IFERROR(VLOOKUP($F249,Prod!$A$2:$L$2,10,FALSE),"")</f>
        <v/>
      </c>
      <c r="T249" s="25" t="str">
        <f>IFERROR(IF(S249&gt;0,(S249/(Objectifs!$B$13*(($H249-$J249)))),""),"")</f>
        <v/>
      </c>
      <c r="U249" s="27" t="str">
        <f>IFERROR(VLOOKUP($F249,Prod!$A$2:$L$2,9,FALSE),"")</f>
        <v/>
      </c>
      <c r="V249" s="25" t="str">
        <f>IFERROR(IF(U249&gt;0,(U249/(Objectifs!$B$14*(($H249-$J249)))),""),"")</f>
        <v/>
      </c>
      <c r="W249" s="27" t="str">
        <f>IFERROR(VLOOKUP($F249,Prod!$A$2:$L$2,12,FALSE),"")</f>
        <v/>
      </c>
      <c r="X249" s="25" t="str">
        <f>IFERROR(IF(W249&gt;0,(W249/(Objectifs!$B$15*(($H249-$J249)))),""),"")</f>
        <v/>
      </c>
      <c r="Y249" s="90" t="str">
        <f t="shared" si="34"/>
        <v/>
      </c>
      <c r="Z249" s="26" t="str">
        <f t="shared" si="35"/>
        <v/>
      </c>
      <c r="AA249" s="26"/>
      <c r="AB249" s="26"/>
    </row>
    <row r="250" spans="1:28" ht="21" customHeight="1" x14ac:dyDescent="0.25">
      <c r="A250" s="62">
        <f t="shared" si="30"/>
        <v>2021</v>
      </c>
      <c r="B250" s="62">
        <f t="shared" si="31"/>
        <v>2</v>
      </c>
      <c r="C250" s="62">
        <f t="shared" si="32"/>
        <v>10</v>
      </c>
      <c r="D250" s="62">
        <f t="shared" si="33"/>
        <v>42</v>
      </c>
      <c r="E250" s="24">
        <f>WORKDAY.INTL(E249,1,11,JoursFériés21[])</f>
        <v>44489</v>
      </c>
      <c r="F250" s="100" t="str">
        <f t="shared" si="27"/>
        <v>44489-TEST</v>
      </c>
      <c r="G250" s="78" t="str">
        <f>IFERROR(VLOOKUP($F250,Kélio[],4,FALSE),"")</f>
        <v/>
      </c>
      <c r="H250" s="76" t="str">
        <f t="shared" si="28"/>
        <v/>
      </c>
      <c r="I250" s="78">
        <f t="shared" si="29"/>
        <v>0</v>
      </c>
      <c r="J250" s="76">
        <f>IFERROR(IF(VLOOKUP(F250,THP[],7,FALSE)="OUI",H250,SUMIFS('Hors prod'!K:K,'Hors prod'!B:B,E250,'Hors prod'!F:F,$G$2)*24),0)</f>
        <v>0</v>
      </c>
      <c r="K250" s="38" t="str">
        <f>IFERROR(VLOOKUP($F250,Prod!$A$2:$L$2,7,FALSE),"")</f>
        <v/>
      </c>
      <c r="L250" s="25" t="str">
        <f>IFERROR(IF(K250&gt;0,(K250/(Objectifs!$B$7*($H250-$J250))),""),"")</f>
        <v/>
      </c>
      <c r="M250" s="27" t="str">
        <f>IFERROR(VLOOKUP($F250,Prod!$A$2:$L$2,6,FALSE),"")</f>
        <v/>
      </c>
      <c r="N250" s="25" t="str">
        <f>IFERROR(IF(M250&gt;0,(M250/(Objectifs!$B$8*($H250-$J250))),""),"")</f>
        <v/>
      </c>
      <c r="O250" s="27" t="str">
        <f>IFERROR(VLOOKUP($F250,Prod!$A$2:$L$2,8,FALSE),"")</f>
        <v/>
      </c>
      <c r="P250" s="25" t="str">
        <f>IFERROR(IF(O250&gt;0,(O250/(Objectifs!$B$9*($H250-$J250))),""),"")</f>
        <v/>
      </c>
      <c r="Q250" s="27" t="str">
        <f>IFERROR(VLOOKUP($F250,Prod!$A$2:$L$2,11,FALSE),"")</f>
        <v/>
      </c>
      <c r="R250" s="25" t="str">
        <f>IFERROR(IF(Q250&gt;0,(Q250/(Objectifs!$B$10*(($H250-$J250)))),""),"")</f>
        <v/>
      </c>
      <c r="S250" s="27" t="str">
        <f>IFERROR(VLOOKUP($F250,Prod!$A$2:$L$2,10,FALSE),"")</f>
        <v/>
      </c>
      <c r="T250" s="25" t="str">
        <f>IFERROR(IF(S250&gt;0,(S250/(Objectifs!$B$13*(($H250-$J250)))),""),"")</f>
        <v/>
      </c>
      <c r="U250" s="27" t="str">
        <f>IFERROR(VLOOKUP($F250,Prod!$A$2:$L$2,9,FALSE),"")</f>
        <v/>
      </c>
      <c r="V250" s="25" t="str">
        <f>IFERROR(IF(U250&gt;0,(U250/(Objectifs!$B$14*(($H250-$J250)))),""),"")</f>
        <v/>
      </c>
      <c r="W250" s="27" t="str">
        <f>IFERROR(VLOOKUP($F250,Prod!$A$2:$L$2,12,FALSE),"")</f>
        <v/>
      </c>
      <c r="X250" s="25" t="str">
        <f>IFERROR(IF(W250&gt;0,(W250/(Objectifs!$B$15*(($H250-$J250)))),""),"")</f>
        <v/>
      </c>
      <c r="Y250" s="90" t="str">
        <f t="shared" si="34"/>
        <v/>
      </c>
      <c r="Z250" s="26" t="str">
        <f t="shared" si="35"/>
        <v/>
      </c>
      <c r="AA250" s="26"/>
      <c r="AB250" s="26"/>
    </row>
    <row r="251" spans="1:28" ht="21" customHeight="1" x14ac:dyDescent="0.25">
      <c r="A251" s="62">
        <f t="shared" si="30"/>
        <v>2021</v>
      </c>
      <c r="B251" s="62">
        <f t="shared" si="31"/>
        <v>2</v>
      </c>
      <c r="C251" s="62">
        <f t="shared" si="32"/>
        <v>10</v>
      </c>
      <c r="D251" s="62">
        <f t="shared" si="33"/>
        <v>42</v>
      </c>
      <c r="E251" s="24">
        <f>WORKDAY.INTL(E250,1,11,JoursFériés21[])</f>
        <v>44490</v>
      </c>
      <c r="F251" s="100" t="str">
        <f t="shared" si="27"/>
        <v>44490-TEST</v>
      </c>
      <c r="G251" s="78" t="str">
        <f>IFERROR(VLOOKUP($F251,Kélio[],4,FALSE),"")</f>
        <v/>
      </c>
      <c r="H251" s="76" t="str">
        <f t="shared" si="28"/>
        <v/>
      </c>
      <c r="I251" s="78">
        <f t="shared" si="29"/>
        <v>0</v>
      </c>
      <c r="J251" s="76">
        <f>IFERROR(IF(VLOOKUP(F251,THP[],7,FALSE)="OUI",H251,SUMIFS('Hors prod'!K:K,'Hors prod'!B:B,E251,'Hors prod'!F:F,$G$2)*24),0)</f>
        <v>0</v>
      </c>
      <c r="K251" s="38" t="str">
        <f>IFERROR(VLOOKUP($F251,Prod!$A$2:$L$2,7,FALSE),"")</f>
        <v/>
      </c>
      <c r="L251" s="25" t="str">
        <f>IFERROR(IF(K251&gt;0,(K251/(Objectifs!$B$7*($H251-$J251))),""),"")</f>
        <v/>
      </c>
      <c r="M251" s="27" t="str">
        <f>IFERROR(VLOOKUP($F251,Prod!$A$2:$L$2,6,FALSE),"")</f>
        <v/>
      </c>
      <c r="N251" s="25" t="str">
        <f>IFERROR(IF(M251&gt;0,(M251/(Objectifs!$B$8*($H251-$J251))),""),"")</f>
        <v/>
      </c>
      <c r="O251" s="27" t="str">
        <f>IFERROR(VLOOKUP($F251,Prod!$A$2:$L$2,8,FALSE),"")</f>
        <v/>
      </c>
      <c r="P251" s="25" t="str">
        <f>IFERROR(IF(O251&gt;0,(O251/(Objectifs!$B$9*($H251-$J251))),""),"")</f>
        <v/>
      </c>
      <c r="Q251" s="27" t="str">
        <f>IFERROR(VLOOKUP($F251,Prod!$A$2:$L$2,11,FALSE),"")</f>
        <v/>
      </c>
      <c r="R251" s="25" t="str">
        <f>IFERROR(IF(Q251&gt;0,(Q251/(Objectifs!$B$10*(($H251-$J251)))),""),"")</f>
        <v/>
      </c>
      <c r="S251" s="27" t="str">
        <f>IFERROR(VLOOKUP($F251,Prod!$A$2:$L$2,10,FALSE),"")</f>
        <v/>
      </c>
      <c r="T251" s="25" t="str">
        <f>IFERROR(IF(S251&gt;0,(S251/(Objectifs!$B$13*(($H251-$J251)))),""),"")</f>
        <v/>
      </c>
      <c r="U251" s="27" t="str">
        <f>IFERROR(VLOOKUP($F251,Prod!$A$2:$L$2,9,FALSE),"")</f>
        <v/>
      </c>
      <c r="V251" s="25" t="str">
        <f>IFERROR(IF(U251&gt;0,(U251/(Objectifs!$B$14*(($H251-$J251)))),""),"")</f>
        <v/>
      </c>
      <c r="W251" s="27" t="str">
        <f>IFERROR(VLOOKUP($F251,Prod!$A$2:$L$2,12,FALSE),"")</f>
        <v/>
      </c>
      <c r="X251" s="25" t="str">
        <f>IFERROR(IF(W251&gt;0,(W251/(Objectifs!$B$15*(($H251-$J251)))),""),"")</f>
        <v/>
      </c>
      <c r="Y251" s="90" t="str">
        <f t="shared" si="34"/>
        <v/>
      </c>
      <c r="Z251" s="26" t="str">
        <f t="shared" si="35"/>
        <v/>
      </c>
      <c r="AA251" s="26"/>
      <c r="AB251" s="26"/>
    </row>
    <row r="252" spans="1:28" ht="21" customHeight="1" x14ac:dyDescent="0.25">
      <c r="A252" s="62">
        <f t="shared" si="30"/>
        <v>2021</v>
      </c>
      <c r="B252" s="62">
        <f t="shared" si="31"/>
        <v>2</v>
      </c>
      <c r="C252" s="62">
        <f t="shared" si="32"/>
        <v>10</v>
      </c>
      <c r="D252" s="62">
        <f t="shared" si="33"/>
        <v>42</v>
      </c>
      <c r="E252" s="24">
        <f>WORKDAY.INTL(E251,1,11,JoursFériés21[])</f>
        <v>44491</v>
      </c>
      <c r="F252" s="100" t="str">
        <f t="shared" si="27"/>
        <v>44491-TEST</v>
      </c>
      <c r="G252" s="78" t="str">
        <f>IFERROR(VLOOKUP($F252,Kélio[],4,FALSE),"")</f>
        <v/>
      </c>
      <c r="H252" s="76" t="str">
        <f t="shared" si="28"/>
        <v/>
      </c>
      <c r="I252" s="78">
        <f t="shared" si="29"/>
        <v>0</v>
      </c>
      <c r="J252" s="76">
        <f>IFERROR(IF(VLOOKUP(F252,THP[],7,FALSE)="OUI",H252,SUMIFS('Hors prod'!K:K,'Hors prod'!B:B,E252,'Hors prod'!F:F,$G$2)*24),0)</f>
        <v>0</v>
      </c>
      <c r="K252" s="38" t="str">
        <f>IFERROR(VLOOKUP($F252,Prod!$A$2:$L$2,7,FALSE),"")</f>
        <v/>
      </c>
      <c r="L252" s="25" t="str">
        <f>IFERROR(IF(K252&gt;0,(K252/(Objectifs!$B$7*($H252-$J252))),""),"")</f>
        <v/>
      </c>
      <c r="M252" s="27" t="str">
        <f>IFERROR(VLOOKUP($F252,Prod!$A$2:$L$2,6,FALSE),"")</f>
        <v/>
      </c>
      <c r="N252" s="25" t="str">
        <f>IFERROR(IF(M252&gt;0,(M252/(Objectifs!$B$8*($H252-$J252))),""),"")</f>
        <v/>
      </c>
      <c r="O252" s="27" t="str">
        <f>IFERROR(VLOOKUP($F252,Prod!$A$2:$L$2,8,FALSE),"")</f>
        <v/>
      </c>
      <c r="P252" s="25" t="str">
        <f>IFERROR(IF(O252&gt;0,(O252/(Objectifs!$B$9*($H252-$J252))),""),"")</f>
        <v/>
      </c>
      <c r="Q252" s="27" t="str">
        <f>IFERROR(VLOOKUP($F252,Prod!$A$2:$L$2,11,FALSE),"")</f>
        <v/>
      </c>
      <c r="R252" s="25" t="str">
        <f>IFERROR(IF(Q252&gt;0,(Q252/(Objectifs!$B$10*(($H252-$J252)))),""),"")</f>
        <v/>
      </c>
      <c r="S252" s="27" t="str">
        <f>IFERROR(VLOOKUP($F252,Prod!$A$2:$L$2,10,FALSE),"")</f>
        <v/>
      </c>
      <c r="T252" s="25" t="str">
        <f>IFERROR(IF(S252&gt;0,(S252/(Objectifs!$B$13*(($H252-$J252)))),""),"")</f>
        <v/>
      </c>
      <c r="U252" s="27" t="str">
        <f>IFERROR(VLOOKUP($F252,Prod!$A$2:$L$2,9,FALSE),"")</f>
        <v/>
      </c>
      <c r="V252" s="25" t="str">
        <f>IFERROR(IF(U252&gt;0,(U252/(Objectifs!$B$14*(($H252-$J252)))),""),"")</f>
        <v/>
      </c>
      <c r="W252" s="27" t="str">
        <f>IFERROR(VLOOKUP($F252,Prod!$A$2:$L$2,12,FALSE),"")</f>
        <v/>
      </c>
      <c r="X252" s="25" t="str">
        <f>IFERROR(IF(W252&gt;0,(W252/(Objectifs!$B$15*(($H252-$J252)))),""),"")</f>
        <v/>
      </c>
      <c r="Y252" s="90" t="str">
        <f t="shared" si="34"/>
        <v/>
      </c>
      <c r="Z252" s="26" t="str">
        <f t="shared" si="35"/>
        <v/>
      </c>
      <c r="AA252" s="26"/>
      <c r="AB252" s="26"/>
    </row>
    <row r="253" spans="1:28" ht="21" customHeight="1" x14ac:dyDescent="0.25">
      <c r="A253" s="62">
        <f t="shared" si="30"/>
        <v>2021</v>
      </c>
      <c r="B253" s="62">
        <f t="shared" si="31"/>
        <v>2</v>
      </c>
      <c r="C253" s="62">
        <f t="shared" si="32"/>
        <v>10</v>
      </c>
      <c r="D253" s="62">
        <f t="shared" si="33"/>
        <v>42</v>
      </c>
      <c r="E253" s="24">
        <f>WORKDAY.INTL(E252,1,11,JoursFériés21[])</f>
        <v>44492</v>
      </c>
      <c r="F253" s="100" t="str">
        <f t="shared" si="27"/>
        <v>44492-TEST</v>
      </c>
      <c r="G253" s="78" t="str">
        <f>IFERROR(VLOOKUP($F253,Kélio[],4,FALSE),"")</f>
        <v/>
      </c>
      <c r="H253" s="76" t="str">
        <f t="shared" si="28"/>
        <v/>
      </c>
      <c r="I253" s="78">
        <f t="shared" si="29"/>
        <v>0</v>
      </c>
      <c r="J253" s="76">
        <f>IFERROR(IF(VLOOKUP(F253,THP[],7,FALSE)="OUI",H253,SUMIFS('Hors prod'!K:K,'Hors prod'!B:B,E253,'Hors prod'!F:F,$G$2)*24),0)</f>
        <v>0</v>
      </c>
      <c r="K253" s="38" t="str">
        <f>IFERROR(VLOOKUP($F253,Prod!$A$2:$L$2,7,FALSE),"")</f>
        <v/>
      </c>
      <c r="L253" s="25" t="str">
        <f>IFERROR(IF(K253&gt;0,(K253/(Objectifs!$B$7*($H253-$J253))),""),"")</f>
        <v/>
      </c>
      <c r="M253" s="27" t="str">
        <f>IFERROR(VLOOKUP($F253,Prod!$A$2:$L$2,6,FALSE),"")</f>
        <v/>
      </c>
      <c r="N253" s="25" t="str">
        <f>IFERROR(IF(M253&gt;0,(M253/(Objectifs!$B$8*($H253-$J253))),""),"")</f>
        <v/>
      </c>
      <c r="O253" s="27" t="str">
        <f>IFERROR(VLOOKUP($F253,Prod!$A$2:$L$2,8,FALSE),"")</f>
        <v/>
      </c>
      <c r="P253" s="25" t="str">
        <f>IFERROR(IF(O253&gt;0,(O253/(Objectifs!$B$9*($H253-$J253))),""),"")</f>
        <v/>
      </c>
      <c r="Q253" s="27" t="str">
        <f>IFERROR(VLOOKUP($F253,Prod!$A$2:$L$2,11,FALSE),"")</f>
        <v/>
      </c>
      <c r="R253" s="25" t="str">
        <f>IFERROR(IF(Q253&gt;0,(Q253/(Objectifs!$B$10*(($H253-$J253)))),""),"")</f>
        <v/>
      </c>
      <c r="S253" s="27" t="str">
        <f>IFERROR(VLOOKUP($F253,Prod!$A$2:$L$2,10,FALSE),"")</f>
        <v/>
      </c>
      <c r="T253" s="25" t="str">
        <f>IFERROR(IF(S253&gt;0,(S253/(Objectifs!$B$13*(($H253-$J253)))),""),"")</f>
        <v/>
      </c>
      <c r="U253" s="27" t="str">
        <f>IFERROR(VLOOKUP($F253,Prod!$A$2:$L$2,9,FALSE),"")</f>
        <v/>
      </c>
      <c r="V253" s="25" t="str">
        <f>IFERROR(IF(U253&gt;0,(U253/(Objectifs!$B$14*(($H253-$J253)))),""),"")</f>
        <v/>
      </c>
      <c r="W253" s="27" t="str">
        <f>IFERROR(VLOOKUP($F253,Prod!$A$2:$L$2,12,FALSE),"")</f>
        <v/>
      </c>
      <c r="X253" s="25" t="str">
        <f>IFERROR(IF(W253&gt;0,(W253/(Objectifs!$B$15*(($H253-$J253)))),""),"")</f>
        <v/>
      </c>
      <c r="Y253" s="90" t="str">
        <f t="shared" si="34"/>
        <v/>
      </c>
      <c r="Z253" s="26" t="str">
        <f t="shared" si="35"/>
        <v/>
      </c>
      <c r="AA253" s="26"/>
      <c r="AB253" s="26"/>
    </row>
    <row r="254" spans="1:28" ht="21" customHeight="1" x14ac:dyDescent="0.25">
      <c r="A254" s="62">
        <f t="shared" si="30"/>
        <v>2021</v>
      </c>
      <c r="B254" s="62">
        <f t="shared" si="31"/>
        <v>2</v>
      </c>
      <c r="C254" s="62">
        <f t="shared" si="32"/>
        <v>10</v>
      </c>
      <c r="D254" s="62">
        <f t="shared" si="33"/>
        <v>43</v>
      </c>
      <c r="E254" s="24">
        <f>WORKDAY.INTL(E253,1,11,JoursFériés21[])</f>
        <v>44494</v>
      </c>
      <c r="F254" s="100" t="str">
        <f t="shared" si="27"/>
        <v>44494-TEST</v>
      </c>
      <c r="G254" s="78" t="str">
        <f>IFERROR(VLOOKUP($F254,Kélio[],4,FALSE),"")</f>
        <v/>
      </c>
      <c r="H254" s="76" t="str">
        <f t="shared" si="28"/>
        <v/>
      </c>
      <c r="I254" s="78">
        <f t="shared" si="29"/>
        <v>0</v>
      </c>
      <c r="J254" s="76">
        <f>IFERROR(IF(VLOOKUP(F254,THP[],7,FALSE)="OUI",H254,SUMIFS('Hors prod'!K:K,'Hors prod'!B:B,E254,'Hors prod'!F:F,$G$2)*24),0)</f>
        <v>0</v>
      </c>
      <c r="K254" s="38" t="str">
        <f>IFERROR(VLOOKUP($F254,Prod!$A$2:$L$2,7,FALSE),"")</f>
        <v/>
      </c>
      <c r="L254" s="25" t="str">
        <f>IFERROR(IF(K254&gt;0,(K254/(Objectifs!$B$7*($H254-$J254))),""),"")</f>
        <v/>
      </c>
      <c r="M254" s="27" t="str">
        <f>IFERROR(VLOOKUP($F254,Prod!$A$2:$L$2,6,FALSE),"")</f>
        <v/>
      </c>
      <c r="N254" s="25" t="str">
        <f>IFERROR(IF(M254&gt;0,(M254/(Objectifs!$B$8*($H254-$J254))),""),"")</f>
        <v/>
      </c>
      <c r="O254" s="27" t="str">
        <f>IFERROR(VLOOKUP($F254,Prod!$A$2:$L$2,8,FALSE),"")</f>
        <v/>
      </c>
      <c r="P254" s="25" t="str">
        <f>IFERROR(IF(O254&gt;0,(O254/(Objectifs!$B$9*($H254-$J254))),""),"")</f>
        <v/>
      </c>
      <c r="Q254" s="27" t="str">
        <f>IFERROR(VLOOKUP($F254,Prod!$A$2:$L$2,11,FALSE),"")</f>
        <v/>
      </c>
      <c r="R254" s="25" t="str">
        <f>IFERROR(IF(Q254&gt;0,(Q254/(Objectifs!$B$10*(($H254-$J254)))),""),"")</f>
        <v/>
      </c>
      <c r="S254" s="27" t="str">
        <f>IFERROR(VLOOKUP($F254,Prod!$A$2:$L$2,10,FALSE),"")</f>
        <v/>
      </c>
      <c r="T254" s="25" t="str">
        <f>IFERROR(IF(S254&gt;0,(S254/(Objectifs!$B$13*(($H254-$J254)))),""),"")</f>
        <v/>
      </c>
      <c r="U254" s="27" t="str">
        <f>IFERROR(VLOOKUP($F254,Prod!$A$2:$L$2,9,FALSE),"")</f>
        <v/>
      </c>
      <c r="V254" s="25" t="str">
        <f>IFERROR(IF(U254&gt;0,(U254/(Objectifs!$B$14*(($H254-$J254)))),""),"")</f>
        <v/>
      </c>
      <c r="W254" s="27" t="str">
        <f>IFERROR(VLOOKUP($F254,Prod!$A$2:$L$2,12,FALSE),"")</f>
        <v/>
      </c>
      <c r="X254" s="25" t="str">
        <f>IFERROR(IF(W254&gt;0,(W254/(Objectifs!$B$15*(($H254-$J254)))),""),"")</f>
        <v/>
      </c>
      <c r="Y254" s="90" t="str">
        <f t="shared" si="34"/>
        <v/>
      </c>
      <c r="Z254" s="26" t="str">
        <f t="shared" si="35"/>
        <v/>
      </c>
      <c r="AA254" s="26"/>
      <c r="AB254" s="26"/>
    </row>
    <row r="255" spans="1:28" ht="21" customHeight="1" x14ac:dyDescent="0.25">
      <c r="A255" s="62">
        <f t="shared" si="30"/>
        <v>2021</v>
      </c>
      <c r="B255" s="62">
        <f t="shared" si="31"/>
        <v>2</v>
      </c>
      <c r="C255" s="62">
        <f t="shared" si="32"/>
        <v>10</v>
      </c>
      <c r="D255" s="62">
        <f t="shared" si="33"/>
        <v>43</v>
      </c>
      <c r="E255" s="24">
        <f>WORKDAY.INTL(E254,1,11,JoursFériés21[])</f>
        <v>44495</v>
      </c>
      <c r="F255" s="100" t="str">
        <f t="shared" si="27"/>
        <v>44495-TEST</v>
      </c>
      <c r="G255" s="78" t="str">
        <f>IFERROR(VLOOKUP($F255,Kélio[],4,FALSE),"")</f>
        <v/>
      </c>
      <c r="H255" s="76" t="str">
        <f t="shared" si="28"/>
        <v/>
      </c>
      <c r="I255" s="78">
        <f t="shared" si="29"/>
        <v>0</v>
      </c>
      <c r="J255" s="76">
        <f>IFERROR(IF(VLOOKUP(F255,THP[],7,FALSE)="OUI",H255,SUMIFS('Hors prod'!K:K,'Hors prod'!B:B,E255,'Hors prod'!F:F,$G$2)*24),0)</f>
        <v>0</v>
      </c>
      <c r="K255" s="38" t="str">
        <f>IFERROR(VLOOKUP($F255,Prod!$A$2:$L$2,7,FALSE),"")</f>
        <v/>
      </c>
      <c r="L255" s="25" t="str">
        <f>IFERROR(IF(K255&gt;0,(K255/(Objectifs!$B$7*($H255-$J255))),""),"")</f>
        <v/>
      </c>
      <c r="M255" s="27" t="str">
        <f>IFERROR(VLOOKUP($F255,Prod!$A$2:$L$2,6,FALSE),"")</f>
        <v/>
      </c>
      <c r="N255" s="25" t="str">
        <f>IFERROR(IF(M255&gt;0,(M255/(Objectifs!$B$8*($H255-$J255))),""),"")</f>
        <v/>
      </c>
      <c r="O255" s="27" t="str">
        <f>IFERROR(VLOOKUP($F255,Prod!$A$2:$L$2,8,FALSE),"")</f>
        <v/>
      </c>
      <c r="P255" s="25" t="str">
        <f>IFERROR(IF(O255&gt;0,(O255/(Objectifs!$B$9*($H255-$J255))),""),"")</f>
        <v/>
      </c>
      <c r="Q255" s="27" t="str">
        <f>IFERROR(VLOOKUP($F255,Prod!$A$2:$L$2,11,FALSE),"")</f>
        <v/>
      </c>
      <c r="R255" s="25" t="str">
        <f>IFERROR(IF(Q255&gt;0,(Q255/(Objectifs!$B$10*(($H255-$J255)))),""),"")</f>
        <v/>
      </c>
      <c r="S255" s="27" t="str">
        <f>IFERROR(VLOOKUP($F255,Prod!$A$2:$L$2,10,FALSE),"")</f>
        <v/>
      </c>
      <c r="T255" s="25" t="str">
        <f>IFERROR(IF(S255&gt;0,(S255/(Objectifs!$B$13*(($H255-$J255)))),""),"")</f>
        <v/>
      </c>
      <c r="U255" s="27" t="str">
        <f>IFERROR(VLOOKUP($F255,Prod!$A$2:$L$2,9,FALSE),"")</f>
        <v/>
      </c>
      <c r="V255" s="25" t="str">
        <f>IFERROR(IF(U255&gt;0,(U255/(Objectifs!$B$14*(($H255-$J255)))),""),"")</f>
        <v/>
      </c>
      <c r="W255" s="27" t="str">
        <f>IFERROR(VLOOKUP($F255,Prod!$A$2:$L$2,12,FALSE),"")</f>
        <v/>
      </c>
      <c r="X255" s="25" t="str">
        <f>IFERROR(IF(W255&gt;0,(W255/(Objectifs!$B$15*(($H255-$J255)))),""),"")</f>
        <v/>
      </c>
      <c r="Y255" s="90" t="str">
        <f t="shared" si="34"/>
        <v/>
      </c>
      <c r="Z255" s="26" t="str">
        <f t="shared" si="35"/>
        <v/>
      </c>
      <c r="AA255" s="26"/>
      <c r="AB255" s="26"/>
    </row>
    <row r="256" spans="1:28" ht="21" customHeight="1" x14ac:dyDescent="0.25">
      <c r="A256" s="62">
        <f t="shared" si="30"/>
        <v>2021</v>
      </c>
      <c r="B256" s="62">
        <f t="shared" si="31"/>
        <v>2</v>
      </c>
      <c r="C256" s="62">
        <f t="shared" si="32"/>
        <v>10</v>
      </c>
      <c r="D256" s="62">
        <f t="shared" si="33"/>
        <v>43</v>
      </c>
      <c r="E256" s="24">
        <f>WORKDAY.INTL(E255,1,11,JoursFériés21[])</f>
        <v>44496</v>
      </c>
      <c r="F256" s="100" t="str">
        <f t="shared" si="27"/>
        <v>44496-TEST</v>
      </c>
      <c r="G256" s="78" t="str">
        <f>IFERROR(VLOOKUP($F256,Kélio[],4,FALSE),"")</f>
        <v/>
      </c>
      <c r="H256" s="76" t="str">
        <f t="shared" si="28"/>
        <v/>
      </c>
      <c r="I256" s="78">
        <f t="shared" si="29"/>
        <v>0</v>
      </c>
      <c r="J256" s="76">
        <f>IFERROR(IF(VLOOKUP(F256,THP[],7,FALSE)="OUI",H256,SUMIFS('Hors prod'!K:K,'Hors prod'!B:B,E256,'Hors prod'!F:F,$G$2)*24),0)</f>
        <v>0</v>
      </c>
      <c r="K256" s="38" t="str">
        <f>IFERROR(VLOOKUP($F256,Prod!$A$2:$L$2,7,FALSE),"")</f>
        <v/>
      </c>
      <c r="L256" s="25" t="str">
        <f>IFERROR(IF(K256&gt;0,(K256/(Objectifs!$B$7*($H256-$J256))),""),"")</f>
        <v/>
      </c>
      <c r="M256" s="27" t="str">
        <f>IFERROR(VLOOKUP($F256,Prod!$A$2:$L$2,6,FALSE),"")</f>
        <v/>
      </c>
      <c r="N256" s="25" t="str">
        <f>IFERROR(IF(M256&gt;0,(M256/(Objectifs!$B$8*($H256-$J256))),""),"")</f>
        <v/>
      </c>
      <c r="O256" s="27" t="str">
        <f>IFERROR(VLOOKUP($F256,Prod!$A$2:$L$2,8,FALSE),"")</f>
        <v/>
      </c>
      <c r="P256" s="25" t="str">
        <f>IFERROR(IF(O256&gt;0,(O256/(Objectifs!$B$9*($H256-$J256))),""),"")</f>
        <v/>
      </c>
      <c r="Q256" s="27" t="str">
        <f>IFERROR(VLOOKUP($F256,Prod!$A$2:$L$2,11,FALSE),"")</f>
        <v/>
      </c>
      <c r="R256" s="25" t="str">
        <f>IFERROR(IF(Q256&gt;0,(Q256/(Objectifs!$B$10*(($H256-$J256)))),""),"")</f>
        <v/>
      </c>
      <c r="S256" s="27" t="str">
        <f>IFERROR(VLOOKUP($F256,Prod!$A$2:$L$2,10,FALSE),"")</f>
        <v/>
      </c>
      <c r="T256" s="25" t="str">
        <f>IFERROR(IF(S256&gt;0,(S256/(Objectifs!$B$13*(($H256-$J256)))),""),"")</f>
        <v/>
      </c>
      <c r="U256" s="27" t="str">
        <f>IFERROR(VLOOKUP($F256,Prod!$A$2:$L$2,9,FALSE),"")</f>
        <v/>
      </c>
      <c r="V256" s="25" t="str">
        <f>IFERROR(IF(U256&gt;0,(U256/(Objectifs!$B$14*(($H256-$J256)))),""),"")</f>
        <v/>
      </c>
      <c r="W256" s="27" t="str">
        <f>IFERROR(VLOOKUP($F256,Prod!$A$2:$L$2,12,FALSE),"")</f>
        <v/>
      </c>
      <c r="X256" s="25" t="str">
        <f>IFERROR(IF(W256&gt;0,(W256/(Objectifs!$B$15*(($H256-$J256)))),""),"")</f>
        <v/>
      </c>
      <c r="Y256" s="90" t="str">
        <f t="shared" si="34"/>
        <v/>
      </c>
      <c r="Z256" s="26" t="str">
        <f t="shared" si="35"/>
        <v/>
      </c>
      <c r="AA256" s="26"/>
      <c r="AB256" s="26"/>
    </row>
    <row r="257" spans="1:28" ht="21" customHeight="1" x14ac:dyDescent="0.25">
      <c r="A257" s="62">
        <f t="shared" si="30"/>
        <v>2021</v>
      </c>
      <c r="B257" s="62">
        <f t="shared" si="31"/>
        <v>2</v>
      </c>
      <c r="C257" s="62">
        <f t="shared" si="32"/>
        <v>10</v>
      </c>
      <c r="D257" s="62">
        <f t="shared" si="33"/>
        <v>43</v>
      </c>
      <c r="E257" s="24">
        <f>WORKDAY.INTL(E256,1,11,JoursFériés21[])</f>
        <v>44497</v>
      </c>
      <c r="F257" s="100" t="str">
        <f t="shared" si="27"/>
        <v>44497-TEST</v>
      </c>
      <c r="G257" s="78" t="str">
        <f>IFERROR(VLOOKUP($F257,Kélio[],4,FALSE),"")</f>
        <v/>
      </c>
      <c r="H257" s="76" t="str">
        <f t="shared" si="28"/>
        <v/>
      </c>
      <c r="I257" s="78">
        <f t="shared" si="29"/>
        <v>0</v>
      </c>
      <c r="J257" s="76">
        <f>IFERROR(IF(VLOOKUP(F257,THP[],7,FALSE)="OUI",H257,SUMIFS('Hors prod'!K:K,'Hors prod'!B:B,E257,'Hors prod'!F:F,$G$2)*24),0)</f>
        <v>0</v>
      </c>
      <c r="K257" s="38" t="str">
        <f>IFERROR(VLOOKUP($F257,Prod!$A$2:$L$2,7,FALSE),"")</f>
        <v/>
      </c>
      <c r="L257" s="25" t="str">
        <f>IFERROR(IF(K257&gt;0,(K257/(Objectifs!$B$7*($H257-$J257))),""),"")</f>
        <v/>
      </c>
      <c r="M257" s="27" t="str">
        <f>IFERROR(VLOOKUP($F257,Prod!$A$2:$L$2,6,FALSE),"")</f>
        <v/>
      </c>
      <c r="N257" s="25" t="str">
        <f>IFERROR(IF(M257&gt;0,(M257/(Objectifs!$B$8*($H257-$J257))),""),"")</f>
        <v/>
      </c>
      <c r="O257" s="27" t="str">
        <f>IFERROR(VLOOKUP($F257,Prod!$A$2:$L$2,8,FALSE),"")</f>
        <v/>
      </c>
      <c r="P257" s="25" t="str">
        <f>IFERROR(IF(O257&gt;0,(O257/(Objectifs!$B$9*($H257-$J257))),""),"")</f>
        <v/>
      </c>
      <c r="Q257" s="27" t="str">
        <f>IFERROR(VLOOKUP($F257,Prod!$A$2:$L$2,11,FALSE),"")</f>
        <v/>
      </c>
      <c r="R257" s="25" t="str">
        <f>IFERROR(IF(Q257&gt;0,(Q257/(Objectifs!$B$10*(($H257-$J257)))),""),"")</f>
        <v/>
      </c>
      <c r="S257" s="27" t="str">
        <f>IFERROR(VLOOKUP($F257,Prod!$A$2:$L$2,10,FALSE),"")</f>
        <v/>
      </c>
      <c r="T257" s="25" t="str">
        <f>IFERROR(IF(S257&gt;0,(S257/(Objectifs!$B$13*(($H257-$J257)))),""),"")</f>
        <v/>
      </c>
      <c r="U257" s="27" t="str">
        <f>IFERROR(VLOOKUP($F257,Prod!$A$2:$L$2,9,FALSE),"")</f>
        <v/>
      </c>
      <c r="V257" s="25" t="str">
        <f>IFERROR(IF(U257&gt;0,(U257/(Objectifs!$B$14*(($H257-$J257)))),""),"")</f>
        <v/>
      </c>
      <c r="W257" s="27" t="str">
        <f>IFERROR(VLOOKUP($F257,Prod!$A$2:$L$2,12,FALSE),"")</f>
        <v/>
      </c>
      <c r="X257" s="25" t="str">
        <f>IFERROR(IF(W257&gt;0,(W257/(Objectifs!$B$15*(($H257-$J257)))),""),"")</f>
        <v/>
      </c>
      <c r="Y257" s="90" t="str">
        <f t="shared" si="34"/>
        <v/>
      </c>
      <c r="Z257" s="26" t="str">
        <f t="shared" si="35"/>
        <v/>
      </c>
      <c r="AA257" s="26"/>
      <c r="AB257" s="26"/>
    </row>
    <row r="258" spans="1:28" ht="21" customHeight="1" x14ac:dyDescent="0.25">
      <c r="A258" s="62">
        <f t="shared" si="30"/>
        <v>2021</v>
      </c>
      <c r="B258" s="62">
        <f t="shared" si="31"/>
        <v>2</v>
      </c>
      <c r="C258" s="62">
        <f t="shared" si="32"/>
        <v>10</v>
      </c>
      <c r="D258" s="62">
        <f t="shared" si="33"/>
        <v>43</v>
      </c>
      <c r="E258" s="24">
        <f>WORKDAY.INTL(E257,1,11,JoursFériés21[])</f>
        <v>44498</v>
      </c>
      <c r="F258" s="100" t="str">
        <f t="shared" si="27"/>
        <v>44498-TEST</v>
      </c>
      <c r="G258" s="78" t="str">
        <f>IFERROR(VLOOKUP($F258,Kélio[],4,FALSE),"")</f>
        <v/>
      </c>
      <c r="H258" s="76" t="str">
        <f t="shared" si="28"/>
        <v/>
      </c>
      <c r="I258" s="78">
        <f t="shared" si="29"/>
        <v>0</v>
      </c>
      <c r="J258" s="76">
        <f>IFERROR(IF(VLOOKUP(F258,THP[],7,FALSE)="OUI",H258,SUMIFS('Hors prod'!K:K,'Hors prod'!B:B,E258,'Hors prod'!F:F,$G$2)*24),0)</f>
        <v>0</v>
      </c>
      <c r="K258" s="38" t="str">
        <f>IFERROR(VLOOKUP($F258,Prod!$A$2:$L$2,7,FALSE),"")</f>
        <v/>
      </c>
      <c r="L258" s="25" t="str">
        <f>IFERROR(IF(K258&gt;0,(K258/(Objectifs!$B$7*($H258-$J258))),""),"")</f>
        <v/>
      </c>
      <c r="M258" s="27" t="str">
        <f>IFERROR(VLOOKUP($F258,Prod!$A$2:$L$2,6,FALSE),"")</f>
        <v/>
      </c>
      <c r="N258" s="25" t="str">
        <f>IFERROR(IF(M258&gt;0,(M258/(Objectifs!$B$8*($H258-$J258))),""),"")</f>
        <v/>
      </c>
      <c r="O258" s="27" t="str">
        <f>IFERROR(VLOOKUP($F258,Prod!$A$2:$L$2,8,FALSE),"")</f>
        <v/>
      </c>
      <c r="P258" s="25" t="str">
        <f>IFERROR(IF(O258&gt;0,(O258/(Objectifs!$B$9*($H258-$J258))),""),"")</f>
        <v/>
      </c>
      <c r="Q258" s="27" t="str">
        <f>IFERROR(VLOOKUP($F258,Prod!$A$2:$L$2,11,FALSE),"")</f>
        <v/>
      </c>
      <c r="R258" s="25" t="str">
        <f>IFERROR(IF(Q258&gt;0,(Q258/(Objectifs!$B$10*(($H258-$J258)))),""),"")</f>
        <v/>
      </c>
      <c r="S258" s="27" t="str">
        <f>IFERROR(VLOOKUP($F258,Prod!$A$2:$L$2,10,FALSE),"")</f>
        <v/>
      </c>
      <c r="T258" s="25" t="str">
        <f>IFERROR(IF(S258&gt;0,(S258/(Objectifs!$B$13*(($H258-$J258)))),""),"")</f>
        <v/>
      </c>
      <c r="U258" s="27" t="str">
        <f>IFERROR(VLOOKUP($F258,Prod!$A$2:$L$2,9,FALSE),"")</f>
        <v/>
      </c>
      <c r="V258" s="25" t="str">
        <f>IFERROR(IF(U258&gt;0,(U258/(Objectifs!$B$14*(($H258-$J258)))),""),"")</f>
        <v/>
      </c>
      <c r="W258" s="27" t="str">
        <f>IFERROR(VLOOKUP($F258,Prod!$A$2:$L$2,12,FALSE),"")</f>
        <v/>
      </c>
      <c r="X258" s="25" t="str">
        <f>IFERROR(IF(W258&gt;0,(W258/(Objectifs!$B$15*(($H258-$J258)))),""),"")</f>
        <v/>
      </c>
      <c r="Y258" s="90" t="str">
        <f t="shared" si="34"/>
        <v/>
      </c>
      <c r="Z258" s="26" t="str">
        <f t="shared" si="35"/>
        <v/>
      </c>
      <c r="AA258" s="26"/>
      <c r="AB258" s="26"/>
    </row>
    <row r="259" spans="1:28" ht="21" customHeight="1" x14ac:dyDescent="0.25">
      <c r="A259" s="62">
        <f t="shared" si="30"/>
        <v>2021</v>
      </c>
      <c r="B259" s="62">
        <f t="shared" si="31"/>
        <v>2</v>
      </c>
      <c r="C259" s="62">
        <f t="shared" si="32"/>
        <v>10</v>
      </c>
      <c r="D259" s="62">
        <f t="shared" si="33"/>
        <v>43</v>
      </c>
      <c r="E259" s="24">
        <f>WORKDAY.INTL(E258,1,11,JoursFériés21[])</f>
        <v>44499</v>
      </c>
      <c r="F259" s="100" t="str">
        <f t="shared" si="27"/>
        <v>44499-TEST</v>
      </c>
      <c r="G259" s="78" t="str">
        <f>IFERROR(VLOOKUP($F259,Kélio[],4,FALSE),"")</f>
        <v/>
      </c>
      <c r="H259" s="76" t="str">
        <f t="shared" si="28"/>
        <v/>
      </c>
      <c r="I259" s="78">
        <f t="shared" si="29"/>
        <v>0</v>
      </c>
      <c r="J259" s="76">
        <f>IFERROR(IF(VLOOKUP(F259,THP[],7,FALSE)="OUI",H259,SUMIFS('Hors prod'!K:K,'Hors prod'!B:B,E259,'Hors prod'!F:F,$G$2)*24),0)</f>
        <v>0</v>
      </c>
      <c r="K259" s="38" t="str">
        <f>IFERROR(VLOOKUP($F259,Prod!$A$2:$L$2,7,FALSE),"")</f>
        <v/>
      </c>
      <c r="L259" s="25" t="str">
        <f>IFERROR(IF(K259&gt;0,(K259/(Objectifs!$B$7*($H259-$J259))),""),"")</f>
        <v/>
      </c>
      <c r="M259" s="27" t="str">
        <f>IFERROR(VLOOKUP($F259,Prod!$A$2:$L$2,6,FALSE),"")</f>
        <v/>
      </c>
      <c r="N259" s="25" t="str">
        <f>IFERROR(IF(M259&gt;0,(M259/(Objectifs!$B$8*($H259-$J259))),""),"")</f>
        <v/>
      </c>
      <c r="O259" s="27" t="str">
        <f>IFERROR(VLOOKUP($F259,Prod!$A$2:$L$2,8,FALSE),"")</f>
        <v/>
      </c>
      <c r="P259" s="25" t="str">
        <f>IFERROR(IF(O259&gt;0,(O259/(Objectifs!$B$9*($H259-$J259))),""),"")</f>
        <v/>
      </c>
      <c r="Q259" s="27" t="str">
        <f>IFERROR(VLOOKUP($F259,Prod!$A$2:$L$2,11,FALSE),"")</f>
        <v/>
      </c>
      <c r="R259" s="25" t="str">
        <f>IFERROR(IF(Q259&gt;0,(Q259/(Objectifs!$B$10*(($H259-$J259)))),""),"")</f>
        <v/>
      </c>
      <c r="S259" s="27" t="str">
        <f>IFERROR(VLOOKUP($F259,Prod!$A$2:$L$2,10,FALSE),"")</f>
        <v/>
      </c>
      <c r="T259" s="25" t="str">
        <f>IFERROR(IF(S259&gt;0,(S259/(Objectifs!$B$13*(($H259-$J259)))),""),"")</f>
        <v/>
      </c>
      <c r="U259" s="27" t="str">
        <f>IFERROR(VLOOKUP($F259,Prod!$A$2:$L$2,9,FALSE),"")</f>
        <v/>
      </c>
      <c r="V259" s="25" t="str">
        <f>IFERROR(IF(U259&gt;0,(U259/(Objectifs!$B$14*(($H259-$J259)))),""),"")</f>
        <v/>
      </c>
      <c r="W259" s="27" t="str">
        <f>IFERROR(VLOOKUP($F259,Prod!$A$2:$L$2,12,FALSE),"")</f>
        <v/>
      </c>
      <c r="X259" s="25" t="str">
        <f>IFERROR(IF(W259&gt;0,(W259/(Objectifs!$B$15*(($H259-$J259)))),""),"")</f>
        <v/>
      </c>
      <c r="Y259" s="90" t="str">
        <f t="shared" si="34"/>
        <v/>
      </c>
      <c r="Z259" s="26" t="str">
        <f t="shared" si="35"/>
        <v/>
      </c>
      <c r="AA259" s="26"/>
      <c r="AB259" s="26"/>
    </row>
    <row r="260" spans="1:28" ht="21" customHeight="1" x14ac:dyDescent="0.25">
      <c r="A260" s="62">
        <f t="shared" si="30"/>
        <v>2021</v>
      </c>
      <c r="B260" s="62">
        <f t="shared" si="31"/>
        <v>2</v>
      </c>
      <c r="C260" s="62">
        <f t="shared" si="32"/>
        <v>11</v>
      </c>
      <c r="D260" s="62">
        <f t="shared" si="33"/>
        <v>44</v>
      </c>
      <c r="E260" s="24">
        <f>WORKDAY.INTL(E259,1,11,JoursFériés21[])</f>
        <v>44502</v>
      </c>
      <c r="F260" s="100" t="str">
        <f t="shared" si="27"/>
        <v>44502-TEST</v>
      </c>
      <c r="G260" s="78" t="str">
        <f>IFERROR(VLOOKUP($F260,Kélio[],4,FALSE),"")</f>
        <v/>
      </c>
      <c r="H260" s="76" t="str">
        <f t="shared" si="28"/>
        <v/>
      </c>
      <c r="I260" s="78">
        <f t="shared" si="29"/>
        <v>0</v>
      </c>
      <c r="J260" s="76">
        <f>IFERROR(IF(VLOOKUP(F260,THP[],7,FALSE)="OUI",H260,SUMIFS('Hors prod'!K:K,'Hors prod'!B:B,E260,'Hors prod'!F:F,$G$2)*24),0)</f>
        <v>0</v>
      </c>
      <c r="K260" s="38" t="str">
        <f>IFERROR(VLOOKUP($F260,Prod!$A$2:$L$2,7,FALSE),"")</f>
        <v/>
      </c>
      <c r="L260" s="25" t="str">
        <f>IFERROR(IF(K260&gt;0,(K260/(Objectifs!$B$7*($H260-$J260))),""),"")</f>
        <v/>
      </c>
      <c r="M260" s="27" t="str">
        <f>IFERROR(VLOOKUP($F260,Prod!$A$2:$L$2,6,FALSE),"")</f>
        <v/>
      </c>
      <c r="N260" s="25" t="str">
        <f>IFERROR(IF(M260&gt;0,(M260/(Objectifs!$B$8*($H260-$J260))),""),"")</f>
        <v/>
      </c>
      <c r="O260" s="27" t="str">
        <f>IFERROR(VLOOKUP($F260,Prod!$A$2:$L$2,8,FALSE),"")</f>
        <v/>
      </c>
      <c r="P260" s="25" t="str">
        <f>IFERROR(IF(O260&gt;0,(O260/(Objectifs!$B$9*($H260-$J260))),""),"")</f>
        <v/>
      </c>
      <c r="Q260" s="27" t="str">
        <f>IFERROR(VLOOKUP($F260,Prod!$A$2:$L$2,11,FALSE),"")</f>
        <v/>
      </c>
      <c r="R260" s="25" t="str">
        <f>IFERROR(IF(Q260&gt;0,(Q260/(Objectifs!$B$10*(($H260-$J260)))),""),"")</f>
        <v/>
      </c>
      <c r="S260" s="27" t="str">
        <f>IFERROR(VLOOKUP($F260,Prod!$A$2:$L$2,10,FALSE),"")</f>
        <v/>
      </c>
      <c r="T260" s="25" t="str">
        <f>IFERROR(IF(S260&gt;0,(S260/(Objectifs!$B$13*(($H260-$J260)))),""),"")</f>
        <v/>
      </c>
      <c r="U260" s="27" t="str">
        <f>IFERROR(VLOOKUP($F260,Prod!$A$2:$L$2,9,FALSE),"")</f>
        <v/>
      </c>
      <c r="V260" s="25" t="str">
        <f>IFERROR(IF(U260&gt;0,(U260/(Objectifs!$B$14*(($H260-$J260)))),""),"")</f>
        <v/>
      </c>
      <c r="W260" s="27" t="str">
        <f>IFERROR(VLOOKUP($F260,Prod!$A$2:$L$2,12,FALSE),"")</f>
        <v/>
      </c>
      <c r="X260" s="25" t="str">
        <f>IFERROR(IF(W260&gt;0,(W260/(Objectifs!$B$15*(($H260-$J260)))),""),"")</f>
        <v/>
      </c>
      <c r="Y260" s="90" t="str">
        <f t="shared" si="34"/>
        <v/>
      </c>
      <c r="Z260" s="26" t="str">
        <f t="shared" si="35"/>
        <v/>
      </c>
      <c r="AA260" s="26"/>
      <c r="AB260" s="26"/>
    </row>
    <row r="261" spans="1:28" ht="21" customHeight="1" x14ac:dyDescent="0.25">
      <c r="A261" s="62">
        <f t="shared" si="30"/>
        <v>2021</v>
      </c>
      <c r="B261" s="62">
        <f t="shared" si="31"/>
        <v>2</v>
      </c>
      <c r="C261" s="62">
        <f t="shared" si="32"/>
        <v>11</v>
      </c>
      <c r="D261" s="62">
        <f>_xlfn.ISOWEEKNUM(E261)</f>
        <v>44</v>
      </c>
      <c r="E261" s="24">
        <f>WORKDAY.INTL(E260,1,11,JoursFériés21[])</f>
        <v>44503</v>
      </c>
      <c r="F261" s="100" t="str">
        <f t="shared" si="27"/>
        <v>44503-TEST</v>
      </c>
      <c r="G261" s="78" t="str">
        <f>IFERROR(VLOOKUP($F261,Kélio[],4,FALSE),"")</f>
        <v/>
      </c>
      <c r="H261" s="76" t="str">
        <f t="shared" si="28"/>
        <v/>
      </c>
      <c r="I261" s="78">
        <f t="shared" si="29"/>
        <v>0</v>
      </c>
      <c r="J261" s="76">
        <f>IFERROR(IF(VLOOKUP(F261,THP[],7,FALSE)="OUI",H261,SUMIFS('Hors prod'!K:K,'Hors prod'!B:B,E261,'Hors prod'!F:F,$G$2)*24),0)</f>
        <v>0</v>
      </c>
      <c r="K261" s="38" t="str">
        <f>IFERROR(VLOOKUP($F261,Prod!$A$2:$L$2,7,FALSE),"")</f>
        <v/>
      </c>
      <c r="L261" s="25" t="str">
        <f>IFERROR(IF(K261&gt;0,(K261/(Objectifs!$B$7*($H261-$J261))),""),"")</f>
        <v/>
      </c>
      <c r="M261" s="27" t="str">
        <f>IFERROR(VLOOKUP($F261,Prod!$A$2:$L$2,6,FALSE),"")</f>
        <v/>
      </c>
      <c r="N261" s="25" t="str">
        <f>IFERROR(IF(M261&gt;0,(M261/(Objectifs!$B$8*($H261-$J261))),""),"")</f>
        <v/>
      </c>
      <c r="O261" s="27" t="str">
        <f>IFERROR(VLOOKUP($F261,Prod!$A$2:$L$2,8,FALSE),"")</f>
        <v/>
      </c>
      <c r="P261" s="25" t="str">
        <f>IFERROR(IF(O261&gt;0,(O261/(Objectifs!$B$9*($H261-$J261))),""),"")</f>
        <v/>
      </c>
      <c r="Q261" s="27" t="str">
        <f>IFERROR(VLOOKUP($F261,Prod!$A$2:$L$2,11,FALSE),"")</f>
        <v/>
      </c>
      <c r="R261" s="25" t="str">
        <f>IFERROR(IF(Q261&gt;0,(Q261/(Objectifs!$B$10*(($H261-$J261)))),""),"")</f>
        <v/>
      </c>
      <c r="S261" s="27" t="str">
        <f>IFERROR(VLOOKUP($F261,Prod!$A$2:$L$2,10,FALSE),"")</f>
        <v/>
      </c>
      <c r="T261" s="25" t="str">
        <f>IFERROR(IF(S261&gt;0,(S261/(Objectifs!$B$13*(($H261-$J261)))),""),"")</f>
        <v/>
      </c>
      <c r="U261" s="27" t="str">
        <f>IFERROR(VLOOKUP($F261,Prod!$A$2:$L$2,9,FALSE),"")</f>
        <v/>
      </c>
      <c r="V261" s="25" t="str">
        <f>IFERROR(IF(U261&gt;0,(U261/(Objectifs!$B$14*(($H261-$J261)))),""),"")</f>
        <v/>
      </c>
      <c r="W261" s="27" t="str">
        <f>IFERROR(VLOOKUP($F261,Prod!$A$2:$L$2,12,FALSE),"")</f>
        <v/>
      </c>
      <c r="X261" s="25" t="str">
        <f>IFERROR(IF(W261&gt;0,(W261/(Objectifs!$B$15*(($H261-$J261)))),""),"")</f>
        <v/>
      </c>
      <c r="Y261" s="90" t="str">
        <f t="shared" si="34"/>
        <v/>
      </c>
      <c r="Z261" s="26" t="str">
        <f t="shared" si="35"/>
        <v/>
      </c>
      <c r="AA261" s="26"/>
      <c r="AB261" s="26"/>
    </row>
    <row r="262" spans="1:28" ht="21" customHeight="1" x14ac:dyDescent="0.25">
      <c r="A262" s="62">
        <f t="shared" si="30"/>
        <v>2021</v>
      </c>
      <c r="B262" s="62">
        <f t="shared" si="31"/>
        <v>2</v>
      </c>
      <c r="C262" s="62">
        <f t="shared" si="32"/>
        <v>11</v>
      </c>
      <c r="D262" s="62">
        <f t="shared" ref="D262:D309" si="36">_xlfn.ISOWEEKNUM(E262)</f>
        <v>44</v>
      </c>
      <c r="E262" s="24">
        <f>WORKDAY.INTL(E261,1,11,JoursFériés21[])</f>
        <v>44504</v>
      </c>
      <c r="F262" s="100" t="str">
        <f t="shared" si="27"/>
        <v>44504-TEST</v>
      </c>
      <c r="G262" s="78" t="str">
        <f>IFERROR(VLOOKUP($F262,Kélio[],4,FALSE),"")</f>
        <v/>
      </c>
      <c r="H262" s="76" t="str">
        <f t="shared" si="28"/>
        <v/>
      </c>
      <c r="I262" s="78">
        <f t="shared" si="29"/>
        <v>0</v>
      </c>
      <c r="J262" s="76">
        <f>IFERROR(IF(VLOOKUP(F262,THP[],7,FALSE)="OUI",H262,SUMIFS('Hors prod'!K:K,'Hors prod'!B:B,E262,'Hors prod'!F:F,$G$2)*24),0)</f>
        <v>0</v>
      </c>
      <c r="K262" s="38" t="str">
        <f>IFERROR(VLOOKUP($F262,Prod!$A$2:$L$2,7,FALSE),"")</f>
        <v/>
      </c>
      <c r="L262" s="25" t="str">
        <f>IFERROR(IF(K262&gt;0,(K262/(Objectifs!$B$7*($H262-$J262))),""),"")</f>
        <v/>
      </c>
      <c r="M262" s="27" t="str">
        <f>IFERROR(VLOOKUP($F262,Prod!$A$2:$L$2,6,FALSE),"")</f>
        <v/>
      </c>
      <c r="N262" s="25" t="str">
        <f>IFERROR(IF(M262&gt;0,(M262/(Objectifs!$B$8*($H262-$J262))),""),"")</f>
        <v/>
      </c>
      <c r="O262" s="27" t="str">
        <f>IFERROR(VLOOKUP($F262,Prod!$A$2:$L$2,8,FALSE),"")</f>
        <v/>
      </c>
      <c r="P262" s="25" t="str">
        <f>IFERROR(IF(O262&gt;0,(O262/(Objectifs!$B$9*($H262-$J262))),""),"")</f>
        <v/>
      </c>
      <c r="Q262" s="27" t="str">
        <f>IFERROR(VLOOKUP($F262,Prod!$A$2:$L$2,11,FALSE),"")</f>
        <v/>
      </c>
      <c r="R262" s="25" t="str">
        <f>IFERROR(IF(Q262&gt;0,(Q262/(Objectifs!$B$10*(($H262-$J262)))),""),"")</f>
        <v/>
      </c>
      <c r="S262" s="27" t="str">
        <f>IFERROR(VLOOKUP($F262,Prod!$A$2:$L$2,10,FALSE),"")</f>
        <v/>
      </c>
      <c r="T262" s="25" t="str">
        <f>IFERROR(IF(S262&gt;0,(S262/(Objectifs!$B$13*(($H262-$J262)))),""),"")</f>
        <v/>
      </c>
      <c r="U262" s="27" t="str">
        <f>IFERROR(VLOOKUP($F262,Prod!$A$2:$L$2,9,FALSE),"")</f>
        <v/>
      </c>
      <c r="V262" s="25" t="str">
        <f>IFERROR(IF(U262&gt;0,(U262/(Objectifs!$B$14*(($H262-$J262)))),""),"")</f>
        <v/>
      </c>
      <c r="W262" s="27" t="str">
        <f>IFERROR(VLOOKUP($F262,Prod!$A$2:$L$2,12,FALSE),"")</f>
        <v/>
      </c>
      <c r="X262" s="25" t="str">
        <f>IFERROR(IF(W262&gt;0,(W262/(Objectifs!$B$15*(($H262-$J262)))),""),"")</f>
        <v/>
      </c>
      <c r="Y262" s="90" t="str">
        <f t="shared" si="34"/>
        <v/>
      </c>
      <c r="Z262" s="26" t="str">
        <f t="shared" si="35"/>
        <v/>
      </c>
      <c r="AA262" s="26"/>
      <c r="AB262" s="26"/>
    </row>
    <row r="263" spans="1:28" ht="21" customHeight="1" x14ac:dyDescent="0.25">
      <c r="A263" s="62">
        <f t="shared" si="30"/>
        <v>2021</v>
      </c>
      <c r="B263" s="62">
        <f t="shared" si="31"/>
        <v>2</v>
      </c>
      <c r="C263" s="62">
        <f t="shared" si="32"/>
        <v>11</v>
      </c>
      <c r="D263" s="62">
        <f t="shared" si="36"/>
        <v>44</v>
      </c>
      <c r="E263" s="24">
        <f>WORKDAY.INTL(E262,1,11,JoursFériés21[])</f>
        <v>44505</v>
      </c>
      <c r="F263" s="100" t="str">
        <f t="shared" si="27"/>
        <v>44505-TEST</v>
      </c>
      <c r="G263" s="78" t="str">
        <f>IFERROR(VLOOKUP($F263,Kélio[],4,FALSE),"")</f>
        <v/>
      </c>
      <c r="H263" s="76" t="str">
        <f t="shared" si="28"/>
        <v/>
      </c>
      <c r="I263" s="78">
        <f t="shared" si="29"/>
        <v>0</v>
      </c>
      <c r="J263" s="76">
        <f>IFERROR(IF(VLOOKUP(F263,THP[],7,FALSE)="OUI",H263,SUMIFS('Hors prod'!K:K,'Hors prod'!B:B,E263,'Hors prod'!F:F,$G$2)*24),0)</f>
        <v>0</v>
      </c>
      <c r="K263" s="38" t="str">
        <f>IFERROR(VLOOKUP($F263,Prod!$A$2:$L$2,7,FALSE),"")</f>
        <v/>
      </c>
      <c r="L263" s="25" t="str">
        <f>IFERROR(IF(K263&gt;0,(K263/(Objectifs!$B$7*($H263-$J263))),""),"")</f>
        <v/>
      </c>
      <c r="M263" s="27" t="str">
        <f>IFERROR(VLOOKUP($F263,Prod!$A$2:$L$2,6,FALSE),"")</f>
        <v/>
      </c>
      <c r="N263" s="25" t="str">
        <f>IFERROR(IF(M263&gt;0,(M263/(Objectifs!$B$8*($H263-$J263))),""),"")</f>
        <v/>
      </c>
      <c r="O263" s="27" t="str">
        <f>IFERROR(VLOOKUP($F263,Prod!$A$2:$L$2,8,FALSE),"")</f>
        <v/>
      </c>
      <c r="P263" s="25" t="str">
        <f>IFERROR(IF(O263&gt;0,(O263/(Objectifs!$B$9*($H263-$J263))),""),"")</f>
        <v/>
      </c>
      <c r="Q263" s="27" t="str">
        <f>IFERROR(VLOOKUP($F263,Prod!$A$2:$L$2,11,FALSE),"")</f>
        <v/>
      </c>
      <c r="R263" s="25" t="str">
        <f>IFERROR(IF(Q263&gt;0,(Q263/(Objectifs!$B$10*(($H263-$J263)))),""),"")</f>
        <v/>
      </c>
      <c r="S263" s="27" t="str">
        <f>IFERROR(VLOOKUP($F263,Prod!$A$2:$L$2,10,FALSE),"")</f>
        <v/>
      </c>
      <c r="T263" s="25" t="str">
        <f>IFERROR(IF(S263&gt;0,(S263/(Objectifs!$B$13*(($H263-$J263)))),""),"")</f>
        <v/>
      </c>
      <c r="U263" s="27" t="str">
        <f>IFERROR(VLOOKUP($F263,Prod!$A$2:$L$2,9,FALSE),"")</f>
        <v/>
      </c>
      <c r="V263" s="25" t="str">
        <f>IFERROR(IF(U263&gt;0,(U263/(Objectifs!$B$14*(($H263-$J263)))),""),"")</f>
        <v/>
      </c>
      <c r="W263" s="27" t="str">
        <f>IFERROR(VLOOKUP($F263,Prod!$A$2:$L$2,12,FALSE),"")</f>
        <v/>
      </c>
      <c r="X263" s="25" t="str">
        <f>IFERROR(IF(W263&gt;0,(W263/(Objectifs!$B$15*(($H263-$J263)))),""),"")</f>
        <v/>
      </c>
      <c r="Y263" s="90" t="str">
        <f t="shared" si="34"/>
        <v/>
      </c>
      <c r="Z263" s="26" t="str">
        <f t="shared" si="35"/>
        <v/>
      </c>
      <c r="AA263" s="26"/>
      <c r="AB263" s="26"/>
    </row>
    <row r="264" spans="1:28" ht="21" customHeight="1" x14ac:dyDescent="0.25">
      <c r="A264" s="62">
        <f t="shared" si="30"/>
        <v>2021</v>
      </c>
      <c r="B264" s="62">
        <f t="shared" si="31"/>
        <v>2</v>
      </c>
      <c r="C264" s="62">
        <f t="shared" si="32"/>
        <v>11</v>
      </c>
      <c r="D264" s="62">
        <f t="shared" si="36"/>
        <v>44</v>
      </c>
      <c r="E264" s="24">
        <f>WORKDAY.INTL(E263,1,11,JoursFériés21[])</f>
        <v>44506</v>
      </c>
      <c r="F264" s="100" t="str">
        <f t="shared" si="27"/>
        <v>44506-TEST</v>
      </c>
      <c r="G264" s="78" t="str">
        <f>IFERROR(VLOOKUP($F264,Kélio[],4,FALSE),"")</f>
        <v/>
      </c>
      <c r="H264" s="76" t="str">
        <f t="shared" si="28"/>
        <v/>
      </c>
      <c r="I264" s="78">
        <f t="shared" si="29"/>
        <v>0</v>
      </c>
      <c r="J264" s="76">
        <f>IFERROR(IF(VLOOKUP(F264,THP[],7,FALSE)="OUI",H264,SUMIFS('Hors prod'!K:K,'Hors prod'!B:B,E264,'Hors prod'!F:F,$G$2)*24),0)</f>
        <v>0</v>
      </c>
      <c r="K264" s="38" t="str">
        <f>IFERROR(VLOOKUP($F264,Prod!$A$2:$L$2,7,FALSE),"")</f>
        <v/>
      </c>
      <c r="L264" s="25" t="str">
        <f>IFERROR(IF(K264&gt;0,(K264/(Objectifs!$B$7*($H264-$J264))),""),"")</f>
        <v/>
      </c>
      <c r="M264" s="27" t="str">
        <f>IFERROR(VLOOKUP($F264,Prod!$A$2:$L$2,6,FALSE),"")</f>
        <v/>
      </c>
      <c r="N264" s="25" t="str">
        <f>IFERROR(IF(M264&gt;0,(M264/(Objectifs!$B$8*($H264-$J264))),""),"")</f>
        <v/>
      </c>
      <c r="O264" s="27" t="str">
        <f>IFERROR(VLOOKUP($F264,Prod!$A$2:$L$2,8,FALSE),"")</f>
        <v/>
      </c>
      <c r="P264" s="25" t="str">
        <f>IFERROR(IF(O264&gt;0,(O264/(Objectifs!$B$9*($H264-$J264))),""),"")</f>
        <v/>
      </c>
      <c r="Q264" s="27" t="str">
        <f>IFERROR(VLOOKUP($F264,Prod!$A$2:$L$2,11,FALSE),"")</f>
        <v/>
      </c>
      <c r="R264" s="25" t="str">
        <f>IFERROR(IF(Q264&gt;0,(Q264/(Objectifs!$B$10*(($H264-$J264)))),""),"")</f>
        <v/>
      </c>
      <c r="S264" s="27" t="str">
        <f>IFERROR(VLOOKUP($F264,Prod!$A$2:$L$2,10,FALSE),"")</f>
        <v/>
      </c>
      <c r="T264" s="25" t="str">
        <f>IFERROR(IF(S264&gt;0,(S264/(Objectifs!$B$13*(($H264-$J264)))),""),"")</f>
        <v/>
      </c>
      <c r="U264" s="27" t="str">
        <f>IFERROR(VLOOKUP($F264,Prod!$A$2:$L$2,9,FALSE),"")</f>
        <v/>
      </c>
      <c r="V264" s="25" t="str">
        <f>IFERROR(IF(U264&gt;0,(U264/(Objectifs!$B$14*(($H264-$J264)))),""),"")</f>
        <v/>
      </c>
      <c r="W264" s="27" t="str">
        <f>IFERROR(VLOOKUP($F264,Prod!$A$2:$L$2,12,FALSE),"")</f>
        <v/>
      </c>
      <c r="X264" s="25" t="str">
        <f>IFERROR(IF(W264&gt;0,(W264/(Objectifs!$B$15*(($H264-$J264)))),""),"")</f>
        <v/>
      </c>
      <c r="Y264" s="90" t="str">
        <f t="shared" si="34"/>
        <v/>
      </c>
      <c r="Z264" s="26" t="str">
        <f t="shared" si="35"/>
        <v/>
      </c>
      <c r="AA264" s="26"/>
      <c r="AB264" s="26"/>
    </row>
    <row r="265" spans="1:28" ht="21" customHeight="1" x14ac:dyDescent="0.25">
      <c r="A265" s="62">
        <f t="shared" si="30"/>
        <v>2021</v>
      </c>
      <c r="B265" s="62">
        <f t="shared" si="31"/>
        <v>2</v>
      </c>
      <c r="C265" s="62">
        <f t="shared" si="32"/>
        <v>11</v>
      </c>
      <c r="D265" s="62">
        <f t="shared" si="36"/>
        <v>45</v>
      </c>
      <c r="E265" s="24">
        <f>WORKDAY.INTL(E264,1,11,JoursFériés21[])</f>
        <v>44508</v>
      </c>
      <c r="F265" s="100" t="str">
        <f t="shared" ref="F265:F309" si="37">$E265&amp;"-"&amp;$G$2</f>
        <v>44508-TEST</v>
      </c>
      <c r="G265" s="78" t="str">
        <f>IFERROR(VLOOKUP($F265,Kélio[],4,FALSE),"")</f>
        <v/>
      </c>
      <c r="H265" s="76" t="str">
        <f t="shared" ref="H265:H276" si="38">IFERROR(G265*24,"")</f>
        <v/>
      </c>
      <c r="I265" s="78">
        <f t="shared" ref="I265:I276" si="39">IFERROR(J265/24,"")</f>
        <v>0</v>
      </c>
      <c r="J265" s="76">
        <f>IFERROR(IF(VLOOKUP(F265,THP[],7,FALSE)="OUI",H265,SUMIFS('Hors prod'!K:K,'Hors prod'!B:B,E265,'Hors prod'!F:F,$G$2)*24),0)</f>
        <v>0</v>
      </c>
      <c r="K265" s="38" t="str">
        <f>IFERROR(VLOOKUP($F265,Prod!$A$2:$L$2,7,FALSE),"")</f>
        <v/>
      </c>
      <c r="L265" s="25" t="str">
        <f>IFERROR(IF(K265&gt;0,(K265/(Objectifs!$B$7*($H265-$J265))),""),"")</f>
        <v/>
      </c>
      <c r="M265" s="27" t="str">
        <f>IFERROR(VLOOKUP($F265,Prod!$A$2:$L$2,6,FALSE),"")</f>
        <v/>
      </c>
      <c r="N265" s="25" t="str">
        <f>IFERROR(IF(M265&gt;0,(M265/(Objectifs!$B$8*($H265-$J265))),""),"")</f>
        <v/>
      </c>
      <c r="O265" s="27" t="str">
        <f>IFERROR(VLOOKUP($F265,Prod!$A$2:$L$2,8,FALSE),"")</f>
        <v/>
      </c>
      <c r="P265" s="25" t="str">
        <f>IFERROR(IF(O265&gt;0,(O265/(Objectifs!$B$9*($H265-$J265))),""),"")</f>
        <v/>
      </c>
      <c r="Q265" s="27" t="str">
        <f>IFERROR(VLOOKUP($F265,Prod!$A$2:$L$2,11,FALSE),"")</f>
        <v/>
      </c>
      <c r="R265" s="25" t="str">
        <f>IFERROR(IF(Q265&gt;0,(Q265/(Objectifs!$B$10*(($H265-$J265)))),""),"")</f>
        <v/>
      </c>
      <c r="S265" s="27" t="str">
        <f>IFERROR(VLOOKUP($F265,Prod!$A$2:$L$2,10,FALSE),"")</f>
        <v/>
      </c>
      <c r="T265" s="25" t="str">
        <f>IFERROR(IF(S265&gt;0,(S265/(Objectifs!$B$13*(($H265-$J265)))),""),"")</f>
        <v/>
      </c>
      <c r="U265" s="27" t="str">
        <f>IFERROR(VLOOKUP($F265,Prod!$A$2:$L$2,9,FALSE),"")</f>
        <v/>
      </c>
      <c r="V265" s="25" t="str">
        <f>IFERROR(IF(U265&gt;0,(U265/(Objectifs!$B$14*(($H265-$J265)))),""),"")</f>
        <v/>
      </c>
      <c r="W265" s="27" t="str">
        <f>IFERROR(VLOOKUP($F265,Prod!$A$2:$L$2,12,FALSE),"")</f>
        <v/>
      </c>
      <c r="X265" s="25" t="str">
        <f>IFERROR(IF(W265&gt;0,(W265/(Objectifs!$B$15*(($H265-$J265)))),""),"")</f>
        <v/>
      </c>
      <c r="Y265" s="90" t="str">
        <f t="shared" si="34"/>
        <v/>
      </c>
      <c r="Z265" s="26" t="str">
        <f t="shared" si="35"/>
        <v/>
      </c>
      <c r="AA265" s="26"/>
      <c r="AB265" s="26"/>
    </row>
    <row r="266" spans="1:28" ht="21" customHeight="1" x14ac:dyDescent="0.25">
      <c r="A266" s="62">
        <f t="shared" ref="A266:A309" si="40">YEAR(E266)</f>
        <v>2021</v>
      </c>
      <c r="B266" s="62">
        <f t="shared" ref="B266:B309" si="41">IF(MONTH(E266)&lt;7,1,2)</f>
        <v>2</v>
      </c>
      <c r="C266" s="62">
        <f t="shared" ref="C266:C309" si="42">MONTH(E266)</f>
        <v>11</v>
      </c>
      <c r="D266" s="62">
        <f t="shared" si="36"/>
        <v>45</v>
      </c>
      <c r="E266" s="24">
        <f>WORKDAY.INTL(E265,1,11,JoursFériés21[])</f>
        <v>44509</v>
      </c>
      <c r="F266" s="100" t="str">
        <f t="shared" si="37"/>
        <v>44509-TEST</v>
      </c>
      <c r="G266" s="78" t="str">
        <f>IFERROR(VLOOKUP($F266,Kélio[],4,FALSE),"")</f>
        <v/>
      </c>
      <c r="H266" s="76" t="str">
        <f t="shared" si="38"/>
        <v/>
      </c>
      <c r="I266" s="78">
        <f t="shared" si="39"/>
        <v>0</v>
      </c>
      <c r="J266" s="76">
        <f>IFERROR(IF(VLOOKUP(F266,THP[],7,FALSE)="OUI",H266,SUMIFS('Hors prod'!K:K,'Hors prod'!B:B,E266,'Hors prod'!F:F,$G$2)*24),0)</f>
        <v>0</v>
      </c>
      <c r="K266" s="38" t="str">
        <f>IFERROR(VLOOKUP($F266,Prod!$A$2:$L$2,7,FALSE),"")</f>
        <v/>
      </c>
      <c r="L266" s="25" t="str">
        <f>IFERROR(IF(K266&gt;0,(K266/(Objectifs!$B$7*($H266-$J266))),""),"")</f>
        <v/>
      </c>
      <c r="M266" s="27" t="str">
        <f>IFERROR(VLOOKUP($F266,Prod!$A$2:$L$2,6,FALSE),"")</f>
        <v/>
      </c>
      <c r="N266" s="25" t="str">
        <f>IFERROR(IF(M266&gt;0,(M266/(Objectifs!$B$8*($H266-$J266))),""),"")</f>
        <v/>
      </c>
      <c r="O266" s="27" t="str">
        <f>IFERROR(VLOOKUP($F266,Prod!$A$2:$L$2,8,FALSE),"")</f>
        <v/>
      </c>
      <c r="P266" s="25" t="str">
        <f>IFERROR(IF(O266&gt;0,(O266/(Objectifs!$B$9*($H266-$J266))),""),"")</f>
        <v/>
      </c>
      <c r="Q266" s="27" t="str">
        <f>IFERROR(VLOOKUP($F266,Prod!$A$2:$L$2,11,FALSE),"")</f>
        <v/>
      </c>
      <c r="R266" s="25" t="str">
        <f>IFERROR(IF(Q266&gt;0,(Q266/(Objectifs!$B$10*(($H266-$J266)))),""),"")</f>
        <v/>
      </c>
      <c r="S266" s="27" t="str">
        <f>IFERROR(VLOOKUP($F266,Prod!$A$2:$L$2,10,FALSE),"")</f>
        <v/>
      </c>
      <c r="T266" s="25" t="str">
        <f>IFERROR(IF(S266&gt;0,(S266/(Objectifs!$B$13*(($H266-$J266)))),""),"")</f>
        <v/>
      </c>
      <c r="U266" s="27" t="str">
        <f>IFERROR(VLOOKUP($F266,Prod!$A$2:$L$2,9,FALSE),"")</f>
        <v/>
      </c>
      <c r="V266" s="25" t="str">
        <f>IFERROR(IF(U266&gt;0,(U266/(Objectifs!$B$14*(($H266-$J266)))),""),"")</f>
        <v/>
      </c>
      <c r="W266" s="27" t="str">
        <f>IFERROR(VLOOKUP($F266,Prod!$A$2:$L$2,12,FALSE),"")</f>
        <v/>
      </c>
      <c r="X266" s="25" t="str">
        <f>IFERROR(IF(W266&gt;0,(W266/(Objectifs!$B$15*(($H266-$J266)))),""),"")</f>
        <v/>
      </c>
      <c r="Y266" s="90" t="str">
        <f t="shared" ref="Y266:Y309" si="43">IF(SUM(L266,N266,P266,R266,T266,V266,X266)&gt;0,SUM(L266,N266,P266,R266,T266,V266,X266),"")</f>
        <v/>
      </c>
      <c r="Z266" s="26" t="str">
        <f t="shared" ref="Z266:Z309" si="44">IF(Y266="","",IF(Y266&gt;=1,"Excellent",IF(AND(Y266&gt;=0.9,Y266&lt;1),"Satisfaisant",IF(AND(Y266&gt;=0.75,Y266&lt;0.9),"A améliorer","Point d'alerte"))))</f>
        <v/>
      </c>
      <c r="AA266" s="26"/>
      <c r="AB266" s="26"/>
    </row>
    <row r="267" spans="1:28" ht="21" customHeight="1" x14ac:dyDescent="0.25">
      <c r="A267" s="62">
        <f t="shared" si="40"/>
        <v>2021</v>
      </c>
      <c r="B267" s="62">
        <f t="shared" si="41"/>
        <v>2</v>
      </c>
      <c r="C267" s="62">
        <f t="shared" si="42"/>
        <v>11</v>
      </c>
      <c r="D267" s="62">
        <f t="shared" si="36"/>
        <v>45</v>
      </c>
      <c r="E267" s="24">
        <f>WORKDAY.INTL(E266,1,11,JoursFériés21[])</f>
        <v>44510</v>
      </c>
      <c r="F267" s="100" t="str">
        <f t="shared" si="37"/>
        <v>44510-TEST</v>
      </c>
      <c r="G267" s="78" t="str">
        <f>IFERROR(VLOOKUP($F267,Kélio[],4,FALSE),"")</f>
        <v/>
      </c>
      <c r="H267" s="76" t="str">
        <f t="shared" si="38"/>
        <v/>
      </c>
      <c r="I267" s="78">
        <f t="shared" si="39"/>
        <v>0</v>
      </c>
      <c r="J267" s="76">
        <f>IFERROR(IF(VLOOKUP(F267,THP[],7,FALSE)="OUI",H267,SUMIFS('Hors prod'!K:K,'Hors prod'!B:B,E267,'Hors prod'!F:F,$G$2)*24),0)</f>
        <v>0</v>
      </c>
      <c r="K267" s="38" t="str">
        <f>IFERROR(VLOOKUP($F267,Prod!$A$2:$L$2,7,FALSE),"")</f>
        <v/>
      </c>
      <c r="L267" s="25" t="str">
        <f>IFERROR(IF(K267&gt;0,(K267/(Objectifs!$B$7*($H267-$J267))),""),"")</f>
        <v/>
      </c>
      <c r="M267" s="27" t="str">
        <f>IFERROR(VLOOKUP($F267,Prod!$A$2:$L$2,6,FALSE),"")</f>
        <v/>
      </c>
      <c r="N267" s="25" t="str">
        <f>IFERROR(IF(M267&gt;0,(M267/(Objectifs!$B$8*($H267-$J267))),""),"")</f>
        <v/>
      </c>
      <c r="O267" s="27" t="str">
        <f>IFERROR(VLOOKUP($F267,Prod!$A$2:$L$2,8,FALSE),"")</f>
        <v/>
      </c>
      <c r="P267" s="25" t="str">
        <f>IFERROR(IF(O267&gt;0,(O267/(Objectifs!$B$9*($H267-$J267))),""),"")</f>
        <v/>
      </c>
      <c r="Q267" s="27" t="str">
        <f>IFERROR(VLOOKUP($F267,Prod!$A$2:$L$2,11,FALSE),"")</f>
        <v/>
      </c>
      <c r="R267" s="25" t="str">
        <f>IFERROR(IF(Q267&gt;0,(Q267/(Objectifs!$B$10*(($H267-$J267)))),""),"")</f>
        <v/>
      </c>
      <c r="S267" s="27" t="str">
        <f>IFERROR(VLOOKUP($F267,Prod!$A$2:$L$2,10,FALSE),"")</f>
        <v/>
      </c>
      <c r="T267" s="25" t="str">
        <f>IFERROR(IF(S267&gt;0,(S267/(Objectifs!$B$13*(($H267-$J267)))),""),"")</f>
        <v/>
      </c>
      <c r="U267" s="27" t="str">
        <f>IFERROR(VLOOKUP($F267,Prod!$A$2:$L$2,9,FALSE),"")</f>
        <v/>
      </c>
      <c r="V267" s="25" t="str">
        <f>IFERROR(IF(U267&gt;0,(U267/(Objectifs!$B$14*(($H267-$J267)))),""),"")</f>
        <v/>
      </c>
      <c r="W267" s="27" t="str">
        <f>IFERROR(VLOOKUP($F267,Prod!$A$2:$L$2,12,FALSE),"")</f>
        <v/>
      </c>
      <c r="X267" s="25" t="str">
        <f>IFERROR(IF(W267&gt;0,(W267/(Objectifs!$B$15*(($H267-$J267)))),""),"")</f>
        <v/>
      </c>
      <c r="Y267" s="90" t="str">
        <f t="shared" si="43"/>
        <v/>
      </c>
      <c r="Z267" s="26" t="str">
        <f t="shared" si="44"/>
        <v/>
      </c>
      <c r="AA267" s="26"/>
      <c r="AB267" s="26"/>
    </row>
    <row r="268" spans="1:28" ht="21" customHeight="1" x14ac:dyDescent="0.25">
      <c r="A268" s="62">
        <f t="shared" si="40"/>
        <v>2021</v>
      </c>
      <c r="B268" s="62">
        <f t="shared" si="41"/>
        <v>2</v>
      </c>
      <c r="C268" s="62">
        <f t="shared" si="42"/>
        <v>11</v>
      </c>
      <c r="D268" s="62">
        <f t="shared" si="36"/>
        <v>45</v>
      </c>
      <c r="E268" s="24">
        <f>WORKDAY.INTL(E267,1,11,JoursFériés21[])</f>
        <v>44512</v>
      </c>
      <c r="F268" s="100" t="str">
        <f t="shared" si="37"/>
        <v>44512-TEST</v>
      </c>
      <c r="G268" s="78" t="str">
        <f>IFERROR(VLOOKUP($F268,Kélio[],4,FALSE),"")</f>
        <v/>
      </c>
      <c r="H268" s="76" t="str">
        <f t="shared" si="38"/>
        <v/>
      </c>
      <c r="I268" s="78">
        <f t="shared" si="39"/>
        <v>0</v>
      </c>
      <c r="J268" s="76">
        <f>IFERROR(IF(VLOOKUP(F268,THP[],7,FALSE)="OUI",H268,SUMIFS('Hors prod'!K:K,'Hors prod'!B:B,E268,'Hors prod'!F:F,$G$2)*24),0)</f>
        <v>0</v>
      </c>
      <c r="K268" s="38" t="str">
        <f>IFERROR(VLOOKUP($F268,Prod!$A$2:$L$2,7,FALSE),"")</f>
        <v/>
      </c>
      <c r="L268" s="25" t="str">
        <f>IFERROR(IF(K268&gt;0,(K268/(Objectifs!$B$7*($H268-$J268))),""),"")</f>
        <v/>
      </c>
      <c r="M268" s="27" t="str">
        <f>IFERROR(VLOOKUP($F268,Prod!$A$2:$L$2,6,FALSE),"")</f>
        <v/>
      </c>
      <c r="N268" s="25" t="str">
        <f>IFERROR(IF(M268&gt;0,(M268/(Objectifs!$B$8*($H268-$J268))),""),"")</f>
        <v/>
      </c>
      <c r="O268" s="27" t="str">
        <f>IFERROR(VLOOKUP($F268,Prod!$A$2:$L$2,8,FALSE),"")</f>
        <v/>
      </c>
      <c r="P268" s="25" t="str">
        <f>IFERROR(IF(O268&gt;0,(O268/(Objectifs!$B$9*($H268-$J268))),""),"")</f>
        <v/>
      </c>
      <c r="Q268" s="27" t="str">
        <f>IFERROR(VLOOKUP($F268,Prod!$A$2:$L$2,11,FALSE),"")</f>
        <v/>
      </c>
      <c r="R268" s="25" t="str">
        <f>IFERROR(IF(Q268&gt;0,(Q268/(Objectifs!$B$10*(($H268-$J268)))),""),"")</f>
        <v/>
      </c>
      <c r="S268" s="27" t="str">
        <f>IFERROR(VLOOKUP($F268,Prod!$A$2:$L$2,10,FALSE),"")</f>
        <v/>
      </c>
      <c r="T268" s="25" t="str">
        <f>IFERROR(IF(S268&gt;0,(S268/(Objectifs!$B$13*(($H268-$J268)))),""),"")</f>
        <v/>
      </c>
      <c r="U268" s="27" t="str">
        <f>IFERROR(VLOOKUP($F268,Prod!$A$2:$L$2,9,FALSE),"")</f>
        <v/>
      </c>
      <c r="V268" s="25" t="str">
        <f>IFERROR(IF(U268&gt;0,(U268/(Objectifs!$B$14*(($H268-$J268)))),""),"")</f>
        <v/>
      </c>
      <c r="W268" s="27" t="str">
        <f>IFERROR(VLOOKUP($F268,Prod!$A$2:$L$2,12,FALSE),"")</f>
        <v/>
      </c>
      <c r="X268" s="25" t="str">
        <f>IFERROR(IF(W268&gt;0,(W268/(Objectifs!$B$15*(($H268-$J268)))),""),"")</f>
        <v/>
      </c>
      <c r="Y268" s="90" t="str">
        <f t="shared" si="43"/>
        <v/>
      </c>
      <c r="Z268" s="26" t="str">
        <f t="shared" si="44"/>
        <v/>
      </c>
      <c r="AA268" s="26"/>
      <c r="AB268" s="26"/>
    </row>
    <row r="269" spans="1:28" ht="21" customHeight="1" x14ac:dyDescent="0.25">
      <c r="A269" s="62">
        <f t="shared" si="40"/>
        <v>2021</v>
      </c>
      <c r="B269" s="62">
        <f t="shared" si="41"/>
        <v>2</v>
      </c>
      <c r="C269" s="62">
        <f t="shared" si="42"/>
        <v>11</v>
      </c>
      <c r="D269" s="62">
        <f t="shared" si="36"/>
        <v>45</v>
      </c>
      <c r="E269" s="24">
        <f>WORKDAY.INTL(E268,1,11,JoursFériés21[])</f>
        <v>44513</v>
      </c>
      <c r="F269" s="100" t="str">
        <f t="shared" si="37"/>
        <v>44513-TEST</v>
      </c>
      <c r="G269" s="78" t="str">
        <f>IFERROR(VLOOKUP($F269,Kélio[],4,FALSE),"")</f>
        <v/>
      </c>
      <c r="H269" s="76" t="str">
        <f t="shared" si="38"/>
        <v/>
      </c>
      <c r="I269" s="78">
        <f t="shared" si="39"/>
        <v>0</v>
      </c>
      <c r="J269" s="76">
        <f>IFERROR(IF(VLOOKUP(F269,THP[],7,FALSE)="OUI",H269,SUMIFS('Hors prod'!K:K,'Hors prod'!B:B,E269,'Hors prod'!F:F,$G$2)*24),0)</f>
        <v>0</v>
      </c>
      <c r="K269" s="38" t="str">
        <f>IFERROR(VLOOKUP($F269,Prod!$A$2:$L$2,7,FALSE),"")</f>
        <v/>
      </c>
      <c r="L269" s="25" t="str">
        <f>IFERROR(IF(K269&gt;0,(K269/(Objectifs!$B$7*($H269-$J269))),""),"")</f>
        <v/>
      </c>
      <c r="M269" s="27" t="str">
        <f>IFERROR(VLOOKUP($F269,Prod!$A$2:$L$2,6,FALSE),"")</f>
        <v/>
      </c>
      <c r="N269" s="25" t="str">
        <f>IFERROR(IF(M269&gt;0,(M269/(Objectifs!$B$8*($H269-$J269))),""),"")</f>
        <v/>
      </c>
      <c r="O269" s="27" t="str">
        <f>IFERROR(VLOOKUP($F269,Prod!$A$2:$L$2,8,FALSE),"")</f>
        <v/>
      </c>
      <c r="P269" s="25" t="str">
        <f>IFERROR(IF(O269&gt;0,(O269/(Objectifs!$B$9*($H269-$J269))),""),"")</f>
        <v/>
      </c>
      <c r="Q269" s="27" t="str">
        <f>IFERROR(VLOOKUP($F269,Prod!$A$2:$L$2,11,FALSE),"")</f>
        <v/>
      </c>
      <c r="R269" s="25" t="str">
        <f>IFERROR(IF(Q269&gt;0,(Q269/(Objectifs!$B$10*(($H269-$J269)))),""),"")</f>
        <v/>
      </c>
      <c r="S269" s="27" t="str">
        <f>IFERROR(VLOOKUP($F269,Prod!$A$2:$L$2,10,FALSE),"")</f>
        <v/>
      </c>
      <c r="T269" s="25" t="str">
        <f>IFERROR(IF(S269&gt;0,(S269/(Objectifs!$B$13*(($H269-$J269)))),""),"")</f>
        <v/>
      </c>
      <c r="U269" s="27" t="str">
        <f>IFERROR(VLOOKUP($F269,Prod!$A$2:$L$2,9,FALSE),"")</f>
        <v/>
      </c>
      <c r="V269" s="25" t="str">
        <f>IFERROR(IF(U269&gt;0,(U269/(Objectifs!$B$14*(($H269-$J269)))),""),"")</f>
        <v/>
      </c>
      <c r="W269" s="27" t="str">
        <f>IFERROR(VLOOKUP($F269,Prod!$A$2:$L$2,12,FALSE),"")</f>
        <v/>
      </c>
      <c r="X269" s="25" t="str">
        <f>IFERROR(IF(W269&gt;0,(W269/(Objectifs!$B$15*(($H269-$J269)))),""),"")</f>
        <v/>
      </c>
      <c r="Y269" s="90" t="str">
        <f t="shared" si="43"/>
        <v/>
      </c>
      <c r="Z269" s="26" t="str">
        <f t="shared" si="44"/>
        <v/>
      </c>
      <c r="AA269" s="26"/>
      <c r="AB269" s="26"/>
    </row>
    <row r="270" spans="1:28" ht="21" customHeight="1" x14ac:dyDescent="0.25">
      <c r="A270" s="62">
        <f t="shared" si="40"/>
        <v>2021</v>
      </c>
      <c r="B270" s="62">
        <f t="shared" si="41"/>
        <v>2</v>
      </c>
      <c r="C270" s="62">
        <f t="shared" si="42"/>
        <v>11</v>
      </c>
      <c r="D270" s="62">
        <f t="shared" si="36"/>
        <v>46</v>
      </c>
      <c r="E270" s="24">
        <f>WORKDAY.INTL(E269,1,11,JoursFériés21[])</f>
        <v>44515</v>
      </c>
      <c r="F270" s="100" t="str">
        <f t="shared" si="37"/>
        <v>44515-TEST</v>
      </c>
      <c r="G270" s="78" t="str">
        <f>IFERROR(VLOOKUP($F270,Kélio[],4,FALSE),"")</f>
        <v/>
      </c>
      <c r="H270" s="76" t="str">
        <f t="shared" si="38"/>
        <v/>
      </c>
      <c r="I270" s="78">
        <f t="shared" si="39"/>
        <v>0</v>
      </c>
      <c r="J270" s="76">
        <f>IFERROR(IF(VLOOKUP(F270,THP[],7,FALSE)="OUI",H270,SUMIFS('Hors prod'!K:K,'Hors prod'!B:B,E270,'Hors prod'!F:F,$G$2)*24),0)</f>
        <v>0</v>
      </c>
      <c r="K270" s="38" t="str">
        <f>IFERROR(VLOOKUP($F270,Prod!$A$2:$L$2,7,FALSE),"")</f>
        <v/>
      </c>
      <c r="L270" s="25" t="str">
        <f>IFERROR(IF(K270&gt;0,(K270/(Objectifs!$B$7*($H270-$J270))),""),"")</f>
        <v/>
      </c>
      <c r="M270" s="27" t="str">
        <f>IFERROR(VLOOKUP($F270,Prod!$A$2:$L$2,6,FALSE),"")</f>
        <v/>
      </c>
      <c r="N270" s="25" t="str">
        <f>IFERROR(IF(M270&gt;0,(M270/(Objectifs!$B$8*($H270-$J270))),""),"")</f>
        <v/>
      </c>
      <c r="O270" s="27" t="str">
        <f>IFERROR(VLOOKUP($F270,Prod!$A$2:$L$2,8,FALSE),"")</f>
        <v/>
      </c>
      <c r="P270" s="25" t="str">
        <f>IFERROR(IF(O270&gt;0,(O270/(Objectifs!$B$9*($H270-$J270))),""),"")</f>
        <v/>
      </c>
      <c r="Q270" s="27" t="str">
        <f>IFERROR(VLOOKUP($F270,Prod!$A$2:$L$2,11,FALSE),"")</f>
        <v/>
      </c>
      <c r="R270" s="25" t="str">
        <f>IFERROR(IF(Q270&gt;0,(Q270/(Objectifs!$B$10*(($H270-$J270)))),""),"")</f>
        <v/>
      </c>
      <c r="S270" s="27" t="str">
        <f>IFERROR(VLOOKUP($F270,Prod!$A$2:$L$2,10,FALSE),"")</f>
        <v/>
      </c>
      <c r="T270" s="25" t="str">
        <f>IFERROR(IF(S270&gt;0,(S270/(Objectifs!$B$13*(($H270-$J270)))),""),"")</f>
        <v/>
      </c>
      <c r="U270" s="27" t="str">
        <f>IFERROR(VLOOKUP($F270,Prod!$A$2:$L$2,9,FALSE),"")</f>
        <v/>
      </c>
      <c r="V270" s="25" t="str">
        <f>IFERROR(IF(U270&gt;0,(U270/(Objectifs!$B$14*(($H270-$J270)))),""),"")</f>
        <v/>
      </c>
      <c r="W270" s="27" t="str">
        <f>IFERROR(VLOOKUP($F270,Prod!$A$2:$L$2,12,FALSE),"")</f>
        <v/>
      </c>
      <c r="X270" s="25" t="str">
        <f>IFERROR(IF(W270&gt;0,(W270/(Objectifs!$B$15*(($H270-$J270)))),""),"")</f>
        <v/>
      </c>
      <c r="Y270" s="90" t="str">
        <f t="shared" si="43"/>
        <v/>
      </c>
      <c r="Z270" s="26" t="str">
        <f t="shared" si="44"/>
        <v/>
      </c>
      <c r="AA270" s="26"/>
      <c r="AB270" s="26"/>
    </row>
    <row r="271" spans="1:28" ht="21" customHeight="1" x14ac:dyDescent="0.25">
      <c r="A271" s="62">
        <f t="shared" si="40"/>
        <v>2021</v>
      </c>
      <c r="B271" s="62">
        <f t="shared" si="41"/>
        <v>2</v>
      </c>
      <c r="C271" s="62">
        <f t="shared" si="42"/>
        <v>11</v>
      </c>
      <c r="D271" s="62">
        <f t="shared" si="36"/>
        <v>46</v>
      </c>
      <c r="E271" s="24">
        <f>WORKDAY.INTL(E270,1,11,JoursFériés21[])</f>
        <v>44516</v>
      </c>
      <c r="F271" s="100" t="str">
        <f t="shared" si="37"/>
        <v>44516-TEST</v>
      </c>
      <c r="G271" s="78" t="str">
        <f>IFERROR(VLOOKUP($F271,Kélio[],4,FALSE),"")</f>
        <v/>
      </c>
      <c r="H271" s="76" t="str">
        <f t="shared" si="38"/>
        <v/>
      </c>
      <c r="I271" s="78">
        <f t="shared" si="39"/>
        <v>0</v>
      </c>
      <c r="J271" s="76">
        <f>IFERROR(IF(VLOOKUP(F271,THP[],7,FALSE)="OUI",H271,SUMIFS('Hors prod'!K:K,'Hors prod'!B:B,E271,'Hors prod'!F:F,$G$2)*24),0)</f>
        <v>0</v>
      </c>
      <c r="K271" s="38" t="str">
        <f>IFERROR(VLOOKUP($F271,Prod!$A$2:$L$2,7,FALSE),"")</f>
        <v/>
      </c>
      <c r="L271" s="25" t="str">
        <f>IFERROR(IF(K271&gt;0,(K271/(Objectifs!$B$7*($H271-$J271))),""),"")</f>
        <v/>
      </c>
      <c r="M271" s="27" t="str">
        <f>IFERROR(VLOOKUP($F271,Prod!$A$2:$L$2,6,FALSE),"")</f>
        <v/>
      </c>
      <c r="N271" s="25" t="str">
        <f>IFERROR(IF(M271&gt;0,(M271/(Objectifs!$B$8*($H271-$J271))),""),"")</f>
        <v/>
      </c>
      <c r="O271" s="27" t="str">
        <f>IFERROR(VLOOKUP($F271,Prod!$A$2:$L$2,8,FALSE),"")</f>
        <v/>
      </c>
      <c r="P271" s="25" t="str">
        <f>IFERROR(IF(O271&gt;0,(O271/(Objectifs!$B$9*($H271-$J271))),""),"")</f>
        <v/>
      </c>
      <c r="Q271" s="27" t="str">
        <f>IFERROR(VLOOKUP($F271,Prod!$A$2:$L$2,11,FALSE),"")</f>
        <v/>
      </c>
      <c r="R271" s="25" t="str">
        <f>IFERROR(IF(Q271&gt;0,(Q271/(Objectifs!$B$10*(($H271-$J271)))),""),"")</f>
        <v/>
      </c>
      <c r="S271" s="27" t="str">
        <f>IFERROR(VLOOKUP($F271,Prod!$A$2:$L$2,10,FALSE),"")</f>
        <v/>
      </c>
      <c r="T271" s="25" t="str">
        <f>IFERROR(IF(S271&gt;0,(S271/(Objectifs!$B$13*(($H271-$J271)))),""),"")</f>
        <v/>
      </c>
      <c r="U271" s="27" t="str">
        <f>IFERROR(VLOOKUP($F271,Prod!$A$2:$L$2,9,FALSE),"")</f>
        <v/>
      </c>
      <c r="V271" s="25" t="str">
        <f>IFERROR(IF(U271&gt;0,(U271/(Objectifs!$B$14*(($H271-$J271)))),""),"")</f>
        <v/>
      </c>
      <c r="W271" s="27" t="str">
        <f>IFERROR(VLOOKUP($F271,Prod!$A$2:$L$2,12,FALSE),"")</f>
        <v/>
      </c>
      <c r="X271" s="25" t="str">
        <f>IFERROR(IF(W271&gt;0,(W271/(Objectifs!$B$15*(($H271-$J271)))),""),"")</f>
        <v/>
      </c>
      <c r="Y271" s="90" t="str">
        <f t="shared" si="43"/>
        <v/>
      </c>
      <c r="Z271" s="26" t="str">
        <f t="shared" si="44"/>
        <v/>
      </c>
      <c r="AA271" s="26"/>
      <c r="AB271" s="26"/>
    </row>
    <row r="272" spans="1:28" ht="21" customHeight="1" x14ac:dyDescent="0.25">
      <c r="A272" s="62">
        <f t="shared" si="40"/>
        <v>2021</v>
      </c>
      <c r="B272" s="62">
        <f t="shared" si="41"/>
        <v>2</v>
      </c>
      <c r="C272" s="62">
        <f t="shared" si="42"/>
        <v>11</v>
      </c>
      <c r="D272" s="62">
        <f t="shared" si="36"/>
        <v>46</v>
      </c>
      <c r="E272" s="24">
        <f>WORKDAY.INTL(E271,1,11,JoursFériés21[])</f>
        <v>44517</v>
      </c>
      <c r="F272" s="100" t="str">
        <f t="shared" si="37"/>
        <v>44517-TEST</v>
      </c>
      <c r="G272" s="78" t="str">
        <f>IFERROR(VLOOKUP($F272,Kélio[],4,FALSE),"")</f>
        <v/>
      </c>
      <c r="H272" s="76" t="str">
        <f t="shared" si="38"/>
        <v/>
      </c>
      <c r="I272" s="78">
        <f t="shared" si="39"/>
        <v>0</v>
      </c>
      <c r="J272" s="76">
        <f>IFERROR(IF(VLOOKUP(F272,THP[],7,FALSE)="OUI",H272,SUMIFS('Hors prod'!K:K,'Hors prod'!B:B,E272,'Hors prod'!F:F,$G$2)*24),0)</f>
        <v>0</v>
      </c>
      <c r="K272" s="38" t="str">
        <f>IFERROR(VLOOKUP($F272,Prod!$A$2:$L$2,7,FALSE),"")</f>
        <v/>
      </c>
      <c r="L272" s="25" t="str">
        <f>IFERROR(IF(K272&gt;0,(K272/(Objectifs!$B$7*($H272-$J272))),""),"")</f>
        <v/>
      </c>
      <c r="M272" s="27" t="str">
        <f>IFERROR(VLOOKUP($F272,Prod!$A$2:$L$2,6,FALSE),"")</f>
        <v/>
      </c>
      <c r="N272" s="25" t="str">
        <f>IFERROR(IF(M272&gt;0,(M272/(Objectifs!$B$8*($H272-$J272))),""),"")</f>
        <v/>
      </c>
      <c r="O272" s="27" t="str">
        <f>IFERROR(VLOOKUP($F272,Prod!$A$2:$L$2,8,FALSE),"")</f>
        <v/>
      </c>
      <c r="P272" s="25" t="str">
        <f>IFERROR(IF(O272&gt;0,(O272/(Objectifs!$B$9*($H272-$J272))),""),"")</f>
        <v/>
      </c>
      <c r="Q272" s="27" t="str">
        <f>IFERROR(VLOOKUP($F272,Prod!$A$2:$L$2,11,FALSE),"")</f>
        <v/>
      </c>
      <c r="R272" s="25" t="str">
        <f>IFERROR(IF(Q272&gt;0,(Q272/(Objectifs!$B$10*(($H272-$J272)))),""),"")</f>
        <v/>
      </c>
      <c r="S272" s="27" t="str">
        <f>IFERROR(VLOOKUP($F272,Prod!$A$2:$L$2,10,FALSE),"")</f>
        <v/>
      </c>
      <c r="T272" s="25" t="str">
        <f>IFERROR(IF(S272&gt;0,(S272/(Objectifs!$B$13*(($H272-$J272)))),""),"")</f>
        <v/>
      </c>
      <c r="U272" s="27" t="str">
        <f>IFERROR(VLOOKUP($F272,Prod!$A$2:$L$2,9,FALSE),"")</f>
        <v/>
      </c>
      <c r="V272" s="25" t="str">
        <f>IFERROR(IF(U272&gt;0,(U272/(Objectifs!$B$14*(($H272-$J272)))),""),"")</f>
        <v/>
      </c>
      <c r="W272" s="27" t="str">
        <f>IFERROR(VLOOKUP($F272,Prod!$A$2:$L$2,12,FALSE),"")</f>
        <v/>
      </c>
      <c r="X272" s="25" t="str">
        <f>IFERROR(IF(W272&gt;0,(W272/(Objectifs!$B$15*(($H272-$J272)))),""),"")</f>
        <v/>
      </c>
      <c r="Y272" s="90" t="str">
        <f t="shared" si="43"/>
        <v/>
      </c>
      <c r="Z272" s="26" t="str">
        <f t="shared" si="44"/>
        <v/>
      </c>
      <c r="AA272" s="26"/>
      <c r="AB272" s="26"/>
    </row>
    <row r="273" spans="1:28" ht="21" customHeight="1" x14ac:dyDescent="0.25">
      <c r="A273" s="62">
        <f t="shared" si="40"/>
        <v>2021</v>
      </c>
      <c r="B273" s="62">
        <f t="shared" si="41"/>
        <v>2</v>
      </c>
      <c r="C273" s="62">
        <f t="shared" si="42"/>
        <v>11</v>
      </c>
      <c r="D273" s="62">
        <f t="shared" si="36"/>
        <v>46</v>
      </c>
      <c r="E273" s="24">
        <f>WORKDAY.INTL(E272,1,11,JoursFériés21[])</f>
        <v>44518</v>
      </c>
      <c r="F273" s="100" t="str">
        <f t="shared" si="37"/>
        <v>44518-TEST</v>
      </c>
      <c r="G273" s="78" t="str">
        <f>IFERROR(VLOOKUP($F273,Kélio[],4,FALSE),"")</f>
        <v/>
      </c>
      <c r="H273" s="76" t="str">
        <f t="shared" si="38"/>
        <v/>
      </c>
      <c r="I273" s="78">
        <f t="shared" si="39"/>
        <v>0</v>
      </c>
      <c r="J273" s="76">
        <f>IFERROR(IF(VLOOKUP(F273,THP[],7,FALSE)="OUI",H273,SUMIFS('Hors prod'!K:K,'Hors prod'!B:B,E273,'Hors prod'!F:F,$G$2)*24),0)</f>
        <v>0</v>
      </c>
      <c r="K273" s="38" t="str">
        <f>IFERROR(VLOOKUP($F273,Prod!$A$2:$L$2,7,FALSE),"")</f>
        <v/>
      </c>
      <c r="L273" s="25" t="str">
        <f>IFERROR(IF(K273&gt;0,(K273/(Objectifs!$B$7*($H273-$J273))),""),"")</f>
        <v/>
      </c>
      <c r="M273" s="27" t="str">
        <f>IFERROR(VLOOKUP($F273,Prod!$A$2:$L$2,6,FALSE),"")</f>
        <v/>
      </c>
      <c r="N273" s="25" t="str">
        <f>IFERROR(IF(M273&gt;0,(M273/(Objectifs!$B$8*($H273-$J273))),""),"")</f>
        <v/>
      </c>
      <c r="O273" s="27" t="str">
        <f>IFERROR(VLOOKUP($F273,Prod!$A$2:$L$2,8,FALSE),"")</f>
        <v/>
      </c>
      <c r="P273" s="25" t="str">
        <f>IFERROR(IF(O273&gt;0,(O273/(Objectifs!$B$9*($H273-$J273))),""),"")</f>
        <v/>
      </c>
      <c r="Q273" s="27" t="str">
        <f>IFERROR(VLOOKUP($F273,Prod!$A$2:$L$2,11,FALSE),"")</f>
        <v/>
      </c>
      <c r="R273" s="25" t="str">
        <f>IFERROR(IF(Q273&gt;0,(Q273/(Objectifs!$B$10*(($H273-$J273)))),""),"")</f>
        <v/>
      </c>
      <c r="S273" s="27" t="str">
        <f>IFERROR(VLOOKUP($F273,Prod!$A$2:$L$2,10,FALSE),"")</f>
        <v/>
      </c>
      <c r="T273" s="25" t="str">
        <f>IFERROR(IF(S273&gt;0,(S273/(Objectifs!$B$13*(($H273-$J273)))),""),"")</f>
        <v/>
      </c>
      <c r="U273" s="27" t="str">
        <f>IFERROR(VLOOKUP($F273,Prod!$A$2:$L$2,9,FALSE),"")</f>
        <v/>
      </c>
      <c r="V273" s="25" t="str">
        <f>IFERROR(IF(U273&gt;0,(U273/(Objectifs!$B$14*(($H273-$J273)))),""),"")</f>
        <v/>
      </c>
      <c r="W273" s="27" t="str">
        <f>IFERROR(VLOOKUP($F273,Prod!$A$2:$L$2,12,FALSE),"")</f>
        <v/>
      </c>
      <c r="X273" s="25" t="str">
        <f>IFERROR(IF(W273&gt;0,(W273/(Objectifs!$B$15*(($H273-$J273)))),""),"")</f>
        <v/>
      </c>
      <c r="Y273" s="90" t="str">
        <f t="shared" si="43"/>
        <v/>
      </c>
      <c r="Z273" s="26" t="str">
        <f t="shared" si="44"/>
        <v/>
      </c>
      <c r="AA273" s="26"/>
      <c r="AB273" s="26"/>
    </row>
    <row r="274" spans="1:28" ht="21" customHeight="1" x14ac:dyDescent="0.25">
      <c r="A274" s="62">
        <f t="shared" si="40"/>
        <v>2021</v>
      </c>
      <c r="B274" s="62">
        <f t="shared" si="41"/>
        <v>2</v>
      </c>
      <c r="C274" s="62">
        <f t="shared" si="42"/>
        <v>11</v>
      </c>
      <c r="D274" s="62">
        <f t="shared" si="36"/>
        <v>46</v>
      </c>
      <c r="E274" s="24">
        <f>WORKDAY.INTL(E273,1,11,JoursFériés21[])</f>
        <v>44519</v>
      </c>
      <c r="F274" s="100" t="str">
        <f t="shared" si="37"/>
        <v>44519-TEST</v>
      </c>
      <c r="G274" s="78" t="str">
        <f>IFERROR(VLOOKUP($F274,Kélio[],4,FALSE),"")</f>
        <v/>
      </c>
      <c r="H274" s="76" t="str">
        <f t="shared" si="38"/>
        <v/>
      </c>
      <c r="I274" s="78">
        <f t="shared" si="39"/>
        <v>0</v>
      </c>
      <c r="J274" s="76">
        <f>IFERROR(IF(VLOOKUP(F274,THP[],7,FALSE)="OUI",H274,SUMIFS('Hors prod'!K:K,'Hors prod'!B:B,E274,'Hors prod'!F:F,$G$2)*24),0)</f>
        <v>0</v>
      </c>
      <c r="K274" s="38" t="str">
        <f>IFERROR(VLOOKUP($F274,Prod!$A$2:$L$2,7,FALSE),"")</f>
        <v/>
      </c>
      <c r="L274" s="25" t="str">
        <f>IFERROR(IF(K274&gt;0,(K274/(Objectifs!$B$7*($H274-$J274))),""),"")</f>
        <v/>
      </c>
      <c r="M274" s="27" t="str">
        <f>IFERROR(VLOOKUP($F274,Prod!$A$2:$L$2,6,FALSE),"")</f>
        <v/>
      </c>
      <c r="N274" s="25" t="str">
        <f>IFERROR(IF(M274&gt;0,(M274/(Objectifs!$B$8*($H274-$J274))),""),"")</f>
        <v/>
      </c>
      <c r="O274" s="27" t="str">
        <f>IFERROR(VLOOKUP($F274,Prod!$A$2:$L$2,8,FALSE),"")</f>
        <v/>
      </c>
      <c r="P274" s="25" t="str">
        <f>IFERROR(IF(O274&gt;0,(O274/(Objectifs!$B$9*($H274-$J274))),""),"")</f>
        <v/>
      </c>
      <c r="Q274" s="27" t="str">
        <f>IFERROR(VLOOKUP($F274,Prod!$A$2:$L$2,11,FALSE),"")</f>
        <v/>
      </c>
      <c r="R274" s="25" t="str">
        <f>IFERROR(IF(Q274&gt;0,(Q274/(Objectifs!$B$10*(($H274-$J274)))),""),"")</f>
        <v/>
      </c>
      <c r="S274" s="27" t="str">
        <f>IFERROR(VLOOKUP($F274,Prod!$A$2:$L$2,10,FALSE),"")</f>
        <v/>
      </c>
      <c r="T274" s="25" t="str">
        <f>IFERROR(IF(S274&gt;0,(S274/(Objectifs!$B$13*(($H274-$J274)))),""),"")</f>
        <v/>
      </c>
      <c r="U274" s="27" t="str">
        <f>IFERROR(VLOOKUP($F274,Prod!$A$2:$L$2,9,FALSE),"")</f>
        <v/>
      </c>
      <c r="V274" s="25" t="str">
        <f>IFERROR(IF(U274&gt;0,(U274/(Objectifs!$B$14*(($H274-$J274)))),""),"")</f>
        <v/>
      </c>
      <c r="W274" s="27" t="str">
        <f>IFERROR(VLOOKUP($F274,Prod!$A$2:$L$2,12,FALSE),"")</f>
        <v/>
      </c>
      <c r="X274" s="25" t="str">
        <f>IFERROR(IF(W274&gt;0,(W274/(Objectifs!$B$15*(($H274-$J274)))),""),"")</f>
        <v/>
      </c>
      <c r="Y274" s="90" t="str">
        <f t="shared" si="43"/>
        <v/>
      </c>
      <c r="Z274" s="26" t="str">
        <f t="shared" si="44"/>
        <v/>
      </c>
      <c r="AA274" s="26"/>
      <c r="AB274" s="26"/>
    </row>
    <row r="275" spans="1:28" ht="21" customHeight="1" x14ac:dyDescent="0.25">
      <c r="A275" s="62">
        <f t="shared" si="40"/>
        <v>2021</v>
      </c>
      <c r="B275" s="62">
        <f t="shared" si="41"/>
        <v>2</v>
      </c>
      <c r="C275" s="62">
        <f t="shared" si="42"/>
        <v>11</v>
      </c>
      <c r="D275" s="62">
        <f t="shared" si="36"/>
        <v>46</v>
      </c>
      <c r="E275" s="24">
        <f>WORKDAY.INTL(E274,1,11,JoursFériés21[])</f>
        <v>44520</v>
      </c>
      <c r="F275" s="100" t="str">
        <f t="shared" si="37"/>
        <v>44520-TEST</v>
      </c>
      <c r="G275" s="78" t="str">
        <f>IFERROR(VLOOKUP($F275,Kélio[],4,FALSE),"")</f>
        <v/>
      </c>
      <c r="H275" s="76" t="str">
        <f t="shared" si="38"/>
        <v/>
      </c>
      <c r="I275" s="78">
        <f t="shared" si="39"/>
        <v>0</v>
      </c>
      <c r="J275" s="76">
        <f>IFERROR(IF(VLOOKUP(F275,THP[],7,FALSE)="OUI",H275,SUMIFS('Hors prod'!K:K,'Hors prod'!B:B,E275,'Hors prod'!F:F,$G$2)*24),0)</f>
        <v>0</v>
      </c>
      <c r="K275" s="38" t="str">
        <f>IFERROR(VLOOKUP($F275,Prod!$A$2:$L$2,7,FALSE),"")</f>
        <v/>
      </c>
      <c r="L275" s="25" t="str">
        <f>IFERROR(IF(K275&gt;0,(K275/(Objectifs!$B$7*($H275-$J275))),""),"")</f>
        <v/>
      </c>
      <c r="M275" s="27" t="str">
        <f>IFERROR(VLOOKUP($F275,Prod!$A$2:$L$2,6,FALSE),"")</f>
        <v/>
      </c>
      <c r="N275" s="25" t="str">
        <f>IFERROR(IF(M275&gt;0,(M275/(Objectifs!$B$8*($H275-$J275))),""),"")</f>
        <v/>
      </c>
      <c r="O275" s="27" t="str">
        <f>IFERROR(VLOOKUP($F275,Prod!$A$2:$L$2,8,FALSE),"")</f>
        <v/>
      </c>
      <c r="P275" s="25" t="str">
        <f>IFERROR(IF(O275&gt;0,(O275/(Objectifs!$B$9*($H275-$J275))),""),"")</f>
        <v/>
      </c>
      <c r="Q275" s="27" t="str">
        <f>IFERROR(VLOOKUP($F275,Prod!$A$2:$L$2,11,FALSE),"")</f>
        <v/>
      </c>
      <c r="R275" s="25" t="str">
        <f>IFERROR(IF(Q275&gt;0,(Q275/(Objectifs!$B$10*(($H275-$J275)))),""),"")</f>
        <v/>
      </c>
      <c r="S275" s="27" t="str">
        <f>IFERROR(VLOOKUP($F275,Prod!$A$2:$L$2,10,FALSE),"")</f>
        <v/>
      </c>
      <c r="T275" s="25" t="str">
        <f>IFERROR(IF(S275&gt;0,(S275/(Objectifs!$B$13*(($H275-$J275)))),""),"")</f>
        <v/>
      </c>
      <c r="U275" s="27" t="str">
        <f>IFERROR(VLOOKUP($F275,Prod!$A$2:$L$2,9,FALSE),"")</f>
        <v/>
      </c>
      <c r="V275" s="25" t="str">
        <f>IFERROR(IF(U275&gt;0,(U275/(Objectifs!$B$14*(($H275-$J275)))),""),"")</f>
        <v/>
      </c>
      <c r="W275" s="27" t="str">
        <f>IFERROR(VLOOKUP($F275,Prod!$A$2:$L$2,12,FALSE),"")</f>
        <v/>
      </c>
      <c r="X275" s="25" t="str">
        <f>IFERROR(IF(W275&gt;0,(W275/(Objectifs!$B$15*(($H275-$J275)))),""),"")</f>
        <v/>
      </c>
      <c r="Y275" s="90" t="str">
        <f t="shared" si="43"/>
        <v/>
      </c>
      <c r="Z275" s="26" t="str">
        <f t="shared" si="44"/>
        <v/>
      </c>
      <c r="AA275" s="26"/>
      <c r="AB275" s="26"/>
    </row>
    <row r="276" spans="1:28" ht="21" customHeight="1" x14ac:dyDescent="0.25">
      <c r="A276" s="62">
        <f t="shared" si="40"/>
        <v>2021</v>
      </c>
      <c r="B276" s="62">
        <f t="shared" si="41"/>
        <v>2</v>
      </c>
      <c r="C276" s="62">
        <f t="shared" si="42"/>
        <v>11</v>
      </c>
      <c r="D276" s="62">
        <f t="shared" si="36"/>
        <v>47</v>
      </c>
      <c r="E276" s="24">
        <f>WORKDAY.INTL(E275,1,11,JoursFériés21[])</f>
        <v>44522</v>
      </c>
      <c r="F276" s="100" t="str">
        <f>$E276&amp;"-"&amp;$G$2</f>
        <v>44522-TEST</v>
      </c>
      <c r="G276" s="78" t="str">
        <f>IFERROR(VLOOKUP($F276,Kélio[],4,FALSE),"")</f>
        <v/>
      </c>
      <c r="H276" s="76" t="str">
        <f t="shared" si="38"/>
        <v/>
      </c>
      <c r="I276" s="78">
        <f t="shared" si="39"/>
        <v>0</v>
      </c>
      <c r="J276" s="76">
        <f>IFERROR(IF(VLOOKUP(F276,THP[],7,FALSE)="OUI",H276,SUMIFS('Hors prod'!K:K,'Hors prod'!B:B,E276,'Hors prod'!F:F,$G$2)*24),0)</f>
        <v>0</v>
      </c>
      <c r="K276" s="38" t="str">
        <f>IFERROR(VLOOKUP($F276,Prod!$A$2:$L$2,7,FALSE),"")</f>
        <v/>
      </c>
      <c r="L276" s="25" t="str">
        <f>IFERROR(IF(K276&gt;0,(K276/(Objectifs!$B$7*($H276-$J276))),""),"")</f>
        <v/>
      </c>
      <c r="M276" s="27" t="str">
        <f>IFERROR(VLOOKUP($F276,Prod!$A$2:$L$2,6,FALSE),"")</f>
        <v/>
      </c>
      <c r="N276" s="25" t="str">
        <f>IFERROR(IF(M276&gt;0,(M276/(Objectifs!$B$8*($H276-$J276))),""),"")</f>
        <v/>
      </c>
      <c r="O276" s="27" t="str">
        <f>IFERROR(VLOOKUP($F276,Prod!$A$2:$L$2,8,FALSE),"")</f>
        <v/>
      </c>
      <c r="P276" s="25" t="str">
        <f>IFERROR(IF(O276&gt;0,(O276/(Objectifs!$B$9*($H276-$J276))),""),"")</f>
        <v/>
      </c>
      <c r="Q276" s="27" t="str">
        <f>IFERROR(VLOOKUP($F276,Prod!$A$2:$L$2,11,FALSE),"")</f>
        <v/>
      </c>
      <c r="R276" s="25" t="str">
        <f>IFERROR(IF(Q276&gt;0,(Q276/(Objectifs!$B$10*(($H276-$J276)))),""),"")</f>
        <v/>
      </c>
      <c r="S276" s="27" t="str">
        <f>IFERROR(VLOOKUP($F276,Prod!$A$2:$L$2,10,FALSE),"")</f>
        <v/>
      </c>
      <c r="T276" s="25" t="str">
        <f>IFERROR(IF(S276&gt;0,(S276/(Objectifs!$B$13*(($H276-$J276)))),""),"")</f>
        <v/>
      </c>
      <c r="U276" s="27" t="str">
        <f>IFERROR(VLOOKUP($F276,Prod!$A$2:$L$2,9,FALSE),"")</f>
        <v/>
      </c>
      <c r="V276" s="25" t="str">
        <f>IFERROR(IF(U276&gt;0,(U276/(Objectifs!$B$14*(($H276-$J276)))),""),"")</f>
        <v/>
      </c>
      <c r="W276" s="27" t="str">
        <f>IFERROR(VLOOKUP($F276,Prod!$A$2:$L$2,12,FALSE),"")</f>
        <v/>
      </c>
      <c r="X276" s="25" t="str">
        <f>IFERROR(IF(W276&gt;0,(W276/(Objectifs!$B$15*(($H276-$J276)))),""),"")</f>
        <v/>
      </c>
      <c r="Y276" s="90" t="str">
        <f t="shared" si="43"/>
        <v/>
      </c>
      <c r="Z276" s="26" t="str">
        <f t="shared" si="44"/>
        <v/>
      </c>
      <c r="AA276" s="26"/>
      <c r="AB276" s="26"/>
    </row>
    <row r="277" spans="1:28" ht="21" customHeight="1" x14ac:dyDescent="0.25">
      <c r="A277" s="62">
        <f t="shared" si="40"/>
        <v>2021</v>
      </c>
      <c r="B277" s="62">
        <f t="shared" si="41"/>
        <v>2</v>
      </c>
      <c r="C277" s="62">
        <f t="shared" si="42"/>
        <v>11</v>
      </c>
      <c r="D277" s="62">
        <f t="shared" si="36"/>
        <v>47</v>
      </c>
      <c r="E277" s="24">
        <f>WORKDAY.INTL(E276,1,11,JoursFériés21[])</f>
        <v>44523</v>
      </c>
      <c r="F277" s="100" t="str">
        <f t="shared" si="37"/>
        <v>44523-TEST</v>
      </c>
      <c r="G277" s="78" t="str">
        <f>IFERROR(VLOOKUP($F277,Kélio[],4,FALSE),"")</f>
        <v/>
      </c>
      <c r="H277" s="76" t="str">
        <f t="shared" ref="H277:H309" si="45">IFERROR(G277*24,"")</f>
        <v/>
      </c>
      <c r="I277" s="78">
        <f t="shared" ref="I277:I309" si="46">IFERROR(J277/24,"")</f>
        <v>0</v>
      </c>
      <c r="J277" s="76">
        <f>IFERROR(IF(VLOOKUP(F277,THP[],7,FALSE)="OUI",H277,SUMIFS('Hors prod'!K:K,'Hors prod'!B:B,E277,'Hors prod'!F:F,$G$2)*24),0)</f>
        <v>0</v>
      </c>
      <c r="K277" s="38" t="str">
        <f>IFERROR(VLOOKUP($F277,Prod!$A$2:$L$2,7,FALSE),"")</f>
        <v/>
      </c>
      <c r="L277" s="25" t="str">
        <f>IFERROR(IF(K277&gt;0,(K277/(Objectifs!$B$7*($H277-$J277))),""),"")</f>
        <v/>
      </c>
      <c r="M277" s="27" t="str">
        <f>IFERROR(VLOOKUP($F277,Prod!$A$2:$L$2,6,FALSE),"")</f>
        <v/>
      </c>
      <c r="N277" s="25" t="str">
        <f>IFERROR(IF(M277&gt;0,(M277/(Objectifs!$B$8*($H277-$J277))),""),"")</f>
        <v/>
      </c>
      <c r="O277" s="27" t="str">
        <f>IFERROR(VLOOKUP($F277,Prod!$A$2:$L$2,8,FALSE),"")</f>
        <v/>
      </c>
      <c r="P277" s="25" t="str">
        <f>IFERROR(IF(O277&gt;0,(O277/(Objectifs!$B$9*($H277-$J277))),""),"")</f>
        <v/>
      </c>
      <c r="Q277" s="27" t="str">
        <f>IFERROR(VLOOKUP($F277,Prod!$A$2:$L$2,11,FALSE),"")</f>
        <v/>
      </c>
      <c r="R277" s="25" t="str">
        <f>IFERROR(IF(Q277&gt;0,(Q277/(Objectifs!$B$10*(($H277-$J277)))),""),"")</f>
        <v/>
      </c>
      <c r="S277" s="27" t="str">
        <f>IFERROR(VLOOKUP($F277,Prod!$A$2:$L$2,10,FALSE),"")</f>
        <v/>
      </c>
      <c r="T277" s="25" t="str">
        <f>IFERROR(IF(S277&gt;0,(S277/(Objectifs!$B$13*(($H277-$J277)))),""),"")</f>
        <v/>
      </c>
      <c r="U277" s="27" t="str">
        <f>IFERROR(VLOOKUP($F277,Prod!$A$2:$L$2,9,FALSE),"")</f>
        <v/>
      </c>
      <c r="V277" s="25" t="str">
        <f>IFERROR(IF(U277&gt;0,(U277/(Objectifs!$B$14*(($H277-$J277)))),""),"")</f>
        <v/>
      </c>
      <c r="W277" s="27" t="str">
        <f>IFERROR(VLOOKUP($F277,Prod!$A$2:$L$2,12,FALSE),"")</f>
        <v/>
      </c>
      <c r="X277" s="25" t="str">
        <f>IFERROR(IF(W277&gt;0,(W277/(Objectifs!$B$15*(($H277-$J277)))),""),"")</f>
        <v/>
      </c>
      <c r="Y277" s="90" t="str">
        <f t="shared" si="43"/>
        <v/>
      </c>
      <c r="Z277" s="26" t="str">
        <f t="shared" si="44"/>
        <v/>
      </c>
      <c r="AA277" s="26"/>
      <c r="AB277" s="26"/>
    </row>
    <row r="278" spans="1:28" ht="21" customHeight="1" x14ac:dyDescent="0.25">
      <c r="A278" s="62">
        <f t="shared" si="40"/>
        <v>2021</v>
      </c>
      <c r="B278" s="62">
        <f t="shared" si="41"/>
        <v>2</v>
      </c>
      <c r="C278" s="62">
        <f t="shared" si="42"/>
        <v>11</v>
      </c>
      <c r="D278" s="62">
        <f t="shared" si="36"/>
        <v>47</v>
      </c>
      <c r="E278" s="24">
        <f>WORKDAY.INTL(E277,1,11,JoursFériés21[])</f>
        <v>44524</v>
      </c>
      <c r="F278" s="100" t="str">
        <f t="shared" si="37"/>
        <v>44524-TEST</v>
      </c>
      <c r="G278" s="78" t="str">
        <f>IFERROR(VLOOKUP($F278,Kélio[],4,FALSE),"")</f>
        <v/>
      </c>
      <c r="H278" s="76" t="str">
        <f t="shared" si="45"/>
        <v/>
      </c>
      <c r="I278" s="78">
        <f t="shared" si="46"/>
        <v>0</v>
      </c>
      <c r="J278" s="76">
        <f>IFERROR(IF(VLOOKUP(F278,THP[],7,FALSE)="OUI",H278,SUMIFS('Hors prod'!K:K,'Hors prod'!B:B,E278,'Hors prod'!F:F,$G$2)*24),0)</f>
        <v>0</v>
      </c>
      <c r="K278" s="38" t="str">
        <f>IFERROR(VLOOKUP($F278,Prod!$A$2:$L$2,7,FALSE),"")</f>
        <v/>
      </c>
      <c r="L278" s="25" t="str">
        <f>IFERROR(IF(K278&gt;0,(K278/(Objectifs!$B$7*($H278-$J278))),""),"")</f>
        <v/>
      </c>
      <c r="M278" s="27" t="str">
        <f>IFERROR(VLOOKUP($F278,Prod!$A$2:$L$2,6,FALSE),"")</f>
        <v/>
      </c>
      <c r="N278" s="25" t="str">
        <f>IFERROR(IF(M278&gt;0,(M278/(Objectifs!$B$8*($H278-$J278))),""),"")</f>
        <v/>
      </c>
      <c r="O278" s="27" t="str">
        <f>IFERROR(VLOOKUP($F278,Prod!$A$2:$L$2,8,FALSE),"")</f>
        <v/>
      </c>
      <c r="P278" s="25" t="str">
        <f>IFERROR(IF(O278&gt;0,(O278/(Objectifs!$B$9*($H278-$J278))),""),"")</f>
        <v/>
      </c>
      <c r="Q278" s="27" t="str">
        <f>IFERROR(VLOOKUP($F278,Prod!$A$2:$L$2,11,FALSE),"")</f>
        <v/>
      </c>
      <c r="R278" s="25" t="str">
        <f>IFERROR(IF(Q278&gt;0,(Q278/(Objectifs!$B$10*(($H278-$J278)))),""),"")</f>
        <v/>
      </c>
      <c r="S278" s="27" t="str">
        <f>IFERROR(VLOOKUP($F278,Prod!$A$2:$L$2,10,FALSE),"")</f>
        <v/>
      </c>
      <c r="T278" s="25" t="str">
        <f>IFERROR(IF(S278&gt;0,(S278/(Objectifs!$B$13*(($H278-$J278)))),""),"")</f>
        <v/>
      </c>
      <c r="U278" s="27" t="str">
        <f>IFERROR(VLOOKUP($F278,Prod!$A$2:$L$2,9,FALSE),"")</f>
        <v/>
      </c>
      <c r="V278" s="25" t="str">
        <f>IFERROR(IF(U278&gt;0,(U278/(Objectifs!$B$14*(($H278-$J278)))),""),"")</f>
        <v/>
      </c>
      <c r="W278" s="27" t="str">
        <f>IFERROR(VLOOKUP($F278,Prod!$A$2:$L$2,12,FALSE),"")</f>
        <v/>
      </c>
      <c r="X278" s="25" t="str">
        <f>IFERROR(IF(W278&gt;0,(W278/(Objectifs!$B$15*(($H278-$J278)))),""),"")</f>
        <v/>
      </c>
      <c r="Y278" s="90" t="str">
        <f t="shared" si="43"/>
        <v/>
      </c>
      <c r="Z278" s="26" t="str">
        <f t="shared" si="44"/>
        <v/>
      </c>
      <c r="AA278" s="26"/>
      <c r="AB278" s="26"/>
    </row>
    <row r="279" spans="1:28" ht="21" customHeight="1" x14ac:dyDescent="0.25">
      <c r="A279" s="62">
        <f t="shared" si="40"/>
        <v>2021</v>
      </c>
      <c r="B279" s="62">
        <f t="shared" si="41"/>
        <v>2</v>
      </c>
      <c r="C279" s="62">
        <f t="shared" si="42"/>
        <v>11</v>
      </c>
      <c r="D279" s="62">
        <f t="shared" si="36"/>
        <v>47</v>
      </c>
      <c r="E279" s="24">
        <f>WORKDAY.INTL(E278,1,11,JoursFériés21[])</f>
        <v>44525</v>
      </c>
      <c r="F279" s="100" t="str">
        <f t="shared" si="37"/>
        <v>44525-TEST</v>
      </c>
      <c r="G279" s="78" t="str">
        <f>IFERROR(VLOOKUP($F279,Kélio[],4,FALSE),"")</f>
        <v/>
      </c>
      <c r="H279" s="76" t="str">
        <f t="shared" si="45"/>
        <v/>
      </c>
      <c r="I279" s="78">
        <f t="shared" si="46"/>
        <v>0</v>
      </c>
      <c r="J279" s="76">
        <f>IFERROR(IF(VLOOKUP(F279,THP[],7,FALSE)="OUI",H279,SUMIFS('Hors prod'!K:K,'Hors prod'!B:B,E279,'Hors prod'!F:F,$G$2)*24),0)</f>
        <v>0</v>
      </c>
      <c r="K279" s="38" t="str">
        <f>IFERROR(VLOOKUP($F279,Prod!$A$2:$L$2,7,FALSE),"")</f>
        <v/>
      </c>
      <c r="L279" s="25" t="str">
        <f>IFERROR(IF(K279&gt;0,(K279/(Objectifs!$B$7*($H279-$J279))),""),"")</f>
        <v/>
      </c>
      <c r="M279" s="27" t="str">
        <f>IFERROR(VLOOKUP($F279,Prod!$A$2:$L$2,6,FALSE),"")</f>
        <v/>
      </c>
      <c r="N279" s="25" t="str">
        <f>IFERROR(IF(M279&gt;0,(M279/(Objectifs!$B$8*($H279-$J279))),""),"")</f>
        <v/>
      </c>
      <c r="O279" s="27" t="str">
        <f>IFERROR(VLOOKUP($F279,Prod!$A$2:$L$2,8,FALSE),"")</f>
        <v/>
      </c>
      <c r="P279" s="25" t="str">
        <f>IFERROR(IF(O279&gt;0,(O279/(Objectifs!$B$9*($H279-$J279))),""),"")</f>
        <v/>
      </c>
      <c r="Q279" s="27" t="str">
        <f>IFERROR(VLOOKUP($F279,Prod!$A$2:$L$2,11,FALSE),"")</f>
        <v/>
      </c>
      <c r="R279" s="25" t="str">
        <f>IFERROR(IF(Q279&gt;0,(Q279/(Objectifs!$B$10*(($H279-$J279)))),""),"")</f>
        <v/>
      </c>
      <c r="S279" s="27" t="str">
        <f>IFERROR(VLOOKUP($F279,Prod!$A$2:$L$2,10,FALSE),"")</f>
        <v/>
      </c>
      <c r="T279" s="25" t="str">
        <f>IFERROR(IF(S279&gt;0,(S279/(Objectifs!$B$13*(($H279-$J279)))),""),"")</f>
        <v/>
      </c>
      <c r="U279" s="27" t="str">
        <f>IFERROR(VLOOKUP($F279,Prod!$A$2:$L$2,9,FALSE),"")</f>
        <v/>
      </c>
      <c r="V279" s="25" t="str">
        <f>IFERROR(IF(U279&gt;0,(U279/(Objectifs!$B$14*(($H279-$J279)))),""),"")</f>
        <v/>
      </c>
      <c r="W279" s="27" t="str">
        <f>IFERROR(VLOOKUP($F279,Prod!$A$2:$L$2,12,FALSE),"")</f>
        <v/>
      </c>
      <c r="X279" s="25" t="str">
        <f>IFERROR(IF(W279&gt;0,(W279/(Objectifs!$B$15*(($H279-$J279)))),""),"")</f>
        <v/>
      </c>
      <c r="Y279" s="90" t="str">
        <f t="shared" si="43"/>
        <v/>
      </c>
      <c r="Z279" s="26" t="str">
        <f t="shared" si="44"/>
        <v/>
      </c>
      <c r="AA279" s="26"/>
      <c r="AB279" s="26"/>
    </row>
    <row r="280" spans="1:28" ht="21" customHeight="1" x14ac:dyDescent="0.25">
      <c r="A280" s="62">
        <f t="shared" si="40"/>
        <v>2021</v>
      </c>
      <c r="B280" s="62">
        <f t="shared" si="41"/>
        <v>2</v>
      </c>
      <c r="C280" s="62">
        <f t="shared" si="42"/>
        <v>11</v>
      </c>
      <c r="D280" s="62">
        <f t="shared" si="36"/>
        <v>47</v>
      </c>
      <c r="E280" s="24">
        <f>WORKDAY.INTL(E279,1,11,JoursFériés21[])</f>
        <v>44526</v>
      </c>
      <c r="F280" s="100" t="str">
        <f t="shared" si="37"/>
        <v>44526-TEST</v>
      </c>
      <c r="G280" s="78" t="str">
        <f>IFERROR(VLOOKUP($F280,Kélio[],4,FALSE),"")</f>
        <v/>
      </c>
      <c r="H280" s="76" t="str">
        <f t="shared" si="45"/>
        <v/>
      </c>
      <c r="I280" s="78">
        <f t="shared" si="46"/>
        <v>0</v>
      </c>
      <c r="J280" s="76">
        <f>IFERROR(IF(VLOOKUP(F280,THP[],7,FALSE)="OUI",H280,SUMIFS('Hors prod'!K:K,'Hors prod'!B:B,E280,'Hors prod'!F:F,$G$2)*24),0)</f>
        <v>0</v>
      </c>
      <c r="K280" s="38" t="str">
        <f>IFERROR(VLOOKUP($F280,Prod!$A$2:$L$2,7,FALSE),"")</f>
        <v/>
      </c>
      <c r="L280" s="25" t="str">
        <f>IFERROR(IF(K280&gt;0,(K280/(Objectifs!$B$7*($H280-$J280))),""),"")</f>
        <v/>
      </c>
      <c r="M280" s="27" t="str">
        <f>IFERROR(VLOOKUP($F280,Prod!$A$2:$L$2,6,FALSE),"")</f>
        <v/>
      </c>
      <c r="N280" s="25" t="str">
        <f>IFERROR(IF(M280&gt;0,(M280/(Objectifs!$B$8*($H280-$J280))),""),"")</f>
        <v/>
      </c>
      <c r="O280" s="27" t="str">
        <f>IFERROR(VLOOKUP($F280,Prod!$A$2:$L$2,8,FALSE),"")</f>
        <v/>
      </c>
      <c r="P280" s="25" t="str">
        <f>IFERROR(IF(O280&gt;0,(O280/(Objectifs!$B$9*($H280-$J280))),""),"")</f>
        <v/>
      </c>
      <c r="Q280" s="27" t="str">
        <f>IFERROR(VLOOKUP($F280,Prod!$A$2:$L$2,11,FALSE),"")</f>
        <v/>
      </c>
      <c r="R280" s="25" t="str">
        <f>IFERROR(IF(Q280&gt;0,(Q280/(Objectifs!$B$10*(($H280-$J280)))),""),"")</f>
        <v/>
      </c>
      <c r="S280" s="27" t="str">
        <f>IFERROR(VLOOKUP($F280,Prod!$A$2:$L$2,10,FALSE),"")</f>
        <v/>
      </c>
      <c r="T280" s="25" t="str">
        <f>IFERROR(IF(S280&gt;0,(S280/(Objectifs!$B$13*(($H280-$J280)))),""),"")</f>
        <v/>
      </c>
      <c r="U280" s="27" t="str">
        <f>IFERROR(VLOOKUP($F280,Prod!$A$2:$L$2,9,FALSE),"")</f>
        <v/>
      </c>
      <c r="V280" s="25" t="str">
        <f>IFERROR(IF(U280&gt;0,(U280/(Objectifs!$B$14*(($H280-$J280)))),""),"")</f>
        <v/>
      </c>
      <c r="W280" s="27" t="str">
        <f>IFERROR(VLOOKUP($F280,Prod!$A$2:$L$2,12,FALSE),"")</f>
        <v/>
      </c>
      <c r="X280" s="25" t="str">
        <f>IFERROR(IF(W280&gt;0,(W280/(Objectifs!$B$15*(($H280-$J280)))),""),"")</f>
        <v/>
      </c>
      <c r="Y280" s="90" t="str">
        <f t="shared" si="43"/>
        <v/>
      </c>
      <c r="Z280" s="26" t="str">
        <f t="shared" si="44"/>
        <v/>
      </c>
      <c r="AA280" s="26"/>
      <c r="AB280" s="26"/>
    </row>
    <row r="281" spans="1:28" ht="21" customHeight="1" x14ac:dyDescent="0.25">
      <c r="A281" s="62">
        <f t="shared" si="40"/>
        <v>2021</v>
      </c>
      <c r="B281" s="62">
        <f t="shared" si="41"/>
        <v>2</v>
      </c>
      <c r="C281" s="62">
        <f t="shared" si="42"/>
        <v>11</v>
      </c>
      <c r="D281" s="62">
        <f t="shared" si="36"/>
        <v>47</v>
      </c>
      <c r="E281" s="24">
        <f>WORKDAY.INTL(E280,1,11,JoursFériés21[])</f>
        <v>44527</v>
      </c>
      <c r="F281" s="100" t="str">
        <f t="shared" si="37"/>
        <v>44527-TEST</v>
      </c>
      <c r="G281" s="78" t="str">
        <f>IFERROR(VLOOKUP($F281,Kélio[],4,FALSE),"")</f>
        <v/>
      </c>
      <c r="H281" s="76" t="str">
        <f t="shared" si="45"/>
        <v/>
      </c>
      <c r="I281" s="78">
        <f t="shared" si="46"/>
        <v>0</v>
      </c>
      <c r="J281" s="76">
        <f>IFERROR(IF(VLOOKUP(F281,THP[],7,FALSE)="OUI",H281,SUMIFS('Hors prod'!K:K,'Hors prod'!B:B,E281,'Hors prod'!F:F,$G$2)*24),0)</f>
        <v>0</v>
      </c>
      <c r="K281" s="38" t="str">
        <f>IFERROR(VLOOKUP($F281,Prod!$A$2:$L$2,7,FALSE),"")</f>
        <v/>
      </c>
      <c r="L281" s="25" t="str">
        <f>IFERROR(IF(K281&gt;0,(K281/(Objectifs!$B$7*($H281-$J281))),""),"")</f>
        <v/>
      </c>
      <c r="M281" s="27" t="str">
        <f>IFERROR(VLOOKUP($F281,Prod!$A$2:$L$2,6,FALSE),"")</f>
        <v/>
      </c>
      <c r="N281" s="25" t="str">
        <f>IFERROR(IF(M281&gt;0,(M281/(Objectifs!$B$8*($H281-$J281))),""),"")</f>
        <v/>
      </c>
      <c r="O281" s="27" t="str">
        <f>IFERROR(VLOOKUP($F281,Prod!$A$2:$L$2,8,FALSE),"")</f>
        <v/>
      </c>
      <c r="P281" s="25" t="str">
        <f>IFERROR(IF(O281&gt;0,(O281/(Objectifs!$B$9*($H281-$J281))),""),"")</f>
        <v/>
      </c>
      <c r="Q281" s="27" t="str">
        <f>IFERROR(VLOOKUP($F281,Prod!$A$2:$L$2,11,FALSE),"")</f>
        <v/>
      </c>
      <c r="R281" s="25" t="str">
        <f>IFERROR(IF(Q281&gt;0,(Q281/(Objectifs!$B$10*(($H281-$J281)))),""),"")</f>
        <v/>
      </c>
      <c r="S281" s="27" t="str">
        <f>IFERROR(VLOOKUP($F281,Prod!$A$2:$L$2,10,FALSE),"")</f>
        <v/>
      </c>
      <c r="T281" s="25" t="str">
        <f>IFERROR(IF(S281&gt;0,(S281/(Objectifs!$B$13*(($H281-$J281)))),""),"")</f>
        <v/>
      </c>
      <c r="U281" s="27" t="str">
        <f>IFERROR(VLOOKUP($F281,Prod!$A$2:$L$2,9,FALSE),"")</f>
        <v/>
      </c>
      <c r="V281" s="25" t="str">
        <f>IFERROR(IF(U281&gt;0,(U281/(Objectifs!$B$14*(($H281-$J281)))),""),"")</f>
        <v/>
      </c>
      <c r="W281" s="27" t="str">
        <f>IFERROR(VLOOKUP($F281,Prod!$A$2:$L$2,12,FALSE),"")</f>
        <v/>
      </c>
      <c r="X281" s="25" t="str">
        <f>IFERROR(IF(W281&gt;0,(W281/(Objectifs!$B$15*(($H281-$J281)))),""),"")</f>
        <v/>
      </c>
      <c r="Y281" s="90" t="str">
        <f t="shared" si="43"/>
        <v/>
      </c>
      <c r="Z281" s="26" t="str">
        <f t="shared" si="44"/>
        <v/>
      </c>
      <c r="AA281" s="26"/>
      <c r="AB281" s="26"/>
    </row>
    <row r="282" spans="1:28" ht="21" customHeight="1" x14ac:dyDescent="0.25">
      <c r="A282" s="62">
        <f t="shared" si="40"/>
        <v>2021</v>
      </c>
      <c r="B282" s="62">
        <f t="shared" si="41"/>
        <v>2</v>
      </c>
      <c r="C282" s="62">
        <f t="shared" si="42"/>
        <v>11</v>
      </c>
      <c r="D282" s="62">
        <f t="shared" si="36"/>
        <v>48</v>
      </c>
      <c r="E282" s="24">
        <f>WORKDAY.INTL(E281,1,11,JoursFériés21[])</f>
        <v>44529</v>
      </c>
      <c r="F282" s="100" t="str">
        <f t="shared" si="37"/>
        <v>44529-TEST</v>
      </c>
      <c r="G282" s="78" t="str">
        <f>IFERROR(VLOOKUP($F282,Kélio[],4,FALSE),"")</f>
        <v/>
      </c>
      <c r="H282" s="76" t="str">
        <f t="shared" si="45"/>
        <v/>
      </c>
      <c r="I282" s="78">
        <f t="shared" si="46"/>
        <v>0</v>
      </c>
      <c r="J282" s="76">
        <f>IFERROR(IF(VLOOKUP(F282,THP[],7,FALSE)="OUI",H282,SUMIFS('Hors prod'!K:K,'Hors prod'!B:B,E282,'Hors prod'!F:F,$G$2)*24),0)</f>
        <v>0</v>
      </c>
      <c r="K282" s="38" t="str">
        <f>IFERROR(VLOOKUP($F282,Prod!$A$2:$L$2,7,FALSE),"")</f>
        <v/>
      </c>
      <c r="L282" s="25" t="str">
        <f>IFERROR(IF(K282&gt;0,(K282/(Objectifs!$B$7*($H282-$J282))),""),"")</f>
        <v/>
      </c>
      <c r="M282" s="27" t="str">
        <f>IFERROR(VLOOKUP($F282,Prod!$A$2:$L$2,6,FALSE),"")</f>
        <v/>
      </c>
      <c r="N282" s="25" t="str">
        <f>IFERROR(IF(M282&gt;0,(M282/(Objectifs!$B$8*($H282-$J282))),""),"")</f>
        <v/>
      </c>
      <c r="O282" s="27" t="str">
        <f>IFERROR(VLOOKUP($F282,Prod!$A$2:$L$2,8,FALSE),"")</f>
        <v/>
      </c>
      <c r="P282" s="25" t="str">
        <f>IFERROR(IF(O282&gt;0,(O282/(Objectifs!$B$9*($H282-$J282))),""),"")</f>
        <v/>
      </c>
      <c r="Q282" s="27" t="str">
        <f>IFERROR(VLOOKUP($F282,Prod!$A$2:$L$2,11,FALSE),"")</f>
        <v/>
      </c>
      <c r="R282" s="25" t="str">
        <f>IFERROR(IF(Q282&gt;0,(Q282/(Objectifs!$B$10*(($H282-$J282)))),""),"")</f>
        <v/>
      </c>
      <c r="S282" s="27" t="str">
        <f>IFERROR(VLOOKUP($F282,Prod!$A$2:$L$2,10,FALSE),"")</f>
        <v/>
      </c>
      <c r="T282" s="25" t="str">
        <f>IFERROR(IF(S282&gt;0,(S282/(Objectifs!$B$13*(($H282-$J282)))),""),"")</f>
        <v/>
      </c>
      <c r="U282" s="27" t="str">
        <f>IFERROR(VLOOKUP($F282,Prod!$A$2:$L$2,9,FALSE),"")</f>
        <v/>
      </c>
      <c r="V282" s="25" t="str">
        <f>IFERROR(IF(U282&gt;0,(U282/(Objectifs!$B$14*(($H282-$J282)))),""),"")</f>
        <v/>
      </c>
      <c r="W282" s="27" t="str">
        <f>IFERROR(VLOOKUP($F282,Prod!$A$2:$L$2,12,FALSE),"")</f>
        <v/>
      </c>
      <c r="X282" s="25" t="str">
        <f>IFERROR(IF(W282&gt;0,(W282/(Objectifs!$B$15*(($H282-$J282)))),""),"")</f>
        <v/>
      </c>
      <c r="Y282" s="90" t="str">
        <f t="shared" si="43"/>
        <v/>
      </c>
      <c r="Z282" s="26" t="str">
        <f t="shared" si="44"/>
        <v/>
      </c>
      <c r="AA282" s="26"/>
      <c r="AB282" s="26"/>
    </row>
    <row r="283" spans="1:28" ht="21" customHeight="1" x14ac:dyDescent="0.25">
      <c r="A283" s="62">
        <f t="shared" si="40"/>
        <v>2021</v>
      </c>
      <c r="B283" s="62">
        <f t="shared" si="41"/>
        <v>2</v>
      </c>
      <c r="C283" s="62">
        <f t="shared" si="42"/>
        <v>11</v>
      </c>
      <c r="D283" s="62">
        <f t="shared" si="36"/>
        <v>48</v>
      </c>
      <c r="E283" s="24">
        <f>WORKDAY.INTL(E282,1,11,JoursFériés21[])</f>
        <v>44530</v>
      </c>
      <c r="F283" s="100" t="str">
        <f t="shared" si="37"/>
        <v>44530-TEST</v>
      </c>
      <c r="G283" s="78" t="str">
        <f>IFERROR(VLOOKUP($F283,Kélio[],4,FALSE),"")</f>
        <v/>
      </c>
      <c r="H283" s="76" t="str">
        <f t="shared" si="45"/>
        <v/>
      </c>
      <c r="I283" s="78">
        <f t="shared" si="46"/>
        <v>0</v>
      </c>
      <c r="J283" s="76">
        <f>IFERROR(IF(VLOOKUP(F283,THP[],7,FALSE)="OUI",H283,SUMIFS('Hors prod'!K:K,'Hors prod'!B:B,E283,'Hors prod'!F:F,$G$2)*24),0)</f>
        <v>0</v>
      </c>
      <c r="K283" s="38" t="str">
        <f>IFERROR(VLOOKUP($F283,Prod!$A$2:$L$2,7,FALSE),"")</f>
        <v/>
      </c>
      <c r="L283" s="25" t="str">
        <f>IFERROR(IF(K283&gt;0,(K283/(Objectifs!$B$7*($H283-$J283))),""),"")</f>
        <v/>
      </c>
      <c r="M283" s="27" t="str">
        <f>IFERROR(VLOOKUP($F283,Prod!$A$2:$L$2,6,FALSE),"")</f>
        <v/>
      </c>
      <c r="N283" s="25" t="str">
        <f>IFERROR(IF(M283&gt;0,(M283/(Objectifs!$B$8*($H283-$J283))),""),"")</f>
        <v/>
      </c>
      <c r="O283" s="27" t="str">
        <f>IFERROR(VLOOKUP($F283,Prod!$A$2:$L$2,8,FALSE),"")</f>
        <v/>
      </c>
      <c r="P283" s="25" t="str">
        <f>IFERROR(IF(O283&gt;0,(O283/(Objectifs!$B$9*($H283-$J283))),""),"")</f>
        <v/>
      </c>
      <c r="Q283" s="27" t="str">
        <f>IFERROR(VLOOKUP($F283,Prod!$A$2:$L$2,11,FALSE),"")</f>
        <v/>
      </c>
      <c r="R283" s="25" t="str">
        <f>IFERROR(IF(Q283&gt;0,(Q283/(Objectifs!$B$10*(($H283-$J283)))),""),"")</f>
        <v/>
      </c>
      <c r="S283" s="27" t="str">
        <f>IFERROR(VLOOKUP($F283,Prod!$A$2:$L$2,10,FALSE),"")</f>
        <v/>
      </c>
      <c r="T283" s="25" t="str">
        <f>IFERROR(IF(S283&gt;0,(S283/(Objectifs!$B$13*(($H283-$J283)))),""),"")</f>
        <v/>
      </c>
      <c r="U283" s="27" t="str">
        <f>IFERROR(VLOOKUP($F283,Prod!$A$2:$L$2,9,FALSE),"")</f>
        <v/>
      </c>
      <c r="V283" s="25" t="str">
        <f>IFERROR(IF(U283&gt;0,(U283/(Objectifs!$B$14*(($H283-$J283)))),""),"")</f>
        <v/>
      </c>
      <c r="W283" s="27" t="str">
        <f>IFERROR(VLOOKUP($F283,Prod!$A$2:$L$2,12,FALSE),"")</f>
        <v/>
      </c>
      <c r="X283" s="25" t="str">
        <f>IFERROR(IF(W283&gt;0,(W283/(Objectifs!$B$15*(($H283-$J283)))),""),"")</f>
        <v/>
      </c>
      <c r="Y283" s="90" t="str">
        <f t="shared" si="43"/>
        <v/>
      </c>
      <c r="Z283" s="26" t="str">
        <f t="shared" si="44"/>
        <v/>
      </c>
      <c r="AA283" s="26"/>
      <c r="AB283" s="26"/>
    </row>
    <row r="284" spans="1:28" ht="21" customHeight="1" x14ac:dyDescent="0.25">
      <c r="A284" s="62">
        <f t="shared" si="40"/>
        <v>2021</v>
      </c>
      <c r="B284" s="62">
        <f t="shared" si="41"/>
        <v>2</v>
      </c>
      <c r="C284" s="62">
        <f t="shared" si="42"/>
        <v>12</v>
      </c>
      <c r="D284" s="62">
        <f t="shared" si="36"/>
        <v>48</v>
      </c>
      <c r="E284" s="24">
        <f>WORKDAY.INTL(E283,1,11,JoursFériés21[])</f>
        <v>44531</v>
      </c>
      <c r="F284" s="100" t="str">
        <f t="shared" si="37"/>
        <v>44531-TEST</v>
      </c>
      <c r="G284" s="78" t="str">
        <f>IFERROR(VLOOKUP($F284,Kélio[],4,FALSE),"")</f>
        <v/>
      </c>
      <c r="H284" s="76" t="str">
        <f t="shared" si="45"/>
        <v/>
      </c>
      <c r="I284" s="78">
        <f t="shared" si="46"/>
        <v>0</v>
      </c>
      <c r="J284" s="76">
        <f>IFERROR(IF(VLOOKUP(F284,THP[],7,FALSE)="OUI",H284,SUMIFS('Hors prod'!K:K,'Hors prod'!B:B,E284,'Hors prod'!F:F,$G$2)*24),0)</f>
        <v>0</v>
      </c>
      <c r="K284" s="38" t="str">
        <f>IFERROR(VLOOKUP($F284,Prod!$A$2:$L$2,7,FALSE),"")</f>
        <v/>
      </c>
      <c r="L284" s="25" t="str">
        <f>IFERROR(IF(K284&gt;0,(K284/(Objectifs!$B$7*($H284-$J284))),""),"")</f>
        <v/>
      </c>
      <c r="M284" s="27" t="str">
        <f>IFERROR(VLOOKUP($F284,Prod!$A$2:$L$2,6,FALSE),"")</f>
        <v/>
      </c>
      <c r="N284" s="25" t="str">
        <f>IFERROR(IF(M284&gt;0,(M284/(Objectifs!$B$8*($H284-$J284))),""),"")</f>
        <v/>
      </c>
      <c r="O284" s="27" t="str">
        <f>IFERROR(VLOOKUP($F284,Prod!$A$2:$L$2,8,FALSE),"")</f>
        <v/>
      </c>
      <c r="P284" s="25" t="str">
        <f>IFERROR(IF(O284&gt;0,(O284/(Objectifs!$B$9*($H284-$J284))),""),"")</f>
        <v/>
      </c>
      <c r="Q284" s="27" t="str">
        <f>IFERROR(VLOOKUP($F284,Prod!$A$2:$L$2,11,FALSE),"")</f>
        <v/>
      </c>
      <c r="R284" s="25" t="str">
        <f>IFERROR(IF(Q284&gt;0,(Q284/(Objectifs!$B$10*(($H284-$J284)))),""),"")</f>
        <v/>
      </c>
      <c r="S284" s="27" t="str">
        <f>IFERROR(VLOOKUP($F284,Prod!$A$2:$L$2,10,FALSE),"")</f>
        <v/>
      </c>
      <c r="T284" s="25" t="str">
        <f>IFERROR(IF(S284&gt;0,(S284/(Objectifs!$B$13*(($H284-$J284)))),""),"")</f>
        <v/>
      </c>
      <c r="U284" s="27" t="str">
        <f>IFERROR(VLOOKUP($F284,Prod!$A$2:$L$2,9,FALSE),"")</f>
        <v/>
      </c>
      <c r="V284" s="25" t="str">
        <f>IFERROR(IF(U284&gt;0,(U284/(Objectifs!$B$14*(($H284-$J284)))),""),"")</f>
        <v/>
      </c>
      <c r="W284" s="27" t="str">
        <f>IFERROR(VLOOKUP($F284,Prod!$A$2:$L$2,12,FALSE),"")</f>
        <v/>
      </c>
      <c r="X284" s="25" t="str">
        <f>IFERROR(IF(W284&gt;0,(W284/(Objectifs!$B$15*(($H284-$J284)))),""),"")</f>
        <v/>
      </c>
      <c r="Y284" s="90" t="str">
        <f t="shared" si="43"/>
        <v/>
      </c>
      <c r="Z284" s="26" t="str">
        <f t="shared" si="44"/>
        <v/>
      </c>
      <c r="AA284" s="26"/>
      <c r="AB284" s="26"/>
    </row>
    <row r="285" spans="1:28" ht="21" customHeight="1" x14ac:dyDescent="0.25">
      <c r="A285" s="62">
        <f t="shared" si="40"/>
        <v>2021</v>
      </c>
      <c r="B285" s="62">
        <f t="shared" si="41"/>
        <v>2</v>
      </c>
      <c r="C285" s="62">
        <f t="shared" si="42"/>
        <v>12</v>
      </c>
      <c r="D285" s="62">
        <f t="shared" si="36"/>
        <v>48</v>
      </c>
      <c r="E285" s="24">
        <f>WORKDAY.INTL(E284,1,11,JoursFériés21[])</f>
        <v>44532</v>
      </c>
      <c r="F285" s="100" t="str">
        <f t="shared" si="37"/>
        <v>44532-TEST</v>
      </c>
      <c r="G285" s="78" t="str">
        <f>IFERROR(VLOOKUP($F285,Kélio[],4,FALSE),"")</f>
        <v/>
      </c>
      <c r="H285" s="76" t="str">
        <f t="shared" si="45"/>
        <v/>
      </c>
      <c r="I285" s="78">
        <f t="shared" si="46"/>
        <v>0</v>
      </c>
      <c r="J285" s="76">
        <f>IFERROR(IF(VLOOKUP(F285,THP[],7,FALSE)="OUI",H285,SUMIFS('Hors prod'!K:K,'Hors prod'!B:B,E285,'Hors prod'!F:F,$G$2)*24),0)</f>
        <v>0</v>
      </c>
      <c r="K285" s="38" t="str">
        <f>IFERROR(VLOOKUP($F285,Prod!$A$2:$L$2,7,FALSE),"")</f>
        <v/>
      </c>
      <c r="L285" s="25" t="str">
        <f>IFERROR(IF(K285&gt;0,(K285/(Objectifs!$B$7*($H285-$J285))),""),"")</f>
        <v/>
      </c>
      <c r="M285" s="27" t="str">
        <f>IFERROR(VLOOKUP($F285,Prod!$A$2:$L$2,6,FALSE),"")</f>
        <v/>
      </c>
      <c r="N285" s="25" t="str">
        <f>IFERROR(IF(M285&gt;0,(M285/(Objectifs!$B$8*($H285-$J285))),""),"")</f>
        <v/>
      </c>
      <c r="O285" s="27" t="str">
        <f>IFERROR(VLOOKUP($F285,Prod!$A$2:$L$2,8,FALSE),"")</f>
        <v/>
      </c>
      <c r="P285" s="25" t="str">
        <f>IFERROR(IF(O285&gt;0,(O285/(Objectifs!$B$9*($H285-$J285))),""),"")</f>
        <v/>
      </c>
      <c r="Q285" s="27" t="str">
        <f>IFERROR(VLOOKUP($F285,Prod!$A$2:$L$2,11,FALSE),"")</f>
        <v/>
      </c>
      <c r="R285" s="25" t="str">
        <f>IFERROR(IF(Q285&gt;0,(Q285/(Objectifs!$B$10*(($H285-$J285)))),""),"")</f>
        <v/>
      </c>
      <c r="S285" s="27" t="str">
        <f>IFERROR(VLOOKUP($F285,Prod!$A$2:$L$2,10,FALSE),"")</f>
        <v/>
      </c>
      <c r="T285" s="25" t="str">
        <f>IFERROR(IF(S285&gt;0,(S285/(Objectifs!$B$13*(($H285-$J285)))),""),"")</f>
        <v/>
      </c>
      <c r="U285" s="27" t="str">
        <f>IFERROR(VLOOKUP($F285,Prod!$A$2:$L$2,9,FALSE),"")</f>
        <v/>
      </c>
      <c r="V285" s="25" t="str">
        <f>IFERROR(IF(U285&gt;0,(U285/(Objectifs!$B$14*(($H285-$J285)))),""),"")</f>
        <v/>
      </c>
      <c r="W285" s="27" t="str">
        <f>IFERROR(VLOOKUP($F285,Prod!$A$2:$L$2,12,FALSE),"")</f>
        <v/>
      </c>
      <c r="X285" s="25" t="str">
        <f>IFERROR(IF(W285&gt;0,(W285/(Objectifs!$B$15*(($H285-$J285)))),""),"")</f>
        <v/>
      </c>
      <c r="Y285" s="90" t="str">
        <f t="shared" si="43"/>
        <v/>
      </c>
      <c r="Z285" s="26" t="str">
        <f t="shared" si="44"/>
        <v/>
      </c>
      <c r="AA285" s="26"/>
      <c r="AB285" s="26"/>
    </row>
    <row r="286" spans="1:28" ht="21" customHeight="1" x14ac:dyDescent="0.25">
      <c r="A286" s="62">
        <f t="shared" si="40"/>
        <v>2021</v>
      </c>
      <c r="B286" s="62">
        <f t="shared" si="41"/>
        <v>2</v>
      </c>
      <c r="C286" s="62">
        <f t="shared" si="42"/>
        <v>12</v>
      </c>
      <c r="D286" s="62">
        <f t="shared" si="36"/>
        <v>48</v>
      </c>
      <c r="E286" s="24">
        <f>WORKDAY.INTL(E285,1,11,JoursFériés21[])</f>
        <v>44533</v>
      </c>
      <c r="F286" s="100" t="str">
        <f t="shared" si="37"/>
        <v>44533-TEST</v>
      </c>
      <c r="G286" s="78" t="str">
        <f>IFERROR(VLOOKUP($F286,Kélio[],4,FALSE),"")</f>
        <v/>
      </c>
      <c r="H286" s="76" t="str">
        <f t="shared" si="45"/>
        <v/>
      </c>
      <c r="I286" s="78">
        <f t="shared" si="46"/>
        <v>0</v>
      </c>
      <c r="J286" s="76">
        <f>IFERROR(IF(VLOOKUP(F286,THP[],7,FALSE)="OUI",H286,SUMIFS('Hors prod'!K:K,'Hors prod'!B:B,E286,'Hors prod'!F:F,$G$2)*24),0)</f>
        <v>0</v>
      </c>
      <c r="K286" s="38" t="str">
        <f>IFERROR(VLOOKUP($F286,Prod!$A$2:$L$2,7,FALSE),"")</f>
        <v/>
      </c>
      <c r="L286" s="25" t="str">
        <f>IFERROR(IF(K286&gt;0,(K286/(Objectifs!$B$7*($H286-$J286))),""),"")</f>
        <v/>
      </c>
      <c r="M286" s="27" t="str">
        <f>IFERROR(VLOOKUP($F286,Prod!$A$2:$L$2,6,FALSE),"")</f>
        <v/>
      </c>
      <c r="N286" s="25" t="str">
        <f>IFERROR(IF(M286&gt;0,(M286/(Objectifs!$B$8*($H286-$J286))),""),"")</f>
        <v/>
      </c>
      <c r="O286" s="27" t="str">
        <f>IFERROR(VLOOKUP($F286,Prod!$A$2:$L$2,8,FALSE),"")</f>
        <v/>
      </c>
      <c r="P286" s="25" t="str">
        <f>IFERROR(IF(O286&gt;0,(O286/(Objectifs!$B$9*($H286-$J286))),""),"")</f>
        <v/>
      </c>
      <c r="Q286" s="27" t="str">
        <f>IFERROR(VLOOKUP($F286,Prod!$A$2:$L$2,11,FALSE),"")</f>
        <v/>
      </c>
      <c r="R286" s="25" t="str">
        <f>IFERROR(IF(Q286&gt;0,(Q286/(Objectifs!$B$10*(($H286-$J286)))),""),"")</f>
        <v/>
      </c>
      <c r="S286" s="27" t="str">
        <f>IFERROR(VLOOKUP($F286,Prod!$A$2:$L$2,10,FALSE),"")</f>
        <v/>
      </c>
      <c r="T286" s="25" t="str">
        <f>IFERROR(IF(S286&gt;0,(S286/(Objectifs!$B$13*(($H286-$J286)))),""),"")</f>
        <v/>
      </c>
      <c r="U286" s="27" t="str">
        <f>IFERROR(VLOOKUP($F286,Prod!$A$2:$L$2,9,FALSE),"")</f>
        <v/>
      </c>
      <c r="V286" s="25" t="str">
        <f>IFERROR(IF(U286&gt;0,(U286/(Objectifs!$B$14*(($H286-$J286)))),""),"")</f>
        <v/>
      </c>
      <c r="W286" s="27" t="str">
        <f>IFERROR(VLOOKUP($F286,Prod!$A$2:$L$2,12,FALSE),"")</f>
        <v/>
      </c>
      <c r="X286" s="25" t="str">
        <f>IFERROR(IF(W286&gt;0,(W286/(Objectifs!$B$15*(($H286-$J286)))),""),"")</f>
        <v/>
      </c>
      <c r="Y286" s="90" t="str">
        <f t="shared" si="43"/>
        <v/>
      </c>
      <c r="Z286" s="26" t="str">
        <f t="shared" si="44"/>
        <v/>
      </c>
      <c r="AA286" s="26"/>
      <c r="AB286" s="26"/>
    </row>
    <row r="287" spans="1:28" ht="21" customHeight="1" x14ac:dyDescent="0.25">
      <c r="A287" s="62">
        <f t="shared" si="40"/>
        <v>2021</v>
      </c>
      <c r="B287" s="62">
        <f t="shared" si="41"/>
        <v>2</v>
      </c>
      <c r="C287" s="62">
        <f t="shared" si="42"/>
        <v>12</v>
      </c>
      <c r="D287" s="62">
        <f t="shared" si="36"/>
        <v>48</v>
      </c>
      <c r="E287" s="24">
        <f>WORKDAY.INTL(E286,1,11,JoursFériés21[])</f>
        <v>44534</v>
      </c>
      <c r="F287" s="100" t="str">
        <f t="shared" si="37"/>
        <v>44534-TEST</v>
      </c>
      <c r="G287" s="78" t="str">
        <f>IFERROR(VLOOKUP($F287,Kélio[],4,FALSE),"")</f>
        <v/>
      </c>
      <c r="H287" s="76" t="str">
        <f t="shared" si="45"/>
        <v/>
      </c>
      <c r="I287" s="78">
        <f t="shared" si="46"/>
        <v>0</v>
      </c>
      <c r="J287" s="76">
        <f>IFERROR(IF(VLOOKUP(F287,THP[],7,FALSE)="OUI",H287,SUMIFS('Hors prod'!K:K,'Hors prod'!B:B,E287,'Hors prod'!F:F,$G$2)*24),0)</f>
        <v>0</v>
      </c>
      <c r="K287" s="38" t="str">
        <f>IFERROR(VLOOKUP($F287,Prod!$A$2:$L$2,7,FALSE),"")</f>
        <v/>
      </c>
      <c r="L287" s="25" t="str">
        <f>IFERROR(IF(K287&gt;0,(K287/(Objectifs!$B$7*($H287-$J287))),""),"")</f>
        <v/>
      </c>
      <c r="M287" s="27" t="str">
        <f>IFERROR(VLOOKUP($F287,Prod!$A$2:$L$2,6,FALSE),"")</f>
        <v/>
      </c>
      <c r="N287" s="25" t="str">
        <f>IFERROR(IF(M287&gt;0,(M287/(Objectifs!$B$8*($H287-$J287))),""),"")</f>
        <v/>
      </c>
      <c r="O287" s="27" t="str">
        <f>IFERROR(VLOOKUP($F287,Prod!$A$2:$L$2,8,FALSE),"")</f>
        <v/>
      </c>
      <c r="P287" s="25" t="str">
        <f>IFERROR(IF(O287&gt;0,(O287/(Objectifs!$B$9*($H287-$J287))),""),"")</f>
        <v/>
      </c>
      <c r="Q287" s="27" t="str">
        <f>IFERROR(VLOOKUP($F287,Prod!$A$2:$L$2,11,FALSE),"")</f>
        <v/>
      </c>
      <c r="R287" s="25" t="str">
        <f>IFERROR(IF(Q287&gt;0,(Q287/(Objectifs!$B$10*(($H287-$J287)))),""),"")</f>
        <v/>
      </c>
      <c r="S287" s="27" t="str">
        <f>IFERROR(VLOOKUP($F287,Prod!$A$2:$L$2,10,FALSE),"")</f>
        <v/>
      </c>
      <c r="T287" s="25" t="str">
        <f>IFERROR(IF(S287&gt;0,(S287/(Objectifs!$B$13*(($H287-$J287)))),""),"")</f>
        <v/>
      </c>
      <c r="U287" s="27" t="str">
        <f>IFERROR(VLOOKUP($F287,Prod!$A$2:$L$2,9,FALSE),"")</f>
        <v/>
      </c>
      <c r="V287" s="25" t="str">
        <f>IFERROR(IF(U287&gt;0,(U287/(Objectifs!$B$14*(($H287-$J287)))),""),"")</f>
        <v/>
      </c>
      <c r="W287" s="27" t="str">
        <f>IFERROR(VLOOKUP($F287,Prod!$A$2:$L$2,12,FALSE),"")</f>
        <v/>
      </c>
      <c r="X287" s="25" t="str">
        <f>IFERROR(IF(W287&gt;0,(W287/(Objectifs!$B$15*(($H287-$J287)))),""),"")</f>
        <v/>
      </c>
      <c r="Y287" s="90" t="str">
        <f t="shared" si="43"/>
        <v/>
      </c>
      <c r="Z287" s="26" t="str">
        <f>IF(Y287="","",IF(Y287&gt;=1,"Excellent",IF(AND(Y287&gt;=0.9,Y287&lt;1),"Satisfaisant",IF(AND(Y287&gt;=0.75,Y287&lt;0.9),"A améliorer","Point d'alerte"))))</f>
        <v/>
      </c>
      <c r="AA287" s="26"/>
      <c r="AB287" s="26"/>
    </row>
    <row r="288" spans="1:28" ht="21" customHeight="1" x14ac:dyDescent="0.25">
      <c r="A288" s="62">
        <f t="shared" si="40"/>
        <v>2021</v>
      </c>
      <c r="B288" s="62">
        <f t="shared" si="41"/>
        <v>2</v>
      </c>
      <c r="C288" s="62">
        <f t="shared" si="42"/>
        <v>12</v>
      </c>
      <c r="D288" s="62">
        <f t="shared" si="36"/>
        <v>49</v>
      </c>
      <c r="E288" s="24">
        <f>WORKDAY.INTL(E287,1,11,JoursFériés21[])</f>
        <v>44536</v>
      </c>
      <c r="F288" s="100" t="str">
        <f t="shared" si="37"/>
        <v>44536-TEST</v>
      </c>
      <c r="G288" s="78" t="str">
        <f>IFERROR(VLOOKUP($F288,Kélio[],4,FALSE),"")</f>
        <v/>
      </c>
      <c r="H288" s="76" t="str">
        <f t="shared" si="45"/>
        <v/>
      </c>
      <c r="I288" s="78">
        <f t="shared" si="46"/>
        <v>0</v>
      </c>
      <c r="J288" s="76">
        <f>IFERROR(IF(VLOOKUP(F288,THP[],7,FALSE)="OUI",H288,SUMIFS('Hors prod'!K:K,'Hors prod'!B:B,E288,'Hors prod'!F:F,$G$2)*24),0)</f>
        <v>0</v>
      </c>
      <c r="K288" s="38" t="str">
        <f>IFERROR(VLOOKUP($F288,Prod!$A$2:$L$2,7,FALSE),"")</f>
        <v/>
      </c>
      <c r="L288" s="25" t="str">
        <f>IFERROR(IF(K288&gt;0,(K288/(Objectifs!$B$7*($H288-$J288))),""),"")</f>
        <v/>
      </c>
      <c r="M288" s="27" t="str">
        <f>IFERROR(VLOOKUP($F288,Prod!$A$2:$L$2,6,FALSE),"")</f>
        <v/>
      </c>
      <c r="N288" s="25" t="str">
        <f>IFERROR(IF(M288&gt;0,(M288/(Objectifs!$B$8*($H288-$J288))),""),"")</f>
        <v/>
      </c>
      <c r="O288" s="27" t="str">
        <f>IFERROR(VLOOKUP($F288,Prod!$A$2:$L$2,8,FALSE),"")</f>
        <v/>
      </c>
      <c r="P288" s="25" t="str">
        <f>IFERROR(IF(O288&gt;0,(O288/(Objectifs!$B$9*($H288-$J288))),""),"")</f>
        <v/>
      </c>
      <c r="Q288" s="27" t="str">
        <f>IFERROR(VLOOKUP($F288,Prod!$A$2:$L$2,11,FALSE),"")</f>
        <v/>
      </c>
      <c r="R288" s="25" t="str">
        <f>IFERROR(IF(Q288&gt;0,(Q288/(Objectifs!$B$10*(($H288-$J288)))),""),"")</f>
        <v/>
      </c>
      <c r="S288" s="27" t="str">
        <f>IFERROR(VLOOKUP($F288,Prod!$A$2:$L$2,10,FALSE),"")</f>
        <v/>
      </c>
      <c r="T288" s="25" t="str">
        <f>IFERROR(IF(S288&gt;0,(S288/(Objectifs!$B$13*(($H288-$J288)))),""),"")</f>
        <v/>
      </c>
      <c r="U288" s="27" t="str">
        <f>IFERROR(VLOOKUP($F288,Prod!$A$2:$L$2,9,FALSE),"")</f>
        <v/>
      </c>
      <c r="V288" s="25" t="str">
        <f>IFERROR(IF(U288&gt;0,(U288/(Objectifs!$B$14*(($H288-$J288)))),""),"")</f>
        <v/>
      </c>
      <c r="W288" s="27" t="str">
        <f>IFERROR(VLOOKUP($F288,Prod!$A$2:$L$2,12,FALSE),"")</f>
        <v/>
      </c>
      <c r="X288" s="25" t="str">
        <f>IFERROR(IF(W288&gt;0,(W288/(Objectifs!$B$15*(($H288-$J288)))),""),"")</f>
        <v/>
      </c>
      <c r="Y288" s="90" t="str">
        <f t="shared" si="43"/>
        <v/>
      </c>
      <c r="Z288" s="26" t="str">
        <f t="shared" si="44"/>
        <v/>
      </c>
      <c r="AA288" s="26"/>
      <c r="AB288" s="26"/>
    </row>
    <row r="289" spans="1:28" ht="21" customHeight="1" x14ac:dyDescent="0.25">
      <c r="A289" s="62">
        <f t="shared" si="40"/>
        <v>2021</v>
      </c>
      <c r="B289" s="62">
        <f t="shared" si="41"/>
        <v>2</v>
      </c>
      <c r="C289" s="62">
        <f t="shared" si="42"/>
        <v>12</v>
      </c>
      <c r="D289" s="62">
        <f t="shared" si="36"/>
        <v>49</v>
      </c>
      <c r="E289" s="24">
        <f>WORKDAY.INTL(E288,1,11,JoursFériés21[])</f>
        <v>44537</v>
      </c>
      <c r="F289" s="100" t="str">
        <f t="shared" si="37"/>
        <v>44537-TEST</v>
      </c>
      <c r="G289" s="78" t="str">
        <f>IFERROR(VLOOKUP($F289,Kélio[],4,FALSE),"")</f>
        <v/>
      </c>
      <c r="H289" s="76" t="str">
        <f t="shared" si="45"/>
        <v/>
      </c>
      <c r="I289" s="78">
        <f t="shared" si="46"/>
        <v>0</v>
      </c>
      <c r="J289" s="76">
        <f>IFERROR(IF(VLOOKUP(F289,THP[],7,FALSE)="OUI",H289,SUMIFS('Hors prod'!K:K,'Hors prod'!B:B,E289,'Hors prod'!F:F,$G$2)*24),0)</f>
        <v>0</v>
      </c>
      <c r="K289" s="38" t="str">
        <f>IFERROR(VLOOKUP($F289,Prod!$A$2:$L$2,7,FALSE),"")</f>
        <v/>
      </c>
      <c r="L289" s="25" t="str">
        <f>IFERROR(IF(K289&gt;0,(K289/(Objectifs!$B$7*($H289-$J289))),""),"")</f>
        <v/>
      </c>
      <c r="M289" s="27" t="str">
        <f>IFERROR(VLOOKUP($F289,Prod!$A$2:$L$2,6,FALSE),"")</f>
        <v/>
      </c>
      <c r="N289" s="25" t="str">
        <f>IFERROR(IF(M289&gt;0,(M289/(Objectifs!$B$8*($H289-$J289))),""),"")</f>
        <v/>
      </c>
      <c r="O289" s="27" t="str">
        <f>IFERROR(VLOOKUP($F289,Prod!$A$2:$L$2,8,FALSE),"")</f>
        <v/>
      </c>
      <c r="P289" s="25" t="str">
        <f>IFERROR(IF(O289&gt;0,(O289/(Objectifs!$B$9*($H289-$J289))),""),"")</f>
        <v/>
      </c>
      <c r="Q289" s="27" t="str">
        <f>IFERROR(VLOOKUP($F289,Prod!$A$2:$L$2,11,FALSE),"")</f>
        <v/>
      </c>
      <c r="R289" s="25" t="str">
        <f>IFERROR(IF(Q289&gt;0,(Q289/(Objectifs!$B$10*(($H289-$J289)))),""),"")</f>
        <v/>
      </c>
      <c r="S289" s="27" t="str">
        <f>IFERROR(VLOOKUP($F289,Prod!$A$2:$L$2,10,FALSE),"")</f>
        <v/>
      </c>
      <c r="T289" s="25" t="str">
        <f>IFERROR(IF(S289&gt;0,(S289/(Objectifs!$B$13*(($H289-$J289)))),""),"")</f>
        <v/>
      </c>
      <c r="U289" s="27" t="str">
        <f>IFERROR(VLOOKUP($F289,Prod!$A$2:$L$2,9,FALSE),"")</f>
        <v/>
      </c>
      <c r="V289" s="25" t="str">
        <f>IFERROR(IF(U289&gt;0,(U289/(Objectifs!$B$14*(($H289-$J289)))),""),"")</f>
        <v/>
      </c>
      <c r="W289" s="27" t="str">
        <f>IFERROR(VLOOKUP($F289,Prod!$A$2:$L$2,12,FALSE),"")</f>
        <v/>
      </c>
      <c r="X289" s="25" t="str">
        <f>IFERROR(IF(W289&gt;0,(W289/(Objectifs!$B$15*(($H289-$J289)))),""),"")</f>
        <v/>
      </c>
      <c r="Y289" s="90" t="str">
        <f t="shared" si="43"/>
        <v/>
      </c>
      <c r="Z289" s="26" t="str">
        <f t="shared" si="44"/>
        <v/>
      </c>
      <c r="AA289" s="26"/>
      <c r="AB289" s="26"/>
    </row>
    <row r="290" spans="1:28" ht="21" customHeight="1" x14ac:dyDescent="0.25">
      <c r="A290" s="62">
        <f t="shared" si="40"/>
        <v>2021</v>
      </c>
      <c r="B290" s="62">
        <f t="shared" si="41"/>
        <v>2</v>
      </c>
      <c r="C290" s="62">
        <f t="shared" si="42"/>
        <v>12</v>
      </c>
      <c r="D290" s="62">
        <f t="shared" si="36"/>
        <v>49</v>
      </c>
      <c r="E290" s="24">
        <f>WORKDAY.INTL(E289,1,11,JoursFériés21[])</f>
        <v>44538</v>
      </c>
      <c r="F290" s="100" t="str">
        <f t="shared" si="37"/>
        <v>44538-TEST</v>
      </c>
      <c r="G290" s="78" t="str">
        <f>IFERROR(VLOOKUP($F290,Kélio[],4,FALSE),"")</f>
        <v/>
      </c>
      <c r="H290" s="76" t="str">
        <f t="shared" si="45"/>
        <v/>
      </c>
      <c r="I290" s="78">
        <f t="shared" si="46"/>
        <v>0</v>
      </c>
      <c r="J290" s="76">
        <f>IFERROR(IF(VLOOKUP(F290,THP[],7,FALSE)="OUI",H290,SUMIFS('Hors prod'!K:K,'Hors prod'!B:B,E290,'Hors prod'!F:F,$G$2)*24),0)</f>
        <v>0</v>
      </c>
      <c r="K290" s="38" t="str">
        <f>IFERROR(VLOOKUP($F290,Prod!$A$2:$L$2,7,FALSE),"")</f>
        <v/>
      </c>
      <c r="L290" s="25" t="str">
        <f>IFERROR(IF(K290&gt;0,(K290/(Objectifs!$B$7*($H290-$J290))),""),"")</f>
        <v/>
      </c>
      <c r="M290" s="27" t="str">
        <f>IFERROR(VLOOKUP($F290,Prod!$A$2:$L$2,6,FALSE),"")</f>
        <v/>
      </c>
      <c r="N290" s="25" t="str">
        <f>IFERROR(IF(M290&gt;0,(M290/(Objectifs!$B$8*($H290-$J290))),""),"")</f>
        <v/>
      </c>
      <c r="O290" s="27" t="str">
        <f>IFERROR(VLOOKUP($F290,Prod!$A$2:$L$2,8,FALSE),"")</f>
        <v/>
      </c>
      <c r="P290" s="25" t="str">
        <f>IFERROR(IF(O290&gt;0,(O290/(Objectifs!$B$9*($H290-$J290))),""),"")</f>
        <v/>
      </c>
      <c r="Q290" s="27" t="str">
        <f>IFERROR(VLOOKUP($F290,Prod!$A$2:$L$2,11,FALSE),"")</f>
        <v/>
      </c>
      <c r="R290" s="25" t="str">
        <f>IFERROR(IF(Q290&gt;0,(Q290/(Objectifs!$B$10*(($H290-$J290)))),""),"")</f>
        <v/>
      </c>
      <c r="S290" s="27" t="str">
        <f>IFERROR(VLOOKUP($F290,Prod!$A$2:$L$2,10,FALSE),"")</f>
        <v/>
      </c>
      <c r="T290" s="25" t="str">
        <f>IFERROR(IF(S290&gt;0,(S290/(Objectifs!$B$13*(($H290-$J290)))),""),"")</f>
        <v/>
      </c>
      <c r="U290" s="27" t="str">
        <f>IFERROR(VLOOKUP($F290,Prod!$A$2:$L$2,9,FALSE),"")</f>
        <v/>
      </c>
      <c r="V290" s="25" t="str">
        <f>IFERROR(IF(U290&gt;0,(U290/(Objectifs!$B$14*(($H290-$J290)))),""),"")</f>
        <v/>
      </c>
      <c r="W290" s="27" t="str">
        <f>IFERROR(VLOOKUP($F290,Prod!$A$2:$L$2,12,FALSE),"")</f>
        <v/>
      </c>
      <c r="X290" s="25" t="str">
        <f>IFERROR(IF(W290&gt;0,(W290/(Objectifs!$B$15*(($H290-$J290)))),""),"")</f>
        <v/>
      </c>
      <c r="Y290" s="90" t="str">
        <f t="shared" si="43"/>
        <v/>
      </c>
      <c r="Z290" s="26" t="str">
        <f t="shared" si="44"/>
        <v/>
      </c>
      <c r="AA290" s="26"/>
      <c r="AB290" s="26"/>
    </row>
    <row r="291" spans="1:28" ht="21" customHeight="1" x14ac:dyDescent="0.25">
      <c r="A291" s="62">
        <f t="shared" si="40"/>
        <v>2021</v>
      </c>
      <c r="B291" s="62">
        <f t="shared" si="41"/>
        <v>2</v>
      </c>
      <c r="C291" s="62">
        <f t="shared" si="42"/>
        <v>12</v>
      </c>
      <c r="D291" s="62">
        <f t="shared" si="36"/>
        <v>49</v>
      </c>
      <c r="E291" s="24">
        <f>WORKDAY.INTL(E290,1,11,JoursFériés21[])</f>
        <v>44539</v>
      </c>
      <c r="F291" s="100" t="str">
        <f t="shared" si="37"/>
        <v>44539-TEST</v>
      </c>
      <c r="G291" s="78" t="str">
        <f>IFERROR(VLOOKUP($F291,Kélio[],4,FALSE),"")</f>
        <v/>
      </c>
      <c r="H291" s="76" t="str">
        <f t="shared" si="45"/>
        <v/>
      </c>
      <c r="I291" s="78">
        <f t="shared" si="46"/>
        <v>0</v>
      </c>
      <c r="J291" s="76">
        <f>IFERROR(IF(VLOOKUP(F291,THP[],7,FALSE)="OUI",H291,SUMIFS('Hors prod'!K:K,'Hors prod'!B:B,E291,'Hors prod'!F:F,$G$2)*24),0)</f>
        <v>0</v>
      </c>
      <c r="K291" s="38" t="str">
        <f>IFERROR(VLOOKUP($F291,Prod!$A$2:$L$2,7,FALSE),"")</f>
        <v/>
      </c>
      <c r="L291" s="25" t="str">
        <f>IFERROR(IF(K291&gt;0,(K291/(Objectifs!$B$7*($H291-$J291))),""),"")</f>
        <v/>
      </c>
      <c r="M291" s="27" t="str">
        <f>IFERROR(VLOOKUP($F291,Prod!$A$2:$L$2,6,FALSE),"")</f>
        <v/>
      </c>
      <c r="N291" s="25" t="str">
        <f>IFERROR(IF(M291&gt;0,(M291/(Objectifs!$B$8*($H291-$J291))),""),"")</f>
        <v/>
      </c>
      <c r="O291" s="27" t="str">
        <f>IFERROR(VLOOKUP($F291,Prod!$A$2:$L$2,8,FALSE),"")</f>
        <v/>
      </c>
      <c r="P291" s="25" t="str">
        <f>IFERROR(IF(O291&gt;0,(O291/(Objectifs!$B$9*($H291-$J291))),""),"")</f>
        <v/>
      </c>
      <c r="Q291" s="27" t="str">
        <f>IFERROR(VLOOKUP($F291,Prod!$A$2:$L$2,11,FALSE),"")</f>
        <v/>
      </c>
      <c r="R291" s="25" t="str">
        <f>IFERROR(IF(Q291&gt;0,(Q291/(Objectifs!$B$10*(($H291-$J291)))),""),"")</f>
        <v/>
      </c>
      <c r="S291" s="27" t="str">
        <f>IFERROR(VLOOKUP($F291,Prod!$A$2:$L$2,10,FALSE),"")</f>
        <v/>
      </c>
      <c r="T291" s="25" t="str">
        <f>IFERROR(IF(S291&gt;0,(S291/(Objectifs!$B$13*(($H291-$J291)))),""),"")</f>
        <v/>
      </c>
      <c r="U291" s="27" t="str">
        <f>IFERROR(VLOOKUP($F291,Prod!$A$2:$L$2,9,FALSE),"")</f>
        <v/>
      </c>
      <c r="V291" s="25" t="str">
        <f>IFERROR(IF(U291&gt;0,(U291/(Objectifs!$B$14*(($H291-$J291)))),""),"")</f>
        <v/>
      </c>
      <c r="W291" s="27" t="str">
        <f>IFERROR(VLOOKUP($F291,Prod!$A$2:$L$2,12,FALSE),"")</f>
        <v/>
      </c>
      <c r="X291" s="25" t="str">
        <f>IFERROR(IF(W291&gt;0,(W291/(Objectifs!$B$15*(($H291-$J291)))),""),"")</f>
        <v/>
      </c>
      <c r="Y291" s="90" t="str">
        <f t="shared" si="43"/>
        <v/>
      </c>
      <c r="Z291" s="26" t="str">
        <f t="shared" si="44"/>
        <v/>
      </c>
      <c r="AA291" s="26"/>
      <c r="AB291" s="26"/>
    </row>
    <row r="292" spans="1:28" ht="21" customHeight="1" x14ac:dyDescent="0.25">
      <c r="A292" s="62">
        <f t="shared" si="40"/>
        <v>2021</v>
      </c>
      <c r="B292" s="62">
        <f t="shared" si="41"/>
        <v>2</v>
      </c>
      <c r="C292" s="62">
        <f t="shared" si="42"/>
        <v>12</v>
      </c>
      <c r="D292" s="62">
        <f t="shared" si="36"/>
        <v>49</v>
      </c>
      <c r="E292" s="24">
        <f>WORKDAY.INTL(E291,1,11,JoursFériés21[])</f>
        <v>44540</v>
      </c>
      <c r="F292" s="100" t="str">
        <f t="shared" si="37"/>
        <v>44540-TEST</v>
      </c>
      <c r="G292" s="78" t="str">
        <f>IFERROR(VLOOKUP($F292,Kélio[],4,FALSE),"")</f>
        <v/>
      </c>
      <c r="H292" s="76" t="str">
        <f t="shared" si="45"/>
        <v/>
      </c>
      <c r="I292" s="78">
        <f t="shared" si="46"/>
        <v>0</v>
      </c>
      <c r="J292" s="76">
        <f>IFERROR(IF(VLOOKUP(F292,THP[],7,FALSE)="OUI",H292,SUMIFS('Hors prod'!K:K,'Hors prod'!B:B,E292,'Hors prod'!F:F,$G$2)*24),0)</f>
        <v>0</v>
      </c>
      <c r="K292" s="38" t="str">
        <f>IFERROR(VLOOKUP($F292,Prod!$A$2:$L$2,7,FALSE),"")</f>
        <v/>
      </c>
      <c r="L292" s="25" t="str">
        <f>IFERROR(IF(K292&gt;0,(K292/(Objectifs!$B$7*($H292-$J292))),""),"")</f>
        <v/>
      </c>
      <c r="M292" s="27" t="str">
        <f>IFERROR(VLOOKUP($F292,Prod!$A$2:$L$2,6,FALSE),"")</f>
        <v/>
      </c>
      <c r="N292" s="25" t="str">
        <f>IFERROR(IF(M292&gt;0,(M292/(Objectifs!$B$8*($H292-$J292))),""),"")</f>
        <v/>
      </c>
      <c r="O292" s="27" t="str">
        <f>IFERROR(VLOOKUP($F292,Prod!$A$2:$L$2,8,FALSE),"")</f>
        <v/>
      </c>
      <c r="P292" s="25" t="str">
        <f>IFERROR(IF(O292&gt;0,(O292/(Objectifs!$B$9*($H292-$J292))),""),"")</f>
        <v/>
      </c>
      <c r="Q292" s="27" t="str">
        <f>IFERROR(VLOOKUP($F292,Prod!$A$2:$L$2,11,FALSE),"")</f>
        <v/>
      </c>
      <c r="R292" s="25" t="str">
        <f>IFERROR(IF(Q292&gt;0,(Q292/(Objectifs!$B$10*(($H292-$J292)))),""),"")</f>
        <v/>
      </c>
      <c r="S292" s="27" t="str">
        <f>IFERROR(VLOOKUP($F292,Prod!$A$2:$L$2,10,FALSE),"")</f>
        <v/>
      </c>
      <c r="T292" s="25" t="str">
        <f>IFERROR(IF(S292&gt;0,(S292/(Objectifs!$B$13*(($H292-$J292)))),""),"")</f>
        <v/>
      </c>
      <c r="U292" s="27" t="str">
        <f>IFERROR(VLOOKUP($F292,Prod!$A$2:$L$2,9,FALSE),"")</f>
        <v/>
      </c>
      <c r="V292" s="25" t="str">
        <f>IFERROR(IF(U292&gt;0,(U292/(Objectifs!$B$14*(($H292-$J292)))),""),"")</f>
        <v/>
      </c>
      <c r="W292" s="27" t="str">
        <f>IFERROR(VLOOKUP($F292,Prod!$A$2:$L$2,12,FALSE),"")</f>
        <v/>
      </c>
      <c r="X292" s="25" t="str">
        <f>IFERROR(IF(W292&gt;0,(W292/(Objectifs!$B$15*(($H292-$J292)))),""),"")</f>
        <v/>
      </c>
      <c r="Y292" s="90" t="str">
        <f t="shared" si="43"/>
        <v/>
      </c>
      <c r="Z292" s="26" t="str">
        <f t="shared" si="44"/>
        <v/>
      </c>
      <c r="AA292" s="26"/>
      <c r="AB292" s="26"/>
    </row>
    <row r="293" spans="1:28" ht="21" customHeight="1" x14ac:dyDescent="0.25">
      <c r="A293" s="62">
        <f t="shared" si="40"/>
        <v>2021</v>
      </c>
      <c r="B293" s="62">
        <f t="shared" si="41"/>
        <v>2</v>
      </c>
      <c r="C293" s="62">
        <f t="shared" si="42"/>
        <v>12</v>
      </c>
      <c r="D293" s="62">
        <f t="shared" si="36"/>
        <v>49</v>
      </c>
      <c r="E293" s="24">
        <f>WORKDAY.INTL(E292,1,11,JoursFériés21[])</f>
        <v>44541</v>
      </c>
      <c r="F293" s="100" t="str">
        <f t="shared" si="37"/>
        <v>44541-TEST</v>
      </c>
      <c r="G293" s="78" t="str">
        <f>IFERROR(VLOOKUP($F293,Kélio[],4,FALSE),"")</f>
        <v/>
      </c>
      <c r="H293" s="76" t="str">
        <f t="shared" si="45"/>
        <v/>
      </c>
      <c r="I293" s="78">
        <f t="shared" si="46"/>
        <v>0</v>
      </c>
      <c r="J293" s="76">
        <f>IFERROR(IF(VLOOKUP(F293,THP[],7,FALSE)="OUI",H293,SUMIFS('Hors prod'!K:K,'Hors prod'!B:B,E293,'Hors prod'!F:F,$G$2)*24),0)</f>
        <v>0</v>
      </c>
      <c r="K293" s="38" t="str">
        <f>IFERROR(VLOOKUP($F293,Prod!$A$2:$L$2,7,FALSE),"")</f>
        <v/>
      </c>
      <c r="L293" s="25" t="str">
        <f>IFERROR(IF(K293&gt;0,(K293/(Objectifs!$B$7*($H293-$J293))),""),"")</f>
        <v/>
      </c>
      <c r="M293" s="27" t="str">
        <f>IFERROR(VLOOKUP($F293,Prod!$A$2:$L$2,6,FALSE),"")</f>
        <v/>
      </c>
      <c r="N293" s="25" t="str">
        <f>IFERROR(IF(M293&gt;0,(M293/(Objectifs!$B$8*($H293-$J293))),""),"")</f>
        <v/>
      </c>
      <c r="O293" s="27" t="str">
        <f>IFERROR(VLOOKUP($F293,Prod!$A$2:$L$2,8,FALSE),"")</f>
        <v/>
      </c>
      <c r="P293" s="25" t="str">
        <f>IFERROR(IF(O293&gt;0,(O293/(Objectifs!$B$9*($H293-$J293))),""),"")</f>
        <v/>
      </c>
      <c r="Q293" s="27" t="str">
        <f>IFERROR(VLOOKUP($F293,Prod!$A$2:$L$2,11,FALSE),"")</f>
        <v/>
      </c>
      <c r="R293" s="25" t="str">
        <f>IFERROR(IF(Q293&gt;0,(Q293/(Objectifs!$B$10*(($H293-$J293)))),""),"")</f>
        <v/>
      </c>
      <c r="S293" s="27" t="str">
        <f>IFERROR(VLOOKUP($F293,Prod!$A$2:$L$2,10,FALSE),"")</f>
        <v/>
      </c>
      <c r="T293" s="25" t="str">
        <f>IFERROR(IF(S293&gt;0,(S293/(Objectifs!$B$13*(($H293-$J293)))),""),"")</f>
        <v/>
      </c>
      <c r="U293" s="27" t="str">
        <f>IFERROR(VLOOKUP($F293,Prod!$A$2:$L$2,9,FALSE),"")</f>
        <v/>
      </c>
      <c r="V293" s="25" t="str">
        <f>IFERROR(IF(U293&gt;0,(U293/(Objectifs!$B$14*(($H293-$J293)))),""),"")</f>
        <v/>
      </c>
      <c r="W293" s="27" t="str">
        <f>IFERROR(VLOOKUP($F293,Prod!$A$2:$L$2,12,FALSE),"")</f>
        <v/>
      </c>
      <c r="X293" s="25" t="str">
        <f>IFERROR(IF(W293&gt;0,(W293/(Objectifs!$B$15*(($H293-$J293)))),""),"")</f>
        <v/>
      </c>
      <c r="Y293" s="90" t="str">
        <f t="shared" si="43"/>
        <v/>
      </c>
      <c r="Z293" s="26" t="str">
        <f t="shared" si="44"/>
        <v/>
      </c>
      <c r="AA293" s="26"/>
      <c r="AB293" s="26"/>
    </row>
    <row r="294" spans="1:28" ht="21" customHeight="1" x14ac:dyDescent="0.25">
      <c r="A294" s="62">
        <f t="shared" si="40"/>
        <v>2021</v>
      </c>
      <c r="B294" s="62">
        <f t="shared" si="41"/>
        <v>2</v>
      </c>
      <c r="C294" s="62">
        <f t="shared" si="42"/>
        <v>12</v>
      </c>
      <c r="D294" s="62">
        <f t="shared" si="36"/>
        <v>50</v>
      </c>
      <c r="E294" s="24">
        <f>WORKDAY.INTL(E293,1,11,JoursFériés21[])</f>
        <v>44543</v>
      </c>
      <c r="F294" s="100" t="str">
        <f t="shared" si="37"/>
        <v>44543-TEST</v>
      </c>
      <c r="G294" s="78">
        <f>IFERROR(VLOOKUP($F294,Kélio[],4,FALSE),"")</f>
        <v>0.29166666666666669</v>
      </c>
      <c r="H294" s="76">
        <f t="shared" si="45"/>
        <v>7</v>
      </c>
      <c r="I294" s="78">
        <f t="shared" si="46"/>
        <v>9.3749999999999958E-2</v>
      </c>
      <c r="J294" s="76">
        <f>IFERROR(IF(VLOOKUP(F294,THP[],7,FALSE)="OUI",H294,SUMIFS('Hors prod'!K:K,'Hors prod'!B:B,E294,'Hors prod'!F:F,$G$2)*24),0)</f>
        <v>2.2499999999999991</v>
      </c>
      <c r="K294" s="38">
        <f>IFERROR(VLOOKUP($F294,Prod!$A$2:$L$2,7,FALSE),"")</f>
        <v>0</v>
      </c>
      <c r="L294" s="25" t="str">
        <f>IFERROR(IF(K294&gt;0,(K294/(Objectifs!$B$7*($H294-$J294))),""),"")</f>
        <v/>
      </c>
      <c r="M294" s="27">
        <f>IFERROR(VLOOKUP($F294,Prod!$A$2:$L$2,6,FALSE),"")</f>
        <v>350</v>
      </c>
      <c r="N294" s="25">
        <f>IFERROR(IF(M294&gt;0,(M294/(Objectifs!$B$8*($H294-$J294))),""),"")</f>
        <v>1.4736842105263155</v>
      </c>
      <c r="O294" s="27">
        <f>IFERROR(VLOOKUP($F294,Prod!$A$2:$L$2,8,FALSE),"")</f>
        <v>0</v>
      </c>
      <c r="P294" s="25" t="str">
        <f>IFERROR(IF(O294&gt;0,(O294/(Objectifs!$B$9*($H294-$J294))),""),"")</f>
        <v/>
      </c>
      <c r="Q294" s="27">
        <f>IFERROR(VLOOKUP($F294,Prod!$A$2:$L$2,11,FALSE),"")</f>
        <v>0</v>
      </c>
      <c r="R294" s="25" t="str">
        <f>IFERROR(IF(Q294&gt;0,(Q294/(Objectifs!$B$10*(($H294-$J294)))),""),"")</f>
        <v/>
      </c>
      <c r="S294" s="27">
        <f>IFERROR(VLOOKUP($F294,Prod!$A$2:$L$2,10,FALSE),"")</f>
        <v>0</v>
      </c>
      <c r="T294" s="25" t="str">
        <f>IFERROR(IF(S294&gt;0,(S294/(Objectifs!$B$13*(($H294-$J294)))),""),"")</f>
        <v/>
      </c>
      <c r="U294" s="27">
        <f>IFERROR(VLOOKUP($F294,Prod!$A$2:$L$2,9,FALSE),"")</f>
        <v>0</v>
      </c>
      <c r="V294" s="25" t="str">
        <f>IFERROR(IF(U294&gt;0,(U294/(Objectifs!$B$14*(($H294-$J294)))),""),"")</f>
        <v/>
      </c>
      <c r="W294" s="27">
        <f>IFERROR(VLOOKUP($F294,Prod!$A$2:$L$2,12,FALSE),"")</f>
        <v>0</v>
      </c>
      <c r="X294" s="25" t="str">
        <f>IFERROR(IF(W294&gt;0,(W294/(Objectifs!$B$15*(($H294-$J294)))),""),"")</f>
        <v/>
      </c>
      <c r="Y294" s="90">
        <f t="shared" si="43"/>
        <v>1.4736842105263155</v>
      </c>
      <c r="Z294" s="26" t="str">
        <f t="shared" si="44"/>
        <v>Excellent</v>
      </c>
      <c r="AA294" s="26"/>
      <c r="AB294" s="167"/>
    </row>
    <row r="295" spans="1:28" ht="21" customHeight="1" x14ac:dyDescent="0.25">
      <c r="A295" s="62">
        <f t="shared" si="40"/>
        <v>2021</v>
      </c>
      <c r="B295" s="62">
        <f t="shared" si="41"/>
        <v>2</v>
      </c>
      <c r="C295" s="62">
        <f t="shared" si="42"/>
        <v>12</v>
      </c>
      <c r="D295" s="62">
        <f t="shared" si="36"/>
        <v>50</v>
      </c>
      <c r="E295" s="24">
        <f>WORKDAY.INTL(E294,1,11,JoursFériés21[])</f>
        <v>44544</v>
      </c>
      <c r="F295" s="100" t="str">
        <f t="shared" si="37"/>
        <v>44544-TEST</v>
      </c>
      <c r="G295" s="78" t="str">
        <f>IFERROR(VLOOKUP($F295,Kélio[],4,FALSE),"")</f>
        <v/>
      </c>
      <c r="H295" s="76" t="str">
        <f t="shared" si="45"/>
        <v/>
      </c>
      <c r="I295" s="78">
        <f t="shared" si="46"/>
        <v>0.40625000000000105</v>
      </c>
      <c r="J295" s="76">
        <f>IFERROR(IF(VLOOKUP(F295,THP[],7,FALSE)="OUI",H295,SUMIFS('Hors prod'!K:K,'Hors prod'!B:B,E295,'Hors prod'!F:F,$G$2)*24),0)</f>
        <v>9.7500000000000249</v>
      </c>
      <c r="K295" s="38" t="str">
        <f>IFERROR(VLOOKUP($F295,Prod!$A$2:$L$2,7,FALSE),"")</f>
        <v/>
      </c>
      <c r="L295" s="25" t="str">
        <f>IFERROR(IF(K295&gt;0,(K295/(Objectifs!$B$7*($H295-$J295))),""),"")</f>
        <v/>
      </c>
      <c r="M295" s="27" t="str">
        <f>IFERROR(VLOOKUP($F295,Prod!$A$2:$L$2,6,FALSE),"")</f>
        <v/>
      </c>
      <c r="N295" s="25" t="str">
        <f>IFERROR(IF(M295&gt;0,(M295/(Objectifs!$B$8*($H295-$J295))),""),"")</f>
        <v/>
      </c>
      <c r="O295" s="27" t="str">
        <f>IFERROR(VLOOKUP($F295,Prod!$A$2:$L$2,8,FALSE),"")</f>
        <v/>
      </c>
      <c r="P295" s="25" t="str">
        <f>IFERROR(IF(O295&gt;0,(O295/(Objectifs!$B$9*($H295-$J295))),""),"")</f>
        <v/>
      </c>
      <c r="Q295" s="27" t="str">
        <f>IFERROR(VLOOKUP($F295,Prod!$A$2:$L$2,11,FALSE),"")</f>
        <v/>
      </c>
      <c r="R295" s="25" t="str">
        <f>IFERROR(IF(Q295&gt;0,(Q295/(Objectifs!$B$10*(($H295-$J295)))),""),"")</f>
        <v/>
      </c>
      <c r="S295" s="27" t="str">
        <f>IFERROR(VLOOKUP($F295,Prod!$A$2:$L$2,10,FALSE),"")</f>
        <v/>
      </c>
      <c r="T295" s="25" t="str">
        <f>IFERROR(IF(S295&gt;0,(S295/(Objectifs!$B$13*(($H295-$J295)))),""),"")</f>
        <v/>
      </c>
      <c r="U295" s="27" t="str">
        <f>IFERROR(VLOOKUP($F295,Prod!$A$2:$L$2,9,FALSE),"")</f>
        <v/>
      </c>
      <c r="V295" s="25" t="str">
        <f>IFERROR(IF(U295&gt;0,(U295/(Objectifs!$B$14*(($H295-$J295)))),""),"")</f>
        <v/>
      </c>
      <c r="W295" s="27" t="str">
        <f>IFERROR(VLOOKUP($F295,Prod!$A$2:$L$2,12,FALSE),"")</f>
        <v/>
      </c>
      <c r="X295" s="25" t="str">
        <f>IFERROR(IF(W295&gt;0,(W295/(Objectifs!$B$15*(($H295-$J295)))),""),"")</f>
        <v/>
      </c>
      <c r="Y295" s="90" t="str">
        <f t="shared" si="43"/>
        <v/>
      </c>
      <c r="Z295" s="26" t="str">
        <f t="shared" si="44"/>
        <v/>
      </c>
      <c r="AA295" s="26"/>
      <c r="AB295" s="167"/>
    </row>
    <row r="296" spans="1:28" ht="21" customHeight="1" x14ac:dyDescent="0.25">
      <c r="A296" s="62">
        <f t="shared" si="40"/>
        <v>2021</v>
      </c>
      <c r="B296" s="62">
        <f t="shared" si="41"/>
        <v>2</v>
      </c>
      <c r="C296" s="62">
        <f t="shared" si="42"/>
        <v>12</v>
      </c>
      <c r="D296" s="62">
        <f t="shared" si="36"/>
        <v>50</v>
      </c>
      <c r="E296" s="24">
        <f>WORKDAY.INTL(E295,1,11,JoursFériés21[])</f>
        <v>44545</v>
      </c>
      <c r="F296" s="100" t="str">
        <f t="shared" si="37"/>
        <v>44545-TEST</v>
      </c>
      <c r="G296" s="78" t="str">
        <f>IFERROR(VLOOKUP($F296,Kélio[],4,FALSE),"")</f>
        <v/>
      </c>
      <c r="H296" s="76" t="str">
        <f t="shared" si="45"/>
        <v/>
      </c>
      <c r="I296" s="78">
        <f t="shared" si="46"/>
        <v>0.218750000000001</v>
      </c>
      <c r="J296" s="76">
        <f>IFERROR(IF(VLOOKUP(F296,THP[],7,FALSE)="OUI",H296,SUMIFS('Hors prod'!K:K,'Hors prod'!B:B,E296,'Hors prod'!F:F,$G$2)*24),0)</f>
        <v>5.250000000000024</v>
      </c>
      <c r="K296" s="38" t="str">
        <f>IFERROR(VLOOKUP($F296,Prod!$A$2:$L$2,7,FALSE),"")</f>
        <v/>
      </c>
      <c r="L296" s="25" t="str">
        <f>IFERROR(IF(K296&gt;0,(K296/(Objectifs!$B$7*($H296-$J296))),""),"")</f>
        <v/>
      </c>
      <c r="M296" s="27" t="str">
        <f>IFERROR(VLOOKUP($F296,Prod!$A$2:$L$2,6,FALSE),"")</f>
        <v/>
      </c>
      <c r="N296" s="25" t="str">
        <f>IFERROR(IF(M296&gt;0,(M296/(Objectifs!$B$8*($H296-$J296))),""),"")</f>
        <v/>
      </c>
      <c r="O296" s="27" t="str">
        <f>IFERROR(VLOOKUP($F296,Prod!$A$2:$L$2,8,FALSE),"")</f>
        <v/>
      </c>
      <c r="P296" s="25" t="str">
        <f>IFERROR(IF(O296&gt;0,(O296/(Objectifs!$B$9*($H296-$J296))),""),"")</f>
        <v/>
      </c>
      <c r="Q296" s="27" t="str">
        <f>IFERROR(VLOOKUP($F296,Prod!$A$2:$L$2,11,FALSE),"")</f>
        <v/>
      </c>
      <c r="R296" s="25" t="str">
        <f>IFERROR(IF(Q296&gt;0,(Q296/(Objectifs!$B$10*(($H296-$J296)))),""),"")</f>
        <v/>
      </c>
      <c r="S296" s="27" t="str">
        <f>IFERROR(VLOOKUP($F296,Prod!$A$2:$L$2,10,FALSE),"")</f>
        <v/>
      </c>
      <c r="T296" s="25" t="str">
        <f>IFERROR(IF(S296&gt;0,(S296/(Objectifs!$B$13*(($H296-$J296)))),""),"")</f>
        <v/>
      </c>
      <c r="U296" s="27" t="str">
        <f>IFERROR(VLOOKUP($F296,Prod!$A$2:$L$2,9,FALSE),"")</f>
        <v/>
      </c>
      <c r="V296" s="25" t="str">
        <f>IFERROR(IF(U296&gt;0,(U296/(Objectifs!$B$14*(($H296-$J296)))),""),"")</f>
        <v/>
      </c>
      <c r="W296" s="27" t="str">
        <f>IFERROR(VLOOKUP($F296,Prod!$A$2:$L$2,12,FALSE),"")</f>
        <v/>
      </c>
      <c r="X296" s="25" t="str">
        <f>IFERROR(IF(W296&gt;0,(W296/(Objectifs!$B$15*(($H296-$J296)))),""),"")</f>
        <v/>
      </c>
      <c r="Y296" s="90" t="str">
        <f t="shared" si="43"/>
        <v/>
      </c>
      <c r="Z296" s="26" t="str">
        <f t="shared" si="44"/>
        <v/>
      </c>
      <c r="AA296" s="26"/>
      <c r="AB296" s="167"/>
    </row>
    <row r="297" spans="1:28" ht="21" customHeight="1" x14ac:dyDescent="0.25">
      <c r="A297" s="62">
        <f t="shared" si="40"/>
        <v>2021</v>
      </c>
      <c r="B297" s="62">
        <f t="shared" si="41"/>
        <v>2</v>
      </c>
      <c r="C297" s="62">
        <f t="shared" si="42"/>
        <v>12</v>
      </c>
      <c r="D297" s="62">
        <f t="shared" si="36"/>
        <v>50</v>
      </c>
      <c r="E297" s="24">
        <f>WORKDAY.INTL(E296,1,11,JoursFériés21[])</f>
        <v>44546</v>
      </c>
      <c r="F297" s="100" t="str">
        <f t="shared" si="37"/>
        <v>44546-TEST</v>
      </c>
      <c r="G297" s="78" t="str">
        <f>IFERROR(VLOOKUP($F297,Kélio[],4,FALSE),"")</f>
        <v/>
      </c>
      <c r="H297" s="76" t="str">
        <f t="shared" si="45"/>
        <v/>
      </c>
      <c r="I297" s="78">
        <f t="shared" si="46"/>
        <v>0</v>
      </c>
      <c r="J297" s="76">
        <f>IFERROR(IF(VLOOKUP(F297,THP[],7,FALSE)="OUI",H297,SUMIFS('Hors prod'!K:K,'Hors prod'!B:B,E297,'Hors prod'!F:F,$G$2)*24),0)</f>
        <v>0</v>
      </c>
      <c r="K297" s="38" t="str">
        <f>IFERROR(VLOOKUP($F297,Prod!$A$2:$L$2,7,FALSE),"")</f>
        <v/>
      </c>
      <c r="L297" s="25" t="str">
        <f>IFERROR(IF(K297&gt;0,(K297/(Objectifs!$B$7*($H297-$J297))),""),"")</f>
        <v/>
      </c>
      <c r="M297" s="27" t="str">
        <f>IFERROR(VLOOKUP($F297,Prod!$A$2:$L$2,6,FALSE),"")</f>
        <v/>
      </c>
      <c r="N297" s="25" t="str">
        <f>IFERROR(IF(M297&gt;0,(M297/(Objectifs!$B$8*($H297-$J297))),""),"")</f>
        <v/>
      </c>
      <c r="O297" s="27" t="str">
        <f>IFERROR(VLOOKUP($F297,Prod!$A$2:$L$2,8,FALSE),"")</f>
        <v/>
      </c>
      <c r="P297" s="25" t="str">
        <f>IFERROR(IF(O297&gt;0,(O297/(Objectifs!$B$9*($H297-$J297))),""),"")</f>
        <v/>
      </c>
      <c r="Q297" s="27" t="str">
        <f>IFERROR(VLOOKUP($F297,Prod!$A$2:$L$2,11,FALSE),"")</f>
        <v/>
      </c>
      <c r="R297" s="25" t="str">
        <f>IFERROR(IF(Q297&gt;0,(Q297/(Objectifs!$B$10*(($H297-$J297)))),""),"")</f>
        <v/>
      </c>
      <c r="S297" s="27" t="str">
        <f>IFERROR(VLOOKUP($F297,Prod!$A$2:$L$2,10,FALSE),"")</f>
        <v/>
      </c>
      <c r="T297" s="25" t="str">
        <f>IFERROR(IF(S297&gt;0,(S297/(Objectifs!$B$13*(($H297-$J297)))),""),"")</f>
        <v/>
      </c>
      <c r="U297" s="27" t="str">
        <f>IFERROR(VLOOKUP($F297,Prod!$A$2:$L$2,9,FALSE),"")</f>
        <v/>
      </c>
      <c r="V297" s="25" t="str">
        <f>IFERROR(IF(U297&gt;0,(U297/(Objectifs!$B$14*(($H297-$J297)))),""),"")</f>
        <v/>
      </c>
      <c r="W297" s="27" t="str">
        <f>IFERROR(VLOOKUP($F297,Prod!$A$2:$L$2,12,FALSE),"")</f>
        <v/>
      </c>
      <c r="X297" s="25" t="str">
        <f>IFERROR(IF(W297&gt;0,(W297/(Objectifs!$B$15*(($H297-$J297)))),""),"")</f>
        <v/>
      </c>
      <c r="Y297" s="90" t="str">
        <f t="shared" si="43"/>
        <v/>
      </c>
      <c r="Z297" s="26" t="str">
        <f t="shared" si="44"/>
        <v/>
      </c>
      <c r="AA297" s="26"/>
      <c r="AB297" s="26"/>
    </row>
    <row r="298" spans="1:28" ht="21" customHeight="1" x14ac:dyDescent="0.25">
      <c r="A298" s="62">
        <f t="shared" si="40"/>
        <v>2021</v>
      </c>
      <c r="B298" s="62">
        <f t="shared" si="41"/>
        <v>2</v>
      </c>
      <c r="C298" s="62">
        <f t="shared" si="42"/>
        <v>12</v>
      </c>
      <c r="D298" s="62">
        <f t="shared" si="36"/>
        <v>50</v>
      </c>
      <c r="E298" s="24">
        <f>WORKDAY.INTL(E297,1,11,JoursFériés21[])</f>
        <v>44547</v>
      </c>
      <c r="F298" s="100" t="str">
        <f t="shared" si="37"/>
        <v>44547-TEST</v>
      </c>
      <c r="G298" s="78" t="str">
        <f>IFERROR(VLOOKUP($F298,Kélio[],4,FALSE),"")</f>
        <v/>
      </c>
      <c r="H298" s="76" t="str">
        <f t="shared" si="45"/>
        <v/>
      </c>
      <c r="I298" s="78">
        <f t="shared" si="46"/>
        <v>0</v>
      </c>
      <c r="J298" s="76">
        <f>IFERROR(IF(VLOOKUP(F298,THP[],7,FALSE)="OUI",H298,SUMIFS('Hors prod'!K:K,'Hors prod'!B:B,E298,'Hors prod'!F:F,$G$2)*24),0)</f>
        <v>0</v>
      </c>
      <c r="K298" s="38" t="str">
        <f>IFERROR(VLOOKUP($F298,Prod!$A$2:$L$2,7,FALSE),"")</f>
        <v/>
      </c>
      <c r="L298" s="25" t="str">
        <f>IFERROR(IF(K298&gt;0,(K298/(Objectifs!$B$7*($H298-$J298))),""),"")</f>
        <v/>
      </c>
      <c r="M298" s="27" t="str">
        <f>IFERROR(VLOOKUP($F298,Prod!$A$2:$L$2,6,FALSE),"")</f>
        <v/>
      </c>
      <c r="N298" s="25" t="str">
        <f>IFERROR(IF(M298&gt;0,(M298/(Objectifs!$B$8*($H298-$J298))),""),"")</f>
        <v/>
      </c>
      <c r="O298" s="27" t="str">
        <f>IFERROR(VLOOKUP($F298,Prod!$A$2:$L$2,8,FALSE),"")</f>
        <v/>
      </c>
      <c r="P298" s="25" t="str">
        <f>IFERROR(IF(O298&gt;0,(O298/(Objectifs!$B$9*($H298-$J298))),""),"")</f>
        <v/>
      </c>
      <c r="Q298" s="27" t="str">
        <f>IFERROR(VLOOKUP($F298,Prod!$A$2:$L$2,11,FALSE),"")</f>
        <v/>
      </c>
      <c r="R298" s="25" t="str">
        <f>IFERROR(IF(Q298&gt;0,(Q298/(Objectifs!$B$10*(($H298-$J298)))),""),"")</f>
        <v/>
      </c>
      <c r="S298" s="27" t="str">
        <f>IFERROR(VLOOKUP($F298,Prod!$A$2:$L$2,10,FALSE),"")</f>
        <v/>
      </c>
      <c r="T298" s="25" t="str">
        <f>IFERROR(IF(S298&gt;0,(S298/(Objectifs!$B$13*(($H298-$J298)))),""),"")</f>
        <v/>
      </c>
      <c r="U298" s="27" t="str">
        <f>IFERROR(VLOOKUP($F298,Prod!$A$2:$L$2,9,FALSE),"")</f>
        <v/>
      </c>
      <c r="V298" s="25" t="str">
        <f>IFERROR(IF(U298&gt;0,(U298/(Objectifs!$B$14*(($H298-$J298)))),""),"")</f>
        <v/>
      </c>
      <c r="W298" s="27" t="str">
        <f>IFERROR(VLOOKUP($F298,Prod!$A$2:$L$2,12,FALSE),"")</f>
        <v/>
      </c>
      <c r="X298" s="25" t="str">
        <f>IFERROR(IF(W298&gt;0,(W298/(Objectifs!$B$15*(($H298-$J298)))),""),"")</f>
        <v/>
      </c>
      <c r="Y298" s="90" t="str">
        <f t="shared" si="43"/>
        <v/>
      </c>
      <c r="Z298" s="26" t="str">
        <f t="shared" si="44"/>
        <v/>
      </c>
      <c r="AA298" s="26"/>
      <c r="AB298" s="26"/>
    </row>
    <row r="299" spans="1:28" ht="21" customHeight="1" x14ac:dyDescent="0.25">
      <c r="A299" s="62">
        <f t="shared" si="40"/>
        <v>2021</v>
      </c>
      <c r="B299" s="62">
        <f t="shared" si="41"/>
        <v>2</v>
      </c>
      <c r="C299" s="62">
        <f t="shared" si="42"/>
        <v>12</v>
      </c>
      <c r="D299" s="62">
        <f t="shared" si="36"/>
        <v>50</v>
      </c>
      <c r="E299" s="24">
        <f>WORKDAY.INTL(E298,1,11,JoursFériés21[])</f>
        <v>44548</v>
      </c>
      <c r="F299" s="100" t="str">
        <f t="shared" si="37"/>
        <v>44548-TEST</v>
      </c>
      <c r="G299" s="78" t="str">
        <f>IFERROR(VLOOKUP($F299,Kélio[],4,FALSE),"")</f>
        <v/>
      </c>
      <c r="H299" s="76" t="str">
        <f t="shared" si="45"/>
        <v/>
      </c>
      <c r="I299" s="78">
        <f t="shared" si="46"/>
        <v>0</v>
      </c>
      <c r="J299" s="76">
        <f>IFERROR(IF(VLOOKUP(F299,THP[],7,FALSE)="OUI",H299,SUMIFS('Hors prod'!K:K,'Hors prod'!B:B,E299,'Hors prod'!F:F,$G$2)*24),0)</f>
        <v>0</v>
      </c>
      <c r="K299" s="38" t="str">
        <f>IFERROR(VLOOKUP($F299,Prod!$A$2:$L$2,7,FALSE),"")</f>
        <v/>
      </c>
      <c r="L299" s="25" t="str">
        <f>IFERROR(IF(K299&gt;0,(K299/(Objectifs!$B$7*($H299-$J299))),""),"")</f>
        <v/>
      </c>
      <c r="M299" s="27" t="str">
        <f>IFERROR(VLOOKUP($F299,Prod!$A$2:$L$2,6,FALSE),"")</f>
        <v/>
      </c>
      <c r="N299" s="25" t="str">
        <f>IFERROR(IF(M299&gt;0,(M299/(Objectifs!$B$8*($H299-$J299))),""),"")</f>
        <v/>
      </c>
      <c r="O299" s="27" t="str">
        <f>IFERROR(VLOOKUP($F299,Prod!$A$2:$L$2,8,FALSE),"")</f>
        <v/>
      </c>
      <c r="P299" s="25" t="str">
        <f>IFERROR(IF(O299&gt;0,(O299/(Objectifs!$B$9*($H299-$J299))),""),"")</f>
        <v/>
      </c>
      <c r="Q299" s="27" t="str">
        <f>IFERROR(VLOOKUP($F299,Prod!$A$2:$L$2,11,FALSE),"")</f>
        <v/>
      </c>
      <c r="R299" s="25" t="str">
        <f>IFERROR(IF(Q299&gt;0,(Q299/(Objectifs!$B$10*(($H299-$J299)))),""),"")</f>
        <v/>
      </c>
      <c r="S299" s="27" t="str">
        <f>IFERROR(VLOOKUP($F299,Prod!$A$2:$L$2,10,FALSE),"")</f>
        <v/>
      </c>
      <c r="T299" s="25" t="str">
        <f>IFERROR(IF(S299&gt;0,(S299/(Objectifs!$B$13*(($H299-$J299)))),""),"")</f>
        <v/>
      </c>
      <c r="U299" s="27" t="str">
        <f>IFERROR(VLOOKUP($F299,Prod!$A$2:$L$2,9,FALSE),"")</f>
        <v/>
      </c>
      <c r="V299" s="25" t="str">
        <f>IFERROR(IF(U299&gt;0,(U299/(Objectifs!$B$14*(($H299-$J299)))),""),"")</f>
        <v/>
      </c>
      <c r="W299" s="27" t="str">
        <f>IFERROR(VLOOKUP($F299,Prod!$A$2:$L$2,12,FALSE),"")</f>
        <v/>
      </c>
      <c r="X299" s="25" t="str">
        <f>IFERROR(IF(W299&gt;0,(W299/(Objectifs!$B$15*(($H299-$J299)))),""),"")</f>
        <v/>
      </c>
      <c r="Y299" s="90" t="str">
        <f t="shared" si="43"/>
        <v/>
      </c>
      <c r="Z299" s="26" t="str">
        <f t="shared" si="44"/>
        <v/>
      </c>
      <c r="AA299" s="26"/>
      <c r="AB299" s="26"/>
    </row>
    <row r="300" spans="1:28" ht="21" customHeight="1" x14ac:dyDescent="0.25">
      <c r="A300" s="62">
        <f t="shared" si="40"/>
        <v>2021</v>
      </c>
      <c r="B300" s="62">
        <f t="shared" si="41"/>
        <v>2</v>
      </c>
      <c r="C300" s="62">
        <f t="shared" si="42"/>
        <v>12</v>
      </c>
      <c r="D300" s="62">
        <f t="shared" si="36"/>
        <v>51</v>
      </c>
      <c r="E300" s="24">
        <f>WORKDAY.INTL(E299,1,11,JoursFériés21[])</f>
        <v>44550</v>
      </c>
      <c r="F300" s="100" t="str">
        <f t="shared" si="37"/>
        <v>44550-TEST</v>
      </c>
      <c r="G300" s="78" t="str">
        <f>IFERROR(VLOOKUP($F300,Kélio[],4,FALSE),"")</f>
        <v/>
      </c>
      <c r="H300" s="76" t="str">
        <f t="shared" si="45"/>
        <v/>
      </c>
      <c r="I300" s="78">
        <f t="shared" si="46"/>
        <v>0</v>
      </c>
      <c r="J300" s="76">
        <f>IFERROR(IF(VLOOKUP(F300,THP[],7,FALSE)="OUI",H300,SUMIFS('Hors prod'!K:K,'Hors prod'!B:B,E300,'Hors prod'!F:F,$G$2)*24),0)</f>
        <v>0</v>
      </c>
      <c r="K300" s="38" t="str">
        <f>IFERROR(VLOOKUP($F300,Prod!$A$2:$L$2,7,FALSE),"")</f>
        <v/>
      </c>
      <c r="L300" s="25" t="str">
        <f>IFERROR(IF(K300&gt;0,(K300/(Objectifs!$B$7*($H300-$J300))),""),"")</f>
        <v/>
      </c>
      <c r="M300" s="27" t="str">
        <f>IFERROR(VLOOKUP($F300,Prod!$A$2:$L$2,6,FALSE),"")</f>
        <v/>
      </c>
      <c r="N300" s="25" t="str">
        <f>IFERROR(IF(M300&gt;0,(M300/(Objectifs!$B$8*($H300-$J300))),""),"")</f>
        <v/>
      </c>
      <c r="O300" s="27" t="str">
        <f>IFERROR(VLOOKUP($F300,Prod!$A$2:$L$2,8,FALSE),"")</f>
        <v/>
      </c>
      <c r="P300" s="25" t="str">
        <f>IFERROR(IF(O300&gt;0,(O300/(Objectifs!$B$9*($H300-$J300))),""),"")</f>
        <v/>
      </c>
      <c r="Q300" s="27" t="str">
        <f>IFERROR(VLOOKUP($F300,Prod!$A$2:$L$2,11,FALSE),"")</f>
        <v/>
      </c>
      <c r="R300" s="25" t="str">
        <f>IFERROR(IF(Q300&gt;0,(Q300/(Objectifs!$B$10*(($H300-$J300)))),""),"")</f>
        <v/>
      </c>
      <c r="S300" s="27" t="str">
        <f>IFERROR(VLOOKUP($F300,Prod!$A$2:$L$2,10,FALSE),"")</f>
        <v/>
      </c>
      <c r="T300" s="25" t="str">
        <f>IFERROR(IF(S300&gt;0,(S300/(Objectifs!$B$13*(($H300-$J300)))),""),"")</f>
        <v/>
      </c>
      <c r="U300" s="27" t="str">
        <f>IFERROR(VLOOKUP($F300,Prod!$A$2:$L$2,9,FALSE),"")</f>
        <v/>
      </c>
      <c r="V300" s="25" t="str">
        <f>IFERROR(IF(U300&gt;0,(U300/(Objectifs!$B$14*(($H300-$J300)))),""),"")</f>
        <v/>
      </c>
      <c r="W300" s="27" t="str">
        <f>IFERROR(VLOOKUP($F300,Prod!$A$2:$L$2,12,FALSE),"")</f>
        <v/>
      </c>
      <c r="X300" s="25" t="str">
        <f>IFERROR(IF(W300&gt;0,(W300/(Objectifs!$B$15*(($H300-$J300)))),""),"")</f>
        <v/>
      </c>
      <c r="Y300" s="90" t="str">
        <f t="shared" si="43"/>
        <v/>
      </c>
      <c r="Z300" s="26" t="str">
        <f t="shared" si="44"/>
        <v/>
      </c>
      <c r="AA300" s="26"/>
      <c r="AB300" s="26"/>
    </row>
    <row r="301" spans="1:28" ht="21" customHeight="1" x14ac:dyDescent="0.25">
      <c r="A301" s="62">
        <f t="shared" si="40"/>
        <v>2021</v>
      </c>
      <c r="B301" s="62">
        <f t="shared" si="41"/>
        <v>2</v>
      </c>
      <c r="C301" s="62">
        <f t="shared" si="42"/>
        <v>12</v>
      </c>
      <c r="D301" s="62">
        <f t="shared" si="36"/>
        <v>51</v>
      </c>
      <c r="E301" s="24">
        <f>WORKDAY.INTL(E300,1,11,JoursFériés21[])</f>
        <v>44551</v>
      </c>
      <c r="F301" s="100" t="str">
        <f t="shared" si="37"/>
        <v>44551-TEST</v>
      </c>
      <c r="G301" s="78" t="str">
        <f>IFERROR(VLOOKUP($F301,Kélio[],4,FALSE),"")</f>
        <v/>
      </c>
      <c r="H301" s="76" t="str">
        <f t="shared" si="45"/>
        <v/>
      </c>
      <c r="I301" s="78">
        <f t="shared" si="46"/>
        <v>0</v>
      </c>
      <c r="J301" s="76">
        <f>IFERROR(IF(VLOOKUP(F301,THP[],7,FALSE)="OUI",H301,SUMIFS('Hors prod'!K:K,'Hors prod'!B:B,E301,'Hors prod'!F:F,$G$2)*24),0)</f>
        <v>0</v>
      </c>
      <c r="K301" s="38" t="str">
        <f>IFERROR(VLOOKUP($F301,Prod!$A$2:$L$2,7,FALSE),"")</f>
        <v/>
      </c>
      <c r="L301" s="25" t="str">
        <f>IFERROR(IF(K301&gt;0,(K301/(Objectifs!$B$7*($H301-$J301))),""),"")</f>
        <v/>
      </c>
      <c r="M301" s="27" t="str">
        <f>IFERROR(VLOOKUP($F301,Prod!$A$2:$L$2,6,FALSE),"")</f>
        <v/>
      </c>
      <c r="N301" s="25" t="str">
        <f>IFERROR(IF(M301&gt;0,(M301/(Objectifs!$B$8*($H301-$J301))),""),"")</f>
        <v/>
      </c>
      <c r="O301" s="27" t="str">
        <f>IFERROR(VLOOKUP($F301,Prod!$A$2:$L$2,8,FALSE),"")</f>
        <v/>
      </c>
      <c r="P301" s="25" t="str">
        <f>IFERROR(IF(O301&gt;0,(O301/(Objectifs!$B$9*($H301-$J301))),""),"")</f>
        <v/>
      </c>
      <c r="Q301" s="27" t="str">
        <f>IFERROR(VLOOKUP($F301,Prod!$A$2:$L$2,11,FALSE),"")</f>
        <v/>
      </c>
      <c r="R301" s="25" t="str">
        <f>IFERROR(IF(Q301&gt;0,(Q301/(Objectifs!$B$10*(($H301-$J301)))),""),"")</f>
        <v/>
      </c>
      <c r="S301" s="27" t="str">
        <f>IFERROR(VLOOKUP($F301,Prod!$A$2:$L$2,10,FALSE),"")</f>
        <v/>
      </c>
      <c r="T301" s="25" t="str">
        <f>IFERROR(IF(S301&gt;0,(S301/(Objectifs!$B$13*(($H301-$J301)))),""),"")</f>
        <v/>
      </c>
      <c r="U301" s="27" t="str">
        <f>IFERROR(VLOOKUP($F301,Prod!$A$2:$L$2,9,FALSE),"")</f>
        <v/>
      </c>
      <c r="V301" s="25" t="str">
        <f>IFERROR(IF(U301&gt;0,(U301/(Objectifs!$B$14*(($H301-$J301)))),""),"")</f>
        <v/>
      </c>
      <c r="W301" s="27" t="str">
        <f>IFERROR(VLOOKUP($F301,Prod!$A$2:$L$2,12,FALSE),"")</f>
        <v/>
      </c>
      <c r="X301" s="25" t="str">
        <f>IFERROR(IF(W301&gt;0,(W301/(Objectifs!$B$15*(($H301-$J301)))),""),"")</f>
        <v/>
      </c>
      <c r="Y301" s="90" t="str">
        <f t="shared" si="43"/>
        <v/>
      </c>
      <c r="Z301" s="26" t="str">
        <f t="shared" si="44"/>
        <v/>
      </c>
      <c r="AA301" s="26"/>
      <c r="AB301" s="26"/>
    </row>
    <row r="302" spans="1:28" ht="21" customHeight="1" x14ac:dyDescent="0.25">
      <c r="A302" s="62">
        <f t="shared" si="40"/>
        <v>2021</v>
      </c>
      <c r="B302" s="62">
        <f t="shared" si="41"/>
        <v>2</v>
      </c>
      <c r="C302" s="62">
        <f t="shared" si="42"/>
        <v>12</v>
      </c>
      <c r="D302" s="62">
        <f t="shared" si="36"/>
        <v>51</v>
      </c>
      <c r="E302" s="24">
        <f>WORKDAY.INTL(E301,1,11,JoursFériés21[])</f>
        <v>44552</v>
      </c>
      <c r="F302" s="100" t="str">
        <f t="shared" si="37"/>
        <v>44552-TEST</v>
      </c>
      <c r="G302" s="78" t="str">
        <f>IFERROR(VLOOKUP($F302,Kélio[],4,FALSE),"")</f>
        <v/>
      </c>
      <c r="H302" s="76" t="str">
        <f t="shared" si="45"/>
        <v/>
      </c>
      <c r="I302" s="78">
        <f t="shared" si="46"/>
        <v>0</v>
      </c>
      <c r="J302" s="76">
        <f>IFERROR(IF(VLOOKUP(F302,THP[],7,FALSE)="OUI",H302,SUMIFS('Hors prod'!K:K,'Hors prod'!B:B,E302,'Hors prod'!F:F,$G$2)*24),0)</f>
        <v>0</v>
      </c>
      <c r="K302" s="38" t="str">
        <f>IFERROR(VLOOKUP($F302,Prod!$A$2:$L$2,7,FALSE),"")</f>
        <v/>
      </c>
      <c r="L302" s="25" t="str">
        <f>IFERROR(IF(K302&gt;0,(K302/(Objectifs!$B$7*($H302-$J302))),""),"")</f>
        <v/>
      </c>
      <c r="M302" s="27" t="str">
        <f>IFERROR(VLOOKUP($F302,Prod!$A$2:$L$2,6,FALSE),"")</f>
        <v/>
      </c>
      <c r="N302" s="25" t="str">
        <f>IFERROR(IF(M302&gt;0,(M302/(Objectifs!$B$8*($H302-$J302))),""),"")</f>
        <v/>
      </c>
      <c r="O302" s="27" t="str">
        <f>IFERROR(VLOOKUP($F302,Prod!$A$2:$L$2,8,FALSE),"")</f>
        <v/>
      </c>
      <c r="P302" s="25" t="str">
        <f>IFERROR(IF(O302&gt;0,(O302/(Objectifs!$B$9*($H302-$J302))),""),"")</f>
        <v/>
      </c>
      <c r="Q302" s="27" t="str">
        <f>IFERROR(VLOOKUP($F302,Prod!$A$2:$L$2,11,FALSE),"")</f>
        <v/>
      </c>
      <c r="R302" s="25" t="str">
        <f>IFERROR(IF(Q302&gt;0,(Q302/(Objectifs!$B$10*(($H302-$J302)))),""),"")</f>
        <v/>
      </c>
      <c r="S302" s="27" t="str">
        <f>IFERROR(VLOOKUP($F302,Prod!$A$2:$L$2,10,FALSE),"")</f>
        <v/>
      </c>
      <c r="T302" s="25" t="str">
        <f>IFERROR(IF(S302&gt;0,(S302/(Objectifs!$B$13*(($H302-$J302)))),""),"")</f>
        <v/>
      </c>
      <c r="U302" s="27" t="str">
        <f>IFERROR(VLOOKUP($F302,Prod!$A$2:$L$2,9,FALSE),"")</f>
        <v/>
      </c>
      <c r="V302" s="25" t="str">
        <f>IFERROR(IF(U302&gt;0,(U302/(Objectifs!$B$14*(($H302-$J302)))),""),"")</f>
        <v/>
      </c>
      <c r="W302" s="27" t="str">
        <f>IFERROR(VLOOKUP($F302,Prod!$A$2:$L$2,12,FALSE),"")</f>
        <v/>
      </c>
      <c r="X302" s="25" t="str">
        <f>IFERROR(IF(W302&gt;0,(W302/(Objectifs!$B$15*(($H302-$J302)))),""),"")</f>
        <v/>
      </c>
      <c r="Y302" s="90" t="str">
        <f t="shared" si="43"/>
        <v/>
      </c>
      <c r="Z302" s="26" t="str">
        <f t="shared" si="44"/>
        <v/>
      </c>
      <c r="AA302" s="26"/>
      <c r="AB302" s="26"/>
    </row>
    <row r="303" spans="1:28" ht="21" customHeight="1" x14ac:dyDescent="0.25">
      <c r="A303" s="62">
        <f t="shared" si="40"/>
        <v>2021</v>
      </c>
      <c r="B303" s="62">
        <f t="shared" si="41"/>
        <v>2</v>
      </c>
      <c r="C303" s="62">
        <f t="shared" si="42"/>
        <v>12</v>
      </c>
      <c r="D303" s="62">
        <f t="shared" si="36"/>
        <v>51</v>
      </c>
      <c r="E303" s="24">
        <f>WORKDAY.INTL(E302,1,11,JoursFériés21[])</f>
        <v>44553</v>
      </c>
      <c r="F303" s="100" t="str">
        <f t="shared" si="37"/>
        <v>44553-TEST</v>
      </c>
      <c r="G303" s="78" t="str">
        <f>IFERROR(VLOOKUP($F303,Kélio[],4,FALSE),"")</f>
        <v/>
      </c>
      <c r="H303" s="76" t="str">
        <f t="shared" si="45"/>
        <v/>
      </c>
      <c r="I303" s="78">
        <f t="shared" si="46"/>
        <v>0</v>
      </c>
      <c r="J303" s="76">
        <f>IFERROR(IF(VLOOKUP(F303,THP[],7,FALSE)="OUI",H303,SUMIFS('Hors prod'!K:K,'Hors prod'!B:B,E303,'Hors prod'!F:F,$G$2)*24),0)</f>
        <v>0</v>
      </c>
      <c r="K303" s="38" t="str">
        <f>IFERROR(VLOOKUP($F303,Prod!$A$2:$L$2,7,FALSE),"")</f>
        <v/>
      </c>
      <c r="L303" s="25" t="str">
        <f>IFERROR(IF(K303&gt;0,(K303/(Objectifs!$B$7*($H303-$J303))),""),"")</f>
        <v/>
      </c>
      <c r="M303" s="27" t="str">
        <f>IFERROR(VLOOKUP($F303,Prod!$A$2:$L$2,6,FALSE),"")</f>
        <v/>
      </c>
      <c r="N303" s="25" t="str">
        <f>IFERROR(IF(M303&gt;0,(M303/(Objectifs!$B$8*($H303-$J303))),""),"")</f>
        <v/>
      </c>
      <c r="O303" s="27" t="str">
        <f>IFERROR(VLOOKUP($F303,Prod!$A$2:$L$2,8,FALSE),"")</f>
        <v/>
      </c>
      <c r="P303" s="25" t="str">
        <f>IFERROR(IF(O303&gt;0,(O303/(Objectifs!$B$9*($H303-$J303))),""),"")</f>
        <v/>
      </c>
      <c r="Q303" s="27" t="str">
        <f>IFERROR(VLOOKUP($F303,Prod!$A$2:$L$2,11,FALSE),"")</f>
        <v/>
      </c>
      <c r="R303" s="25" t="str">
        <f>IFERROR(IF(Q303&gt;0,(Q303/(Objectifs!$B$10*(($H303-$J303)))),""),"")</f>
        <v/>
      </c>
      <c r="S303" s="27" t="str">
        <f>IFERROR(VLOOKUP($F303,Prod!$A$2:$L$2,10,FALSE),"")</f>
        <v/>
      </c>
      <c r="T303" s="25" t="str">
        <f>IFERROR(IF(S303&gt;0,(S303/(Objectifs!$B$13*(($H303-$J303)))),""),"")</f>
        <v/>
      </c>
      <c r="U303" s="27" t="str">
        <f>IFERROR(VLOOKUP($F303,Prod!$A$2:$L$2,9,FALSE),"")</f>
        <v/>
      </c>
      <c r="V303" s="25" t="str">
        <f>IFERROR(IF(U303&gt;0,(U303/(Objectifs!$B$14*(($H303-$J303)))),""),"")</f>
        <v/>
      </c>
      <c r="W303" s="27" t="str">
        <f>IFERROR(VLOOKUP($F303,Prod!$A$2:$L$2,12,FALSE),"")</f>
        <v/>
      </c>
      <c r="X303" s="25" t="str">
        <f>IFERROR(IF(W303&gt;0,(W303/(Objectifs!$B$15*(($H303-$J303)))),""),"")</f>
        <v/>
      </c>
      <c r="Y303" s="90" t="str">
        <f t="shared" si="43"/>
        <v/>
      </c>
      <c r="Z303" s="26" t="str">
        <f t="shared" si="44"/>
        <v/>
      </c>
      <c r="AA303" s="26"/>
      <c r="AB303" s="26"/>
    </row>
    <row r="304" spans="1:28" ht="21" customHeight="1" x14ac:dyDescent="0.25">
      <c r="A304" s="62">
        <f t="shared" si="40"/>
        <v>2021</v>
      </c>
      <c r="B304" s="62">
        <f t="shared" si="41"/>
        <v>2</v>
      </c>
      <c r="C304" s="62">
        <f t="shared" si="42"/>
        <v>12</v>
      </c>
      <c r="D304" s="62">
        <f t="shared" si="36"/>
        <v>51</v>
      </c>
      <c r="E304" s="24">
        <f>WORKDAY.INTL(E303,1,11,JoursFériés21[])</f>
        <v>44554</v>
      </c>
      <c r="F304" s="100" t="str">
        <f t="shared" si="37"/>
        <v>44554-TEST</v>
      </c>
      <c r="G304" s="78" t="str">
        <f>IFERROR(VLOOKUP($F304,Kélio[],4,FALSE),"")</f>
        <v/>
      </c>
      <c r="H304" s="76" t="str">
        <f t="shared" si="45"/>
        <v/>
      </c>
      <c r="I304" s="78">
        <f t="shared" si="46"/>
        <v>0</v>
      </c>
      <c r="J304" s="76">
        <f>IFERROR(IF(VLOOKUP(F304,THP[],7,FALSE)="OUI",H304,SUMIFS('Hors prod'!K:K,'Hors prod'!B:B,E304,'Hors prod'!F:F,$G$2)*24),0)</f>
        <v>0</v>
      </c>
      <c r="K304" s="38" t="str">
        <f>IFERROR(VLOOKUP($F304,Prod!$A$2:$L$2,7,FALSE),"")</f>
        <v/>
      </c>
      <c r="L304" s="25" t="str">
        <f>IFERROR(IF(K304&gt;0,(K304/(Objectifs!$B$7*($H304-$J304))),""),"")</f>
        <v/>
      </c>
      <c r="M304" s="27" t="str">
        <f>IFERROR(VLOOKUP($F304,Prod!$A$2:$L$2,6,FALSE),"")</f>
        <v/>
      </c>
      <c r="N304" s="25" t="str">
        <f>IFERROR(IF(M304&gt;0,(M304/(Objectifs!$B$8*($H304-$J304))),""),"")</f>
        <v/>
      </c>
      <c r="O304" s="27" t="str">
        <f>IFERROR(VLOOKUP($F304,Prod!$A$2:$L$2,8,FALSE),"")</f>
        <v/>
      </c>
      <c r="P304" s="25" t="str">
        <f>IFERROR(IF(O304&gt;0,(O304/(Objectifs!$B$9*($H304-$J304))),""),"")</f>
        <v/>
      </c>
      <c r="Q304" s="27" t="str">
        <f>IFERROR(VLOOKUP($F304,Prod!$A$2:$L$2,11,FALSE),"")</f>
        <v/>
      </c>
      <c r="R304" s="25" t="str">
        <f>IFERROR(IF(Q304&gt;0,(Q304/(Objectifs!$B$10*(($H304-$J304)))),""),"")</f>
        <v/>
      </c>
      <c r="S304" s="27" t="str">
        <f>IFERROR(VLOOKUP($F304,Prod!$A$2:$L$2,10,FALSE),"")</f>
        <v/>
      </c>
      <c r="T304" s="25" t="str">
        <f>IFERROR(IF(S304&gt;0,(S304/(Objectifs!$B$13*(($H304-$J304)))),""),"")</f>
        <v/>
      </c>
      <c r="U304" s="27" t="str">
        <f>IFERROR(VLOOKUP($F304,Prod!$A$2:$L$2,9,FALSE),"")</f>
        <v/>
      </c>
      <c r="V304" s="25" t="str">
        <f>IFERROR(IF(U304&gt;0,(U304/(Objectifs!$B$14*(($H304-$J304)))),""),"")</f>
        <v/>
      </c>
      <c r="W304" s="27" t="str">
        <f>IFERROR(VLOOKUP($F304,Prod!$A$2:$L$2,12,FALSE),"")</f>
        <v/>
      </c>
      <c r="X304" s="25" t="str">
        <f>IFERROR(IF(W304&gt;0,(W304/(Objectifs!$B$15*(($H304-$J304)))),""),"")</f>
        <v/>
      </c>
      <c r="Y304" s="90" t="str">
        <f t="shared" si="43"/>
        <v/>
      </c>
      <c r="Z304" s="26" t="str">
        <f t="shared" si="44"/>
        <v/>
      </c>
      <c r="AA304" s="26"/>
      <c r="AB304" s="26"/>
    </row>
    <row r="305" spans="1:28" ht="21" customHeight="1" x14ac:dyDescent="0.25">
      <c r="A305" s="62">
        <f t="shared" si="40"/>
        <v>2021</v>
      </c>
      <c r="B305" s="62">
        <f t="shared" si="41"/>
        <v>2</v>
      </c>
      <c r="C305" s="62">
        <f t="shared" si="42"/>
        <v>12</v>
      </c>
      <c r="D305" s="62">
        <f t="shared" si="36"/>
        <v>52</v>
      </c>
      <c r="E305" s="24">
        <f>WORKDAY.INTL(E304,1,11,JoursFériés21[])</f>
        <v>44557</v>
      </c>
      <c r="F305" s="100" t="str">
        <f t="shared" si="37"/>
        <v>44557-TEST</v>
      </c>
      <c r="G305" s="78" t="str">
        <f>IFERROR(VLOOKUP($F305,Kélio[],4,FALSE),"")</f>
        <v/>
      </c>
      <c r="H305" s="76" t="str">
        <f t="shared" si="45"/>
        <v/>
      </c>
      <c r="I305" s="78">
        <f t="shared" si="46"/>
        <v>0</v>
      </c>
      <c r="J305" s="76">
        <f>IFERROR(IF(VLOOKUP(F305,THP[],7,FALSE)="OUI",H305,SUMIFS('Hors prod'!K:K,'Hors prod'!B:B,E305,'Hors prod'!F:F,$G$2)*24),0)</f>
        <v>0</v>
      </c>
      <c r="K305" s="38" t="str">
        <f>IFERROR(VLOOKUP($F305,Prod!$A$2:$L$2,7,FALSE),"")</f>
        <v/>
      </c>
      <c r="L305" s="25" t="str">
        <f>IFERROR(IF(K305&gt;0,(K305/(Objectifs!$B$7*($H305-$J305))),""),"")</f>
        <v/>
      </c>
      <c r="M305" s="27" t="str">
        <f>IFERROR(VLOOKUP($F305,Prod!$A$2:$L$2,6,FALSE),"")</f>
        <v/>
      </c>
      <c r="N305" s="25" t="str">
        <f>IFERROR(IF(M305&gt;0,(M305/(Objectifs!$B$8*($H305-$J305))),""),"")</f>
        <v/>
      </c>
      <c r="O305" s="27" t="str">
        <f>IFERROR(VLOOKUP($F305,Prod!$A$2:$L$2,8,FALSE),"")</f>
        <v/>
      </c>
      <c r="P305" s="25" t="str">
        <f>IFERROR(IF(O305&gt;0,(O305/(Objectifs!$B$9*($H305-$J305))),""),"")</f>
        <v/>
      </c>
      <c r="Q305" s="27" t="str">
        <f>IFERROR(VLOOKUP($F305,Prod!$A$2:$L$2,11,FALSE),"")</f>
        <v/>
      </c>
      <c r="R305" s="25" t="str">
        <f>IFERROR(IF(Q305&gt;0,(Q305/(Objectifs!$B$10*(($H305-$J305)))),""),"")</f>
        <v/>
      </c>
      <c r="S305" s="27" t="str">
        <f>IFERROR(VLOOKUP($F305,Prod!$A$2:$L$2,10,FALSE),"")</f>
        <v/>
      </c>
      <c r="T305" s="25" t="str">
        <f>IFERROR(IF(S305&gt;0,(S305/(Objectifs!$B$13*(($H305-$J305)))),""),"")</f>
        <v/>
      </c>
      <c r="U305" s="27" t="str">
        <f>IFERROR(VLOOKUP($F305,Prod!$A$2:$L$2,9,FALSE),"")</f>
        <v/>
      </c>
      <c r="V305" s="25" t="str">
        <f>IFERROR(IF(U305&gt;0,(U305/(Objectifs!$B$14*(($H305-$J305)))),""),"")</f>
        <v/>
      </c>
      <c r="W305" s="27" t="str">
        <f>IFERROR(VLOOKUP($F305,Prod!$A$2:$L$2,12,FALSE),"")</f>
        <v/>
      </c>
      <c r="X305" s="25" t="str">
        <f>IFERROR(IF(W305&gt;0,(W305/(Objectifs!$B$15*(($H305-$J305)))),""),"")</f>
        <v/>
      </c>
      <c r="Y305" s="90" t="str">
        <f t="shared" si="43"/>
        <v/>
      </c>
      <c r="Z305" s="26" t="str">
        <f t="shared" si="44"/>
        <v/>
      </c>
      <c r="AA305" s="26"/>
      <c r="AB305" s="26"/>
    </row>
    <row r="306" spans="1:28" ht="21" customHeight="1" x14ac:dyDescent="0.25">
      <c r="A306" s="62">
        <f t="shared" si="40"/>
        <v>2021</v>
      </c>
      <c r="B306" s="62">
        <f t="shared" si="41"/>
        <v>2</v>
      </c>
      <c r="C306" s="62">
        <f t="shared" si="42"/>
        <v>12</v>
      </c>
      <c r="D306" s="62">
        <f t="shared" si="36"/>
        <v>52</v>
      </c>
      <c r="E306" s="24">
        <f>WORKDAY.INTL(E305,1,11,JoursFériés21[])</f>
        <v>44558</v>
      </c>
      <c r="F306" s="100" t="str">
        <f t="shared" si="37"/>
        <v>44558-TEST</v>
      </c>
      <c r="G306" s="78" t="str">
        <f>IFERROR(VLOOKUP($F306,Kélio[],4,FALSE),"")</f>
        <v/>
      </c>
      <c r="H306" s="76" t="str">
        <f t="shared" si="45"/>
        <v/>
      </c>
      <c r="I306" s="78">
        <f t="shared" si="46"/>
        <v>0</v>
      </c>
      <c r="J306" s="76">
        <f>IFERROR(IF(VLOOKUP(F306,THP[],7,FALSE)="OUI",H306,SUMIFS('Hors prod'!K:K,'Hors prod'!B:B,E306,'Hors prod'!F:F,$G$2)*24),0)</f>
        <v>0</v>
      </c>
      <c r="K306" s="38" t="str">
        <f>IFERROR(VLOOKUP($F306,Prod!$A$2:$L$2,7,FALSE),"")</f>
        <v/>
      </c>
      <c r="L306" s="25" t="str">
        <f>IFERROR(IF(K306&gt;0,(K306/(Objectifs!$B$7*($H306-$J306))),""),"")</f>
        <v/>
      </c>
      <c r="M306" s="27" t="str">
        <f>IFERROR(VLOOKUP($F306,Prod!$A$2:$L$2,6,FALSE),"")</f>
        <v/>
      </c>
      <c r="N306" s="25" t="str">
        <f>IFERROR(IF(M306&gt;0,(M306/(Objectifs!$B$8*($H306-$J306))),""),"")</f>
        <v/>
      </c>
      <c r="O306" s="27" t="str">
        <f>IFERROR(VLOOKUP($F306,Prod!$A$2:$L$2,8,FALSE),"")</f>
        <v/>
      </c>
      <c r="P306" s="25" t="str">
        <f>IFERROR(IF(O306&gt;0,(O306/(Objectifs!$B$9*($H306-$J306))),""),"")</f>
        <v/>
      </c>
      <c r="Q306" s="27" t="str">
        <f>IFERROR(VLOOKUP($F306,Prod!$A$2:$L$2,11,FALSE),"")</f>
        <v/>
      </c>
      <c r="R306" s="25" t="str">
        <f>IFERROR(IF(Q306&gt;0,(Q306/(Objectifs!$B$10*(($H306-$J306)))),""),"")</f>
        <v/>
      </c>
      <c r="S306" s="27" t="str">
        <f>IFERROR(VLOOKUP($F306,Prod!$A$2:$L$2,10,FALSE),"")</f>
        <v/>
      </c>
      <c r="T306" s="25" t="str">
        <f>IFERROR(IF(S306&gt;0,(S306/(Objectifs!$B$13*(($H306-$J306)))),""),"")</f>
        <v/>
      </c>
      <c r="U306" s="27" t="str">
        <f>IFERROR(VLOOKUP($F306,Prod!$A$2:$L$2,9,FALSE),"")</f>
        <v/>
      </c>
      <c r="V306" s="25" t="str">
        <f>IFERROR(IF(U306&gt;0,(U306/(Objectifs!$B$14*(($H306-$J306)))),""),"")</f>
        <v/>
      </c>
      <c r="W306" s="27" t="str">
        <f>IFERROR(VLOOKUP($F306,Prod!$A$2:$L$2,12,FALSE),"")</f>
        <v/>
      </c>
      <c r="X306" s="25" t="str">
        <f>IFERROR(IF(W306&gt;0,(W306/(Objectifs!$B$15*(($H306-$J306)))),""),"")</f>
        <v/>
      </c>
      <c r="Y306" s="90" t="str">
        <f t="shared" si="43"/>
        <v/>
      </c>
      <c r="Z306" s="26" t="str">
        <f t="shared" si="44"/>
        <v/>
      </c>
      <c r="AA306" s="26"/>
      <c r="AB306" s="26"/>
    </row>
    <row r="307" spans="1:28" ht="21" customHeight="1" x14ac:dyDescent="0.25">
      <c r="A307" s="62">
        <f t="shared" si="40"/>
        <v>2021</v>
      </c>
      <c r="B307" s="62">
        <f t="shared" si="41"/>
        <v>2</v>
      </c>
      <c r="C307" s="62">
        <f t="shared" si="42"/>
        <v>12</v>
      </c>
      <c r="D307" s="62">
        <f t="shared" si="36"/>
        <v>52</v>
      </c>
      <c r="E307" s="24">
        <f>WORKDAY.INTL(E306,1,11,JoursFériés21[])</f>
        <v>44559</v>
      </c>
      <c r="F307" s="100" t="str">
        <f t="shared" si="37"/>
        <v>44559-TEST</v>
      </c>
      <c r="G307" s="78" t="str">
        <f>IFERROR(VLOOKUP($F307,Kélio[],4,FALSE),"")</f>
        <v/>
      </c>
      <c r="H307" s="76" t="str">
        <f t="shared" si="45"/>
        <v/>
      </c>
      <c r="I307" s="78">
        <f t="shared" si="46"/>
        <v>0</v>
      </c>
      <c r="J307" s="76">
        <f>IFERROR(IF(VLOOKUP(F307,THP[],7,FALSE)="OUI",H307,SUMIFS('Hors prod'!K:K,'Hors prod'!B:B,E307,'Hors prod'!F:F,$G$2)*24),0)</f>
        <v>0</v>
      </c>
      <c r="K307" s="38" t="str">
        <f>IFERROR(VLOOKUP($F307,Prod!$A$2:$L$2,7,FALSE),"")</f>
        <v/>
      </c>
      <c r="L307" s="25" t="str">
        <f>IFERROR(IF(K307&gt;0,(K307/(Objectifs!$B$7*($H307-$J307))),""),"")</f>
        <v/>
      </c>
      <c r="M307" s="27" t="str">
        <f>IFERROR(VLOOKUP($F307,Prod!$A$2:$L$2,6,FALSE),"")</f>
        <v/>
      </c>
      <c r="N307" s="25" t="str">
        <f>IFERROR(IF(M307&gt;0,(M307/(Objectifs!$B$8*($H307-$J307))),""),"")</f>
        <v/>
      </c>
      <c r="O307" s="27" t="str">
        <f>IFERROR(VLOOKUP($F307,Prod!$A$2:$L$2,8,FALSE),"")</f>
        <v/>
      </c>
      <c r="P307" s="25" t="str">
        <f>IFERROR(IF(O307&gt;0,(O307/(Objectifs!$B$9*($H307-$J307))),""),"")</f>
        <v/>
      </c>
      <c r="Q307" s="27" t="str">
        <f>IFERROR(VLOOKUP($F307,Prod!$A$2:$L$2,11,FALSE),"")</f>
        <v/>
      </c>
      <c r="R307" s="25" t="str">
        <f>IFERROR(IF(Q307&gt;0,(Q307/(Objectifs!$B$10*(($H307-$J307)))),""),"")</f>
        <v/>
      </c>
      <c r="S307" s="27" t="str">
        <f>IFERROR(VLOOKUP($F307,Prod!$A$2:$L$2,10,FALSE),"")</f>
        <v/>
      </c>
      <c r="T307" s="25" t="str">
        <f>IFERROR(IF(S307&gt;0,(S307/(Objectifs!$B$13*(($H307-$J307)))),""),"")</f>
        <v/>
      </c>
      <c r="U307" s="27" t="str">
        <f>IFERROR(VLOOKUP($F307,Prod!$A$2:$L$2,9,FALSE),"")</f>
        <v/>
      </c>
      <c r="V307" s="25" t="str">
        <f>IFERROR(IF(U307&gt;0,(U307/(Objectifs!$B$14*(($H307-$J307)))),""),"")</f>
        <v/>
      </c>
      <c r="W307" s="27" t="str">
        <f>IFERROR(VLOOKUP($F307,Prod!$A$2:$L$2,12,FALSE),"")</f>
        <v/>
      </c>
      <c r="X307" s="25" t="str">
        <f>IFERROR(IF(W307&gt;0,(W307/(Objectifs!$B$15*(($H307-$J307)))),""),"")</f>
        <v/>
      </c>
      <c r="Y307" s="90" t="str">
        <f t="shared" si="43"/>
        <v/>
      </c>
      <c r="Z307" s="26" t="str">
        <f t="shared" si="44"/>
        <v/>
      </c>
      <c r="AA307" s="26"/>
      <c r="AB307" s="26"/>
    </row>
    <row r="308" spans="1:28" ht="21" customHeight="1" x14ac:dyDescent="0.25">
      <c r="A308" s="62">
        <f t="shared" si="40"/>
        <v>2021</v>
      </c>
      <c r="B308" s="62">
        <f t="shared" si="41"/>
        <v>2</v>
      </c>
      <c r="C308" s="62">
        <f t="shared" si="42"/>
        <v>12</v>
      </c>
      <c r="D308" s="62">
        <f t="shared" si="36"/>
        <v>52</v>
      </c>
      <c r="E308" s="24">
        <f>WORKDAY.INTL(E307,1,11,JoursFériés21[])</f>
        <v>44560</v>
      </c>
      <c r="F308" s="100" t="str">
        <f t="shared" si="37"/>
        <v>44560-TEST</v>
      </c>
      <c r="G308" s="78" t="str">
        <f>IFERROR(VLOOKUP($F308,Kélio[],4,FALSE),"")</f>
        <v/>
      </c>
      <c r="H308" s="76" t="str">
        <f t="shared" si="45"/>
        <v/>
      </c>
      <c r="I308" s="78">
        <f t="shared" si="46"/>
        <v>0</v>
      </c>
      <c r="J308" s="76">
        <f>IFERROR(IF(VLOOKUP(F308,THP[],7,FALSE)="OUI",H308,SUMIFS('Hors prod'!K:K,'Hors prod'!B:B,E308,'Hors prod'!F:F,$G$2)*24),0)</f>
        <v>0</v>
      </c>
      <c r="K308" s="38" t="str">
        <f>IFERROR(VLOOKUP($F308,Prod!$A$2:$L$2,7,FALSE),"")</f>
        <v/>
      </c>
      <c r="L308" s="25" t="str">
        <f>IFERROR(IF(K308&gt;0,(K308/(Objectifs!$B$7*($H308-$J308))),""),"")</f>
        <v/>
      </c>
      <c r="M308" s="27" t="str">
        <f>IFERROR(VLOOKUP($F308,Prod!$A$2:$L$2,6,FALSE),"")</f>
        <v/>
      </c>
      <c r="N308" s="25" t="str">
        <f>IFERROR(IF(M308&gt;0,(M308/(Objectifs!$B$8*($H308-$J308))),""),"")</f>
        <v/>
      </c>
      <c r="O308" s="27" t="str">
        <f>IFERROR(VLOOKUP($F308,Prod!$A$2:$L$2,8,FALSE),"")</f>
        <v/>
      </c>
      <c r="P308" s="25" t="str">
        <f>IFERROR(IF(O308&gt;0,(O308/(Objectifs!$B$9*($H308-$J308))),""),"")</f>
        <v/>
      </c>
      <c r="Q308" s="27" t="str">
        <f>IFERROR(VLOOKUP($F308,Prod!$A$2:$L$2,11,FALSE),"")</f>
        <v/>
      </c>
      <c r="R308" s="25" t="str">
        <f>IFERROR(IF(Q308&gt;0,(Q308/(Objectifs!$B$10*(($H308-$J308)))),""),"")</f>
        <v/>
      </c>
      <c r="S308" s="27" t="str">
        <f>IFERROR(VLOOKUP($F308,Prod!$A$2:$L$2,10,FALSE),"")</f>
        <v/>
      </c>
      <c r="T308" s="25" t="str">
        <f>IFERROR(IF(S308&gt;0,(S308/(Objectifs!$B$13*(($H308-$J308)))),""),"")</f>
        <v/>
      </c>
      <c r="U308" s="27" t="str">
        <f>IFERROR(VLOOKUP($F308,Prod!$A$2:$L$2,9,FALSE),"")</f>
        <v/>
      </c>
      <c r="V308" s="25" t="str">
        <f>IFERROR(IF(U308&gt;0,(U308/(Objectifs!$B$14*(($H308-$J308)))),""),"")</f>
        <v/>
      </c>
      <c r="W308" s="27" t="str">
        <f>IFERROR(VLOOKUP($F308,Prod!$A$2:$L$2,12,FALSE),"")</f>
        <v/>
      </c>
      <c r="X308" s="25" t="str">
        <f>IFERROR(IF(W308&gt;0,(W308/(Objectifs!$B$15*(($H308-$J308)))),""),"")</f>
        <v/>
      </c>
      <c r="Y308" s="90" t="str">
        <f t="shared" si="43"/>
        <v/>
      </c>
      <c r="Z308" s="26" t="str">
        <f t="shared" si="44"/>
        <v/>
      </c>
      <c r="AA308" s="26"/>
      <c r="AB308" s="26"/>
    </row>
    <row r="309" spans="1:28" ht="21" customHeight="1" thickBot="1" x14ac:dyDescent="0.3">
      <c r="A309" s="63">
        <f t="shared" si="40"/>
        <v>2021</v>
      </c>
      <c r="B309" s="63">
        <f t="shared" si="41"/>
        <v>2</v>
      </c>
      <c r="C309" s="63">
        <f t="shared" si="42"/>
        <v>12</v>
      </c>
      <c r="D309" s="63">
        <f t="shared" si="36"/>
        <v>52</v>
      </c>
      <c r="E309" s="53">
        <f>WORKDAY.INTL(E308,1,11,JoursFériés21[])</f>
        <v>44561</v>
      </c>
      <c r="F309" s="101" t="str">
        <f t="shared" si="37"/>
        <v>44561-TEST</v>
      </c>
      <c r="G309" s="102" t="str">
        <f>IFERROR(VLOOKUP($F309,Kélio[],4,FALSE),"")</f>
        <v/>
      </c>
      <c r="H309" s="103" t="str">
        <f t="shared" si="45"/>
        <v/>
      </c>
      <c r="I309" s="102">
        <f t="shared" si="46"/>
        <v>0</v>
      </c>
      <c r="J309" s="76">
        <f>IFERROR(IF(VLOOKUP(F309,THP[],7,FALSE)="OUI",H309,SUMIFS('Hors prod'!K:K,'Hors prod'!B:B,E309,'Hors prod'!F:F,$G$2)*24),0)</f>
        <v>0</v>
      </c>
      <c r="K309" s="38" t="str">
        <f>IFERROR(VLOOKUP($F309,Prod!$A$2:$L$2,7,FALSE),"")</f>
        <v/>
      </c>
      <c r="L309" s="104" t="str">
        <f>IFERROR(IF(K309&gt;0,(K309/(Objectifs!$B$7*($H309-$J309))),""),"")</f>
        <v/>
      </c>
      <c r="M309" s="27" t="str">
        <f>IFERROR(VLOOKUP($F309,Prod!$A$2:$L$2,6,FALSE),"")</f>
        <v/>
      </c>
      <c r="N309" s="104" t="str">
        <f>IFERROR(IF(M309&gt;0,(M309/(Objectifs!$B$8*($H309-$J309))),""),"")</f>
        <v/>
      </c>
      <c r="O309" s="27" t="str">
        <f>IFERROR(VLOOKUP($F309,Prod!$A$2:$L$2,8,FALSE),"")</f>
        <v/>
      </c>
      <c r="P309" s="104" t="str">
        <f>IFERROR(IF(O309&gt;0,(O309/(Objectifs!$B$9*($H309-$J309))),""),"")</f>
        <v/>
      </c>
      <c r="Q309" s="27" t="str">
        <f>IFERROR(VLOOKUP($F309,Prod!$A$2:$L$2,11,FALSE),"")</f>
        <v/>
      </c>
      <c r="R309" s="104" t="str">
        <f>IFERROR(IF(Q309&gt;0,(Q309/(Objectifs!$B$10*(($H309-$J309)))),""),"")</f>
        <v/>
      </c>
      <c r="S309" s="27" t="str">
        <f>IFERROR(VLOOKUP($F309,Prod!$A$2:$L$2,10,FALSE),"")</f>
        <v/>
      </c>
      <c r="T309" s="104" t="str">
        <f>IFERROR(IF(S309&gt;0,(S309/(Objectifs!$B$13*(($H309-$J309)))),""),"")</f>
        <v/>
      </c>
      <c r="U309" s="27" t="str">
        <f>IFERROR(VLOOKUP($F309,Prod!$A$2:$L$2,9,FALSE),"")</f>
        <v/>
      </c>
      <c r="V309" s="104" t="str">
        <f>IFERROR(IF(U309&gt;0,(U309/(Objectifs!$B$14*(($H309-$J309)))),""),"")</f>
        <v/>
      </c>
      <c r="W309" s="27" t="str">
        <f>IFERROR(VLOOKUP($F309,Prod!$A$2:$L$2,12,FALSE),"")</f>
        <v/>
      </c>
      <c r="X309" s="104" t="str">
        <f>IFERROR(IF(W309&gt;0,(W309/(Objectifs!$B$15*(($H309-$J309)))),""),"")</f>
        <v/>
      </c>
      <c r="Y309" s="106" t="str">
        <f t="shared" si="43"/>
        <v/>
      </c>
      <c r="Z309" s="105" t="str">
        <f t="shared" si="44"/>
        <v/>
      </c>
      <c r="AA309" s="105"/>
      <c r="AB309" s="105"/>
    </row>
  </sheetData>
  <mergeCells count="22">
    <mergeCell ref="Y7:Z7"/>
    <mergeCell ref="AA7:AA8"/>
    <mergeCell ref="AB7:AB8"/>
    <mergeCell ref="K8:L8"/>
    <mergeCell ref="M8:N8"/>
    <mergeCell ref="O8:P8"/>
    <mergeCell ref="Q8:R8"/>
    <mergeCell ref="S8:T8"/>
    <mergeCell ref="E5:F5"/>
    <mergeCell ref="G5:H5"/>
    <mergeCell ref="F7:F8"/>
    <mergeCell ref="G7:J7"/>
    <mergeCell ref="K7:X7"/>
    <mergeCell ref="U8:V8"/>
    <mergeCell ref="W8:X8"/>
    <mergeCell ref="A7:E7"/>
    <mergeCell ref="E2:F2"/>
    <mergeCell ref="G2:H2"/>
    <mergeCell ref="E3:F3"/>
    <mergeCell ref="G3:H3"/>
    <mergeCell ref="E4:F4"/>
    <mergeCell ref="G4:H4"/>
  </mergeCells>
  <conditionalFormatting sqref="L9:L309">
    <cfRule type="dataBar" priority="15">
      <dataBar>
        <cfvo type="num" val="0"/>
        <cfvo type="num" val="1"/>
        <color rgb="FF0070C0"/>
      </dataBar>
      <extLst>
        <ext xmlns:x14="http://schemas.microsoft.com/office/spreadsheetml/2009/9/main" uri="{B025F937-C7B1-47D3-B67F-A62EFF666E3E}">
          <x14:id>{DC374DDF-4EC8-4051-BB6C-E5C7DC2BFC28}</x14:id>
        </ext>
      </extLst>
    </cfRule>
  </conditionalFormatting>
  <conditionalFormatting sqref="E9:F309">
    <cfRule type="expression" dxfId="5" priority="14">
      <formula>E9=TODAY()</formula>
    </cfRule>
  </conditionalFormatting>
  <conditionalFormatting sqref="Z9:AA309">
    <cfRule type="cellIs" dxfId="4" priority="10" operator="equal">
      <formula>"Point d'alerte"</formula>
    </cfRule>
    <cfRule type="cellIs" dxfId="3" priority="11" operator="equal">
      <formula>"A améliorer"</formula>
    </cfRule>
    <cfRule type="cellIs" dxfId="2" priority="12" operator="equal">
      <formula>"Satisfaisant"</formula>
    </cfRule>
    <cfRule type="cellIs" dxfId="1" priority="13" operator="equal">
      <formula>"Excellent"</formula>
    </cfRule>
  </conditionalFormatting>
  <conditionalFormatting sqref="G5">
    <cfRule type="cellIs" dxfId="0" priority="9" operator="equal">
      <formula>0</formula>
    </cfRule>
  </conditionalFormatting>
  <conditionalFormatting sqref="N9:N309">
    <cfRule type="dataBar" priority="8">
      <dataBar>
        <cfvo type="num" val="0"/>
        <cfvo type="num" val="1"/>
        <color rgb="FF0070C0"/>
      </dataBar>
      <extLst>
        <ext xmlns:x14="http://schemas.microsoft.com/office/spreadsheetml/2009/9/main" uri="{B025F937-C7B1-47D3-B67F-A62EFF666E3E}">
          <x14:id>{5CB35076-E071-4B07-AAD8-D72563EA426A}</x14:id>
        </ext>
      </extLst>
    </cfRule>
  </conditionalFormatting>
  <conditionalFormatting sqref="P9:P309">
    <cfRule type="dataBar" priority="7">
      <dataBar>
        <cfvo type="num" val="0"/>
        <cfvo type="num" val="1"/>
        <color rgb="FF0070C0"/>
      </dataBar>
      <extLst>
        <ext xmlns:x14="http://schemas.microsoft.com/office/spreadsheetml/2009/9/main" uri="{B025F937-C7B1-47D3-B67F-A62EFF666E3E}">
          <x14:id>{933DB6EC-94C0-4585-9FA4-39BECB4C0F8E}</x14:id>
        </ext>
      </extLst>
    </cfRule>
  </conditionalFormatting>
  <conditionalFormatting sqref="R9:R309">
    <cfRule type="dataBar" priority="6">
      <dataBar>
        <cfvo type="num" val="0"/>
        <cfvo type="num" val="1"/>
        <color rgb="FF0070C0"/>
      </dataBar>
      <extLst>
        <ext xmlns:x14="http://schemas.microsoft.com/office/spreadsheetml/2009/9/main" uri="{B025F937-C7B1-47D3-B67F-A62EFF666E3E}">
          <x14:id>{972C79A9-A218-45FB-8E25-A19D3738AEB7}</x14:id>
        </ext>
      </extLst>
    </cfRule>
  </conditionalFormatting>
  <conditionalFormatting sqref="T9:T309">
    <cfRule type="dataBar" priority="5">
      <dataBar>
        <cfvo type="num" val="0"/>
        <cfvo type="num" val="1"/>
        <color rgb="FF0070C0"/>
      </dataBar>
      <extLst>
        <ext xmlns:x14="http://schemas.microsoft.com/office/spreadsheetml/2009/9/main" uri="{B025F937-C7B1-47D3-B67F-A62EFF666E3E}">
          <x14:id>{1F6424C2-1CB4-41EB-9E7F-24844A02A8E2}</x14:id>
        </ext>
      </extLst>
    </cfRule>
  </conditionalFormatting>
  <conditionalFormatting sqref="V9:V309">
    <cfRule type="dataBar" priority="4">
      <dataBar>
        <cfvo type="num" val="0"/>
        <cfvo type="num" val="1"/>
        <color rgb="FF0070C0"/>
      </dataBar>
      <extLst>
        <ext xmlns:x14="http://schemas.microsoft.com/office/spreadsheetml/2009/9/main" uri="{B025F937-C7B1-47D3-B67F-A62EFF666E3E}">
          <x14:id>{27B71094-EFB9-4FCF-B340-F6E808999F72}</x14:id>
        </ext>
      </extLst>
    </cfRule>
  </conditionalFormatting>
  <conditionalFormatting sqref="X9:X309">
    <cfRule type="dataBar" priority="3">
      <dataBar>
        <cfvo type="num" val="0"/>
        <cfvo type="num" val="1"/>
        <color rgb="FF0070C0"/>
      </dataBar>
      <extLst>
        <ext xmlns:x14="http://schemas.microsoft.com/office/spreadsheetml/2009/9/main" uri="{B025F937-C7B1-47D3-B67F-A62EFF666E3E}">
          <x14:id>{F19291C3-5930-42B4-BF7C-632E25943ACB}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C374DDF-4EC8-4051-BB6C-E5C7DC2BFC28}">
            <x14:dataBar minLength="0" maxLength="10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L9:L309</xm:sqref>
        </x14:conditionalFormatting>
        <x14:conditionalFormatting xmlns:xm="http://schemas.microsoft.com/office/excel/2006/main">
          <x14:cfRule type="dataBar" id="{5CB35076-E071-4B07-AAD8-D72563EA426A}">
            <x14:dataBar minLength="0" maxLength="10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N9:N309</xm:sqref>
        </x14:conditionalFormatting>
        <x14:conditionalFormatting xmlns:xm="http://schemas.microsoft.com/office/excel/2006/main">
          <x14:cfRule type="dataBar" id="{933DB6EC-94C0-4585-9FA4-39BECB4C0F8E}">
            <x14:dataBar minLength="0" maxLength="10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P9:P309</xm:sqref>
        </x14:conditionalFormatting>
        <x14:conditionalFormatting xmlns:xm="http://schemas.microsoft.com/office/excel/2006/main">
          <x14:cfRule type="dataBar" id="{972C79A9-A218-45FB-8E25-A19D3738AEB7}">
            <x14:dataBar minLength="0" maxLength="10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R9:R309</xm:sqref>
        </x14:conditionalFormatting>
        <x14:conditionalFormatting xmlns:xm="http://schemas.microsoft.com/office/excel/2006/main">
          <x14:cfRule type="dataBar" id="{1F6424C2-1CB4-41EB-9E7F-24844A02A8E2}">
            <x14:dataBar minLength="0" maxLength="10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T9:T309</xm:sqref>
        </x14:conditionalFormatting>
        <x14:conditionalFormatting xmlns:xm="http://schemas.microsoft.com/office/excel/2006/main">
          <x14:cfRule type="dataBar" id="{27B71094-EFB9-4FCF-B340-F6E808999F72}">
            <x14:dataBar minLength="0" maxLength="10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V9:V309</xm:sqref>
        </x14:conditionalFormatting>
        <x14:conditionalFormatting xmlns:xm="http://schemas.microsoft.com/office/excel/2006/main">
          <x14:cfRule type="dataBar" id="{F19291C3-5930-42B4-BF7C-632E25943ACB}">
            <x14:dataBar minLength="0" maxLength="10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X9:X309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7C581-D087-4EA9-B867-C454FCAA7B46}">
  <sheetPr codeName="Feuil5"/>
  <dimension ref="A1:O29"/>
  <sheetViews>
    <sheetView workbookViewId="0">
      <selection activeCell="A3" sqref="A3:XFD3"/>
    </sheetView>
  </sheetViews>
  <sheetFormatPr baseColWidth="10" defaultColWidth="21.7109375" defaultRowHeight="20.25" customHeight="1" x14ac:dyDescent="0.25"/>
  <cols>
    <col min="1" max="5" width="21.7109375" style="17"/>
    <col min="6" max="6" width="22.42578125" style="17" customWidth="1"/>
    <col min="7" max="16384" width="21.7109375" style="17"/>
  </cols>
  <sheetData>
    <row r="1" spans="1:5" ht="20.25" customHeight="1" x14ac:dyDescent="0.25">
      <c r="A1" s="46" t="s">
        <v>0</v>
      </c>
      <c r="B1" s="47" t="s">
        <v>1</v>
      </c>
      <c r="C1" s="47" t="s">
        <v>2</v>
      </c>
      <c r="D1" s="48" t="s">
        <v>43</v>
      </c>
      <c r="E1" s="49"/>
    </row>
    <row r="2" spans="1:5" ht="20.25" customHeight="1" x14ac:dyDescent="0.25">
      <c r="A2" s="28" t="s">
        <v>74</v>
      </c>
      <c r="B2" s="52" t="s">
        <v>74</v>
      </c>
      <c r="C2" s="52" t="s">
        <v>71</v>
      </c>
      <c r="D2" s="51">
        <v>0</v>
      </c>
      <c r="E2" s="50"/>
    </row>
    <row r="3" spans="1:5" ht="20.25" customHeight="1" x14ac:dyDescent="0.25">
      <c r="E3" s="50"/>
    </row>
    <row r="4" spans="1:5" ht="20.25" customHeight="1" x14ac:dyDescent="0.25">
      <c r="E4" s="50"/>
    </row>
    <row r="5" spans="1:5" ht="20.25" customHeight="1" x14ac:dyDescent="0.25">
      <c r="E5" s="50"/>
    </row>
    <row r="6" spans="1:5" ht="20.25" customHeight="1" x14ac:dyDescent="0.25">
      <c r="E6" s="50"/>
    </row>
    <row r="7" spans="1:5" ht="20.25" customHeight="1" x14ac:dyDescent="0.25">
      <c r="E7" s="50"/>
    </row>
    <row r="8" spans="1:5" ht="20.25" customHeight="1" x14ac:dyDescent="0.25">
      <c r="E8" s="50"/>
    </row>
    <row r="9" spans="1:5" ht="20.25" customHeight="1" x14ac:dyDescent="0.25">
      <c r="E9" s="50"/>
    </row>
    <row r="10" spans="1:5" ht="20.25" customHeight="1" x14ac:dyDescent="0.25">
      <c r="E10" s="50"/>
    </row>
    <row r="11" spans="1:5" ht="20.25" customHeight="1" x14ac:dyDescent="0.25">
      <c r="E11" s="50"/>
    </row>
    <row r="12" spans="1:5" ht="20.25" customHeight="1" x14ac:dyDescent="0.25">
      <c r="E12" s="50"/>
    </row>
    <row r="13" spans="1:5" ht="20.25" customHeight="1" x14ac:dyDescent="0.25">
      <c r="E13" s="50"/>
    </row>
    <row r="14" spans="1:5" ht="20.25" customHeight="1" x14ac:dyDescent="0.25">
      <c r="E14" s="50"/>
    </row>
    <row r="15" spans="1:5" ht="20.25" customHeight="1" x14ac:dyDescent="0.25">
      <c r="E15" s="50"/>
    </row>
    <row r="16" spans="1:5" ht="20.25" customHeight="1" x14ac:dyDescent="0.25">
      <c r="E16" s="50"/>
    </row>
    <row r="17" spans="5:15" ht="20.25" customHeight="1" x14ac:dyDescent="0.25">
      <c r="E17" s="50"/>
    </row>
    <row r="18" spans="5:15" ht="20.25" customHeight="1" x14ac:dyDescent="0.25">
      <c r="E18" s="50"/>
    </row>
    <row r="19" spans="5:15" ht="20.25" customHeight="1" x14ac:dyDescent="0.25">
      <c r="E19" s="50"/>
    </row>
    <row r="20" spans="5:15" ht="20.25" customHeight="1" x14ac:dyDescent="0.25">
      <c r="E20" s="50"/>
    </row>
    <row r="29" spans="5:15" ht="20.25" customHeight="1" x14ac:dyDescent="0.25">
      <c r="O29" s="17" t="s">
        <v>17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65DC6-1A9D-4C9C-A9D8-AECF2A3853F0}">
  <sheetPr codeName="Feuil6"/>
  <dimension ref="A1:F22"/>
  <sheetViews>
    <sheetView workbookViewId="0">
      <selection activeCell="D2" sqref="D2:E2"/>
    </sheetView>
  </sheetViews>
  <sheetFormatPr baseColWidth="10" defaultRowHeight="15" x14ac:dyDescent="0.25"/>
  <cols>
    <col min="1" max="6" width="15.140625" customWidth="1"/>
  </cols>
  <sheetData>
    <row r="1" spans="1:6" ht="19.5" thickBot="1" x14ac:dyDescent="0.3">
      <c r="A1" s="157" t="s">
        <v>23</v>
      </c>
      <c r="B1" s="158"/>
      <c r="C1" s="158"/>
      <c r="D1" s="158"/>
      <c r="E1" s="158"/>
      <c r="F1" s="159"/>
    </row>
    <row r="2" spans="1:6" x14ac:dyDescent="0.25">
      <c r="A2" s="160" t="s">
        <v>24</v>
      </c>
      <c r="B2" s="161"/>
      <c r="C2" s="98" t="s">
        <v>25</v>
      </c>
      <c r="D2" s="160" t="s">
        <v>26</v>
      </c>
      <c r="E2" s="161"/>
      <c r="F2" s="18" t="s">
        <v>27</v>
      </c>
    </row>
    <row r="3" spans="1:6" ht="15.75" thickBot="1" x14ac:dyDescent="0.3">
      <c r="A3" s="152" t="s">
        <v>28</v>
      </c>
      <c r="B3" s="153"/>
      <c r="C3" s="99" t="s">
        <v>29</v>
      </c>
      <c r="D3" s="152" t="s">
        <v>30</v>
      </c>
      <c r="E3" s="153"/>
      <c r="F3" s="19" t="s">
        <v>31</v>
      </c>
    </row>
    <row r="4" spans="1:6" ht="15.75" thickBot="1" x14ac:dyDescent="0.3"/>
    <row r="5" spans="1:6" ht="15.75" thickBot="1" x14ac:dyDescent="0.3">
      <c r="A5" s="154" t="s">
        <v>5</v>
      </c>
      <c r="B5" s="155"/>
      <c r="C5" s="155"/>
      <c r="D5" s="155"/>
      <c r="E5" s="155"/>
      <c r="F5" s="156"/>
    </row>
    <row r="6" spans="1:6" ht="15.75" thickBot="1" x14ac:dyDescent="0.3">
      <c r="A6" s="1" t="s">
        <v>6</v>
      </c>
      <c r="B6" s="2" t="s">
        <v>7</v>
      </c>
      <c r="C6" s="2" t="s">
        <v>8</v>
      </c>
      <c r="D6" s="2" t="s">
        <v>9</v>
      </c>
      <c r="E6" s="2" t="s">
        <v>10</v>
      </c>
      <c r="F6" s="3" t="s">
        <v>11</v>
      </c>
    </row>
    <row r="7" spans="1:6" x14ac:dyDescent="0.25">
      <c r="A7" s="4" t="s">
        <v>12</v>
      </c>
      <c r="B7" s="5">
        <f t="shared" ref="B7:B15" si="0">D7/7</f>
        <v>78.571428571428569</v>
      </c>
      <c r="C7" s="5">
        <f t="shared" ref="C7:C15" si="1">(D7/7)*6</f>
        <v>471.42857142857144</v>
      </c>
      <c r="D7" s="29">
        <v>550</v>
      </c>
      <c r="E7" s="5">
        <f t="shared" ref="E7:E15" si="2">(D7/7)*8</f>
        <v>628.57142857142856</v>
      </c>
      <c r="F7" s="6">
        <f t="shared" ref="F7:F15" si="3">(D7/7)*9</f>
        <v>707.14285714285711</v>
      </c>
    </row>
    <row r="8" spans="1:6" x14ac:dyDescent="0.25">
      <c r="A8" s="7" t="s">
        <v>13</v>
      </c>
      <c r="B8" s="5">
        <f t="shared" si="0"/>
        <v>50</v>
      </c>
      <c r="C8" s="5">
        <f t="shared" si="1"/>
        <v>300</v>
      </c>
      <c r="D8" s="30">
        <v>350</v>
      </c>
      <c r="E8" s="5">
        <f t="shared" si="2"/>
        <v>400</v>
      </c>
      <c r="F8" s="6">
        <f t="shared" si="3"/>
        <v>450</v>
      </c>
    </row>
    <row r="9" spans="1:6" x14ac:dyDescent="0.25">
      <c r="A9" s="8" t="s">
        <v>14</v>
      </c>
      <c r="B9" s="9">
        <f t="shared" si="0"/>
        <v>17.142857142857142</v>
      </c>
      <c r="C9" s="9">
        <f t="shared" si="1"/>
        <v>102.85714285714286</v>
      </c>
      <c r="D9" s="31">
        <v>120</v>
      </c>
      <c r="E9" s="9">
        <f t="shared" si="2"/>
        <v>137.14285714285714</v>
      </c>
      <c r="F9" s="10">
        <f t="shared" si="3"/>
        <v>154.28571428571428</v>
      </c>
    </row>
    <row r="10" spans="1:6" x14ac:dyDescent="0.25">
      <c r="A10" s="8" t="s">
        <v>15</v>
      </c>
      <c r="B10" s="9">
        <f t="shared" si="0"/>
        <v>14.285714285714286</v>
      </c>
      <c r="C10" s="9">
        <f t="shared" si="1"/>
        <v>85.714285714285722</v>
      </c>
      <c r="D10" s="31">
        <v>100</v>
      </c>
      <c r="E10" s="9">
        <f t="shared" si="2"/>
        <v>114.28571428571429</v>
      </c>
      <c r="F10" s="10">
        <f t="shared" si="3"/>
        <v>128.57142857142858</v>
      </c>
    </row>
    <row r="11" spans="1:6" x14ac:dyDescent="0.25">
      <c r="A11" s="11" t="s">
        <v>41</v>
      </c>
      <c r="B11" s="9">
        <f t="shared" si="0"/>
        <v>50</v>
      </c>
      <c r="C11" s="9">
        <f t="shared" si="1"/>
        <v>300</v>
      </c>
      <c r="D11" s="31">
        <v>350</v>
      </c>
      <c r="E11" s="9">
        <f t="shared" si="2"/>
        <v>400</v>
      </c>
      <c r="F11" s="10">
        <f t="shared" si="3"/>
        <v>450</v>
      </c>
    </row>
    <row r="12" spans="1:6" x14ac:dyDescent="0.25">
      <c r="A12" s="11" t="s">
        <v>42</v>
      </c>
      <c r="B12" s="9">
        <f t="shared" si="0"/>
        <v>71.428571428571431</v>
      </c>
      <c r="C12" s="9">
        <f t="shared" si="1"/>
        <v>428.57142857142856</v>
      </c>
      <c r="D12" s="31">
        <v>500</v>
      </c>
      <c r="E12" s="9">
        <f t="shared" si="2"/>
        <v>571.42857142857144</v>
      </c>
      <c r="F12" s="10">
        <f t="shared" si="3"/>
        <v>642.85714285714289</v>
      </c>
    </row>
    <row r="13" spans="1:6" x14ac:dyDescent="0.25">
      <c r="A13" s="8" t="s">
        <v>16</v>
      </c>
      <c r="B13" s="9">
        <f t="shared" si="0"/>
        <v>11.428571428571429</v>
      </c>
      <c r="C13" s="9">
        <f t="shared" si="1"/>
        <v>68.571428571428569</v>
      </c>
      <c r="D13" s="31">
        <v>80</v>
      </c>
      <c r="E13" s="9">
        <f t="shared" si="2"/>
        <v>91.428571428571431</v>
      </c>
      <c r="F13" s="10">
        <f t="shared" si="3"/>
        <v>102.85714285714286</v>
      </c>
    </row>
    <row r="14" spans="1:6" x14ac:dyDescent="0.25">
      <c r="A14" s="11" t="s">
        <v>18</v>
      </c>
      <c r="B14" s="12">
        <f t="shared" si="0"/>
        <v>24.285714285714285</v>
      </c>
      <c r="C14" s="12">
        <f t="shared" si="1"/>
        <v>145.71428571428572</v>
      </c>
      <c r="D14" s="32">
        <v>170</v>
      </c>
      <c r="E14" s="12">
        <f t="shared" si="2"/>
        <v>194.28571428571428</v>
      </c>
      <c r="F14" s="13">
        <f t="shared" si="3"/>
        <v>218.57142857142856</v>
      </c>
    </row>
    <row r="15" spans="1:6" ht="15.75" thickBot="1" x14ac:dyDescent="0.3">
      <c r="A15" s="14" t="s">
        <v>19</v>
      </c>
      <c r="B15" s="15">
        <f t="shared" si="0"/>
        <v>100</v>
      </c>
      <c r="C15" s="15">
        <f t="shared" si="1"/>
        <v>600</v>
      </c>
      <c r="D15" s="33">
        <v>700</v>
      </c>
      <c r="E15" s="15">
        <f t="shared" si="2"/>
        <v>800</v>
      </c>
      <c r="F15" s="16">
        <f t="shared" si="3"/>
        <v>900</v>
      </c>
    </row>
    <row r="16" spans="1:6" ht="15.75" thickBot="1" x14ac:dyDescent="0.3"/>
    <row r="17" spans="1:6" ht="15.75" thickBot="1" x14ac:dyDescent="0.3">
      <c r="A17" s="154" t="s">
        <v>20</v>
      </c>
      <c r="B17" s="155"/>
      <c r="C17" s="155"/>
      <c r="D17" s="155"/>
      <c r="E17" s="155"/>
      <c r="F17" s="156"/>
    </row>
    <row r="18" spans="1:6" ht="15.75" thickBot="1" x14ac:dyDescent="0.3">
      <c r="A18" s="1" t="s">
        <v>6</v>
      </c>
      <c r="B18" s="2" t="s">
        <v>7</v>
      </c>
      <c r="C18" s="2" t="s">
        <v>8</v>
      </c>
      <c r="D18" s="2" t="s">
        <v>9</v>
      </c>
      <c r="E18" s="2" t="s">
        <v>10</v>
      </c>
      <c r="F18" s="3" t="s">
        <v>11</v>
      </c>
    </row>
    <row r="19" spans="1:6" x14ac:dyDescent="0.25">
      <c r="A19" s="4" t="s">
        <v>12</v>
      </c>
      <c r="B19" s="5">
        <f>D19/7</f>
        <v>20</v>
      </c>
      <c r="C19" s="5">
        <f>(D19/7)*6</f>
        <v>120</v>
      </c>
      <c r="D19" s="29">
        <v>140</v>
      </c>
      <c r="E19" s="5">
        <f>(D19/7)*8</f>
        <v>160</v>
      </c>
      <c r="F19" s="6">
        <f>(D19/7)*9</f>
        <v>180</v>
      </c>
    </row>
    <row r="20" spans="1:6" x14ac:dyDescent="0.25">
      <c r="A20" s="7" t="s">
        <v>21</v>
      </c>
      <c r="B20" s="5">
        <f>D20/7</f>
        <v>6.4285714285714288</v>
      </c>
      <c r="C20" s="5">
        <f>(D20/7)*6</f>
        <v>38.571428571428569</v>
      </c>
      <c r="D20" s="30">
        <v>45</v>
      </c>
      <c r="E20" s="5">
        <f>(D20/7)*8</f>
        <v>51.428571428571431</v>
      </c>
      <c r="F20" s="6">
        <f>(D20/7)*9</f>
        <v>57.857142857142861</v>
      </c>
    </row>
    <row r="21" spans="1:6" x14ac:dyDescent="0.25">
      <c r="A21" s="8" t="s">
        <v>22</v>
      </c>
      <c r="B21" s="9">
        <f>D21/7</f>
        <v>100</v>
      </c>
      <c r="C21" s="9">
        <f>(D21/7)*6</f>
        <v>600</v>
      </c>
      <c r="D21" s="31">
        <v>700</v>
      </c>
      <c r="E21" s="9">
        <f>(D21/7)*8</f>
        <v>800</v>
      </c>
      <c r="F21" s="10">
        <f>(D21/7)*9</f>
        <v>900</v>
      </c>
    </row>
    <row r="22" spans="1:6" ht="15.75" thickBot="1" x14ac:dyDescent="0.3">
      <c r="A22" s="14" t="s">
        <v>19</v>
      </c>
      <c r="B22" s="15">
        <f>D22/7</f>
        <v>10</v>
      </c>
      <c r="C22" s="15">
        <f>(D22/7)*6</f>
        <v>60</v>
      </c>
      <c r="D22" s="33">
        <v>70</v>
      </c>
      <c r="E22" s="15">
        <f>(D22/7)*8</f>
        <v>80</v>
      </c>
      <c r="F22" s="16">
        <f>(D22/7)*9</f>
        <v>90</v>
      </c>
    </row>
  </sheetData>
  <mergeCells count="7">
    <mergeCell ref="A3:B3"/>
    <mergeCell ref="D3:E3"/>
    <mergeCell ref="A5:F5"/>
    <mergeCell ref="A17:F17"/>
    <mergeCell ref="A1:F1"/>
    <mergeCell ref="A2:B2"/>
    <mergeCell ref="D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AA62-74DC-4C99-95FA-0559D1808057}">
  <sheetPr codeName="Feuil7"/>
  <dimension ref="A1:W314"/>
  <sheetViews>
    <sheetView workbookViewId="0">
      <selection activeCell="G296" sqref="G296"/>
    </sheetView>
  </sheetViews>
  <sheetFormatPr baseColWidth="10" defaultRowHeight="15" x14ac:dyDescent="0.25"/>
  <cols>
    <col min="1" max="3" width="11.42578125" style="74"/>
    <col min="4" max="5" width="16.42578125" customWidth="1"/>
    <col min="6" max="6" width="14" customWidth="1"/>
    <col min="8" max="10" width="11.42578125" style="74"/>
    <col min="11" max="11" width="16.42578125" style="74" customWidth="1"/>
    <col min="12" max="12" width="16.42578125" customWidth="1"/>
    <col min="13" max="13" width="14" customWidth="1"/>
    <col min="15" max="17" width="11.42578125" style="74"/>
    <col min="18" max="18" width="16.42578125" style="74" customWidth="1"/>
    <col min="19" max="19" width="16.42578125" customWidth="1"/>
    <col min="20" max="20" width="14" customWidth="1"/>
  </cols>
  <sheetData>
    <row r="1" spans="1:23" ht="19.5" thickBot="1" x14ac:dyDescent="0.35">
      <c r="A1" s="162">
        <v>2021</v>
      </c>
      <c r="B1" s="162"/>
      <c r="C1" s="162"/>
      <c r="D1" s="162"/>
      <c r="E1" s="162"/>
      <c r="F1" s="163"/>
      <c r="H1" s="164">
        <v>2022</v>
      </c>
      <c r="I1" s="164"/>
      <c r="J1" s="164"/>
      <c r="K1" s="164"/>
      <c r="L1" s="164"/>
      <c r="M1" s="165"/>
      <c r="O1" s="164">
        <v>2023</v>
      </c>
      <c r="P1" s="164"/>
      <c r="Q1" s="164"/>
      <c r="R1" s="164"/>
      <c r="S1" s="164"/>
      <c r="T1" s="165"/>
    </row>
    <row r="2" spans="1:23" ht="15.75" thickBot="1" x14ac:dyDescent="0.3">
      <c r="A2" s="82" t="s">
        <v>50</v>
      </c>
      <c r="B2" s="82" t="s">
        <v>69</v>
      </c>
      <c r="C2" s="82" t="s">
        <v>51</v>
      </c>
      <c r="D2" s="82" t="s">
        <v>68</v>
      </c>
      <c r="E2" s="85" t="s">
        <v>3</v>
      </c>
      <c r="F2" s="95" t="s">
        <v>48</v>
      </c>
      <c r="H2" s="82" t="s">
        <v>50</v>
      </c>
      <c r="I2" s="82" t="s">
        <v>69</v>
      </c>
      <c r="J2" s="82" t="s">
        <v>51</v>
      </c>
      <c r="K2" s="82" t="s">
        <v>68</v>
      </c>
      <c r="L2" s="43" t="s">
        <v>3</v>
      </c>
      <c r="M2" s="95" t="s">
        <v>48</v>
      </c>
      <c r="O2" s="82" t="s">
        <v>50</v>
      </c>
      <c r="P2" s="82" t="s">
        <v>69</v>
      </c>
      <c r="Q2" s="82" t="s">
        <v>51</v>
      </c>
      <c r="R2" s="82" t="s">
        <v>68</v>
      </c>
      <c r="S2" s="43" t="s">
        <v>4</v>
      </c>
      <c r="T2" s="95" t="s">
        <v>48</v>
      </c>
    </row>
    <row r="3" spans="1:23" x14ac:dyDescent="0.25">
      <c r="A3" s="61">
        <f>YEAR(E3)</f>
        <v>2021</v>
      </c>
      <c r="B3" s="61">
        <f>IF(MONTH(E3)&lt;7,1,2)</f>
        <v>1</v>
      </c>
      <c r="C3" s="61">
        <f>MONTH(E3)</f>
        <v>1</v>
      </c>
      <c r="D3" s="61">
        <f>_xlfn.ISOWEEKNUM(E3)</f>
        <v>1</v>
      </c>
      <c r="E3" s="86">
        <f>WORKDAY.INTL(44197,1,1)</f>
        <v>44200</v>
      </c>
      <c r="F3" s="44">
        <v>44197</v>
      </c>
      <c r="H3" s="61">
        <f>YEAR(L3)</f>
        <v>2022</v>
      </c>
      <c r="I3" s="61">
        <f>IF(MONTH(L3)&lt;7,1,2)</f>
        <v>1</v>
      </c>
      <c r="J3" s="61">
        <f>MONTH(L3)</f>
        <v>1</v>
      </c>
      <c r="K3" s="61">
        <f>_xlfn.ISOWEEKNUM(L3)</f>
        <v>1</v>
      </c>
      <c r="L3" s="86">
        <f>WORKDAY.INTL(44562,1,1)</f>
        <v>44564</v>
      </c>
      <c r="M3" s="44">
        <v>44562</v>
      </c>
      <c r="O3" s="61">
        <f>YEAR(S3)</f>
        <v>2023</v>
      </c>
      <c r="P3" s="61">
        <f>IF(MONTH(S3)&lt;7,1,2)</f>
        <v>1</v>
      </c>
      <c r="Q3" s="61">
        <f>MONTH(S3)</f>
        <v>1</v>
      </c>
      <c r="R3" s="61">
        <f>_xlfn.ISOWEEKNUM(S3)</f>
        <v>1</v>
      </c>
      <c r="S3" s="45">
        <f>WORKDAY.INTL(44927,1,1)</f>
        <v>44928</v>
      </c>
      <c r="T3" s="44">
        <v>44927</v>
      </c>
    </row>
    <row r="4" spans="1:23" x14ac:dyDescent="0.25">
      <c r="A4" s="62">
        <f t="shared" ref="A4:A67" si="0">YEAR(E4)</f>
        <v>2021</v>
      </c>
      <c r="B4" s="62">
        <f t="shared" ref="B4:B67" si="1">IF(MONTH(E4)&lt;7,1,2)</f>
        <v>1</v>
      </c>
      <c r="C4" s="62">
        <f t="shared" ref="C4:C67" si="2">MONTH(E4)</f>
        <v>1</v>
      </c>
      <c r="D4" s="62">
        <f t="shared" ref="D4:D67" si="3">_xlfn.ISOWEEKNUM(E4)</f>
        <v>1</v>
      </c>
      <c r="E4" s="87">
        <f>WORKDAY.INTL(E3,1,11,JoursFériés21[])</f>
        <v>44201</v>
      </c>
      <c r="F4" s="36">
        <v>44291</v>
      </c>
      <c r="H4" s="62">
        <f t="shared" ref="H4:H67" si="4">YEAR(L4)</f>
        <v>2022</v>
      </c>
      <c r="I4" s="62">
        <f t="shared" ref="I4:I67" si="5">IF(MONTH(L4)&lt;7,1,2)</f>
        <v>1</v>
      </c>
      <c r="J4" s="62">
        <f t="shared" ref="J4:J67" si="6">MONTH(L4)</f>
        <v>1</v>
      </c>
      <c r="K4" s="62">
        <f t="shared" ref="K4:K67" si="7">_xlfn.ISOWEEKNUM(L4)</f>
        <v>1</v>
      </c>
      <c r="L4" s="87">
        <f>WORKDAY.INTL(L3,1,11,JoursFériés22[])</f>
        <v>44565</v>
      </c>
      <c r="M4" s="36">
        <v>44669</v>
      </c>
      <c r="O4" s="62">
        <f t="shared" ref="O4:O67" si="8">YEAR(S4)</f>
        <v>2023</v>
      </c>
      <c r="P4" s="62">
        <f t="shared" ref="P4:P67" si="9">IF(MONTH(S4)&lt;7,1,2)</f>
        <v>1</v>
      </c>
      <c r="Q4" s="62">
        <f t="shared" ref="Q4:Q67" si="10">MONTH(S4)</f>
        <v>1</v>
      </c>
      <c r="R4" s="62">
        <f t="shared" ref="R4:R67" si="11">_xlfn.ISOWEEKNUM(S4)</f>
        <v>1</v>
      </c>
      <c r="S4" s="87">
        <f>WORKDAY.INTL(S3,1,11,JoursFériés23[])</f>
        <v>44929</v>
      </c>
      <c r="T4" s="36">
        <v>45026</v>
      </c>
      <c r="W4" s="42"/>
    </row>
    <row r="5" spans="1:23" x14ac:dyDescent="0.25">
      <c r="A5" s="62">
        <f t="shared" si="0"/>
        <v>2021</v>
      </c>
      <c r="B5" s="62">
        <f t="shared" si="1"/>
        <v>1</v>
      </c>
      <c r="C5" s="62">
        <f t="shared" si="2"/>
        <v>1</v>
      </c>
      <c r="D5" s="62">
        <f t="shared" si="3"/>
        <v>1</v>
      </c>
      <c r="E5" s="87">
        <f>WORKDAY.INTL(E4,1,11,JoursFériés21[])</f>
        <v>44202</v>
      </c>
      <c r="F5" s="36">
        <v>44317</v>
      </c>
      <c r="H5" s="62">
        <f t="shared" si="4"/>
        <v>2022</v>
      </c>
      <c r="I5" s="62">
        <f t="shared" si="5"/>
        <v>1</v>
      </c>
      <c r="J5" s="62">
        <f t="shared" si="6"/>
        <v>1</v>
      </c>
      <c r="K5" s="62">
        <f t="shared" si="7"/>
        <v>1</v>
      </c>
      <c r="L5" s="87">
        <f>WORKDAY.INTL(L4,1,11,JoursFériés22[])</f>
        <v>44566</v>
      </c>
      <c r="M5" s="36">
        <v>44682</v>
      </c>
      <c r="O5" s="62">
        <f t="shared" si="8"/>
        <v>2023</v>
      </c>
      <c r="P5" s="62">
        <f t="shared" si="9"/>
        <v>1</v>
      </c>
      <c r="Q5" s="62">
        <f t="shared" si="10"/>
        <v>1</v>
      </c>
      <c r="R5" s="62">
        <f t="shared" si="11"/>
        <v>1</v>
      </c>
      <c r="S5" s="87">
        <f>WORKDAY.INTL(S4,1,11,JoursFériés23[])</f>
        <v>44930</v>
      </c>
      <c r="T5" s="36">
        <v>45047</v>
      </c>
    </row>
    <row r="6" spans="1:23" x14ac:dyDescent="0.25">
      <c r="A6" s="62">
        <f t="shared" si="0"/>
        <v>2021</v>
      </c>
      <c r="B6" s="62">
        <f t="shared" si="1"/>
        <v>1</v>
      </c>
      <c r="C6" s="62">
        <f t="shared" si="2"/>
        <v>1</v>
      </c>
      <c r="D6" s="62">
        <f t="shared" si="3"/>
        <v>1</v>
      </c>
      <c r="E6" s="87">
        <f>WORKDAY.INTL(E5,1,11,JoursFériés21[])</f>
        <v>44203</v>
      </c>
      <c r="F6" s="36">
        <v>44324</v>
      </c>
      <c r="H6" s="62">
        <f t="shared" si="4"/>
        <v>2022</v>
      </c>
      <c r="I6" s="62">
        <f t="shared" si="5"/>
        <v>1</v>
      </c>
      <c r="J6" s="62">
        <f t="shared" si="6"/>
        <v>1</v>
      </c>
      <c r="K6" s="62">
        <f t="shared" si="7"/>
        <v>1</v>
      </c>
      <c r="L6" s="87">
        <f>WORKDAY.INTL(L5,1,11,JoursFériés22[])</f>
        <v>44567</v>
      </c>
      <c r="M6" s="36">
        <v>44689</v>
      </c>
      <c r="O6" s="62">
        <f t="shared" si="8"/>
        <v>2023</v>
      </c>
      <c r="P6" s="62">
        <f t="shared" si="9"/>
        <v>1</v>
      </c>
      <c r="Q6" s="62">
        <f t="shared" si="10"/>
        <v>1</v>
      </c>
      <c r="R6" s="62">
        <f t="shared" si="11"/>
        <v>1</v>
      </c>
      <c r="S6" s="87">
        <f>WORKDAY.INTL(S5,1,11,JoursFériés23[])</f>
        <v>44931</v>
      </c>
      <c r="T6" s="36">
        <v>45054</v>
      </c>
    </row>
    <row r="7" spans="1:23" x14ac:dyDescent="0.25">
      <c r="A7" s="62">
        <f t="shared" si="0"/>
        <v>2021</v>
      </c>
      <c r="B7" s="62">
        <f t="shared" si="1"/>
        <v>1</v>
      </c>
      <c r="C7" s="62">
        <f t="shared" si="2"/>
        <v>1</v>
      </c>
      <c r="D7" s="62">
        <f t="shared" si="3"/>
        <v>1</v>
      </c>
      <c r="E7" s="87">
        <f>WORKDAY.INTL(E6,1,11,JoursFériés21[])</f>
        <v>44204</v>
      </c>
      <c r="F7" s="36">
        <v>44329</v>
      </c>
      <c r="H7" s="62">
        <f t="shared" si="4"/>
        <v>2022</v>
      </c>
      <c r="I7" s="62">
        <f t="shared" si="5"/>
        <v>1</v>
      </c>
      <c r="J7" s="62">
        <f t="shared" si="6"/>
        <v>1</v>
      </c>
      <c r="K7" s="62">
        <f t="shared" si="7"/>
        <v>1</v>
      </c>
      <c r="L7" s="87">
        <f>WORKDAY.INTL(L6,1,11,JoursFériés22[])</f>
        <v>44568</v>
      </c>
      <c r="M7" s="36">
        <v>44707</v>
      </c>
      <c r="N7" s="34"/>
      <c r="O7" s="62">
        <f t="shared" si="8"/>
        <v>2023</v>
      </c>
      <c r="P7" s="62">
        <f t="shared" si="9"/>
        <v>1</v>
      </c>
      <c r="Q7" s="62">
        <f t="shared" si="10"/>
        <v>1</v>
      </c>
      <c r="R7" s="62">
        <f t="shared" si="11"/>
        <v>1</v>
      </c>
      <c r="S7" s="87">
        <f>WORKDAY.INTL(S6,1,11,JoursFériés23[])</f>
        <v>44932</v>
      </c>
      <c r="T7" s="36">
        <v>45064</v>
      </c>
    </row>
    <row r="8" spans="1:23" x14ac:dyDescent="0.25">
      <c r="A8" s="62">
        <f t="shared" si="0"/>
        <v>2021</v>
      </c>
      <c r="B8" s="62">
        <f t="shared" si="1"/>
        <v>1</v>
      </c>
      <c r="C8" s="62">
        <f t="shared" si="2"/>
        <v>1</v>
      </c>
      <c r="D8" s="62">
        <f t="shared" si="3"/>
        <v>1</v>
      </c>
      <c r="E8" s="87">
        <f>WORKDAY.INTL(E7,1,11,JoursFériés21[])</f>
        <v>44205</v>
      </c>
      <c r="F8" s="36">
        <v>44340</v>
      </c>
      <c r="H8" s="62">
        <f t="shared" si="4"/>
        <v>2022</v>
      </c>
      <c r="I8" s="62">
        <f t="shared" si="5"/>
        <v>1</v>
      </c>
      <c r="J8" s="62">
        <f t="shared" si="6"/>
        <v>1</v>
      </c>
      <c r="K8" s="62">
        <f t="shared" si="7"/>
        <v>1</v>
      </c>
      <c r="L8" s="87">
        <f>WORKDAY.INTL(L7,1,11,JoursFériés22[])</f>
        <v>44569</v>
      </c>
      <c r="M8" s="36">
        <v>44718</v>
      </c>
      <c r="O8" s="62">
        <f t="shared" si="8"/>
        <v>2023</v>
      </c>
      <c r="P8" s="62">
        <f t="shared" si="9"/>
        <v>1</v>
      </c>
      <c r="Q8" s="62">
        <f t="shared" si="10"/>
        <v>1</v>
      </c>
      <c r="R8" s="62">
        <f t="shared" si="11"/>
        <v>1</v>
      </c>
      <c r="S8" s="87">
        <f>WORKDAY.INTL(S7,1,11,JoursFériés23[])</f>
        <v>44933</v>
      </c>
      <c r="T8" s="36">
        <v>45075</v>
      </c>
    </row>
    <row r="9" spans="1:23" x14ac:dyDescent="0.25">
      <c r="A9" s="62">
        <f t="shared" si="0"/>
        <v>2021</v>
      </c>
      <c r="B9" s="62">
        <f t="shared" si="1"/>
        <v>1</v>
      </c>
      <c r="C9" s="62">
        <f t="shared" si="2"/>
        <v>1</v>
      </c>
      <c r="D9" s="62">
        <f t="shared" si="3"/>
        <v>2</v>
      </c>
      <c r="E9" s="87">
        <f>WORKDAY.INTL(E8,1,11,JoursFériés21[])</f>
        <v>44207</v>
      </c>
      <c r="F9" s="36">
        <v>44391</v>
      </c>
      <c r="H9" s="62">
        <f t="shared" si="4"/>
        <v>2022</v>
      </c>
      <c r="I9" s="62">
        <f t="shared" si="5"/>
        <v>1</v>
      </c>
      <c r="J9" s="62">
        <f t="shared" si="6"/>
        <v>1</v>
      </c>
      <c r="K9" s="62">
        <f t="shared" si="7"/>
        <v>2</v>
      </c>
      <c r="L9" s="87">
        <f>WORKDAY.INTL(L8,1,11,JoursFériés22[])</f>
        <v>44571</v>
      </c>
      <c r="M9" s="36">
        <v>44756</v>
      </c>
      <c r="O9" s="62">
        <f t="shared" si="8"/>
        <v>2023</v>
      </c>
      <c r="P9" s="62">
        <f t="shared" si="9"/>
        <v>1</v>
      </c>
      <c r="Q9" s="62">
        <f t="shared" si="10"/>
        <v>1</v>
      </c>
      <c r="R9" s="62">
        <f t="shared" si="11"/>
        <v>2</v>
      </c>
      <c r="S9" s="87">
        <f>WORKDAY.INTL(S8,1,11,JoursFériés23[])</f>
        <v>44935</v>
      </c>
      <c r="T9" s="36">
        <v>45121</v>
      </c>
    </row>
    <row r="10" spans="1:23" x14ac:dyDescent="0.25">
      <c r="A10" s="62">
        <f t="shared" si="0"/>
        <v>2021</v>
      </c>
      <c r="B10" s="62">
        <f t="shared" si="1"/>
        <v>1</v>
      </c>
      <c r="C10" s="62">
        <f t="shared" si="2"/>
        <v>1</v>
      </c>
      <c r="D10" s="62">
        <f t="shared" si="3"/>
        <v>2</v>
      </c>
      <c r="E10" s="87">
        <f>WORKDAY.INTL(E9,1,11,JoursFériés21[])</f>
        <v>44208</v>
      </c>
      <c r="F10" s="36">
        <v>44426</v>
      </c>
      <c r="H10" s="62">
        <f t="shared" si="4"/>
        <v>2022</v>
      </c>
      <c r="I10" s="62">
        <f t="shared" si="5"/>
        <v>1</v>
      </c>
      <c r="J10" s="62">
        <f t="shared" si="6"/>
        <v>1</v>
      </c>
      <c r="K10" s="62">
        <f t="shared" si="7"/>
        <v>2</v>
      </c>
      <c r="L10" s="87">
        <f>WORKDAY.INTL(L9,1,11,JoursFériés22[])</f>
        <v>44572</v>
      </c>
      <c r="M10" s="36">
        <v>44788</v>
      </c>
      <c r="O10" s="62">
        <f t="shared" si="8"/>
        <v>2023</v>
      </c>
      <c r="P10" s="62">
        <f t="shared" si="9"/>
        <v>1</v>
      </c>
      <c r="Q10" s="62">
        <f t="shared" si="10"/>
        <v>1</v>
      </c>
      <c r="R10" s="62">
        <f t="shared" si="11"/>
        <v>2</v>
      </c>
      <c r="S10" s="87">
        <f>WORKDAY.INTL(S9,1,11,JoursFériés23[])</f>
        <v>44936</v>
      </c>
      <c r="T10" s="36">
        <v>45153</v>
      </c>
    </row>
    <row r="11" spans="1:23" x14ac:dyDescent="0.25">
      <c r="A11" s="62">
        <f t="shared" si="0"/>
        <v>2021</v>
      </c>
      <c r="B11" s="62">
        <f t="shared" si="1"/>
        <v>1</v>
      </c>
      <c r="C11" s="62">
        <f t="shared" si="2"/>
        <v>1</v>
      </c>
      <c r="D11" s="62">
        <f t="shared" si="3"/>
        <v>2</v>
      </c>
      <c r="E11" s="87">
        <f>WORKDAY.INTL(E10,1,11,JoursFériés21[])</f>
        <v>44209</v>
      </c>
      <c r="F11" s="36">
        <v>44501</v>
      </c>
      <c r="H11" s="62">
        <f t="shared" si="4"/>
        <v>2022</v>
      </c>
      <c r="I11" s="62">
        <f t="shared" si="5"/>
        <v>1</v>
      </c>
      <c r="J11" s="62">
        <f t="shared" si="6"/>
        <v>1</v>
      </c>
      <c r="K11" s="62">
        <f t="shared" si="7"/>
        <v>2</v>
      </c>
      <c r="L11" s="87">
        <f>WORKDAY.INTL(L10,1,11,JoursFériés22[])</f>
        <v>44573</v>
      </c>
      <c r="M11" s="36">
        <v>44866</v>
      </c>
      <c r="O11" s="62">
        <f t="shared" si="8"/>
        <v>2023</v>
      </c>
      <c r="P11" s="62">
        <f t="shared" si="9"/>
        <v>1</v>
      </c>
      <c r="Q11" s="62">
        <f t="shared" si="10"/>
        <v>1</v>
      </c>
      <c r="R11" s="62">
        <f t="shared" si="11"/>
        <v>2</v>
      </c>
      <c r="S11" s="87">
        <f>WORKDAY.INTL(S10,1,11,JoursFériés23[])</f>
        <v>44937</v>
      </c>
      <c r="T11" s="36">
        <v>45231</v>
      </c>
    </row>
    <row r="12" spans="1:23" x14ac:dyDescent="0.25">
      <c r="A12" s="62">
        <f t="shared" si="0"/>
        <v>2021</v>
      </c>
      <c r="B12" s="62">
        <f t="shared" si="1"/>
        <v>1</v>
      </c>
      <c r="C12" s="62">
        <f t="shared" si="2"/>
        <v>1</v>
      </c>
      <c r="D12" s="62">
        <f t="shared" si="3"/>
        <v>2</v>
      </c>
      <c r="E12" s="87">
        <f>WORKDAY.INTL(E11,1,11,JoursFériés21[])</f>
        <v>44210</v>
      </c>
      <c r="F12" s="36">
        <v>44511</v>
      </c>
      <c r="H12" s="62">
        <f t="shared" si="4"/>
        <v>2022</v>
      </c>
      <c r="I12" s="62">
        <f t="shared" si="5"/>
        <v>1</v>
      </c>
      <c r="J12" s="62">
        <f t="shared" si="6"/>
        <v>1</v>
      </c>
      <c r="K12" s="62">
        <f t="shared" si="7"/>
        <v>2</v>
      </c>
      <c r="L12" s="87">
        <f>WORKDAY.INTL(L11,1,11,JoursFériés22[])</f>
        <v>44574</v>
      </c>
      <c r="M12" s="36">
        <v>44876</v>
      </c>
      <c r="O12" s="62">
        <f t="shared" si="8"/>
        <v>2023</v>
      </c>
      <c r="P12" s="62">
        <f t="shared" si="9"/>
        <v>1</v>
      </c>
      <c r="Q12" s="62">
        <f t="shared" si="10"/>
        <v>1</v>
      </c>
      <c r="R12" s="62">
        <f t="shared" si="11"/>
        <v>2</v>
      </c>
      <c r="S12" s="87">
        <f>WORKDAY.INTL(S11,1,11,JoursFériés23[])</f>
        <v>44938</v>
      </c>
      <c r="T12" s="36">
        <v>45241</v>
      </c>
    </row>
    <row r="13" spans="1:23" x14ac:dyDescent="0.25">
      <c r="A13" s="62">
        <f t="shared" si="0"/>
        <v>2021</v>
      </c>
      <c r="B13" s="62">
        <f t="shared" si="1"/>
        <v>1</v>
      </c>
      <c r="C13" s="62">
        <f t="shared" si="2"/>
        <v>1</v>
      </c>
      <c r="D13" s="62">
        <f t="shared" si="3"/>
        <v>2</v>
      </c>
      <c r="E13" s="87">
        <f>WORKDAY.INTL(E12,1,11,JoursFériés21[])</f>
        <v>44211</v>
      </c>
      <c r="F13" s="37">
        <v>44555</v>
      </c>
      <c r="H13" s="62">
        <f t="shared" si="4"/>
        <v>2022</v>
      </c>
      <c r="I13" s="62">
        <f t="shared" si="5"/>
        <v>1</v>
      </c>
      <c r="J13" s="62">
        <f t="shared" si="6"/>
        <v>1</v>
      </c>
      <c r="K13" s="62">
        <f t="shared" si="7"/>
        <v>2</v>
      </c>
      <c r="L13" s="87">
        <f>WORKDAY.INTL(L12,1,11,JoursFériés22[])</f>
        <v>44575</v>
      </c>
      <c r="M13" s="37">
        <v>44920</v>
      </c>
      <c r="O13" s="62">
        <f t="shared" si="8"/>
        <v>2023</v>
      </c>
      <c r="P13" s="62">
        <f t="shared" si="9"/>
        <v>1</v>
      </c>
      <c r="Q13" s="62">
        <f t="shared" si="10"/>
        <v>1</v>
      </c>
      <c r="R13" s="62">
        <f t="shared" si="11"/>
        <v>2</v>
      </c>
      <c r="S13" s="87">
        <f>WORKDAY.INTL(S12,1,11,JoursFériés23[])</f>
        <v>44939</v>
      </c>
      <c r="T13" s="37">
        <v>45285</v>
      </c>
    </row>
    <row r="14" spans="1:23" x14ac:dyDescent="0.25">
      <c r="A14" s="62">
        <f t="shared" si="0"/>
        <v>2021</v>
      </c>
      <c r="B14" s="62">
        <f t="shared" si="1"/>
        <v>1</v>
      </c>
      <c r="C14" s="62">
        <f t="shared" si="2"/>
        <v>1</v>
      </c>
      <c r="D14" s="62">
        <f t="shared" si="3"/>
        <v>2</v>
      </c>
      <c r="E14" s="87">
        <f>WORKDAY.INTL(E13,1,11,JoursFériés21[])</f>
        <v>44212</v>
      </c>
      <c r="F14" s="34"/>
      <c r="H14" s="62">
        <f t="shared" si="4"/>
        <v>2022</v>
      </c>
      <c r="I14" s="62">
        <f t="shared" si="5"/>
        <v>1</v>
      </c>
      <c r="J14" s="62">
        <f t="shared" si="6"/>
        <v>1</v>
      </c>
      <c r="K14" s="62">
        <f t="shared" si="7"/>
        <v>2</v>
      </c>
      <c r="L14" s="87">
        <f>WORKDAY.INTL(L13,1,11,JoursFériés22[])</f>
        <v>44576</v>
      </c>
      <c r="M14" s="34"/>
      <c r="O14" s="62">
        <f t="shared" si="8"/>
        <v>2023</v>
      </c>
      <c r="P14" s="62">
        <f t="shared" si="9"/>
        <v>1</v>
      </c>
      <c r="Q14" s="62">
        <f t="shared" si="10"/>
        <v>1</v>
      </c>
      <c r="R14" s="62">
        <f t="shared" si="11"/>
        <v>2</v>
      </c>
      <c r="S14" s="87">
        <f>WORKDAY.INTL(S13,1,11,JoursFériés23[])</f>
        <v>44940</v>
      </c>
      <c r="T14" s="34"/>
    </row>
    <row r="15" spans="1:23" x14ac:dyDescent="0.25">
      <c r="A15" s="62">
        <f t="shared" si="0"/>
        <v>2021</v>
      </c>
      <c r="B15" s="62">
        <f t="shared" si="1"/>
        <v>1</v>
      </c>
      <c r="C15" s="62">
        <f t="shared" si="2"/>
        <v>1</v>
      </c>
      <c r="D15" s="62">
        <f t="shared" si="3"/>
        <v>3</v>
      </c>
      <c r="E15" s="87">
        <f>WORKDAY.INTL(E14,1,11,JoursFériés21[])</f>
        <v>44214</v>
      </c>
      <c r="F15" s="34"/>
      <c r="H15" s="62">
        <f t="shared" si="4"/>
        <v>2022</v>
      </c>
      <c r="I15" s="62">
        <f t="shared" si="5"/>
        <v>1</v>
      </c>
      <c r="J15" s="62">
        <f t="shared" si="6"/>
        <v>1</v>
      </c>
      <c r="K15" s="62">
        <f t="shared" si="7"/>
        <v>3</v>
      </c>
      <c r="L15" s="87">
        <f>WORKDAY.INTL(L14,1,11,JoursFériés22[])</f>
        <v>44578</v>
      </c>
      <c r="M15" s="34"/>
      <c r="O15" s="62">
        <f t="shared" si="8"/>
        <v>2023</v>
      </c>
      <c r="P15" s="62">
        <f t="shared" si="9"/>
        <v>1</v>
      </c>
      <c r="Q15" s="62">
        <f t="shared" si="10"/>
        <v>1</v>
      </c>
      <c r="R15" s="62">
        <f t="shared" si="11"/>
        <v>3</v>
      </c>
      <c r="S15" s="87">
        <f>WORKDAY.INTL(S14,1,11,JoursFériés23[])</f>
        <v>44942</v>
      </c>
      <c r="T15" s="34"/>
    </row>
    <row r="16" spans="1:23" x14ac:dyDescent="0.25">
      <c r="A16" s="62">
        <f t="shared" si="0"/>
        <v>2021</v>
      </c>
      <c r="B16" s="62">
        <f t="shared" si="1"/>
        <v>1</v>
      </c>
      <c r="C16" s="62">
        <f t="shared" si="2"/>
        <v>1</v>
      </c>
      <c r="D16" s="62">
        <f t="shared" si="3"/>
        <v>3</v>
      </c>
      <c r="E16" s="87">
        <f>WORKDAY.INTL(E15,1,11,JoursFériés21[])</f>
        <v>44215</v>
      </c>
      <c r="F16" s="34"/>
      <c r="H16" s="62">
        <f t="shared" si="4"/>
        <v>2022</v>
      </c>
      <c r="I16" s="62">
        <f t="shared" si="5"/>
        <v>1</v>
      </c>
      <c r="J16" s="62">
        <f t="shared" si="6"/>
        <v>1</v>
      </c>
      <c r="K16" s="62">
        <f t="shared" si="7"/>
        <v>3</v>
      </c>
      <c r="L16" s="87">
        <f>WORKDAY.INTL(L15,1,11,JoursFériés22[])</f>
        <v>44579</v>
      </c>
      <c r="M16" s="34"/>
      <c r="O16" s="62">
        <f t="shared" si="8"/>
        <v>2023</v>
      </c>
      <c r="P16" s="62">
        <f t="shared" si="9"/>
        <v>1</v>
      </c>
      <c r="Q16" s="62">
        <f t="shared" si="10"/>
        <v>1</v>
      </c>
      <c r="R16" s="62">
        <f t="shared" si="11"/>
        <v>3</v>
      </c>
      <c r="S16" s="87">
        <f>WORKDAY.INTL(S15,1,11,JoursFériés23[])</f>
        <v>44943</v>
      </c>
      <c r="T16" s="34"/>
    </row>
    <row r="17" spans="1:20" x14ac:dyDescent="0.25">
      <c r="A17" s="62">
        <f t="shared" si="0"/>
        <v>2021</v>
      </c>
      <c r="B17" s="62">
        <f t="shared" si="1"/>
        <v>1</v>
      </c>
      <c r="C17" s="62">
        <f t="shared" si="2"/>
        <v>1</v>
      </c>
      <c r="D17" s="62">
        <f t="shared" si="3"/>
        <v>3</v>
      </c>
      <c r="E17" s="87">
        <f>WORKDAY.INTL(E16,1,11,JoursFériés21[])</f>
        <v>44216</v>
      </c>
      <c r="F17" s="34"/>
      <c r="H17" s="62">
        <f t="shared" si="4"/>
        <v>2022</v>
      </c>
      <c r="I17" s="62">
        <f t="shared" si="5"/>
        <v>1</v>
      </c>
      <c r="J17" s="62">
        <f t="shared" si="6"/>
        <v>1</v>
      </c>
      <c r="K17" s="62">
        <f t="shared" si="7"/>
        <v>3</v>
      </c>
      <c r="L17" s="87">
        <f>WORKDAY.INTL(L16,1,11,JoursFériés22[])</f>
        <v>44580</v>
      </c>
      <c r="M17" s="34"/>
      <c r="O17" s="62">
        <f t="shared" si="8"/>
        <v>2023</v>
      </c>
      <c r="P17" s="62">
        <f t="shared" si="9"/>
        <v>1</v>
      </c>
      <c r="Q17" s="62">
        <f t="shared" si="10"/>
        <v>1</v>
      </c>
      <c r="R17" s="62">
        <f t="shared" si="11"/>
        <v>3</v>
      </c>
      <c r="S17" s="87">
        <f>WORKDAY.INTL(S16,1,11,JoursFériés23[])</f>
        <v>44944</v>
      </c>
      <c r="T17" s="34"/>
    </row>
    <row r="18" spans="1:20" x14ac:dyDescent="0.25">
      <c r="A18" s="62">
        <f t="shared" si="0"/>
        <v>2021</v>
      </c>
      <c r="B18" s="62">
        <f t="shared" si="1"/>
        <v>1</v>
      </c>
      <c r="C18" s="62">
        <f t="shared" si="2"/>
        <v>1</v>
      </c>
      <c r="D18" s="62">
        <f t="shared" si="3"/>
        <v>3</v>
      </c>
      <c r="E18" s="87">
        <f>WORKDAY.INTL(E17,1,11,JoursFériés21[])</f>
        <v>44217</v>
      </c>
      <c r="F18" s="34"/>
      <c r="H18" s="62">
        <f t="shared" si="4"/>
        <v>2022</v>
      </c>
      <c r="I18" s="62">
        <f t="shared" si="5"/>
        <v>1</v>
      </c>
      <c r="J18" s="62">
        <f t="shared" si="6"/>
        <v>1</v>
      </c>
      <c r="K18" s="62">
        <f t="shared" si="7"/>
        <v>3</v>
      </c>
      <c r="L18" s="87">
        <f>WORKDAY.INTL(L17,1,11,JoursFériés22[])</f>
        <v>44581</v>
      </c>
      <c r="M18" s="34"/>
      <c r="O18" s="62">
        <f t="shared" si="8"/>
        <v>2023</v>
      </c>
      <c r="P18" s="62">
        <f t="shared" si="9"/>
        <v>1</v>
      </c>
      <c r="Q18" s="62">
        <f t="shared" si="10"/>
        <v>1</v>
      </c>
      <c r="R18" s="62">
        <f t="shared" si="11"/>
        <v>3</v>
      </c>
      <c r="S18" s="87">
        <f>WORKDAY.INTL(S17,1,11,JoursFériés23[])</f>
        <v>44945</v>
      </c>
      <c r="T18" s="34"/>
    </row>
    <row r="19" spans="1:20" x14ac:dyDescent="0.25">
      <c r="A19" s="62">
        <f t="shared" si="0"/>
        <v>2021</v>
      </c>
      <c r="B19" s="62">
        <f t="shared" si="1"/>
        <v>1</v>
      </c>
      <c r="C19" s="62">
        <f t="shared" si="2"/>
        <v>1</v>
      </c>
      <c r="D19" s="62">
        <f t="shared" si="3"/>
        <v>3</v>
      </c>
      <c r="E19" s="87">
        <f>WORKDAY.INTL(E18,1,11,JoursFériés21[])</f>
        <v>44218</v>
      </c>
      <c r="F19" s="34"/>
      <c r="H19" s="62">
        <f t="shared" si="4"/>
        <v>2022</v>
      </c>
      <c r="I19" s="62">
        <f t="shared" si="5"/>
        <v>1</v>
      </c>
      <c r="J19" s="62">
        <f t="shared" si="6"/>
        <v>1</v>
      </c>
      <c r="K19" s="62">
        <f t="shared" si="7"/>
        <v>3</v>
      </c>
      <c r="L19" s="87">
        <f>WORKDAY.INTL(L18,1,11,JoursFériés22[])</f>
        <v>44582</v>
      </c>
      <c r="M19" s="34"/>
      <c r="O19" s="62">
        <f t="shared" si="8"/>
        <v>2023</v>
      </c>
      <c r="P19" s="62">
        <f t="shared" si="9"/>
        <v>1</v>
      </c>
      <c r="Q19" s="62">
        <f t="shared" si="10"/>
        <v>1</v>
      </c>
      <c r="R19" s="62">
        <f t="shared" si="11"/>
        <v>3</v>
      </c>
      <c r="S19" s="87">
        <f>WORKDAY.INTL(S18,1,11,JoursFériés23[])</f>
        <v>44946</v>
      </c>
      <c r="T19" s="34"/>
    </row>
    <row r="20" spans="1:20" x14ac:dyDescent="0.25">
      <c r="A20" s="62">
        <f t="shared" si="0"/>
        <v>2021</v>
      </c>
      <c r="B20" s="62">
        <f t="shared" si="1"/>
        <v>1</v>
      </c>
      <c r="C20" s="62">
        <f t="shared" si="2"/>
        <v>1</v>
      </c>
      <c r="D20" s="62">
        <f t="shared" si="3"/>
        <v>3</v>
      </c>
      <c r="E20" s="87">
        <f>WORKDAY.INTL(E19,1,11,JoursFériés21[])</f>
        <v>44219</v>
      </c>
      <c r="F20" s="34"/>
      <c r="H20" s="62">
        <f t="shared" si="4"/>
        <v>2022</v>
      </c>
      <c r="I20" s="62">
        <f t="shared" si="5"/>
        <v>1</v>
      </c>
      <c r="J20" s="62">
        <f t="shared" si="6"/>
        <v>1</v>
      </c>
      <c r="K20" s="62">
        <f t="shared" si="7"/>
        <v>3</v>
      </c>
      <c r="L20" s="87">
        <f>WORKDAY.INTL(L19,1,11,JoursFériés22[])</f>
        <v>44583</v>
      </c>
      <c r="M20" s="34"/>
      <c r="O20" s="62">
        <f t="shared" si="8"/>
        <v>2023</v>
      </c>
      <c r="P20" s="62">
        <f t="shared" si="9"/>
        <v>1</v>
      </c>
      <c r="Q20" s="62">
        <f t="shared" si="10"/>
        <v>1</v>
      </c>
      <c r="R20" s="62">
        <f t="shared" si="11"/>
        <v>3</v>
      </c>
      <c r="S20" s="87">
        <f>WORKDAY.INTL(S19,1,11,JoursFériés23[])</f>
        <v>44947</v>
      </c>
      <c r="T20" s="34"/>
    </row>
    <row r="21" spans="1:20" x14ac:dyDescent="0.25">
      <c r="A21" s="62">
        <f t="shared" si="0"/>
        <v>2021</v>
      </c>
      <c r="B21" s="62">
        <f t="shared" si="1"/>
        <v>1</v>
      </c>
      <c r="C21" s="62">
        <f t="shared" si="2"/>
        <v>1</v>
      </c>
      <c r="D21" s="62">
        <f t="shared" si="3"/>
        <v>4</v>
      </c>
      <c r="E21" s="87">
        <f>WORKDAY.INTL(E20,1,11,JoursFériés21[])</f>
        <v>44221</v>
      </c>
      <c r="F21" s="34"/>
      <c r="H21" s="62">
        <f t="shared" si="4"/>
        <v>2022</v>
      </c>
      <c r="I21" s="62">
        <f t="shared" si="5"/>
        <v>1</v>
      </c>
      <c r="J21" s="62">
        <f t="shared" si="6"/>
        <v>1</v>
      </c>
      <c r="K21" s="62">
        <f t="shared" si="7"/>
        <v>4</v>
      </c>
      <c r="L21" s="87">
        <f>WORKDAY.INTL(L20,1,11,JoursFériés22[])</f>
        <v>44585</v>
      </c>
      <c r="M21" s="34"/>
      <c r="O21" s="62">
        <f t="shared" si="8"/>
        <v>2023</v>
      </c>
      <c r="P21" s="62">
        <f t="shared" si="9"/>
        <v>1</v>
      </c>
      <c r="Q21" s="62">
        <f t="shared" si="10"/>
        <v>1</v>
      </c>
      <c r="R21" s="62">
        <f t="shared" si="11"/>
        <v>4</v>
      </c>
      <c r="S21" s="87">
        <f>WORKDAY.INTL(S20,1,11,JoursFériés23[])</f>
        <v>44949</v>
      </c>
      <c r="T21" s="34"/>
    </row>
    <row r="22" spans="1:20" x14ac:dyDescent="0.25">
      <c r="A22" s="62">
        <f t="shared" si="0"/>
        <v>2021</v>
      </c>
      <c r="B22" s="62">
        <f t="shared" si="1"/>
        <v>1</v>
      </c>
      <c r="C22" s="62">
        <f t="shared" si="2"/>
        <v>1</v>
      </c>
      <c r="D22" s="62">
        <f t="shared" si="3"/>
        <v>4</v>
      </c>
      <c r="E22" s="87">
        <f>WORKDAY.INTL(E21,1,11,JoursFériés21[])</f>
        <v>44222</v>
      </c>
      <c r="F22" s="34"/>
      <c r="H22" s="62">
        <f t="shared" si="4"/>
        <v>2022</v>
      </c>
      <c r="I22" s="62">
        <f t="shared" si="5"/>
        <v>1</v>
      </c>
      <c r="J22" s="62">
        <f t="shared" si="6"/>
        <v>1</v>
      </c>
      <c r="K22" s="62">
        <f t="shared" si="7"/>
        <v>4</v>
      </c>
      <c r="L22" s="87">
        <f>WORKDAY.INTL(L21,1,11,JoursFériés22[])</f>
        <v>44586</v>
      </c>
      <c r="M22" s="34"/>
      <c r="O22" s="62">
        <f t="shared" si="8"/>
        <v>2023</v>
      </c>
      <c r="P22" s="62">
        <f t="shared" si="9"/>
        <v>1</v>
      </c>
      <c r="Q22" s="62">
        <f t="shared" si="10"/>
        <v>1</v>
      </c>
      <c r="R22" s="62">
        <f t="shared" si="11"/>
        <v>4</v>
      </c>
      <c r="S22" s="87">
        <f>WORKDAY.INTL(S21,1,11,JoursFériés23[])</f>
        <v>44950</v>
      </c>
      <c r="T22" s="34"/>
    </row>
    <row r="23" spans="1:20" x14ac:dyDescent="0.25">
      <c r="A23" s="62">
        <f t="shared" si="0"/>
        <v>2021</v>
      </c>
      <c r="B23" s="62">
        <f t="shared" si="1"/>
        <v>1</v>
      </c>
      <c r="C23" s="62">
        <f t="shared" si="2"/>
        <v>1</v>
      </c>
      <c r="D23" s="62">
        <f t="shared" si="3"/>
        <v>4</v>
      </c>
      <c r="E23" s="87">
        <f>WORKDAY.INTL(E22,1,11,JoursFériés21[])</f>
        <v>44223</v>
      </c>
      <c r="H23" s="62">
        <f t="shared" si="4"/>
        <v>2022</v>
      </c>
      <c r="I23" s="62">
        <f t="shared" si="5"/>
        <v>1</v>
      </c>
      <c r="J23" s="62">
        <f t="shared" si="6"/>
        <v>1</v>
      </c>
      <c r="K23" s="62">
        <f t="shared" si="7"/>
        <v>4</v>
      </c>
      <c r="L23" s="87">
        <f>WORKDAY.INTL(L22,1,11,JoursFériés22[])</f>
        <v>44587</v>
      </c>
      <c r="O23" s="62">
        <f t="shared" si="8"/>
        <v>2023</v>
      </c>
      <c r="P23" s="62">
        <f t="shared" si="9"/>
        <v>1</v>
      </c>
      <c r="Q23" s="62">
        <f t="shared" si="10"/>
        <v>1</v>
      </c>
      <c r="R23" s="62">
        <f t="shared" si="11"/>
        <v>4</v>
      </c>
      <c r="S23" s="87">
        <f>WORKDAY.INTL(S22,1,11,JoursFériés23[])</f>
        <v>44951</v>
      </c>
    </row>
    <row r="24" spans="1:20" x14ac:dyDescent="0.25">
      <c r="A24" s="62">
        <f t="shared" si="0"/>
        <v>2021</v>
      </c>
      <c r="B24" s="62">
        <f t="shared" si="1"/>
        <v>1</v>
      </c>
      <c r="C24" s="62">
        <f t="shared" si="2"/>
        <v>1</v>
      </c>
      <c r="D24" s="62">
        <f t="shared" si="3"/>
        <v>4</v>
      </c>
      <c r="E24" s="87">
        <f>WORKDAY.INTL(E23,1,11,JoursFériés21[])</f>
        <v>44224</v>
      </c>
      <c r="H24" s="62">
        <f t="shared" si="4"/>
        <v>2022</v>
      </c>
      <c r="I24" s="62">
        <f t="shared" si="5"/>
        <v>1</v>
      </c>
      <c r="J24" s="62">
        <f t="shared" si="6"/>
        <v>1</v>
      </c>
      <c r="K24" s="62">
        <f t="shared" si="7"/>
        <v>4</v>
      </c>
      <c r="L24" s="87">
        <f>WORKDAY.INTL(L23,1,11,JoursFériés22[])</f>
        <v>44588</v>
      </c>
      <c r="O24" s="62">
        <f t="shared" si="8"/>
        <v>2023</v>
      </c>
      <c r="P24" s="62">
        <f t="shared" si="9"/>
        <v>1</v>
      </c>
      <c r="Q24" s="62">
        <f t="shared" si="10"/>
        <v>1</v>
      </c>
      <c r="R24" s="62">
        <f t="shared" si="11"/>
        <v>4</v>
      </c>
      <c r="S24" s="87">
        <f>WORKDAY.INTL(S23,1,11,JoursFériés23[])</f>
        <v>44952</v>
      </c>
    </row>
    <row r="25" spans="1:20" x14ac:dyDescent="0.25">
      <c r="A25" s="62">
        <f t="shared" si="0"/>
        <v>2021</v>
      </c>
      <c r="B25" s="62">
        <f t="shared" si="1"/>
        <v>1</v>
      </c>
      <c r="C25" s="62">
        <f t="shared" si="2"/>
        <v>1</v>
      </c>
      <c r="D25" s="62">
        <f t="shared" si="3"/>
        <v>4</v>
      </c>
      <c r="E25" s="87">
        <f>WORKDAY.INTL(E24,1,11,JoursFériés21[])</f>
        <v>44225</v>
      </c>
      <c r="H25" s="62">
        <f t="shared" si="4"/>
        <v>2022</v>
      </c>
      <c r="I25" s="62">
        <f t="shared" si="5"/>
        <v>1</v>
      </c>
      <c r="J25" s="62">
        <f t="shared" si="6"/>
        <v>1</v>
      </c>
      <c r="K25" s="62">
        <f t="shared" si="7"/>
        <v>4</v>
      </c>
      <c r="L25" s="87">
        <f>WORKDAY.INTL(L24,1,11,JoursFériés22[])</f>
        <v>44589</v>
      </c>
      <c r="O25" s="62">
        <f t="shared" si="8"/>
        <v>2023</v>
      </c>
      <c r="P25" s="62">
        <f t="shared" si="9"/>
        <v>1</v>
      </c>
      <c r="Q25" s="62">
        <f t="shared" si="10"/>
        <v>1</v>
      </c>
      <c r="R25" s="62">
        <f t="shared" si="11"/>
        <v>4</v>
      </c>
      <c r="S25" s="87">
        <f>WORKDAY.INTL(S24,1,11,JoursFériés23[])</f>
        <v>44953</v>
      </c>
    </row>
    <row r="26" spans="1:20" x14ac:dyDescent="0.25">
      <c r="A26" s="62">
        <f t="shared" si="0"/>
        <v>2021</v>
      </c>
      <c r="B26" s="62">
        <f t="shared" si="1"/>
        <v>1</v>
      </c>
      <c r="C26" s="62">
        <f t="shared" si="2"/>
        <v>1</v>
      </c>
      <c r="D26" s="62">
        <f t="shared" si="3"/>
        <v>4</v>
      </c>
      <c r="E26" s="87">
        <f>WORKDAY.INTL(E25,1,11,JoursFériés21[])</f>
        <v>44226</v>
      </c>
      <c r="H26" s="62">
        <f t="shared" si="4"/>
        <v>2022</v>
      </c>
      <c r="I26" s="62">
        <f t="shared" si="5"/>
        <v>1</v>
      </c>
      <c r="J26" s="62">
        <f t="shared" si="6"/>
        <v>1</v>
      </c>
      <c r="K26" s="62">
        <f t="shared" si="7"/>
        <v>4</v>
      </c>
      <c r="L26" s="87">
        <f>WORKDAY.INTL(L25,1,11,JoursFériés22[])</f>
        <v>44590</v>
      </c>
      <c r="O26" s="62">
        <f t="shared" si="8"/>
        <v>2023</v>
      </c>
      <c r="P26" s="62">
        <f t="shared" si="9"/>
        <v>1</v>
      </c>
      <c r="Q26" s="62">
        <f t="shared" si="10"/>
        <v>1</v>
      </c>
      <c r="R26" s="62">
        <f t="shared" si="11"/>
        <v>4</v>
      </c>
      <c r="S26" s="87">
        <f>WORKDAY.INTL(S25,1,11,JoursFériés23[])</f>
        <v>44954</v>
      </c>
    </row>
    <row r="27" spans="1:20" x14ac:dyDescent="0.25">
      <c r="A27" s="62">
        <f t="shared" si="0"/>
        <v>2021</v>
      </c>
      <c r="B27" s="62">
        <f t="shared" si="1"/>
        <v>1</v>
      </c>
      <c r="C27" s="62">
        <f t="shared" si="2"/>
        <v>2</v>
      </c>
      <c r="D27" s="62">
        <f t="shared" si="3"/>
        <v>5</v>
      </c>
      <c r="E27" s="87">
        <f>WORKDAY.INTL(E26,1,11,JoursFériés21[])</f>
        <v>44228</v>
      </c>
      <c r="H27" s="62">
        <f t="shared" si="4"/>
        <v>2022</v>
      </c>
      <c r="I27" s="62">
        <f t="shared" si="5"/>
        <v>1</v>
      </c>
      <c r="J27" s="62">
        <f t="shared" si="6"/>
        <v>1</v>
      </c>
      <c r="K27" s="62">
        <f t="shared" si="7"/>
        <v>5</v>
      </c>
      <c r="L27" s="87">
        <f>WORKDAY.INTL(L26,1,11,JoursFériés22[])</f>
        <v>44592</v>
      </c>
      <c r="O27" s="62">
        <f t="shared" si="8"/>
        <v>2023</v>
      </c>
      <c r="P27" s="62">
        <f t="shared" si="9"/>
        <v>1</v>
      </c>
      <c r="Q27" s="62">
        <f t="shared" si="10"/>
        <v>1</v>
      </c>
      <c r="R27" s="62">
        <f t="shared" si="11"/>
        <v>5</v>
      </c>
      <c r="S27" s="87">
        <f>WORKDAY.INTL(S26,1,11,JoursFériés23[])</f>
        <v>44956</v>
      </c>
    </row>
    <row r="28" spans="1:20" x14ac:dyDescent="0.25">
      <c r="A28" s="62">
        <f t="shared" si="0"/>
        <v>2021</v>
      </c>
      <c r="B28" s="62">
        <f t="shared" si="1"/>
        <v>1</v>
      </c>
      <c r="C28" s="62">
        <f t="shared" si="2"/>
        <v>2</v>
      </c>
      <c r="D28" s="62">
        <f t="shared" si="3"/>
        <v>5</v>
      </c>
      <c r="E28" s="87">
        <f>WORKDAY.INTL(E27,1,11,JoursFériés21[])</f>
        <v>44229</v>
      </c>
      <c r="H28" s="62">
        <f t="shared" si="4"/>
        <v>2022</v>
      </c>
      <c r="I28" s="62">
        <f t="shared" si="5"/>
        <v>1</v>
      </c>
      <c r="J28" s="62">
        <f t="shared" si="6"/>
        <v>2</v>
      </c>
      <c r="K28" s="62">
        <f t="shared" si="7"/>
        <v>5</v>
      </c>
      <c r="L28" s="87">
        <f>WORKDAY.INTL(L27,1,11,JoursFériés22[])</f>
        <v>44593</v>
      </c>
      <c r="O28" s="62">
        <f t="shared" si="8"/>
        <v>2023</v>
      </c>
      <c r="P28" s="62">
        <f t="shared" si="9"/>
        <v>1</v>
      </c>
      <c r="Q28" s="62">
        <f t="shared" si="10"/>
        <v>1</v>
      </c>
      <c r="R28" s="62">
        <f t="shared" si="11"/>
        <v>5</v>
      </c>
      <c r="S28" s="87">
        <f>WORKDAY.INTL(S27,1,11,JoursFériés23[])</f>
        <v>44957</v>
      </c>
    </row>
    <row r="29" spans="1:20" x14ac:dyDescent="0.25">
      <c r="A29" s="62">
        <f t="shared" si="0"/>
        <v>2021</v>
      </c>
      <c r="B29" s="62">
        <f t="shared" si="1"/>
        <v>1</v>
      </c>
      <c r="C29" s="62">
        <f t="shared" si="2"/>
        <v>2</v>
      </c>
      <c r="D29" s="62">
        <f t="shared" si="3"/>
        <v>5</v>
      </c>
      <c r="E29" s="87">
        <f>WORKDAY.INTL(E28,1,11,JoursFériés21[])</f>
        <v>44230</v>
      </c>
      <c r="H29" s="62">
        <f t="shared" si="4"/>
        <v>2022</v>
      </c>
      <c r="I29" s="62">
        <f t="shared" si="5"/>
        <v>1</v>
      </c>
      <c r="J29" s="62">
        <f t="shared" si="6"/>
        <v>2</v>
      </c>
      <c r="K29" s="62">
        <f t="shared" si="7"/>
        <v>5</v>
      </c>
      <c r="L29" s="87">
        <f>WORKDAY.INTL(L28,1,11,JoursFériés22[])</f>
        <v>44594</v>
      </c>
      <c r="O29" s="62">
        <f t="shared" si="8"/>
        <v>2023</v>
      </c>
      <c r="P29" s="62">
        <f t="shared" si="9"/>
        <v>1</v>
      </c>
      <c r="Q29" s="62">
        <f t="shared" si="10"/>
        <v>2</v>
      </c>
      <c r="R29" s="62">
        <f t="shared" si="11"/>
        <v>5</v>
      </c>
      <c r="S29" s="87">
        <f>WORKDAY.INTL(S28,1,11,JoursFériés23[])</f>
        <v>44958</v>
      </c>
    </row>
    <row r="30" spans="1:20" x14ac:dyDescent="0.25">
      <c r="A30" s="62">
        <f t="shared" si="0"/>
        <v>2021</v>
      </c>
      <c r="B30" s="62">
        <f t="shared" si="1"/>
        <v>1</v>
      </c>
      <c r="C30" s="62">
        <f t="shared" si="2"/>
        <v>2</v>
      </c>
      <c r="D30" s="62">
        <f t="shared" si="3"/>
        <v>5</v>
      </c>
      <c r="E30" s="87">
        <f>WORKDAY.INTL(E29,1,11,JoursFériés21[])</f>
        <v>44231</v>
      </c>
      <c r="H30" s="62">
        <f t="shared" si="4"/>
        <v>2022</v>
      </c>
      <c r="I30" s="62">
        <f t="shared" si="5"/>
        <v>1</v>
      </c>
      <c r="J30" s="62">
        <f t="shared" si="6"/>
        <v>2</v>
      </c>
      <c r="K30" s="62">
        <f t="shared" si="7"/>
        <v>5</v>
      </c>
      <c r="L30" s="87">
        <f>WORKDAY.INTL(L29,1,11,JoursFériés22[])</f>
        <v>44595</v>
      </c>
      <c r="O30" s="62">
        <f t="shared" si="8"/>
        <v>2023</v>
      </c>
      <c r="P30" s="62">
        <f t="shared" si="9"/>
        <v>1</v>
      </c>
      <c r="Q30" s="62">
        <f t="shared" si="10"/>
        <v>2</v>
      </c>
      <c r="R30" s="62">
        <f t="shared" si="11"/>
        <v>5</v>
      </c>
      <c r="S30" s="87">
        <f>WORKDAY.INTL(S29,1,11,JoursFériés23[])</f>
        <v>44959</v>
      </c>
    </row>
    <row r="31" spans="1:20" x14ac:dyDescent="0.25">
      <c r="A31" s="62">
        <f t="shared" si="0"/>
        <v>2021</v>
      </c>
      <c r="B31" s="62">
        <f t="shared" si="1"/>
        <v>1</v>
      </c>
      <c r="C31" s="62">
        <f t="shared" si="2"/>
        <v>2</v>
      </c>
      <c r="D31" s="62">
        <f t="shared" si="3"/>
        <v>5</v>
      </c>
      <c r="E31" s="87">
        <f>WORKDAY.INTL(E30,1,11,JoursFériés21[])</f>
        <v>44232</v>
      </c>
      <c r="H31" s="62">
        <f t="shared" si="4"/>
        <v>2022</v>
      </c>
      <c r="I31" s="62">
        <f t="shared" si="5"/>
        <v>1</v>
      </c>
      <c r="J31" s="62">
        <f t="shared" si="6"/>
        <v>2</v>
      </c>
      <c r="K31" s="62">
        <f t="shared" si="7"/>
        <v>5</v>
      </c>
      <c r="L31" s="87">
        <f>WORKDAY.INTL(L30,1,11,JoursFériés22[])</f>
        <v>44596</v>
      </c>
      <c r="O31" s="62">
        <f t="shared" si="8"/>
        <v>2023</v>
      </c>
      <c r="P31" s="62">
        <f t="shared" si="9"/>
        <v>1</v>
      </c>
      <c r="Q31" s="62">
        <f t="shared" si="10"/>
        <v>2</v>
      </c>
      <c r="R31" s="62">
        <f t="shared" si="11"/>
        <v>5</v>
      </c>
      <c r="S31" s="87">
        <f>WORKDAY.INTL(S30,1,11,JoursFériés23[])</f>
        <v>44960</v>
      </c>
    </row>
    <row r="32" spans="1:20" x14ac:dyDescent="0.25">
      <c r="A32" s="62">
        <f t="shared" si="0"/>
        <v>2021</v>
      </c>
      <c r="B32" s="62">
        <f t="shared" si="1"/>
        <v>1</v>
      </c>
      <c r="C32" s="62">
        <f t="shared" si="2"/>
        <v>2</v>
      </c>
      <c r="D32" s="62">
        <f t="shared" si="3"/>
        <v>5</v>
      </c>
      <c r="E32" s="87">
        <f>WORKDAY.INTL(E31,1,11,JoursFériés21[])</f>
        <v>44233</v>
      </c>
      <c r="H32" s="62">
        <f t="shared" si="4"/>
        <v>2022</v>
      </c>
      <c r="I32" s="62">
        <f t="shared" si="5"/>
        <v>1</v>
      </c>
      <c r="J32" s="62">
        <f t="shared" si="6"/>
        <v>2</v>
      </c>
      <c r="K32" s="62">
        <f t="shared" si="7"/>
        <v>5</v>
      </c>
      <c r="L32" s="87">
        <f>WORKDAY.INTL(L31,1,11,JoursFériés22[])</f>
        <v>44597</v>
      </c>
      <c r="O32" s="62">
        <f t="shared" si="8"/>
        <v>2023</v>
      </c>
      <c r="P32" s="62">
        <f t="shared" si="9"/>
        <v>1</v>
      </c>
      <c r="Q32" s="62">
        <f t="shared" si="10"/>
        <v>2</v>
      </c>
      <c r="R32" s="62">
        <f t="shared" si="11"/>
        <v>5</v>
      </c>
      <c r="S32" s="87">
        <f>WORKDAY.INTL(S31,1,11,JoursFériés23[])</f>
        <v>44961</v>
      </c>
    </row>
    <row r="33" spans="1:19" x14ac:dyDescent="0.25">
      <c r="A33" s="62">
        <f t="shared" si="0"/>
        <v>2021</v>
      </c>
      <c r="B33" s="62">
        <f t="shared" si="1"/>
        <v>1</v>
      </c>
      <c r="C33" s="62">
        <f t="shared" si="2"/>
        <v>2</v>
      </c>
      <c r="D33" s="62">
        <f t="shared" si="3"/>
        <v>6</v>
      </c>
      <c r="E33" s="87">
        <f>WORKDAY.INTL(E32,1,11,JoursFériés21[])</f>
        <v>44235</v>
      </c>
      <c r="H33" s="62">
        <f t="shared" si="4"/>
        <v>2022</v>
      </c>
      <c r="I33" s="62">
        <f t="shared" si="5"/>
        <v>1</v>
      </c>
      <c r="J33" s="62">
        <f t="shared" si="6"/>
        <v>2</v>
      </c>
      <c r="K33" s="62">
        <f t="shared" si="7"/>
        <v>6</v>
      </c>
      <c r="L33" s="87">
        <f>WORKDAY.INTL(L32,1,11,JoursFériés22[])</f>
        <v>44599</v>
      </c>
      <c r="O33" s="62">
        <f t="shared" si="8"/>
        <v>2023</v>
      </c>
      <c r="P33" s="62">
        <f t="shared" si="9"/>
        <v>1</v>
      </c>
      <c r="Q33" s="62">
        <f t="shared" si="10"/>
        <v>2</v>
      </c>
      <c r="R33" s="62">
        <f t="shared" si="11"/>
        <v>6</v>
      </c>
      <c r="S33" s="87">
        <f>WORKDAY.INTL(S32,1,11,JoursFériés23[])</f>
        <v>44963</v>
      </c>
    </row>
    <row r="34" spans="1:19" x14ac:dyDescent="0.25">
      <c r="A34" s="62">
        <f t="shared" si="0"/>
        <v>2021</v>
      </c>
      <c r="B34" s="62">
        <f t="shared" si="1"/>
        <v>1</v>
      </c>
      <c r="C34" s="62">
        <f t="shared" si="2"/>
        <v>2</v>
      </c>
      <c r="D34" s="62">
        <f t="shared" si="3"/>
        <v>6</v>
      </c>
      <c r="E34" s="87">
        <f>WORKDAY.INTL(E33,1,11,JoursFériés21[])</f>
        <v>44236</v>
      </c>
      <c r="H34" s="62">
        <f t="shared" si="4"/>
        <v>2022</v>
      </c>
      <c r="I34" s="62">
        <f t="shared" si="5"/>
        <v>1</v>
      </c>
      <c r="J34" s="62">
        <f t="shared" si="6"/>
        <v>2</v>
      </c>
      <c r="K34" s="62">
        <f t="shared" si="7"/>
        <v>6</v>
      </c>
      <c r="L34" s="87">
        <f>WORKDAY.INTL(L33,1,11,JoursFériés22[])</f>
        <v>44600</v>
      </c>
      <c r="O34" s="62">
        <f t="shared" si="8"/>
        <v>2023</v>
      </c>
      <c r="P34" s="62">
        <f t="shared" si="9"/>
        <v>1</v>
      </c>
      <c r="Q34" s="62">
        <f t="shared" si="10"/>
        <v>2</v>
      </c>
      <c r="R34" s="62">
        <f t="shared" si="11"/>
        <v>6</v>
      </c>
      <c r="S34" s="87">
        <f>WORKDAY.INTL(S33,1,11,JoursFériés23[])</f>
        <v>44964</v>
      </c>
    </row>
    <row r="35" spans="1:19" x14ac:dyDescent="0.25">
      <c r="A35" s="62">
        <f t="shared" si="0"/>
        <v>2021</v>
      </c>
      <c r="B35" s="62">
        <f t="shared" si="1"/>
        <v>1</v>
      </c>
      <c r="C35" s="62">
        <f t="shared" si="2"/>
        <v>2</v>
      </c>
      <c r="D35" s="62">
        <f t="shared" si="3"/>
        <v>6</v>
      </c>
      <c r="E35" s="87">
        <f>WORKDAY.INTL(E34,1,11,JoursFériés21[])</f>
        <v>44237</v>
      </c>
      <c r="H35" s="62">
        <f t="shared" si="4"/>
        <v>2022</v>
      </c>
      <c r="I35" s="62">
        <f t="shared" si="5"/>
        <v>1</v>
      </c>
      <c r="J35" s="62">
        <f t="shared" si="6"/>
        <v>2</v>
      </c>
      <c r="K35" s="62">
        <f t="shared" si="7"/>
        <v>6</v>
      </c>
      <c r="L35" s="87">
        <f>WORKDAY.INTL(L34,1,11,JoursFériés22[])</f>
        <v>44601</v>
      </c>
      <c r="O35" s="62">
        <f t="shared" si="8"/>
        <v>2023</v>
      </c>
      <c r="P35" s="62">
        <f t="shared" si="9"/>
        <v>1</v>
      </c>
      <c r="Q35" s="62">
        <f t="shared" si="10"/>
        <v>2</v>
      </c>
      <c r="R35" s="62">
        <f t="shared" si="11"/>
        <v>6</v>
      </c>
      <c r="S35" s="87">
        <f>WORKDAY.INTL(S34,1,11,JoursFériés23[])</f>
        <v>44965</v>
      </c>
    </row>
    <row r="36" spans="1:19" x14ac:dyDescent="0.25">
      <c r="A36" s="62">
        <f t="shared" si="0"/>
        <v>2021</v>
      </c>
      <c r="B36" s="62">
        <f t="shared" si="1"/>
        <v>1</v>
      </c>
      <c r="C36" s="62">
        <f t="shared" si="2"/>
        <v>2</v>
      </c>
      <c r="D36" s="62">
        <f t="shared" si="3"/>
        <v>6</v>
      </c>
      <c r="E36" s="87">
        <f>WORKDAY.INTL(E35,1,11,JoursFériés21[])</f>
        <v>44238</v>
      </c>
      <c r="H36" s="62">
        <f t="shared" si="4"/>
        <v>2022</v>
      </c>
      <c r="I36" s="62">
        <f t="shared" si="5"/>
        <v>1</v>
      </c>
      <c r="J36" s="62">
        <f t="shared" si="6"/>
        <v>2</v>
      </c>
      <c r="K36" s="62">
        <f t="shared" si="7"/>
        <v>6</v>
      </c>
      <c r="L36" s="87">
        <f>WORKDAY.INTL(L35,1,11,JoursFériés22[])</f>
        <v>44602</v>
      </c>
      <c r="O36" s="62">
        <f t="shared" si="8"/>
        <v>2023</v>
      </c>
      <c r="P36" s="62">
        <f t="shared" si="9"/>
        <v>1</v>
      </c>
      <c r="Q36" s="62">
        <f t="shared" si="10"/>
        <v>2</v>
      </c>
      <c r="R36" s="62">
        <f t="shared" si="11"/>
        <v>6</v>
      </c>
      <c r="S36" s="87">
        <f>WORKDAY.INTL(S35,1,11,JoursFériés23[])</f>
        <v>44966</v>
      </c>
    </row>
    <row r="37" spans="1:19" x14ac:dyDescent="0.25">
      <c r="A37" s="62">
        <f t="shared" si="0"/>
        <v>2021</v>
      </c>
      <c r="B37" s="62">
        <f t="shared" si="1"/>
        <v>1</v>
      </c>
      <c r="C37" s="62">
        <f t="shared" si="2"/>
        <v>2</v>
      </c>
      <c r="D37" s="62">
        <f t="shared" si="3"/>
        <v>6</v>
      </c>
      <c r="E37" s="87">
        <f>WORKDAY.INTL(E36,1,11,JoursFériés21[])</f>
        <v>44239</v>
      </c>
      <c r="H37" s="62">
        <f t="shared" si="4"/>
        <v>2022</v>
      </c>
      <c r="I37" s="62">
        <f t="shared" si="5"/>
        <v>1</v>
      </c>
      <c r="J37" s="62">
        <f t="shared" si="6"/>
        <v>2</v>
      </c>
      <c r="K37" s="62">
        <f t="shared" si="7"/>
        <v>6</v>
      </c>
      <c r="L37" s="87">
        <f>WORKDAY.INTL(L36,1,11,JoursFériés22[])</f>
        <v>44603</v>
      </c>
      <c r="O37" s="62">
        <f t="shared" si="8"/>
        <v>2023</v>
      </c>
      <c r="P37" s="62">
        <f t="shared" si="9"/>
        <v>1</v>
      </c>
      <c r="Q37" s="62">
        <f t="shared" si="10"/>
        <v>2</v>
      </c>
      <c r="R37" s="62">
        <f t="shared" si="11"/>
        <v>6</v>
      </c>
      <c r="S37" s="87">
        <f>WORKDAY.INTL(S36,1,11,JoursFériés23[])</f>
        <v>44967</v>
      </c>
    </row>
    <row r="38" spans="1:19" x14ac:dyDescent="0.25">
      <c r="A38" s="62">
        <f t="shared" si="0"/>
        <v>2021</v>
      </c>
      <c r="B38" s="62">
        <f t="shared" si="1"/>
        <v>1</v>
      </c>
      <c r="C38" s="62">
        <f t="shared" si="2"/>
        <v>2</v>
      </c>
      <c r="D38" s="62">
        <f t="shared" si="3"/>
        <v>6</v>
      </c>
      <c r="E38" s="87">
        <f>WORKDAY.INTL(E37,1,11,JoursFériés21[])</f>
        <v>44240</v>
      </c>
      <c r="H38" s="62">
        <f t="shared" si="4"/>
        <v>2022</v>
      </c>
      <c r="I38" s="62">
        <f t="shared" si="5"/>
        <v>1</v>
      </c>
      <c r="J38" s="62">
        <f t="shared" si="6"/>
        <v>2</v>
      </c>
      <c r="K38" s="62">
        <f t="shared" si="7"/>
        <v>6</v>
      </c>
      <c r="L38" s="87">
        <f>WORKDAY.INTL(L37,1,11,JoursFériés22[])</f>
        <v>44604</v>
      </c>
      <c r="O38" s="62">
        <f t="shared" si="8"/>
        <v>2023</v>
      </c>
      <c r="P38" s="62">
        <f t="shared" si="9"/>
        <v>1</v>
      </c>
      <c r="Q38" s="62">
        <f t="shared" si="10"/>
        <v>2</v>
      </c>
      <c r="R38" s="62">
        <f t="shared" si="11"/>
        <v>6</v>
      </c>
      <c r="S38" s="87">
        <f>WORKDAY.INTL(S37,1,11,JoursFériés23[])</f>
        <v>44968</v>
      </c>
    </row>
    <row r="39" spans="1:19" x14ac:dyDescent="0.25">
      <c r="A39" s="62">
        <f t="shared" si="0"/>
        <v>2021</v>
      </c>
      <c r="B39" s="62">
        <f t="shared" si="1"/>
        <v>1</v>
      </c>
      <c r="C39" s="62">
        <f t="shared" si="2"/>
        <v>2</v>
      </c>
      <c r="D39" s="62">
        <f t="shared" si="3"/>
        <v>7</v>
      </c>
      <c r="E39" s="87">
        <f>WORKDAY.INTL(E38,1,11,JoursFériés21[])</f>
        <v>44242</v>
      </c>
      <c r="H39" s="62">
        <f t="shared" si="4"/>
        <v>2022</v>
      </c>
      <c r="I39" s="62">
        <f t="shared" si="5"/>
        <v>1</v>
      </c>
      <c r="J39" s="62">
        <f t="shared" si="6"/>
        <v>2</v>
      </c>
      <c r="K39" s="62">
        <f t="shared" si="7"/>
        <v>7</v>
      </c>
      <c r="L39" s="87">
        <f>WORKDAY.INTL(L38,1,11,JoursFériés22[])</f>
        <v>44606</v>
      </c>
      <c r="O39" s="62">
        <f t="shared" si="8"/>
        <v>2023</v>
      </c>
      <c r="P39" s="62">
        <f t="shared" si="9"/>
        <v>1</v>
      </c>
      <c r="Q39" s="62">
        <f t="shared" si="10"/>
        <v>2</v>
      </c>
      <c r="R39" s="62">
        <f t="shared" si="11"/>
        <v>7</v>
      </c>
      <c r="S39" s="87">
        <f>WORKDAY.INTL(S38,1,11,JoursFériés23[])</f>
        <v>44970</v>
      </c>
    </row>
    <row r="40" spans="1:19" x14ac:dyDescent="0.25">
      <c r="A40" s="62">
        <f t="shared" si="0"/>
        <v>2021</v>
      </c>
      <c r="B40" s="62">
        <f t="shared" si="1"/>
        <v>1</v>
      </c>
      <c r="C40" s="62">
        <f t="shared" si="2"/>
        <v>2</v>
      </c>
      <c r="D40" s="62">
        <f t="shared" si="3"/>
        <v>7</v>
      </c>
      <c r="E40" s="87">
        <f>WORKDAY.INTL(E39,1,11,JoursFériés21[])</f>
        <v>44243</v>
      </c>
      <c r="H40" s="62">
        <f t="shared" si="4"/>
        <v>2022</v>
      </c>
      <c r="I40" s="62">
        <f t="shared" si="5"/>
        <v>1</v>
      </c>
      <c r="J40" s="62">
        <f t="shared" si="6"/>
        <v>2</v>
      </c>
      <c r="K40" s="62">
        <f t="shared" si="7"/>
        <v>7</v>
      </c>
      <c r="L40" s="87">
        <f>WORKDAY.INTL(L39,1,11,JoursFériés22[])</f>
        <v>44607</v>
      </c>
      <c r="O40" s="62">
        <f t="shared" si="8"/>
        <v>2023</v>
      </c>
      <c r="P40" s="62">
        <f t="shared" si="9"/>
        <v>1</v>
      </c>
      <c r="Q40" s="62">
        <f t="shared" si="10"/>
        <v>2</v>
      </c>
      <c r="R40" s="62">
        <f t="shared" si="11"/>
        <v>7</v>
      </c>
      <c r="S40" s="87">
        <f>WORKDAY.INTL(S39,1,11,JoursFériés23[])</f>
        <v>44971</v>
      </c>
    </row>
    <row r="41" spans="1:19" x14ac:dyDescent="0.25">
      <c r="A41" s="62">
        <f t="shared" si="0"/>
        <v>2021</v>
      </c>
      <c r="B41" s="62">
        <f t="shared" si="1"/>
        <v>1</v>
      </c>
      <c r="C41" s="62">
        <f t="shared" si="2"/>
        <v>2</v>
      </c>
      <c r="D41" s="62">
        <f t="shared" si="3"/>
        <v>7</v>
      </c>
      <c r="E41" s="87">
        <f>WORKDAY.INTL(E40,1,11,JoursFériés21[])</f>
        <v>44244</v>
      </c>
      <c r="H41" s="62">
        <f t="shared" si="4"/>
        <v>2022</v>
      </c>
      <c r="I41" s="62">
        <f t="shared" si="5"/>
        <v>1</v>
      </c>
      <c r="J41" s="62">
        <f t="shared" si="6"/>
        <v>2</v>
      </c>
      <c r="K41" s="62">
        <f t="shared" si="7"/>
        <v>7</v>
      </c>
      <c r="L41" s="87">
        <f>WORKDAY.INTL(L40,1,11,JoursFériés22[])</f>
        <v>44608</v>
      </c>
      <c r="O41" s="62">
        <f t="shared" si="8"/>
        <v>2023</v>
      </c>
      <c r="P41" s="62">
        <f t="shared" si="9"/>
        <v>1</v>
      </c>
      <c r="Q41" s="62">
        <f t="shared" si="10"/>
        <v>2</v>
      </c>
      <c r="R41" s="62">
        <f t="shared" si="11"/>
        <v>7</v>
      </c>
      <c r="S41" s="87">
        <f>WORKDAY.INTL(S40,1,11,JoursFériés23[])</f>
        <v>44972</v>
      </c>
    </row>
    <row r="42" spans="1:19" x14ac:dyDescent="0.25">
      <c r="A42" s="62">
        <f t="shared" si="0"/>
        <v>2021</v>
      </c>
      <c r="B42" s="62">
        <f t="shared" si="1"/>
        <v>1</v>
      </c>
      <c r="C42" s="62">
        <f t="shared" si="2"/>
        <v>2</v>
      </c>
      <c r="D42" s="62">
        <f t="shared" si="3"/>
        <v>7</v>
      </c>
      <c r="E42" s="87">
        <f>WORKDAY.INTL(E41,1,11,JoursFériés21[])</f>
        <v>44245</v>
      </c>
      <c r="H42" s="62">
        <f t="shared" si="4"/>
        <v>2022</v>
      </c>
      <c r="I42" s="62">
        <f t="shared" si="5"/>
        <v>1</v>
      </c>
      <c r="J42" s="62">
        <f t="shared" si="6"/>
        <v>2</v>
      </c>
      <c r="K42" s="62">
        <f t="shared" si="7"/>
        <v>7</v>
      </c>
      <c r="L42" s="87">
        <f>WORKDAY.INTL(L41,1,11,JoursFériés22[])</f>
        <v>44609</v>
      </c>
      <c r="O42" s="62">
        <f t="shared" si="8"/>
        <v>2023</v>
      </c>
      <c r="P42" s="62">
        <f t="shared" si="9"/>
        <v>1</v>
      </c>
      <c r="Q42" s="62">
        <f t="shared" si="10"/>
        <v>2</v>
      </c>
      <c r="R42" s="62">
        <f t="shared" si="11"/>
        <v>7</v>
      </c>
      <c r="S42" s="87">
        <f>WORKDAY.INTL(S41,1,11,JoursFériés23[])</f>
        <v>44973</v>
      </c>
    </row>
    <row r="43" spans="1:19" x14ac:dyDescent="0.25">
      <c r="A43" s="62">
        <f t="shared" si="0"/>
        <v>2021</v>
      </c>
      <c r="B43" s="62">
        <f t="shared" si="1"/>
        <v>1</v>
      </c>
      <c r="C43" s="62">
        <f t="shared" si="2"/>
        <v>2</v>
      </c>
      <c r="D43" s="62">
        <f t="shared" si="3"/>
        <v>7</v>
      </c>
      <c r="E43" s="87">
        <f>WORKDAY.INTL(E42,1,11,JoursFériés21[])</f>
        <v>44246</v>
      </c>
      <c r="H43" s="62">
        <f t="shared" si="4"/>
        <v>2022</v>
      </c>
      <c r="I43" s="62">
        <f t="shared" si="5"/>
        <v>1</v>
      </c>
      <c r="J43" s="62">
        <f t="shared" si="6"/>
        <v>2</v>
      </c>
      <c r="K43" s="62">
        <f t="shared" si="7"/>
        <v>7</v>
      </c>
      <c r="L43" s="87">
        <f>WORKDAY.INTL(L42,1,11,JoursFériés22[])</f>
        <v>44610</v>
      </c>
      <c r="O43" s="62">
        <f t="shared" si="8"/>
        <v>2023</v>
      </c>
      <c r="P43" s="62">
        <f t="shared" si="9"/>
        <v>1</v>
      </c>
      <c r="Q43" s="62">
        <f t="shared" si="10"/>
        <v>2</v>
      </c>
      <c r="R43" s="62">
        <f t="shared" si="11"/>
        <v>7</v>
      </c>
      <c r="S43" s="87">
        <f>WORKDAY.INTL(S42,1,11,JoursFériés23[])</f>
        <v>44974</v>
      </c>
    </row>
    <row r="44" spans="1:19" x14ac:dyDescent="0.25">
      <c r="A44" s="62">
        <f t="shared" si="0"/>
        <v>2021</v>
      </c>
      <c r="B44" s="62">
        <f t="shared" si="1"/>
        <v>1</v>
      </c>
      <c r="C44" s="62">
        <f t="shared" si="2"/>
        <v>2</v>
      </c>
      <c r="D44" s="62">
        <f t="shared" si="3"/>
        <v>7</v>
      </c>
      <c r="E44" s="87">
        <f>WORKDAY.INTL(E43,1,11,JoursFériés21[])</f>
        <v>44247</v>
      </c>
      <c r="H44" s="62">
        <f t="shared" si="4"/>
        <v>2022</v>
      </c>
      <c r="I44" s="62">
        <f t="shared" si="5"/>
        <v>1</v>
      </c>
      <c r="J44" s="62">
        <f t="shared" si="6"/>
        <v>2</v>
      </c>
      <c r="K44" s="62">
        <f t="shared" si="7"/>
        <v>7</v>
      </c>
      <c r="L44" s="87">
        <f>WORKDAY.INTL(L43,1,11,JoursFériés22[])</f>
        <v>44611</v>
      </c>
      <c r="O44" s="62">
        <f t="shared" si="8"/>
        <v>2023</v>
      </c>
      <c r="P44" s="62">
        <f t="shared" si="9"/>
        <v>1</v>
      </c>
      <c r="Q44" s="62">
        <f t="shared" si="10"/>
        <v>2</v>
      </c>
      <c r="R44" s="62">
        <f t="shared" si="11"/>
        <v>7</v>
      </c>
      <c r="S44" s="87">
        <f>WORKDAY.INTL(S43,1,11,JoursFériés23[])</f>
        <v>44975</v>
      </c>
    </row>
    <row r="45" spans="1:19" x14ac:dyDescent="0.25">
      <c r="A45" s="62">
        <f t="shared" si="0"/>
        <v>2021</v>
      </c>
      <c r="B45" s="62">
        <f t="shared" si="1"/>
        <v>1</v>
      </c>
      <c r="C45" s="62">
        <f t="shared" si="2"/>
        <v>2</v>
      </c>
      <c r="D45" s="62">
        <f t="shared" si="3"/>
        <v>8</v>
      </c>
      <c r="E45" s="87">
        <f>WORKDAY.INTL(E44,1,11,JoursFériés21[])</f>
        <v>44249</v>
      </c>
      <c r="H45" s="62">
        <f t="shared" si="4"/>
        <v>2022</v>
      </c>
      <c r="I45" s="62">
        <f t="shared" si="5"/>
        <v>1</v>
      </c>
      <c r="J45" s="62">
        <f t="shared" si="6"/>
        <v>2</v>
      </c>
      <c r="K45" s="62">
        <f t="shared" si="7"/>
        <v>8</v>
      </c>
      <c r="L45" s="87">
        <f>WORKDAY.INTL(L44,1,11,JoursFériés22[])</f>
        <v>44613</v>
      </c>
      <c r="O45" s="62">
        <f t="shared" si="8"/>
        <v>2023</v>
      </c>
      <c r="P45" s="62">
        <f t="shared" si="9"/>
        <v>1</v>
      </c>
      <c r="Q45" s="62">
        <f t="shared" si="10"/>
        <v>2</v>
      </c>
      <c r="R45" s="62">
        <f t="shared" si="11"/>
        <v>8</v>
      </c>
      <c r="S45" s="87">
        <f>WORKDAY.INTL(S44,1,11,JoursFériés23[])</f>
        <v>44977</v>
      </c>
    </row>
    <row r="46" spans="1:19" x14ac:dyDescent="0.25">
      <c r="A46" s="62">
        <f t="shared" si="0"/>
        <v>2021</v>
      </c>
      <c r="B46" s="62">
        <f t="shared" si="1"/>
        <v>1</v>
      </c>
      <c r="C46" s="62">
        <f t="shared" si="2"/>
        <v>2</v>
      </c>
      <c r="D46" s="62">
        <f t="shared" si="3"/>
        <v>8</v>
      </c>
      <c r="E46" s="87">
        <f>WORKDAY.INTL(E45,1,11,JoursFériés21[])</f>
        <v>44250</v>
      </c>
      <c r="H46" s="62">
        <f t="shared" si="4"/>
        <v>2022</v>
      </c>
      <c r="I46" s="62">
        <f t="shared" si="5"/>
        <v>1</v>
      </c>
      <c r="J46" s="62">
        <f t="shared" si="6"/>
        <v>2</v>
      </c>
      <c r="K46" s="62">
        <f t="shared" si="7"/>
        <v>8</v>
      </c>
      <c r="L46" s="87">
        <f>WORKDAY.INTL(L45,1,11,JoursFériés22[])</f>
        <v>44614</v>
      </c>
      <c r="O46" s="62">
        <f t="shared" si="8"/>
        <v>2023</v>
      </c>
      <c r="P46" s="62">
        <f t="shared" si="9"/>
        <v>1</v>
      </c>
      <c r="Q46" s="62">
        <f t="shared" si="10"/>
        <v>2</v>
      </c>
      <c r="R46" s="62">
        <f t="shared" si="11"/>
        <v>8</v>
      </c>
      <c r="S46" s="87">
        <f>WORKDAY.INTL(S45,1,11,JoursFériés23[])</f>
        <v>44978</v>
      </c>
    </row>
    <row r="47" spans="1:19" x14ac:dyDescent="0.25">
      <c r="A47" s="62">
        <f t="shared" si="0"/>
        <v>2021</v>
      </c>
      <c r="B47" s="62">
        <f t="shared" si="1"/>
        <v>1</v>
      </c>
      <c r="C47" s="62">
        <f t="shared" si="2"/>
        <v>2</v>
      </c>
      <c r="D47" s="62">
        <f t="shared" si="3"/>
        <v>8</v>
      </c>
      <c r="E47" s="87">
        <f>WORKDAY.INTL(E46,1,11,JoursFériés21[])</f>
        <v>44251</v>
      </c>
      <c r="H47" s="62">
        <f t="shared" si="4"/>
        <v>2022</v>
      </c>
      <c r="I47" s="62">
        <f t="shared" si="5"/>
        <v>1</v>
      </c>
      <c r="J47" s="62">
        <f t="shared" si="6"/>
        <v>2</v>
      </c>
      <c r="K47" s="62">
        <f t="shared" si="7"/>
        <v>8</v>
      </c>
      <c r="L47" s="87">
        <f>WORKDAY.INTL(L46,1,11,JoursFériés22[])</f>
        <v>44615</v>
      </c>
      <c r="O47" s="62">
        <f t="shared" si="8"/>
        <v>2023</v>
      </c>
      <c r="P47" s="62">
        <f t="shared" si="9"/>
        <v>1</v>
      </c>
      <c r="Q47" s="62">
        <f t="shared" si="10"/>
        <v>2</v>
      </c>
      <c r="R47" s="62">
        <f t="shared" si="11"/>
        <v>8</v>
      </c>
      <c r="S47" s="87">
        <f>WORKDAY.INTL(S46,1,11,JoursFériés23[])</f>
        <v>44979</v>
      </c>
    </row>
    <row r="48" spans="1:19" x14ac:dyDescent="0.25">
      <c r="A48" s="62">
        <f t="shared" si="0"/>
        <v>2021</v>
      </c>
      <c r="B48" s="62">
        <f t="shared" si="1"/>
        <v>1</v>
      </c>
      <c r="C48" s="62">
        <f t="shared" si="2"/>
        <v>2</v>
      </c>
      <c r="D48" s="62">
        <f t="shared" si="3"/>
        <v>8</v>
      </c>
      <c r="E48" s="87">
        <f>WORKDAY.INTL(E47,1,11,JoursFériés21[])</f>
        <v>44252</v>
      </c>
      <c r="H48" s="62">
        <f t="shared" si="4"/>
        <v>2022</v>
      </c>
      <c r="I48" s="62">
        <f t="shared" si="5"/>
        <v>1</v>
      </c>
      <c r="J48" s="62">
        <f t="shared" si="6"/>
        <v>2</v>
      </c>
      <c r="K48" s="62">
        <f t="shared" si="7"/>
        <v>8</v>
      </c>
      <c r="L48" s="87">
        <f>WORKDAY.INTL(L47,1,11,JoursFériés22[])</f>
        <v>44616</v>
      </c>
      <c r="O48" s="62">
        <f t="shared" si="8"/>
        <v>2023</v>
      </c>
      <c r="P48" s="62">
        <f t="shared" si="9"/>
        <v>1</v>
      </c>
      <c r="Q48" s="62">
        <f t="shared" si="10"/>
        <v>2</v>
      </c>
      <c r="R48" s="62">
        <f t="shared" si="11"/>
        <v>8</v>
      </c>
      <c r="S48" s="87">
        <f>WORKDAY.INTL(S47,1,11,JoursFériés23[])</f>
        <v>44980</v>
      </c>
    </row>
    <row r="49" spans="1:19" x14ac:dyDescent="0.25">
      <c r="A49" s="62">
        <f t="shared" si="0"/>
        <v>2021</v>
      </c>
      <c r="B49" s="62">
        <f t="shared" si="1"/>
        <v>1</v>
      </c>
      <c r="C49" s="62">
        <f t="shared" si="2"/>
        <v>2</v>
      </c>
      <c r="D49" s="62">
        <f t="shared" si="3"/>
        <v>8</v>
      </c>
      <c r="E49" s="87">
        <f>WORKDAY.INTL(E48,1,11,JoursFériés21[])</f>
        <v>44253</v>
      </c>
      <c r="H49" s="62">
        <f t="shared" si="4"/>
        <v>2022</v>
      </c>
      <c r="I49" s="62">
        <f t="shared" si="5"/>
        <v>1</v>
      </c>
      <c r="J49" s="62">
        <f t="shared" si="6"/>
        <v>2</v>
      </c>
      <c r="K49" s="62">
        <f t="shared" si="7"/>
        <v>8</v>
      </c>
      <c r="L49" s="87">
        <f>WORKDAY.INTL(L48,1,11,JoursFériés22[])</f>
        <v>44617</v>
      </c>
      <c r="O49" s="62">
        <f t="shared" si="8"/>
        <v>2023</v>
      </c>
      <c r="P49" s="62">
        <f t="shared" si="9"/>
        <v>1</v>
      </c>
      <c r="Q49" s="62">
        <f t="shared" si="10"/>
        <v>2</v>
      </c>
      <c r="R49" s="62">
        <f t="shared" si="11"/>
        <v>8</v>
      </c>
      <c r="S49" s="87">
        <f>WORKDAY.INTL(S48,1,11,JoursFériés23[])</f>
        <v>44981</v>
      </c>
    </row>
    <row r="50" spans="1:19" x14ac:dyDescent="0.25">
      <c r="A50" s="62">
        <f t="shared" si="0"/>
        <v>2021</v>
      </c>
      <c r="B50" s="62">
        <f t="shared" si="1"/>
        <v>1</v>
      </c>
      <c r="C50" s="62">
        <f t="shared" si="2"/>
        <v>2</v>
      </c>
      <c r="D50" s="62">
        <f t="shared" si="3"/>
        <v>8</v>
      </c>
      <c r="E50" s="87">
        <f>WORKDAY.INTL(E49,1,11,JoursFériés21[])</f>
        <v>44254</v>
      </c>
      <c r="H50" s="62">
        <f t="shared" si="4"/>
        <v>2022</v>
      </c>
      <c r="I50" s="62">
        <f t="shared" si="5"/>
        <v>1</v>
      </c>
      <c r="J50" s="62">
        <f t="shared" si="6"/>
        <v>2</v>
      </c>
      <c r="K50" s="62">
        <f t="shared" si="7"/>
        <v>8</v>
      </c>
      <c r="L50" s="87">
        <f>WORKDAY.INTL(L49,1,11,JoursFériés22[])</f>
        <v>44618</v>
      </c>
      <c r="O50" s="62">
        <f t="shared" si="8"/>
        <v>2023</v>
      </c>
      <c r="P50" s="62">
        <f t="shared" si="9"/>
        <v>1</v>
      </c>
      <c r="Q50" s="62">
        <f t="shared" si="10"/>
        <v>2</v>
      </c>
      <c r="R50" s="62">
        <f t="shared" si="11"/>
        <v>8</v>
      </c>
      <c r="S50" s="87">
        <f>WORKDAY.INTL(S49,1,11,JoursFériés23[])</f>
        <v>44982</v>
      </c>
    </row>
    <row r="51" spans="1:19" x14ac:dyDescent="0.25">
      <c r="A51" s="62">
        <f t="shared" si="0"/>
        <v>2021</v>
      </c>
      <c r="B51" s="62">
        <f t="shared" si="1"/>
        <v>1</v>
      </c>
      <c r="C51" s="62">
        <f t="shared" si="2"/>
        <v>3</v>
      </c>
      <c r="D51" s="62">
        <f t="shared" si="3"/>
        <v>9</v>
      </c>
      <c r="E51" s="87">
        <f>WORKDAY.INTL(E50,1,11,JoursFériés21[])</f>
        <v>44256</v>
      </c>
      <c r="H51" s="62">
        <f t="shared" si="4"/>
        <v>2022</v>
      </c>
      <c r="I51" s="62">
        <f t="shared" si="5"/>
        <v>1</v>
      </c>
      <c r="J51" s="62">
        <f t="shared" si="6"/>
        <v>2</v>
      </c>
      <c r="K51" s="62">
        <f t="shared" si="7"/>
        <v>9</v>
      </c>
      <c r="L51" s="87">
        <f>WORKDAY.INTL(L50,1,11,JoursFériés22[])</f>
        <v>44620</v>
      </c>
      <c r="O51" s="62">
        <f t="shared" si="8"/>
        <v>2023</v>
      </c>
      <c r="P51" s="62">
        <f t="shared" si="9"/>
        <v>1</v>
      </c>
      <c r="Q51" s="62">
        <f t="shared" si="10"/>
        <v>2</v>
      </c>
      <c r="R51" s="62">
        <f t="shared" si="11"/>
        <v>9</v>
      </c>
      <c r="S51" s="87">
        <f>WORKDAY.INTL(S50,1,11,JoursFériés23[])</f>
        <v>44984</v>
      </c>
    </row>
    <row r="52" spans="1:19" x14ac:dyDescent="0.25">
      <c r="A52" s="62">
        <f t="shared" si="0"/>
        <v>2021</v>
      </c>
      <c r="B52" s="62">
        <f t="shared" si="1"/>
        <v>1</v>
      </c>
      <c r="C52" s="62">
        <f t="shared" si="2"/>
        <v>3</v>
      </c>
      <c r="D52" s="62">
        <f t="shared" si="3"/>
        <v>9</v>
      </c>
      <c r="E52" s="87">
        <f>WORKDAY.INTL(E51,1,11,JoursFériés21[])</f>
        <v>44257</v>
      </c>
      <c r="H52" s="62">
        <f t="shared" si="4"/>
        <v>2022</v>
      </c>
      <c r="I52" s="62">
        <f t="shared" si="5"/>
        <v>1</v>
      </c>
      <c r="J52" s="62">
        <f t="shared" si="6"/>
        <v>3</v>
      </c>
      <c r="K52" s="62">
        <f t="shared" si="7"/>
        <v>9</v>
      </c>
      <c r="L52" s="87">
        <f>WORKDAY.INTL(L51,1,11,JoursFériés22[])</f>
        <v>44621</v>
      </c>
      <c r="O52" s="62">
        <f t="shared" si="8"/>
        <v>2023</v>
      </c>
      <c r="P52" s="62">
        <f t="shared" si="9"/>
        <v>1</v>
      </c>
      <c r="Q52" s="62">
        <f t="shared" si="10"/>
        <v>2</v>
      </c>
      <c r="R52" s="62">
        <f t="shared" si="11"/>
        <v>9</v>
      </c>
      <c r="S52" s="87">
        <f>WORKDAY.INTL(S51,1,11,JoursFériés23[])</f>
        <v>44985</v>
      </c>
    </row>
    <row r="53" spans="1:19" x14ac:dyDescent="0.25">
      <c r="A53" s="62">
        <f t="shared" si="0"/>
        <v>2021</v>
      </c>
      <c r="B53" s="62">
        <f t="shared" si="1"/>
        <v>1</v>
      </c>
      <c r="C53" s="62">
        <f t="shared" si="2"/>
        <v>3</v>
      </c>
      <c r="D53" s="62">
        <f t="shared" si="3"/>
        <v>9</v>
      </c>
      <c r="E53" s="87">
        <f>WORKDAY.INTL(E52,1,11,JoursFériés21[])</f>
        <v>44258</v>
      </c>
      <c r="H53" s="62">
        <f t="shared" si="4"/>
        <v>2022</v>
      </c>
      <c r="I53" s="62">
        <f t="shared" si="5"/>
        <v>1</v>
      </c>
      <c r="J53" s="62">
        <f t="shared" si="6"/>
        <v>3</v>
      </c>
      <c r="K53" s="62">
        <f t="shared" si="7"/>
        <v>9</v>
      </c>
      <c r="L53" s="87">
        <f>WORKDAY.INTL(L52,1,11,JoursFériés22[])</f>
        <v>44622</v>
      </c>
      <c r="O53" s="62">
        <f t="shared" si="8"/>
        <v>2023</v>
      </c>
      <c r="P53" s="62">
        <f t="shared" si="9"/>
        <v>1</v>
      </c>
      <c r="Q53" s="62">
        <f t="shared" si="10"/>
        <v>3</v>
      </c>
      <c r="R53" s="62">
        <f t="shared" si="11"/>
        <v>9</v>
      </c>
      <c r="S53" s="87">
        <f>WORKDAY.INTL(S52,1,11,JoursFériés23[])</f>
        <v>44986</v>
      </c>
    </row>
    <row r="54" spans="1:19" x14ac:dyDescent="0.25">
      <c r="A54" s="62">
        <f t="shared" si="0"/>
        <v>2021</v>
      </c>
      <c r="B54" s="62">
        <f t="shared" si="1"/>
        <v>1</v>
      </c>
      <c r="C54" s="62">
        <f t="shared" si="2"/>
        <v>3</v>
      </c>
      <c r="D54" s="62">
        <f t="shared" si="3"/>
        <v>9</v>
      </c>
      <c r="E54" s="87">
        <f>WORKDAY.INTL(E53,1,11,JoursFériés21[])</f>
        <v>44259</v>
      </c>
      <c r="H54" s="62">
        <f t="shared" si="4"/>
        <v>2022</v>
      </c>
      <c r="I54" s="62">
        <f t="shared" si="5"/>
        <v>1</v>
      </c>
      <c r="J54" s="62">
        <f t="shared" si="6"/>
        <v>3</v>
      </c>
      <c r="K54" s="62">
        <f t="shared" si="7"/>
        <v>9</v>
      </c>
      <c r="L54" s="87">
        <f>WORKDAY.INTL(L53,1,11,JoursFériés22[])</f>
        <v>44623</v>
      </c>
      <c r="O54" s="62">
        <f t="shared" si="8"/>
        <v>2023</v>
      </c>
      <c r="P54" s="62">
        <f t="shared" si="9"/>
        <v>1</v>
      </c>
      <c r="Q54" s="62">
        <f t="shared" si="10"/>
        <v>3</v>
      </c>
      <c r="R54" s="62">
        <f t="shared" si="11"/>
        <v>9</v>
      </c>
      <c r="S54" s="87">
        <f>WORKDAY.INTL(S53,1,11,JoursFériés23[])</f>
        <v>44987</v>
      </c>
    </row>
    <row r="55" spans="1:19" x14ac:dyDescent="0.25">
      <c r="A55" s="62">
        <f t="shared" si="0"/>
        <v>2021</v>
      </c>
      <c r="B55" s="62">
        <f t="shared" si="1"/>
        <v>1</v>
      </c>
      <c r="C55" s="62">
        <f t="shared" si="2"/>
        <v>3</v>
      </c>
      <c r="D55" s="62">
        <f t="shared" si="3"/>
        <v>9</v>
      </c>
      <c r="E55" s="87">
        <f>WORKDAY.INTL(E54,1,11,JoursFériés21[])</f>
        <v>44260</v>
      </c>
      <c r="H55" s="62">
        <f t="shared" si="4"/>
        <v>2022</v>
      </c>
      <c r="I55" s="62">
        <f t="shared" si="5"/>
        <v>1</v>
      </c>
      <c r="J55" s="62">
        <f t="shared" si="6"/>
        <v>3</v>
      </c>
      <c r="K55" s="62">
        <f t="shared" si="7"/>
        <v>9</v>
      </c>
      <c r="L55" s="87">
        <f>WORKDAY.INTL(L54,1,11,JoursFériés22[])</f>
        <v>44624</v>
      </c>
      <c r="O55" s="62">
        <f t="shared" si="8"/>
        <v>2023</v>
      </c>
      <c r="P55" s="62">
        <f t="shared" si="9"/>
        <v>1</v>
      </c>
      <c r="Q55" s="62">
        <f t="shared" si="10"/>
        <v>3</v>
      </c>
      <c r="R55" s="62">
        <f t="shared" si="11"/>
        <v>9</v>
      </c>
      <c r="S55" s="87">
        <f>WORKDAY.INTL(S54,1,11,JoursFériés23[])</f>
        <v>44988</v>
      </c>
    </row>
    <row r="56" spans="1:19" x14ac:dyDescent="0.25">
      <c r="A56" s="62">
        <f t="shared" si="0"/>
        <v>2021</v>
      </c>
      <c r="B56" s="62">
        <f t="shared" si="1"/>
        <v>1</v>
      </c>
      <c r="C56" s="62">
        <f t="shared" si="2"/>
        <v>3</v>
      </c>
      <c r="D56" s="62">
        <f t="shared" si="3"/>
        <v>9</v>
      </c>
      <c r="E56" s="87">
        <f>WORKDAY.INTL(E55,1,11,JoursFériés21[])</f>
        <v>44261</v>
      </c>
      <c r="H56" s="62">
        <f t="shared" si="4"/>
        <v>2022</v>
      </c>
      <c r="I56" s="62">
        <f t="shared" si="5"/>
        <v>1</v>
      </c>
      <c r="J56" s="62">
        <f t="shared" si="6"/>
        <v>3</v>
      </c>
      <c r="K56" s="62">
        <f t="shared" si="7"/>
        <v>9</v>
      </c>
      <c r="L56" s="87">
        <f>WORKDAY.INTL(L55,1,11,JoursFériés22[])</f>
        <v>44625</v>
      </c>
      <c r="O56" s="62">
        <f t="shared" si="8"/>
        <v>2023</v>
      </c>
      <c r="P56" s="62">
        <f t="shared" si="9"/>
        <v>1</v>
      </c>
      <c r="Q56" s="62">
        <f t="shared" si="10"/>
        <v>3</v>
      </c>
      <c r="R56" s="62">
        <f t="shared" si="11"/>
        <v>9</v>
      </c>
      <c r="S56" s="87">
        <f>WORKDAY.INTL(S55,1,11,JoursFériés23[])</f>
        <v>44989</v>
      </c>
    </row>
    <row r="57" spans="1:19" x14ac:dyDescent="0.25">
      <c r="A57" s="62">
        <f t="shared" si="0"/>
        <v>2021</v>
      </c>
      <c r="B57" s="62">
        <f t="shared" si="1"/>
        <v>1</v>
      </c>
      <c r="C57" s="62">
        <f t="shared" si="2"/>
        <v>3</v>
      </c>
      <c r="D57" s="62">
        <f t="shared" si="3"/>
        <v>10</v>
      </c>
      <c r="E57" s="87">
        <f>WORKDAY.INTL(E56,1,11,JoursFériés21[])</f>
        <v>44263</v>
      </c>
      <c r="H57" s="62">
        <f t="shared" si="4"/>
        <v>2022</v>
      </c>
      <c r="I57" s="62">
        <f t="shared" si="5"/>
        <v>1</v>
      </c>
      <c r="J57" s="62">
        <f t="shared" si="6"/>
        <v>3</v>
      </c>
      <c r="K57" s="62">
        <f t="shared" si="7"/>
        <v>10</v>
      </c>
      <c r="L57" s="87">
        <f>WORKDAY.INTL(L56,1,11,JoursFériés22[])</f>
        <v>44627</v>
      </c>
      <c r="O57" s="62">
        <f t="shared" si="8"/>
        <v>2023</v>
      </c>
      <c r="P57" s="62">
        <f t="shared" si="9"/>
        <v>1</v>
      </c>
      <c r="Q57" s="62">
        <f t="shared" si="10"/>
        <v>3</v>
      </c>
      <c r="R57" s="62">
        <f t="shared" si="11"/>
        <v>10</v>
      </c>
      <c r="S57" s="87">
        <f>WORKDAY.INTL(S56,1,11,JoursFériés23[])</f>
        <v>44991</v>
      </c>
    </row>
    <row r="58" spans="1:19" x14ac:dyDescent="0.25">
      <c r="A58" s="62">
        <f t="shared" si="0"/>
        <v>2021</v>
      </c>
      <c r="B58" s="62">
        <f t="shared" si="1"/>
        <v>1</v>
      </c>
      <c r="C58" s="62">
        <f t="shared" si="2"/>
        <v>3</v>
      </c>
      <c r="D58" s="62">
        <f t="shared" si="3"/>
        <v>10</v>
      </c>
      <c r="E58" s="87">
        <f>WORKDAY.INTL(E57,1,11,JoursFériés21[])</f>
        <v>44264</v>
      </c>
      <c r="H58" s="62">
        <f t="shared" si="4"/>
        <v>2022</v>
      </c>
      <c r="I58" s="62">
        <f t="shared" si="5"/>
        <v>1</v>
      </c>
      <c r="J58" s="62">
        <f t="shared" si="6"/>
        <v>3</v>
      </c>
      <c r="K58" s="62">
        <f t="shared" si="7"/>
        <v>10</v>
      </c>
      <c r="L58" s="87">
        <f>WORKDAY.INTL(L57,1,11,JoursFériés22[])</f>
        <v>44628</v>
      </c>
      <c r="O58" s="62">
        <f t="shared" si="8"/>
        <v>2023</v>
      </c>
      <c r="P58" s="62">
        <f t="shared" si="9"/>
        <v>1</v>
      </c>
      <c r="Q58" s="62">
        <f t="shared" si="10"/>
        <v>3</v>
      </c>
      <c r="R58" s="62">
        <f t="shared" si="11"/>
        <v>10</v>
      </c>
      <c r="S58" s="87">
        <f>WORKDAY.INTL(S57,1,11,JoursFériés23[])</f>
        <v>44992</v>
      </c>
    </row>
    <row r="59" spans="1:19" x14ac:dyDescent="0.25">
      <c r="A59" s="62">
        <f t="shared" si="0"/>
        <v>2021</v>
      </c>
      <c r="B59" s="62">
        <f t="shared" si="1"/>
        <v>1</v>
      </c>
      <c r="C59" s="62">
        <f t="shared" si="2"/>
        <v>3</v>
      </c>
      <c r="D59" s="62">
        <f t="shared" si="3"/>
        <v>10</v>
      </c>
      <c r="E59" s="87">
        <f>WORKDAY.INTL(E58,1,11,JoursFériés21[])</f>
        <v>44265</v>
      </c>
      <c r="H59" s="62">
        <f t="shared" si="4"/>
        <v>2022</v>
      </c>
      <c r="I59" s="62">
        <f t="shared" si="5"/>
        <v>1</v>
      </c>
      <c r="J59" s="62">
        <f t="shared" si="6"/>
        <v>3</v>
      </c>
      <c r="K59" s="62">
        <f t="shared" si="7"/>
        <v>10</v>
      </c>
      <c r="L59" s="87">
        <f>WORKDAY.INTL(L58,1,11,JoursFériés22[])</f>
        <v>44629</v>
      </c>
      <c r="O59" s="62">
        <f t="shared" si="8"/>
        <v>2023</v>
      </c>
      <c r="P59" s="62">
        <f t="shared" si="9"/>
        <v>1</v>
      </c>
      <c r="Q59" s="62">
        <f t="shared" si="10"/>
        <v>3</v>
      </c>
      <c r="R59" s="62">
        <f t="shared" si="11"/>
        <v>10</v>
      </c>
      <c r="S59" s="87">
        <f>WORKDAY.INTL(S58,1,11,JoursFériés23[])</f>
        <v>44993</v>
      </c>
    </row>
    <row r="60" spans="1:19" x14ac:dyDescent="0.25">
      <c r="A60" s="62">
        <f t="shared" si="0"/>
        <v>2021</v>
      </c>
      <c r="B60" s="62">
        <f t="shared" si="1"/>
        <v>1</v>
      </c>
      <c r="C60" s="62">
        <f t="shared" si="2"/>
        <v>3</v>
      </c>
      <c r="D60" s="62">
        <f t="shared" si="3"/>
        <v>10</v>
      </c>
      <c r="E60" s="87">
        <f>WORKDAY.INTL(E59,1,11,JoursFériés21[])</f>
        <v>44266</v>
      </c>
      <c r="H60" s="62">
        <f t="shared" si="4"/>
        <v>2022</v>
      </c>
      <c r="I60" s="62">
        <f t="shared" si="5"/>
        <v>1</v>
      </c>
      <c r="J60" s="62">
        <f t="shared" si="6"/>
        <v>3</v>
      </c>
      <c r="K60" s="62">
        <f t="shared" si="7"/>
        <v>10</v>
      </c>
      <c r="L60" s="87">
        <f>WORKDAY.INTL(L59,1,11,JoursFériés22[])</f>
        <v>44630</v>
      </c>
      <c r="O60" s="62">
        <f t="shared" si="8"/>
        <v>2023</v>
      </c>
      <c r="P60" s="62">
        <f t="shared" si="9"/>
        <v>1</v>
      </c>
      <c r="Q60" s="62">
        <f t="shared" si="10"/>
        <v>3</v>
      </c>
      <c r="R60" s="62">
        <f t="shared" si="11"/>
        <v>10</v>
      </c>
      <c r="S60" s="87">
        <f>WORKDAY.INTL(S59,1,11,JoursFériés23[])</f>
        <v>44994</v>
      </c>
    </row>
    <row r="61" spans="1:19" x14ac:dyDescent="0.25">
      <c r="A61" s="62">
        <f t="shared" si="0"/>
        <v>2021</v>
      </c>
      <c r="B61" s="62">
        <f t="shared" si="1"/>
        <v>1</v>
      </c>
      <c r="C61" s="62">
        <f t="shared" si="2"/>
        <v>3</v>
      </c>
      <c r="D61" s="62">
        <f t="shared" si="3"/>
        <v>10</v>
      </c>
      <c r="E61" s="87">
        <f>WORKDAY.INTL(E60,1,11,JoursFériés21[])</f>
        <v>44267</v>
      </c>
      <c r="H61" s="62">
        <f t="shared" si="4"/>
        <v>2022</v>
      </c>
      <c r="I61" s="62">
        <f t="shared" si="5"/>
        <v>1</v>
      </c>
      <c r="J61" s="62">
        <f t="shared" si="6"/>
        <v>3</v>
      </c>
      <c r="K61" s="62">
        <f t="shared" si="7"/>
        <v>10</v>
      </c>
      <c r="L61" s="87">
        <f>WORKDAY.INTL(L60,1,11,JoursFériés22[])</f>
        <v>44631</v>
      </c>
      <c r="O61" s="62">
        <f t="shared" si="8"/>
        <v>2023</v>
      </c>
      <c r="P61" s="62">
        <f t="shared" si="9"/>
        <v>1</v>
      </c>
      <c r="Q61" s="62">
        <f t="shared" si="10"/>
        <v>3</v>
      </c>
      <c r="R61" s="62">
        <f t="shared" si="11"/>
        <v>10</v>
      </c>
      <c r="S61" s="87">
        <f>WORKDAY.INTL(S60,1,11,JoursFériés23[])</f>
        <v>44995</v>
      </c>
    </row>
    <row r="62" spans="1:19" x14ac:dyDescent="0.25">
      <c r="A62" s="62">
        <f t="shared" si="0"/>
        <v>2021</v>
      </c>
      <c r="B62" s="62">
        <f t="shared" si="1"/>
        <v>1</v>
      </c>
      <c r="C62" s="62">
        <f t="shared" si="2"/>
        <v>3</v>
      </c>
      <c r="D62" s="62">
        <f t="shared" si="3"/>
        <v>10</v>
      </c>
      <c r="E62" s="87">
        <f>WORKDAY.INTL(E61,1,11,JoursFériés21[])</f>
        <v>44268</v>
      </c>
      <c r="H62" s="62">
        <f t="shared" si="4"/>
        <v>2022</v>
      </c>
      <c r="I62" s="62">
        <f t="shared" si="5"/>
        <v>1</v>
      </c>
      <c r="J62" s="62">
        <f t="shared" si="6"/>
        <v>3</v>
      </c>
      <c r="K62" s="62">
        <f t="shared" si="7"/>
        <v>10</v>
      </c>
      <c r="L62" s="87">
        <f>WORKDAY.INTL(L61,1,11,JoursFériés22[])</f>
        <v>44632</v>
      </c>
      <c r="O62" s="62">
        <f t="shared" si="8"/>
        <v>2023</v>
      </c>
      <c r="P62" s="62">
        <f t="shared" si="9"/>
        <v>1</v>
      </c>
      <c r="Q62" s="62">
        <f t="shared" si="10"/>
        <v>3</v>
      </c>
      <c r="R62" s="62">
        <f t="shared" si="11"/>
        <v>10</v>
      </c>
      <c r="S62" s="87">
        <f>WORKDAY.INTL(S61,1,11,JoursFériés23[])</f>
        <v>44996</v>
      </c>
    </row>
    <row r="63" spans="1:19" x14ac:dyDescent="0.25">
      <c r="A63" s="62">
        <f t="shared" si="0"/>
        <v>2021</v>
      </c>
      <c r="B63" s="62">
        <f t="shared" si="1"/>
        <v>1</v>
      </c>
      <c r="C63" s="62">
        <f t="shared" si="2"/>
        <v>3</v>
      </c>
      <c r="D63" s="62">
        <f t="shared" si="3"/>
        <v>11</v>
      </c>
      <c r="E63" s="87">
        <f>WORKDAY.INTL(E62,1,11,JoursFériés21[])</f>
        <v>44270</v>
      </c>
      <c r="H63" s="62">
        <f t="shared" si="4"/>
        <v>2022</v>
      </c>
      <c r="I63" s="62">
        <f t="shared" si="5"/>
        <v>1</v>
      </c>
      <c r="J63" s="62">
        <f t="shared" si="6"/>
        <v>3</v>
      </c>
      <c r="K63" s="62">
        <f t="shared" si="7"/>
        <v>11</v>
      </c>
      <c r="L63" s="87">
        <f>WORKDAY.INTL(L62,1,11,JoursFériés22[])</f>
        <v>44634</v>
      </c>
      <c r="O63" s="62">
        <f t="shared" si="8"/>
        <v>2023</v>
      </c>
      <c r="P63" s="62">
        <f t="shared" si="9"/>
        <v>1</v>
      </c>
      <c r="Q63" s="62">
        <f t="shared" si="10"/>
        <v>3</v>
      </c>
      <c r="R63" s="62">
        <f t="shared" si="11"/>
        <v>11</v>
      </c>
      <c r="S63" s="87">
        <f>WORKDAY.INTL(S62,1,11,JoursFériés23[])</f>
        <v>44998</v>
      </c>
    </row>
    <row r="64" spans="1:19" x14ac:dyDescent="0.25">
      <c r="A64" s="62">
        <f t="shared" si="0"/>
        <v>2021</v>
      </c>
      <c r="B64" s="62">
        <f t="shared" si="1"/>
        <v>1</v>
      </c>
      <c r="C64" s="62">
        <f t="shared" si="2"/>
        <v>3</v>
      </c>
      <c r="D64" s="62">
        <f t="shared" si="3"/>
        <v>11</v>
      </c>
      <c r="E64" s="87">
        <f>WORKDAY.INTL(E63,1,11,JoursFériés21[])</f>
        <v>44271</v>
      </c>
      <c r="H64" s="62">
        <f t="shared" si="4"/>
        <v>2022</v>
      </c>
      <c r="I64" s="62">
        <f t="shared" si="5"/>
        <v>1</v>
      </c>
      <c r="J64" s="62">
        <f t="shared" si="6"/>
        <v>3</v>
      </c>
      <c r="K64" s="62">
        <f t="shared" si="7"/>
        <v>11</v>
      </c>
      <c r="L64" s="87">
        <f>WORKDAY.INTL(L63,1,11,JoursFériés22[])</f>
        <v>44635</v>
      </c>
      <c r="O64" s="62">
        <f t="shared" si="8"/>
        <v>2023</v>
      </c>
      <c r="P64" s="62">
        <f t="shared" si="9"/>
        <v>1</v>
      </c>
      <c r="Q64" s="62">
        <f t="shared" si="10"/>
        <v>3</v>
      </c>
      <c r="R64" s="62">
        <f t="shared" si="11"/>
        <v>11</v>
      </c>
      <c r="S64" s="87">
        <f>WORKDAY.INTL(S63,1,11,JoursFériés23[])</f>
        <v>44999</v>
      </c>
    </row>
    <row r="65" spans="1:19" x14ac:dyDescent="0.25">
      <c r="A65" s="62">
        <f t="shared" si="0"/>
        <v>2021</v>
      </c>
      <c r="B65" s="62">
        <f t="shared" si="1"/>
        <v>1</v>
      </c>
      <c r="C65" s="62">
        <f t="shared" si="2"/>
        <v>3</v>
      </c>
      <c r="D65" s="62">
        <f t="shared" si="3"/>
        <v>11</v>
      </c>
      <c r="E65" s="87">
        <f>WORKDAY.INTL(E64,1,11,JoursFériés21[])</f>
        <v>44272</v>
      </c>
      <c r="H65" s="62">
        <f t="shared" si="4"/>
        <v>2022</v>
      </c>
      <c r="I65" s="62">
        <f t="shared" si="5"/>
        <v>1</v>
      </c>
      <c r="J65" s="62">
        <f t="shared" si="6"/>
        <v>3</v>
      </c>
      <c r="K65" s="62">
        <f t="shared" si="7"/>
        <v>11</v>
      </c>
      <c r="L65" s="87">
        <f>WORKDAY.INTL(L64,1,11,JoursFériés22[])</f>
        <v>44636</v>
      </c>
      <c r="O65" s="62">
        <f t="shared" si="8"/>
        <v>2023</v>
      </c>
      <c r="P65" s="62">
        <f t="shared" si="9"/>
        <v>1</v>
      </c>
      <c r="Q65" s="62">
        <f t="shared" si="10"/>
        <v>3</v>
      </c>
      <c r="R65" s="62">
        <f t="shared" si="11"/>
        <v>11</v>
      </c>
      <c r="S65" s="87">
        <f>WORKDAY.INTL(S64,1,11,JoursFériés23[])</f>
        <v>45000</v>
      </c>
    </row>
    <row r="66" spans="1:19" x14ac:dyDescent="0.25">
      <c r="A66" s="62">
        <f t="shared" si="0"/>
        <v>2021</v>
      </c>
      <c r="B66" s="62">
        <f t="shared" si="1"/>
        <v>1</v>
      </c>
      <c r="C66" s="62">
        <f t="shared" si="2"/>
        <v>3</v>
      </c>
      <c r="D66" s="62">
        <f t="shared" si="3"/>
        <v>11</v>
      </c>
      <c r="E66" s="87">
        <f>WORKDAY.INTL(E65,1,11,JoursFériés21[])</f>
        <v>44273</v>
      </c>
      <c r="H66" s="62">
        <f t="shared" si="4"/>
        <v>2022</v>
      </c>
      <c r="I66" s="62">
        <f t="shared" si="5"/>
        <v>1</v>
      </c>
      <c r="J66" s="62">
        <f t="shared" si="6"/>
        <v>3</v>
      </c>
      <c r="K66" s="62">
        <f t="shared" si="7"/>
        <v>11</v>
      </c>
      <c r="L66" s="87">
        <f>WORKDAY.INTL(L65,1,11,JoursFériés22[])</f>
        <v>44637</v>
      </c>
      <c r="O66" s="62">
        <f t="shared" si="8"/>
        <v>2023</v>
      </c>
      <c r="P66" s="62">
        <f t="shared" si="9"/>
        <v>1</v>
      </c>
      <c r="Q66" s="62">
        <f t="shared" si="10"/>
        <v>3</v>
      </c>
      <c r="R66" s="62">
        <f t="shared" si="11"/>
        <v>11</v>
      </c>
      <c r="S66" s="87">
        <f>WORKDAY.INTL(S65,1,11,JoursFériés23[])</f>
        <v>45001</v>
      </c>
    </row>
    <row r="67" spans="1:19" x14ac:dyDescent="0.25">
      <c r="A67" s="62">
        <f t="shared" si="0"/>
        <v>2021</v>
      </c>
      <c r="B67" s="62">
        <f t="shared" si="1"/>
        <v>1</v>
      </c>
      <c r="C67" s="62">
        <f t="shared" si="2"/>
        <v>3</v>
      </c>
      <c r="D67" s="62">
        <f t="shared" si="3"/>
        <v>11</v>
      </c>
      <c r="E67" s="87">
        <f>WORKDAY.INTL(E66,1,11,JoursFériés21[])</f>
        <v>44274</v>
      </c>
      <c r="H67" s="62">
        <f t="shared" si="4"/>
        <v>2022</v>
      </c>
      <c r="I67" s="62">
        <f t="shared" si="5"/>
        <v>1</v>
      </c>
      <c r="J67" s="62">
        <f t="shared" si="6"/>
        <v>3</v>
      </c>
      <c r="K67" s="62">
        <f t="shared" si="7"/>
        <v>11</v>
      </c>
      <c r="L67" s="87">
        <f>WORKDAY.INTL(L66,1,11,JoursFériés22[])</f>
        <v>44638</v>
      </c>
      <c r="O67" s="62">
        <f t="shared" si="8"/>
        <v>2023</v>
      </c>
      <c r="P67" s="62">
        <f t="shared" si="9"/>
        <v>1</v>
      </c>
      <c r="Q67" s="62">
        <f t="shared" si="10"/>
        <v>3</v>
      </c>
      <c r="R67" s="62">
        <f t="shared" si="11"/>
        <v>11</v>
      </c>
      <c r="S67" s="87">
        <f>WORKDAY.INTL(S66,1,11,JoursFériés23[])</f>
        <v>45002</v>
      </c>
    </row>
    <row r="68" spans="1:19" x14ac:dyDescent="0.25">
      <c r="A68" s="62">
        <f t="shared" ref="A68:A131" si="12">YEAR(E68)</f>
        <v>2021</v>
      </c>
      <c r="B68" s="62">
        <f t="shared" ref="B68:B131" si="13">IF(MONTH(E68)&lt;7,1,2)</f>
        <v>1</v>
      </c>
      <c r="C68" s="62">
        <f t="shared" ref="C68:C131" si="14">MONTH(E68)</f>
        <v>3</v>
      </c>
      <c r="D68" s="62">
        <f t="shared" ref="D68:D131" si="15">_xlfn.ISOWEEKNUM(E68)</f>
        <v>11</v>
      </c>
      <c r="E68" s="87">
        <f>WORKDAY.INTL(E67,1,11,JoursFériés21[])</f>
        <v>44275</v>
      </c>
      <c r="H68" s="62">
        <f t="shared" ref="H68:H131" si="16">YEAR(L68)</f>
        <v>2022</v>
      </c>
      <c r="I68" s="62">
        <f t="shared" ref="I68:I131" si="17">IF(MONTH(L68)&lt;7,1,2)</f>
        <v>1</v>
      </c>
      <c r="J68" s="62">
        <f t="shared" ref="J68:J131" si="18">MONTH(L68)</f>
        <v>3</v>
      </c>
      <c r="K68" s="62">
        <f t="shared" ref="K68:K131" si="19">_xlfn.ISOWEEKNUM(L68)</f>
        <v>11</v>
      </c>
      <c r="L68" s="87">
        <f>WORKDAY.INTL(L67,1,11,JoursFériés22[])</f>
        <v>44639</v>
      </c>
      <c r="O68" s="62">
        <f t="shared" ref="O68:O131" si="20">YEAR(S68)</f>
        <v>2023</v>
      </c>
      <c r="P68" s="62">
        <f t="shared" ref="P68:P131" si="21">IF(MONTH(S68)&lt;7,1,2)</f>
        <v>1</v>
      </c>
      <c r="Q68" s="62">
        <f t="shared" ref="Q68:Q131" si="22">MONTH(S68)</f>
        <v>3</v>
      </c>
      <c r="R68" s="62">
        <f t="shared" ref="R68:R131" si="23">_xlfn.ISOWEEKNUM(S68)</f>
        <v>11</v>
      </c>
      <c r="S68" s="87">
        <f>WORKDAY.INTL(S67,1,11,JoursFériés23[])</f>
        <v>45003</v>
      </c>
    </row>
    <row r="69" spans="1:19" x14ac:dyDescent="0.25">
      <c r="A69" s="62">
        <f t="shared" si="12"/>
        <v>2021</v>
      </c>
      <c r="B69" s="62">
        <f t="shared" si="13"/>
        <v>1</v>
      </c>
      <c r="C69" s="62">
        <f t="shared" si="14"/>
        <v>3</v>
      </c>
      <c r="D69" s="62">
        <f t="shared" si="15"/>
        <v>12</v>
      </c>
      <c r="E69" s="87">
        <f>WORKDAY.INTL(E68,1,11,JoursFériés21[])</f>
        <v>44277</v>
      </c>
      <c r="H69" s="62">
        <f t="shared" si="16"/>
        <v>2022</v>
      </c>
      <c r="I69" s="62">
        <f t="shared" si="17"/>
        <v>1</v>
      </c>
      <c r="J69" s="62">
        <f t="shared" si="18"/>
        <v>3</v>
      </c>
      <c r="K69" s="62">
        <f t="shared" si="19"/>
        <v>12</v>
      </c>
      <c r="L69" s="87">
        <f>WORKDAY.INTL(L68,1,11,JoursFériés22[])</f>
        <v>44641</v>
      </c>
      <c r="O69" s="62">
        <f t="shared" si="20"/>
        <v>2023</v>
      </c>
      <c r="P69" s="62">
        <f t="shared" si="21"/>
        <v>1</v>
      </c>
      <c r="Q69" s="62">
        <f t="shared" si="22"/>
        <v>3</v>
      </c>
      <c r="R69" s="62">
        <f t="shared" si="23"/>
        <v>12</v>
      </c>
      <c r="S69" s="87">
        <f>WORKDAY.INTL(S68,1,11,JoursFériés23[])</f>
        <v>45005</v>
      </c>
    </row>
    <row r="70" spans="1:19" x14ac:dyDescent="0.25">
      <c r="A70" s="62">
        <f t="shared" si="12"/>
        <v>2021</v>
      </c>
      <c r="B70" s="62">
        <f t="shared" si="13"/>
        <v>1</v>
      </c>
      <c r="C70" s="62">
        <f t="shared" si="14"/>
        <v>3</v>
      </c>
      <c r="D70" s="62">
        <f t="shared" si="15"/>
        <v>12</v>
      </c>
      <c r="E70" s="87">
        <f>WORKDAY.INTL(E69,1,11,JoursFériés21[])</f>
        <v>44278</v>
      </c>
      <c r="H70" s="62">
        <f t="shared" si="16"/>
        <v>2022</v>
      </c>
      <c r="I70" s="62">
        <f t="shared" si="17"/>
        <v>1</v>
      </c>
      <c r="J70" s="62">
        <f t="shared" si="18"/>
        <v>3</v>
      </c>
      <c r="K70" s="62">
        <f t="shared" si="19"/>
        <v>12</v>
      </c>
      <c r="L70" s="87">
        <f>WORKDAY.INTL(L69,1,11,JoursFériés22[])</f>
        <v>44642</v>
      </c>
      <c r="O70" s="62">
        <f t="shared" si="20"/>
        <v>2023</v>
      </c>
      <c r="P70" s="62">
        <f t="shared" si="21"/>
        <v>1</v>
      </c>
      <c r="Q70" s="62">
        <f t="shared" si="22"/>
        <v>3</v>
      </c>
      <c r="R70" s="62">
        <f t="shared" si="23"/>
        <v>12</v>
      </c>
      <c r="S70" s="87">
        <f>WORKDAY.INTL(S69,1,11,JoursFériés23[])</f>
        <v>45006</v>
      </c>
    </row>
    <row r="71" spans="1:19" x14ac:dyDescent="0.25">
      <c r="A71" s="62">
        <f t="shared" si="12"/>
        <v>2021</v>
      </c>
      <c r="B71" s="62">
        <f t="shared" si="13"/>
        <v>1</v>
      </c>
      <c r="C71" s="62">
        <f t="shared" si="14"/>
        <v>3</v>
      </c>
      <c r="D71" s="62">
        <f t="shared" si="15"/>
        <v>12</v>
      </c>
      <c r="E71" s="87">
        <f>WORKDAY.INTL(E70,1,11,JoursFériés21[])</f>
        <v>44279</v>
      </c>
      <c r="H71" s="62">
        <f t="shared" si="16"/>
        <v>2022</v>
      </c>
      <c r="I71" s="62">
        <f t="shared" si="17"/>
        <v>1</v>
      </c>
      <c r="J71" s="62">
        <f t="shared" si="18"/>
        <v>3</v>
      </c>
      <c r="K71" s="62">
        <f t="shared" si="19"/>
        <v>12</v>
      </c>
      <c r="L71" s="87">
        <f>WORKDAY.INTL(L70,1,11,JoursFériés22[])</f>
        <v>44643</v>
      </c>
      <c r="O71" s="62">
        <f t="shared" si="20"/>
        <v>2023</v>
      </c>
      <c r="P71" s="62">
        <f t="shared" si="21"/>
        <v>1</v>
      </c>
      <c r="Q71" s="62">
        <f t="shared" si="22"/>
        <v>3</v>
      </c>
      <c r="R71" s="62">
        <f t="shared" si="23"/>
        <v>12</v>
      </c>
      <c r="S71" s="87">
        <f>WORKDAY.INTL(S70,1,11,JoursFériés23[])</f>
        <v>45007</v>
      </c>
    </row>
    <row r="72" spans="1:19" x14ac:dyDescent="0.25">
      <c r="A72" s="62">
        <f t="shared" si="12"/>
        <v>2021</v>
      </c>
      <c r="B72" s="62">
        <f t="shared" si="13"/>
        <v>1</v>
      </c>
      <c r="C72" s="62">
        <f t="shared" si="14"/>
        <v>3</v>
      </c>
      <c r="D72" s="62">
        <f t="shared" si="15"/>
        <v>12</v>
      </c>
      <c r="E72" s="87">
        <f>WORKDAY.INTL(E71,1,11,JoursFériés21[])</f>
        <v>44280</v>
      </c>
      <c r="H72" s="62">
        <f t="shared" si="16"/>
        <v>2022</v>
      </c>
      <c r="I72" s="62">
        <f t="shared" si="17"/>
        <v>1</v>
      </c>
      <c r="J72" s="62">
        <f t="shared" si="18"/>
        <v>3</v>
      </c>
      <c r="K72" s="62">
        <f t="shared" si="19"/>
        <v>12</v>
      </c>
      <c r="L72" s="87">
        <f>WORKDAY.INTL(L71,1,11,JoursFériés22[])</f>
        <v>44644</v>
      </c>
      <c r="O72" s="62">
        <f t="shared" si="20"/>
        <v>2023</v>
      </c>
      <c r="P72" s="62">
        <f t="shared" si="21"/>
        <v>1</v>
      </c>
      <c r="Q72" s="62">
        <f t="shared" si="22"/>
        <v>3</v>
      </c>
      <c r="R72" s="62">
        <f t="shared" si="23"/>
        <v>12</v>
      </c>
      <c r="S72" s="87">
        <f>WORKDAY.INTL(S71,1,11,JoursFériés23[])</f>
        <v>45008</v>
      </c>
    </row>
    <row r="73" spans="1:19" x14ac:dyDescent="0.25">
      <c r="A73" s="62">
        <f t="shared" si="12"/>
        <v>2021</v>
      </c>
      <c r="B73" s="62">
        <f t="shared" si="13"/>
        <v>1</v>
      </c>
      <c r="C73" s="62">
        <f t="shared" si="14"/>
        <v>3</v>
      </c>
      <c r="D73" s="62">
        <f t="shared" si="15"/>
        <v>12</v>
      </c>
      <c r="E73" s="87">
        <f>WORKDAY.INTL(E72,1,11,JoursFériés21[])</f>
        <v>44281</v>
      </c>
      <c r="H73" s="62">
        <f t="shared" si="16"/>
        <v>2022</v>
      </c>
      <c r="I73" s="62">
        <f t="shared" si="17"/>
        <v>1</v>
      </c>
      <c r="J73" s="62">
        <f t="shared" si="18"/>
        <v>3</v>
      </c>
      <c r="K73" s="62">
        <f t="shared" si="19"/>
        <v>12</v>
      </c>
      <c r="L73" s="87">
        <f>WORKDAY.INTL(L72,1,11,JoursFériés22[])</f>
        <v>44645</v>
      </c>
      <c r="O73" s="62">
        <f t="shared" si="20"/>
        <v>2023</v>
      </c>
      <c r="P73" s="62">
        <f t="shared" si="21"/>
        <v>1</v>
      </c>
      <c r="Q73" s="62">
        <f t="shared" si="22"/>
        <v>3</v>
      </c>
      <c r="R73" s="62">
        <f t="shared" si="23"/>
        <v>12</v>
      </c>
      <c r="S73" s="87">
        <f>WORKDAY.INTL(S72,1,11,JoursFériés23[])</f>
        <v>45009</v>
      </c>
    </row>
    <row r="74" spans="1:19" x14ac:dyDescent="0.25">
      <c r="A74" s="62">
        <f t="shared" si="12"/>
        <v>2021</v>
      </c>
      <c r="B74" s="62">
        <f t="shared" si="13"/>
        <v>1</v>
      </c>
      <c r="C74" s="62">
        <f t="shared" si="14"/>
        <v>3</v>
      </c>
      <c r="D74" s="62">
        <f t="shared" si="15"/>
        <v>12</v>
      </c>
      <c r="E74" s="87">
        <f>WORKDAY.INTL(E73,1,11,JoursFériés21[])</f>
        <v>44282</v>
      </c>
      <c r="H74" s="62">
        <f t="shared" si="16"/>
        <v>2022</v>
      </c>
      <c r="I74" s="62">
        <f t="shared" si="17"/>
        <v>1</v>
      </c>
      <c r="J74" s="62">
        <f t="shared" si="18"/>
        <v>3</v>
      </c>
      <c r="K74" s="62">
        <f t="shared" si="19"/>
        <v>12</v>
      </c>
      <c r="L74" s="87">
        <f>WORKDAY.INTL(L73,1,11,JoursFériés22[])</f>
        <v>44646</v>
      </c>
      <c r="O74" s="62">
        <f t="shared" si="20"/>
        <v>2023</v>
      </c>
      <c r="P74" s="62">
        <f t="shared" si="21"/>
        <v>1</v>
      </c>
      <c r="Q74" s="62">
        <f t="shared" si="22"/>
        <v>3</v>
      </c>
      <c r="R74" s="62">
        <f t="shared" si="23"/>
        <v>12</v>
      </c>
      <c r="S74" s="87">
        <f>WORKDAY.INTL(S73,1,11,JoursFériés23[])</f>
        <v>45010</v>
      </c>
    </row>
    <row r="75" spans="1:19" x14ac:dyDescent="0.25">
      <c r="A75" s="62">
        <f t="shared" si="12"/>
        <v>2021</v>
      </c>
      <c r="B75" s="62">
        <f t="shared" si="13"/>
        <v>1</v>
      </c>
      <c r="C75" s="62">
        <f t="shared" si="14"/>
        <v>3</v>
      </c>
      <c r="D75" s="62">
        <f t="shared" si="15"/>
        <v>13</v>
      </c>
      <c r="E75" s="87">
        <f>WORKDAY.INTL(E74,1,11,JoursFériés21[])</f>
        <v>44284</v>
      </c>
      <c r="H75" s="62">
        <f t="shared" si="16"/>
        <v>2022</v>
      </c>
      <c r="I75" s="62">
        <f t="shared" si="17"/>
        <v>1</v>
      </c>
      <c r="J75" s="62">
        <f t="shared" si="18"/>
        <v>3</v>
      </c>
      <c r="K75" s="62">
        <f t="shared" si="19"/>
        <v>13</v>
      </c>
      <c r="L75" s="87">
        <f>WORKDAY.INTL(L74,1,11,JoursFériés22[])</f>
        <v>44648</v>
      </c>
      <c r="O75" s="62">
        <f t="shared" si="20"/>
        <v>2023</v>
      </c>
      <c r="P75" s="62">
        <f t="shared" si="21"/>
        <v>1</v>
      </c>
      <c r="Q75" s="62">
        <f t="shared" si="22"/>
        <v>3</v>
      </c>
      <c r="R75" s="62">
        <f t="shared" si="23"/>
        <v>13</v>
      </c>
      <c r="S75" s="87">
        <f>WORKDAY.INTL(S74,1,11,JoursFériés23[])</f>
        <v>45012</v>
      </c>
    </row>
    <row r="76" spans="1:19" x14ac:dyDescent="0.25">
      <c r="A76" s="62">
        <f t="shared" si="12"/>
        <v>2021</v>
      </c>
      <c r="B76" s="62">
        <f t="shared" si="13"/>
        <v>1</v>
      </c>
      <c r="C76" s="62">
        <f t="shared" si="14"/>
        <v>3</v>
      </c>
      <c r="D76" s="62">
        <f t="shared" si="15"/>
        <v>13</v>
      </c>
      <c r="E76" s="87">
        <f>WORKDAY.INTL(E75,1,11,JoursFériés21[])</f>
        <v>44285</v>
      </c>
      <c r="H76" s="62">
        <f t="shared" si="16"/>
        <v>2022</v>
      </c>
      <c r="I76" s="62">
        <f t="shared" si="17"/>
        <v>1</v>
      </c>
      <c r="J76" s="62">
        <f t="shared" si="18"/>
        <v>3</v>
      </c>
      <c r="K76" s="62">
        <f t="shared" si="19"/>
        <v>13</v>
      </c>
      <c r="L76" s="87">
        <f>WORKDAY.INTL(L75,1,11,JoursFériés22[])</f>
        <v>44649</v>
      </c>
      <c r="O76" s="62">
        <f t="shared" si="20"/>
        <v>2023</v>
      </c>
      <c r="P76" s="62">
        <f t="shared" si="21"/>
        <v>1</v>
      </c>
      <c r="Q76" s="62">
        <f t="shared" si="22"/>
        <v>3</v>
      </c>
      <c r="R76" s="62">
        <f t="shared" si="23"/>
        <v>13</v>
      </c>
      <c r="S76" s="87">
        <f>WORKDAY.INTL(S75,1,11,JoursFériés23[])</f>
        <v>45013</v>
      </c>
    </row>
    <row r="77" spans="1:19" x14ac:dyDescent="0.25">
      <c r="A77" s="62">
        <f t="shared" si="12"/>
        <v>2021</v>
      </c>
      <c r="B77" s="62">
        <f t="shared" si="13"/>
        <v>1</v>
      </c>
      <c r="C77" s="62">
        <f t="shared" si="14"/>
        <v>3</v>
      </c>
      <c r="D77" s="62">
        <f t="shared" si="15"/>
        <v>13</v>
      </c>
      <c r="E77" s="87">
        <f>WORKDAY.INTL(E76,1,11,JoursFériés21[])</f>
        <v>44286</v>
      </c>
      <c r="H77" s="62">
        <f t="shared" si="16"/>
        <v>2022</v>
      </c>
      <c r="I77" s="62">
        <f t="shared" si="17"/>
        <v>1</v>
      </c>
      <c r="J77" s="62">
        <f t="shared" si="18"/>
        <v>3</v>
      </c>
      <c r="K77" s="62">
        <f t="shared" si="19"/>
        <v>13</v>
      </c>
      <c r="L77" s="87">
        <f>WORKDAY.INTL(L76,1,11,JoursFériés22[])</f>
        <v>44650</v>
      </c>
      <c r="O77" s="62">
        <f t="shared" si="20"/>
        <v>2023</v>
      </c>
      <c r="P77" s="62">
        <f t="shared" si="21"/>
        <v>1</v>
      </c>
      <c r="Q77" s="62">
        <f t="shared" si="22"/>
        <v>3</v>
      </c>
      <c r="R77" s="62">
        <f t="shared" si="23"/>
        <v>13</v>
      </c>
      <c r="S77" s="87">
        <f>WORKDAY.INTL(S76,1,11,JoursFériés23[])</f>
        <v>45014</v>
      </c>
    </row>
    <row r="78" spans="1:19" x14ac:dyDescent="0.25">
      <c r="A78" s="62">
        <f t="shared" si="12"/>
        <v>2021</v>
      </c>
      <c r="B78" s="62">
        <f t="shared" si="13"/>
        <v>1</v>
      </c>
      <c r="C78" s="62">
        <f t="shared" si="14"/>
        <v>4</v>
      </c>
      <c r="D78" s="62">
        <f t="shared" si="15"/>
        <v>13</v>
      </c>
      <c r="E78" s="87">
        <f>WORKDAY.INTL(E77,1,11,JoursFériés21[])</f>
        <v>44287</v>
      </c>
      <c r="H78" s="62">
        <f t="shared" si="16"/>
        <v>2022</v>
      </c>
      <c r="I78" s="62">
        <f t="shared" si="17"/>
        <v>1</v>
      </c>
      <c r="J78" s="62">
        <f t="shared" si="18"/>
        <v>3</v>
      </c>
      <c r="K78" s="62">
        <f t="shared" si="19"/>
        <v>13</v>
      </c>
      <c r="L78" s="87">
        <f>WORKDAY.INTL(L77,1,11,JoursFériés22[])</f>
        <v>44651</v>
      </c>
      <c r="O78" s="62">
        <f t="shared" si="20"/>
        <v>2023</v>
      </c>
      <c r="P78" s="62">
        <f t="shared" si="21"/>
        <v>1</v>
      </c>
      <c r="Q78" s="62">
        <f t="shared" si="22"/>
        <v>3</v>
      </c>
      <c r="R78" s="62">
        <f t="shared" si="23"/>
        <v>13</v>
      </c>
      <c r="S78" s="87">
        <f>WORKDAY.INTL(S77,1,11,JoursFériés23[])</f>
        <v>45015</v>
      </c>
    </row>
    <row r="79" spans="1:19" x14ac:dyDescent="0.25">
      <c r="A79" s="62">
        <f t="shared" si="12"/>
        <v>2021</v>
      </c>
      <c r="B79" s="62">
        <f t="shared" si="13"/>
        <v>1</v>
      </c>
      <c r="C79" s="62">
        <f t="shared" si="14"/>
        <v>4</v>
      </c>
      <c r="D79" s="62">
        <f t="shared" si="15"/>
        <v>13</v>
      </c>
      <c r="E79" s="87">
        <f>WORKDAY.INTL(E78,1,11,JoursFériés21[])</f>
        <v>44288</v>
      </c>
      <c r="H79" s="62">
        <f t="shared" si="16"/>
        <v>2022</v>
      </c>
      <c r="I79" s="62">
        <f t="shared" si="17"/>
        <v>1</v>
      </c>
      <c r="J79" s="62">
        <f t="shared" si="18"/>
        <v>4</v>
      </c>
      <c r="K79" s="62">
        <f t="shared" si="19"/>
        <v>13</v>
      </c>
      <c r="L79" s="87">
        <f>WORKDAY.INTL(L78,1,11,JoursFériés22[])</f>
        <v>44652</v>
      </c>
      <c r="O79" s="62">
        <f t="shared" si="20"/>
        <v>2023</v>
      </c>
      <c r="P79" s="62">
        <f t="shared" si="21"/>
        <v>1</v>
      </c>
      <c r="Q79" s="62">
        <f t="shared" si="22"/>
        <v>3</v>
      </c>
      <c r="R79" s="62">
        <f t="shared" si="23"/>
        <v>13</v>
      </c>
      <c r="S79" s="87">
        <f>WORKDAY.INTL(S78,1,11,JoursFériés23[])</f>
        <v>45016</v>
      </c>
    </row>
    <row r="80" spans="1:19" x14ac:dyDescent="0.25">
      <c r="A80" s="62">
        <f t="shared" si="12"/>
        <v>2021</v>
      </c>
      <c r="B80" s="62">
        <f t="shared" si="13"/>
        <v>1</v>
      </c>
      <c r="C80" s="62">
        <f t="shared" si="14"/>
        <v>4</v>
      </c>
      <c r="D80" s="62">
        <f t="shared" si="15"/>
        <v>13</v>
      </c>
      <c r="E80" s="87">
        <f>WORKDAY.INTL(E79,1,11,JoursFériés21[])</f>
        <v>44289</v>
      </c>
      <c r="H80" s="62">
        <f t="shared" si="16"/>
        <v>2022</v>
      </c>
      <c r="I80" s="62">
        <f t="shared" si="17"/>
        <v>1</v>
      </c>
      <c r="J80" s="62">
        <f t="shared" si="18"/>
        <v>4</v>
      </c>
      <c r="K80" s="62">
        <f t="shared" si="19"/>
        <v>13</v>
      </c>
      <c r="L80" s="87">
        <f>WORKDAY.INTL(L79,1,11,JoursFériés22[])</f>
        <v>44653</v>
      </c>
      <c r="O80" s="62">
        <f t="shared" si="20"/>
        <v>2023</v>
      </c>
      <c r="P80" s="62">
        <f t="shared" si="21"/>
        <v>1</v>
      </c>
      <c r="Q80" s="62">
        <f t="shared" si="22"/>
        <v>4</v>
      </c>
      <c r="R80" s="62">
        <f t="shared" si="23"/>
        <v>13</v>
      </c>
      <c r="S80" s="87">
        <f>WORKDAY.INTL(S79,1,11,JoursFériés23[])</f>
        <v>45017</v>
      </c>
    </row>
    <row r="81" spans="1:19" x14ac:dyDescent="0.25">
      <c r="A81" s="62">
        <f t="shared" si="12"/>
        <v>2021</v>
      </c>
      <c r="B81" s="62">
        <f t="shared" si="13"/>
        <v>1</v>
      </c>
      <c r="C81" s="62">
        <f t="shared" si="14"/>
        <v>4</v>
      </c>
      <c r="D81" s="62">
        <f t="shared" si="15"/>
        <v>14</v>
      </c>
      <c r="E81" s="87">
        <f>WORKDAY.INTL(E80,1,11,JoursFériés21[])</f>
        <v>44292</v>
      </c>
      <c r="H81" s="62">
        <f t="shared" si="16"/>
        <v>2022</v>
      </c>
      <c r="I81" s="62">
        <f t="shared" si="17"/>
        <v>1</v>
      </c>
      <c r="J81" s="62">
        <f t="shared" si="18"/>
        <v>4</v>
      </c>
      <c r="K81" s="62">
        <f t="shared" si="19"/>
        <v>14</v>
      </c>
      <c r="L81" s="87">
        <f>WORKDAY.INTL(L80,1,11,JoursFériés22[])</f>
        <v>44655</v>
      </c>
      <c r="O81" s="62">
        <f t="shared" si="20"/>
        <v>2023</v>
      </c>
      <c r="P81" s="62">
        <f t="shared" si="21"/>
        <v>1</v>
      </c>
      <c r="Q81" s="62">
        <f t="shared" si="22"/>
        <v>4</v>
      </c>
      <c r="R81" s="62">
        <f t="shared" si="23"/>
        <v>14</v>
      </c>
      <c r="S81" s="87">
        <f>WORKDAY.INTL(S80,1,11,JoursFériés23[])</f>
        <v>45019</v>
      </c>
    </row>
    <row r="82" spans="1:19" x14ac:dyDescent="0.25">
      <c r="A82" s="62">
        <f t="shared" si="12"/>
        <v>2021</v>
      </c>
      <c r="B82" s="62">
        <f t="shared" si="13"/>
        <v>1</v>
      </c>
      <c r="C82" s="62">
        <f t="shared" si="14"/>
        <v>4</v>
      </c>
      <c r="D82" s="62">
        <f t="shared" si="15"/>
        <v>14</v>
      </c>
      <c r="E82" s="87">
        <f>WORKDAY.INTL(E81,1,11,JoursFériés21[])</f>
        <v>44293</v>
      </c>
      <c r="H82" s="62">
        <f t="shared" si="16"/>
        <v>2022</v>
      </c>
      <c r="I82" s="62">
        <f t="shared" si="17"/>
        <v>1</v>
      </c>
      <c r="J82" s="62">
        <f t="shared" si="18"/>
        <v>4</v>
      </c>
      <c r="K82" s="62">
        <f t="shared" si="19"/>
        <v>14</v>
      </c>
      <c r="L82" s="87">
        <f>WORKDAY.INTL(L81,1,11,JoursFériés22[])</f>
        <v>44656</v>
      </c>
      <c r="O82" s="62">
        <f t="shared" si="20"/>
        <v>2023</v>
      </c>
      <c r="P82" s="62">
        <f t="shared" si="21"/>
        <v>1</v>
      </c>
      <c r="Q82" s="62">
        <f t="shared" si="22"/>
        <v>4</v>
      </c>
      <c r="R82" s="62">
        <f t="shared" si="23"/>
        <v>14</v>
      </c>
      <c r="S82" s="87">
        <f>WORKDAY.INTL(S81,1,11,JoursFériés23[])</f>
        <v>45020</v>
      </c>
    </row>
    <row r="83" spans="1:19" x14ac:dyDescent="0.25">
      <c r="A83" s="62">
        <f t="shared" si="12"/>
        <v>2021</v>
      </c>
      <c r="B83" s="62">
        <f t="shared" si="13"/>
        <v>1</v>
      </c>
      <c r="C83" s="62">
        <f t="shared" si="14"/>
        <v>4</v>
      </c>
      <c r="D83" s="62">
        <f t="shared" si="15"/>
        <v>14</v>
      </c>
      <c r="E83" s="87">
        <f>WORKDAY.INTL(E82,1,11,JoursFériés21[])</f>
        <v>44294</v>
      </c>
      <c r="H83" s="62">
        <f t="shared" si="16"/>
        <v>2022</v>
      </c>
      <c r="I83" s="62">
        <f t="shared" si="17"/>
        <v>1</v>
      </c>
      <c r="J83" s="62">
        <f t="shared" si="18"/>
        <v>4</v>
      </c>
      <c r="K83" s="62">
        <f t="shared" si="19"/>
        <v>14</v>
      </c>
      <c r="L83" s="87">
        <f>WORKDAY.INTL(L82,1,11,JoursFériés22[])</f>
        <v>44657</v>
      </c>
      <c r="O83" s="62">
        <f t="shared" si="20"/>
        <v>2023</v>
      </c>
      <c r="P83" s="62">
        <f t="shared" si="21"/>
        <v>1</v>
      </c>
      <c r="Q83" s="62">
        <f t="shared" si="22"/>
        <v>4</v>
      </c>
      <c r="R83" s="62">
        <f t="shared" si="23"/>
        <v>14</v>
      </c>
      <c r="S83" s="87">
        <f>WORKDAY.INTL(S82,1,11,JoursFériés23[])</f>
        <v>45021</v>
      </c>
    </row>
    <row r="84" spans="1:19" x14ac:dyDescent="0.25">
      <c r="A84" s="62">
        <f t="shared" si="12"/>
        <v>2021</v>
      </c>
      <c r="B84" s="62">
        <f t="shared" si="13"/>
        <v>1</v>
      </c>
      <c r="C84" s="62">
        <f t="shared" si="14"/>
        <v>4</v>
      </c>
      <c r="D84" s="62">
        <f t="shared" si="15"/>
        <v>14</v>
      </c>
      <c r="E84" s="87">
        <f>WORKDAY.INTL(E83,1,11,JoursFériés21[])</f>
        <v>44295</v>
      </c>
      <c r="H84" s="62">
        <f t="shared" si="16"/>
        <v>2022</v>
      </c>
      <c r="I84" s="62">
        <f t="shared" si="17"/>
        <v>1</v>
      </c>
      <c r="J84" s="62">
        <f t="shared" si="18"/>
        <v>4</v>
      </c>
      <c r="K84" s="62">
        <f t="shared" si="19"/>
        <v>14</v>
      </c>
      <c r="L84" s="87">
        <f>WORKDAY.INTL(L83,1,11,JoursFériés22[])</f>
        <v>44658</v>
      </c>
      <c r="O84" s="62">
        <f t="shared" si="20"/>
        <v>2023</v>
      </c>
      <c r="P84" s="62">
        <f t="shared" si="21"/>
        <v>1</v>
      </c>
      <c r="Q84" s="62">
        <f t="shared" si="22"/>
        <v>4</v>
      </c>
      <c r="R84" s="62">
        <f t="shared" si="23"/>
        <v>14</v>
      </c>
      <c r="S84" s="87">
        <f>WORKDAY.INTL(S83,1,11,JoursFériés23[])</f>
        <v>45022</v>
      </c>
    </row>
    <row r="85" spans="1:19" x14ac:dyDescent="0.25">
      <c r="A85" s="62">
        <f t="shared" si="12"/>
        <v>2021</v>
      </c>
      <c r="B85" s="62">
        <f t="shared" si="13"/>
        <v>1</v>
      </c>
      <c r="C85" s="62">
        <f t="shared" si="14"/>
        <v>4</v>
      </c>
      <c r="D85" s="62">
        <f t="shared" si="15"/>
        <v>14</v>
      </c>
      <c r="E85" s="87">
        <f>WORKDAY.INTL(E84,1,11,JoursFériés21[])</f>
        <v>44296</v>
      </c>
      <c r="H85" s="62">
        <f t="shared" si="16"/>
        <v>2022</v>
      </c>
      <c r="I85" s="62">
        <f t="shared" si="17"/>
        <v>1</v>
      </c>
      <c r="J85" s="62">
        <f t="shared" si="18"/>
        <v>4</v>
      </c>
      <c r="K85" s="62">
        <f t="shared" si="19"/>
        <v>14</v>
      </c>
      <c r="L85" s="87">
        <f>WORKDAY.INTL(L84,1,11,JoursFériés22[])</f>
        <v>44659</v>
      </c>
      <c r="O85" s="62">
        <f t="shared" si="20"/>
        <v>2023</v>
      </c>
      <c r="P85" s="62">
        <f t="shared" si="21"/>
        <v>1</v>
      </c>
      <c r="Q85" s="62">
        <f t="shared" si="22"/>
        <v>4</v>
      </c>
      <c r="R85" s="62">
        <f t="shared" si="23"/>
        <v>14</v>
      </c>
      <c r="S85" s="87">
        <f>WORKDAY.INTL(S84,1,11,JoursFériés23[])</f>
        <v>45023</v>
      </c>
    </row>
    <row r="86" spans="1:19" x14ac:dyDescent="0.25">
      <c r="A86" s="62">
        <f t="shared" si="12"/>
        <v>2021</v>
      </c>
      <c r="B86" s="62">
        <f t="shared" si="13"/>
        <v>1</v>
      </c>
      <c r="C86" s="62">
        <f t="shared" si="14"/>
        <v>4</v>
      </c>
      <c r="D86" s="62">
        <f t="shared" si="15"/>
        <v>15</v>
      </c>
      <c r="E86" s="87">
        <f>WORKDAY.INTL(E85,1,11,JoursFériés21[])</f>
        <v>44298</v>
      </c>
      <c r="H86" s="62">
        <f t="shared" si="16"/>
        <v>2022</v>
      </c>
      <c r="I86" s="62">
        <f t="shared" si="17"/>
        <v>1</v>
      </c>
      <c r="J86" s="62">
        <f t="shared" si="18"/>
        <v>4</v>
      </c>
      <c r="K86" s="62">
        <f t="shared" si="19"/>
        <v>14</v>
      </c>
      <c r="L86" s="87">
        <f>WORKDAY.INTL(L85,1,11,JoursFériés22[])</f>
        <v>44660</v>
      </c>
      <c r="O86" s="62">
        <f t="shared" si="20"/>
        <v>2023</v>
      </c>
      <c r="P86" s="62">
        <f t="shared" si="21"/>
        <v>1</v>
      </c>
      <c r="Q86" s="62">
        <f t="shared" si="22"/>
        <v>4</v>
      </c>
      <c r="R86" s="62">
        <f t="shared" si="23"/>
        <v>14</v>
      </c>
      <c r="S86" s="87">
        <f>WORKDAY.INTL(S85,1,11,JoursFériés23[])</f>
        <v>45024</v>
      </c>
    </row>
    <row r="87" spans="1:19" x14ac:dyDescent="0.25">
      <c r="A87" s="62">
        <f t="shared" si="12"/>
        <v>2021</v>
      </c>
      <c r="B87" s="62">
        <f t="shared" si="13"/>
        <v>1</v>
      </c>
      <c r="C87" s="62">
        <f t="shared" si="14"/>
        <v>4</v>
      </c>
      <c r="D87" s="62">
        <f t="shared" si="15"/>
        <v>15</v>
      </c>
      <c r="E87" s="87">
        <f>WORKDAY.INTL(E86,1,11,JoursFériés21[])</f>
        <v>44299</v>
      </c>
      <c r="H87" s="62">
        <f t="shared" si="16"/>
        <v>2022</v>
      </c>
      <c r="I87" s="62">
        <f t="shared" si="17"/>
        <v>1</v>
      </c>
      <c r="J87" s="62">
        <f t="shared" si="18"/>
        <v>4</v>
      </c>
      <c r="K87" s="62">
        <f t="shared" si="19"/>
        <v>15</v>
      </c>
      <c r="L87" s="87">
        <f>WORKDAY.INTL(L86,1,11,JoursFériés22[])</f>
        <v>44662</v>
      </c>
      <c r="O87" s="62">
        <f t="shared" si="20"/>
        <v>2023</v>
      </c>
      <c r="P87" s="62">
        <f t="shared" si="21"/>
        <v>1</v>
      </c>
      <c r="Q87" s="62">
        <f t="shared" si="22"/>
        <v>4</v>
      </c>
      <c r="R87" s="62">
        <f t="shared" si="23"/>
        <v>15</v>
      </c>
      <c r="S87" s="87">
        <f>WORKDAY.INTL(S86,1,11,JoursFériés23[])</f>
        <v>45027</v>
      </c>
    </row>
    <row r="88" spans="1:19" x14ac:dyDescent="0.25">
      <c r="A88" s="62">
        <f t="shared" si="12"/>
        <v>2021</v>
      </c>
      <c r="B88" s="62">
        <f t="shared" si="13"/>
        <v>1</v>
      </c>
      <c r="C88" s="62">
        <f t="shared" si="14"/>
        <v>4</v>
      </c>
      <c r="D88" s="62">
        <f t="shared" si="15"/>
        <v>15</v>
      </c>
      <c r="E88" s="87">
        <f>WORKDAY.INTL(E87,1,11,JoursFériés21[])</f>
        <v>44300</v>
      </c>
      <c r="H88" s="62">
        <f t="shared" si="16"/>
        <v>2022</v>
      </c>
      <c r="I88" s="62">
        <f t="shared" si="17"/>
        <v>1</v>
      </c>
      <c r="J88" s="62">
        <f t="shared" si="18"/>
        <v>4</v>
      </c>
      <c r="K88" s="62">
        <f t="shared" si="19"/>
        <v>15</v>
      </c>
      <c r="L88" s="87">
        <f>WORKDAY.INTL(L87,1,11,JoursFériés22[])</f>
        <v>44663</v>
      </c>
      <c r="O88" s="62">
        <f t="shared" si="20"/>
        <v>2023</v>
      </c>
      <c r="P88" s="62">
        <f t="shared" si="21"/>
        <v>1</v>
      </c>
      <c r="Q88" s="62">
        <f t="shared" si="22"/>
        <v>4</v>
      </c>
      <c r="R88" s="62">
        <f t="shared" si="23"/>
        <v>15</v>
      </c>
      <c r="S88" s="87">
        <f>WORKDAY.INTL(S87,1,11,JoursFériés23[])</f>
        <v>45028</v>
      </c>
    </row>
    <row r="89" spans="1:19" x14ac:dyDescent="0.25">
      <c r="A89" s="62">
        <f t="shared" si="12"/>
        <v>2021</v>
      </c>
      <c r="B89" s="62">
        <f t="shared" si="13"/>
        <v>1</v>
      </c>
      <c r="C89" s="62">
        <f t="shared" si="14"/>
        <v>4</v>
      </c>
      <c r="D89" s="62">
        <f t="shared" si="15"/>
        <v>15</v>
      </c>
      <c r="E89" s="87">
        <f>WORKDAY.INTL(E88,1,11,JoursFériés21[])</f>
        <v>44301</v>
      </c>
      <c r="H89" s="62">
        <f t="shared" si="16"/>
        <v>2022</v>
      </c>
      <c r="I89" s="62">
        <f t="shared" si="17"/>
        <v>1</v>
      </c>
      <c r="J89" s="62">
        <f t="shared" si="18"/>
        <v>4</v>
      </c>
      <c r="K89" s="62">
        <f t="shared" si="19"/>
        <v>15</v>
      </c>
      <c r="L89" s="87">
        <f>WORKDAY.INTL(L88,1,11,JoursFériés22[])</f>
        <v>44664</v>
      </c>
      <c r="O89" s="62">
        <f t="shared" si="20"/>
        <v>2023</v>
      </c>
      <c r="P89" s="62">
        <f t="shared" si="21"/>
        <v>1</v>
      </c>
      <c r="Q89" s="62">
        <f t="shared" si="22"/>
        <v>4</v>
      </c>
      <c r="R89" s="62">
        <f t="shared" si="23"/>
        <v>15</v>
      </c>
      <c r="S89" s="87">
        <f>WORKDAY.INTL(S88,1,11,JoursFériés23[])</f>
        <v>45029</v>
      </c>
    </row>
    <row r="90" spans="1:19" x14ac:dyDescent="0.25">
      <c r="A90" s="62">
        <f t="shared" si="12"/>
        <v>2021</v>
      </c>
      <c r="B90" s="62">
        <f t="shared" si="13"/>
        <v>1</v>
      </c>
      <c r="C90" s="62">
        <f t="shared" si="14"/>
        <v>4</v>
      </c>
      <c r="D90" s="62">
        <f t="shared" si="15"/>
        <v>15</v>
      </c>
      <c r="E90" s="87">
        <f>WORKDAY.INTL(E89,1,11,JoursFériés21[])</f>
        <v>44302</v>
      </c>
      <c r="H90" s="62">
        <f t="shared" si="16"/>
        <v>2022</v>
      </c>
      <c r="I90" s="62">
        <f t="shared" si="17"/>
        <v>1</v>
      </c>
      <c r="J90" s="62">
        <f t="shared" si="18"/>
        <v>4</v>
      </c>
      <c r="K90" s="62">
        <f t="shared" si="19"/>
        <v>15</v>
      </c>
      <c r="L90" s="87">
        <f>WORKDAY.INTL(L89,1,11,JoursFériés22[])</f>
        <v>44665</v>
      </c>
      <c r="O90" s="62">
        <f t="shared" si="20"/>
        <v>2023</v>
      </c>
      <c r="P90" s="62">
        <f t="shared" si="21"/>
        <v>1</v>
      </c>
      <c r="Q90" s="62">
        <f t="shared" si="22"/>
        <v>4</v>
      </c>
      <c r="R90" s="62">
        <f t="shared" si="23"/>
        <v>15</v>
      </c>
      <c r="S90" s="87">
        <f>WORKDAY.INTL(S89,1,11,JoursFériés23[])</f>
        <v>45030</v>
      </c>
    </row>
    <row r="91" spans="1:19" x14ac:dyDescent="0.25">
      <c r="A91" s="62">
        <f t="shared" si="12"/>
        <v>2021</v>
      </c>
      <c r="B91" s="62">
        <f t="shared" si="13"/>
        <v>1</v>
      </c>
      <c r="C91" s="62">
        <f t="shared" si="14"/>
        <v>4</v>
      </c>
      <c r="D91" s="62">
        <f t="shared" si="15"/>
        <v>15</v>
      </c>
      <c r="E91" s="87">
        <f>WORKDAY.INTL(E90,1,11,JoursFériés21[])</f>
        <v>44303</v>
      </c>
      <c r="H91" s="62">
        <f t="shared" si="16"/>
        <v>2022</v>
      </c>
      <c r="I91" s="62">
        <f t="shared" si="17"/>
        <v>1</v>
      </c>
      <c r="J91" s="62">
        <f t="shared" si="18"/>
        <v>4</v>
      </c>
      <c r="K91" s="62">
        <f t="shared" si="19"/>
        <v>15</v>
      </c>
      <c r="L91" s="87">
        <f>WORKDAY.INTL(L90,1,11,JoursFériés22[])</f>
        <v>44666</v>
      </c>
      <c r="O91" s="62">
        <f t="shared" si="20"/>
        <v>2023</v>
      </c>
      <c r="P91" s="62">
        <f t="shared" si="21"/>
        <v>1</v>
      </c>
      <c r="Q91" s="62">
        <f t="shared" si="22"/>
        <v>4</v>
      </c>
      <c r="R91" s="62">
        <f t="shared" si="23"/>
        <v>15</v>
      </c>
      <c r="S91" s="87">
        <f>WORKDAY.INTL(S90,1,11,JoursFériés23[])</f>
        <v>45031</v>
      </c>
    </row>
    <row r="92" spans="1:19" x14ac:dyDescent="0.25">
      <c r="A92" s="62">
        <f t="shared" si="12"/>
        <v>2021</v>
      </c>
      <c r="B92" s="62">
        <f t="shared" si="13"/>
        <v>1</v>
      </c>
      <c r="C92" s="62">
        <f t="shared" si="14"/>
        <v>4</v>
      </c>
      <c r="D92" s="62">
        <f t="shared" si="15"/>
        <v>16</v>
      </c>
      <c r="E92" s="87">
        <f>WORKDAY.INTL(E91,1,11,JoursFériés21[])</f>
        <v>44305</v>
      </c>
      <c r="H92" s="62">
        <f t="shared" si="16"/>
        <v>2022</v>
      </c>
      <c r="I92" s="62">
        <f t="shared" si="17"/>
        <v>1</v>
      </c>
      <c r="J92" s="62">
        <f t="shared" si="18"/>
        <v>4</v>
      </c>
      <c r="K92" s="62">
        <f t="shared" si="19"/>
        <v>15</v>
      </c>
      <c r="L92" s="87">
        <f>WORKDAY.INTL(L91,1,11,JoursFériés22[])</f>
        <v>44667</v>
      </c>
      <c r="O92" s="62">
        <f t="shared" si="20"/>
        <v>2023</v>
      </c>
      <c r="P92" s="62">
        <f t="shared" si="21"/>
        <v>1</v>
      </c>
      <c r="Q92" s="62">
        <f t="shared" si="22"/>
        <v>4</v>
      </c>
      <c r="R92" s="62">
        <f t="shared" si="23"/>
        <v>16</v>
      </c>
      <c r="S92" s="87">
        <f>WORKDAY.INTL(S91,1,11,JoursFériés23[])</f>
        <v>45033</v>
      </c>
    </row>
    <row r="93" spans="1:19" x14ac:dyDescent="0.25">
      <c r="A93" s="62">
        <f t="shared" si="12"/>
        <v>2021</v>
      </c>
      <c r="B93" s="62">
        <f t="shared" si="13"/>
        <v>1</v>
      </c>
      <c r="C93" s="62">
        <f t="shared" si="14"/>
        <v>4</v>
      </c>
      <c r="D93" s="62">
        <f t="shared" si="15"/>
        <v>16</v>
      </c>
      <c r="E93" s="87">
        <f>WORKDAY.INTL(E92,1,11,JoursFériés21[])</f>
        <v>44306</v>
      </c>
      <c r="H93" s="62">
        <f t="shared" si="16"/>
        <v>2022</v>
      </c>
      <c r="I93" s="62">
        <f t="shared" si="17"/>
        <v>1</v>
      </c>
      <c r="J93" s="62">
        <f t="shared" si="18"/>
        <v>4</v>
      </c>
      <c r="K93" s="62">
        <f t="shared" si="19"/>
        <v>16</v>
      </c>
      <c r="L93" s="87">
        <f>WORKDAY.INTL(L92,1,11,JoursFériés22[])</f>
        <v>44670</v>
      </c>
      <c r="O93" s="62">
        <f t="shared" si="20"/>
        <v>2023</v>
      </c>
      <c r="P93" s="62">
        <f t="shared" si="21"/>
        <v>1</v>
      </c>
      <c r="Q93" s="62">
        <f t="shared" si="22"/>
        <v>4</v>
      </c>
      <c r="R93" s="62">
        <f t="shared" si="23"/>
        <v>16</v>
      </c>
      <c r="S93" s="87">
        <f>WORKDAY.INTL(S92,1,11,JoursFériés23[])</f>
        <v>45034</v>
      </c>
    </row>
    <row r="94" spans="1:19" x14ac:dyDescent="0.25">
      <c r="A94" s="62">
        <f t="shared" si="12"/>
        <v>2021</v>
      </c>
      <c r="B94" s="62">
        <f t="shared" si="13"/>
        <v>1</v>
      </c>
      <c r="C94" s="62">
        <f t="shared" si="14"/>
        <v>4</v>
      </c>
      <c r="D94" s="62">
        <f t="shared" si="15"/>
        <v>16</v>
      </c>
      <c r="E94" s="87">
        <f>WORKDAY.INTL(E93,1,11,JoursFériés21[])</f>
        <v>44307</v>
      </c>
      <c r="H94" s="62">
        <f t="shared" si="16"/>
        <v>2022</v>
      </c>
      <c r="I94" s="62">
        <f t="shared" si="17"/>
        <v>1</v>
      </c>
      <c r="J94" s="62">
        <f t="shared" si="18"/>
        <v>4</v>
      </c>
      <c r="K94" s="62">
        <f t="shared" si="19"/>
        <v>16</v>
      </c>
      <c r="L94" s="87">
        <f>WORKDAY.INTL(L93,1,11,JoursFériés22[])</f>
        <v>44671</v>
      </c>
      <c r="O94" s="62">
        <f t="shared" si="20"/>
        <v>2023</v>
      </c>
      <c r="P94" s="62">
        <f t="shared" si="21"/>
        <v>1</v>
      </c>
      <c r="Q94" s="62">
        <f t="shared" si="22"/>
        <v>4</v>
      </c>
      <c r="R94" s="62">
        <f t="shared" si="23"/>
        <v>16</v>
      </c>
      <c r="S94" s="87">
        <f>WORKDAY.INTL(S93,1,11,JoursFériés23[])</f>
        <v>45035</v>
      </c>
    </row>
    <row r="95" spans="1:19" x14ac:dyDescent="0.25">
      <c r="A95" s="62">
        <f t="shared" si="12"/>
        <v>2021</v>
      </c>
      <c r="B95" s="62">
        <f t="shared" si="13"/>
        <v>1</v>
      </c>
      <c r="C95" s="62">
        <f t="shared" si="14"/>
        <v>4</v>
      </c>
      <c r="D95" s="62">
        <f t="shared" si="15"/>
        <v>16</v>
      </c>
      <c r="E95" s="87">
        <f>WORKDAY.INTL(E94,1,11,JoursFériés21[])</f>
        <v>44308</v>
      </c>
      <c r="H95" s="62">
        <f t="shared" si="16"/>
        <v>2022</v>
      </c>
      <c r="I95" s="62">
        <f t="shared" si="17"/>
        <v>1</v>
      </c>
      <c r="J95" s="62">
        <f t="shared" si="18"/>
        <v>4</v>
      </c>
      <c r="K95" s="62">
        <f t="shared" si="19"/>
        <v>16</v>
      </c>
      <c r="L95" s="87">
        <f>WORKDAY.INTL(L94,1,11,JoursFériés22[])</f>
        <v>44672</v>
      </c>
      <c r="O95" s="62">
        <f t="shared" si="20"/>
        <v>2023</v>
      </c>
      <c r="P95" s="62">
        <f t="shared" si="21"/>
        <v>1</v>
      </c>
      <c r="Q95" s="62">
        <f t="shared" si="22"/>
        <v>4</v>
      </c>
      <c r="R95" s="62">
        <f t="shared" si="23"/>
        <v>16</v>
      </c>
      <c r="S95" s="87">
        <f>WORKDAY.INTL(S94,1,11,JoursFériés23[])</f>
        <v>45036</v>
      </c>
    </row>
    <row r="96" spans="1:19" x14ac:dyDescent="0.25">
      <c r="A96" s="62">
        <f t="shared" si="12"/>
        <v>2021</v>
      </c>
      <c r="B96" s="62">
        <f t="shared" si="13"/>
        <v>1</v>
      </c>
      <c r="C96" s="62">
        <f t="shared" si="14"/>
        <v>4</v>
      </c>
      <c r="D96" s="62">
        <f t="shared" si="15"/>
        <v>16</v>
      </c>
      <c r="E96" s="87">
        <f>WORKDAY.INTL(E95,1,11,JoursFériés21[])</f>
        <v>44309</v>
      </c>
      <c r="H96" s="62">
        <f t="shared" si="16"/>
        <v>2022</v>
      </c>
      <c r="I96" s="62">
        <f t="shared" si="17"/>
        <v>1</v>
      </c>
      <c r="J96" s="62">
        <f t="shared" si="18"/>
        <v>4</v>
      </c>
      <c r="K96" s="62">
        <f t="shared" si="19"/>
        <v>16</v>
      </c>
      <c r="L96" s="87">
        <f>WORKDAY.INTL(L95,1,11,JoursFériés22[])</f>
        <v>44673</v>
      </c>
      <c r="O96" s="62">
        <f t="shared" si="20"/>
        <v>2023</v>
      </c>
      <c r="P96" s="62">
        <f t="shared" si="21"/>
        <v>1</v>
      </c>
      <c r="Q96" s="62">
        <f t="shared" si="22"/>
        <v>4</v>
      </c>
      <c r="R96" s="62">
        <f t="shared" si="23"/>
        <v>16</v>
      </c>
      <c r="S96" s="87">
        <f>WORKDAY.INTL(S95,1,11,JoursFériés23[])</f>
        <v>45037</v>
      </c>
    </row>
    <row r="97" spans="1:19" x14ac:dyDescent="0.25">
      <c r="A97" s="62">
        <f t="shared" si="12"/>
        <v>2021</v>
      </c>
      <c r="B97" s="62">
        <f t="shared" si="13"/>
        <v>1</v>
      </c>
      <c r="C97" s="62">
        <f t="shared" si="14"/>
        <v>4</v>
      </c>
      <c r="D97" s="62">
        <f t="shared" si="15"/>
        <v>16</v>
      </c>
      <c r="E97" s="87">
        <f>WORKDAY.INTL(E96,1,11,JoursFériés21[])</f>
        <v>44310</v>
      </c>
      <c r="H97" s="62">
        <f t="shared" si="16"/>
        <v>2022</v>
      </c>
      <c r="I97" s="62">
        <f t="shared" si="17"/>
        <v>1</v>
      </c>
      <c r="J97" s="62">
        <f t="shared" si="18"/>
        <v>4</v>
      </c>
      <c r="K97" s="62">
        <f t="shared" si="19"/>
        <v>16</v>
      </c>
      <c r="L97" s="87">
        <f>WORKDAY.INTL(L96,1,11,JoursFériés22[])</f>
        <v>44674</v>
      </c>
      <c r="O97" s="62">
        <f t="shared" si="20"/>
        <v>2023</v>
      </c>
      <c r="P97" s="62">
        <f t="shared" si="21"/>
        <v>1</v>
      </c>
      <c r="Q97" s="62">
        <f t="shared" si="22"/>
        <v>4</v>
      </c>
      <c r="R97" s="62">
        <f t="shared" si="23"/>
        <v>16</v>
      </c>
      <c r="S97" s="87">
        <f>WORKDAY.INTL(S96,1,11,JoursFériés23[])</f>
        <v>45038</v>
      </c>
    </row>
    <row r="98" spans="1:19" x14ac:dyDescent="0.25">
      <c r="A98" s="62">
        <f t="shared" si="12"/>
        <v>2021</v>
      </c>
      <c r="B98" s="62">
        <f t="shared" si="13"/>
        <v>1</v>
      </c>
      <c r="C98" s="62">
        <f t="shared" si="14"/>
        <v>4</v>
      </c>
      <c r="D98" s="62">
        <f t="shared" si="15"/>
        <v>17</v>
      </c>
      <c r="E98" s="87">
        <f>WORKDAY.INTL(E97,1,11,JoursFériés21[])</f>
        <v>44312</v>
      </c>
      <c r="H98" s="62">
        <f t="shared" si="16"/>
        <v>2022</v>
      </c>
      <c r="I98" s="62">
        <f t="shared" si="17"/>
        <v>1</v>
      </c>
      <c r="J98" s="62">
        <f t="shared" si="18"/>
        <v>4</v>
      </c>
      <c r="K98" s="62">
        <f t="shared" si="19"/>
        <v>17</v>
      </c>
      <c r="L98" s="87">
        <f>WORKDAY.INTL(L97,1,11,JoursFériés22[])</f>
        <v>44676</v>
      </c>
      <c r="O98" s="62">
        <f t="shared" si="20"/>
        <v>2023</v>
      </c>
      <c r="P98" s="62">
        <f t="shared" si="21"/>
        <v>1</v>
      </c>
      <c r="Q98" s="62">
        <f t="shared" si="22"/>
        <v>4</v>
      </c>
      <c r="R98" s="62">
        <f t="shared" si="23"/>
        <v>17</v>
      </c>
      <c r="S98" s="87">
        <f>WORKDAY.INTL(S97,1,11,JoursFériés23[])</f>
        <v>45040</v>
      </c>
    </row>
    <row r="99" spans="1:19" x14ac:dyDescent="0.25">
      <c r="A99" s="62">
        <f t="shared" si="12"/>
        <v>2021</v>
      </c>
      <c r="B99" s="62">
        <f t="shared" si="13"/>
        <v>1</v>
      </c>
      <c r="C99" s="62">
        <f t="shared" si="14"/>
        <v>4</v>
      </c>
      <c r="D99" s="62">
        <f t="shared" si="15"/>
        <v>17</v>
      </c>
      <c r="E99" s="87">
        <f>WORKDAY.INTL(E98,1,11,JoursFériés21[])</f>
        <v>44313</v>
      </c>
      <c r="H99" s="62">
        <f t="shared" si="16"/>
        <v>2022</v>
      </c>
      <c r="I99" s="62">
        <f t="shared" si="17"/>
        <v>1</v>
      </c>
      <c r="J99" s="62">
        <f t="shared" si="18"/>
        <v>4</v>
      </c>
      <c r="K99" s="62">
        <f t="shared" si="19"/>
        <v>17</v>
      </c>
      <c r="L99" s="87">
        <f>WORKDAY.INTL(L98,1,11,JoursFériés22[])</f>
        <v>44677</v>
      </c>
      <c r="O99" s="62">
        <f t="shared" si="20"/>
        <v>2023</v>
      </c>
      <c r="P99" s="62">
        <f t="shared" si="21"/>
        <v>1</v>
      </c>
      <c r="Q99" s="62">
        <f t="shared" si="22"/>
        <v>4</v>
      </c>
      <c r="R99" s="62">
        <f t="shared" si="23"/>
        <v>17</v>
      </c>
      <c r="S99" s="87">
        <f>WORKDAY.INTL(S98,1,11,JoursFériés23[])</f>
        <v>45041</v>
      </c>
    </row>
    <row r="100" spans="1:19" x14ac:dyDescent="0.25">
      <c r="A100" s="62">
        <f t="shared" si="12"/>
        <v>2021</v>
      </c>
      <c r="B100" s="62">
        <f t="shared" si="13"/>
        <v>1</v>
      </c>
      <c r="C100" s="62">
        <f t="shared" si="14"/>
        <v>4</v>
      </c>
      <c r="D100" s="62">
        <f t="shared" si="15"/>
        <v>17</v>
      </c>
      <c r="E100" s="87">
        <f>WORKDAY.INTL(E99,1,11,JoursFériés21[])</f>
        <v>44314</v>
      </c>
      <c r="H100" s="62">
        <f t="shared" si="16"/>
        <v>2022</v>
      </c>
      <c r="I100" s="62">
        <f t="shared" si="17"/>
        <v>1</v>
      </c>
      <c r="J100" s="62">
        <f t="shared" si="18"/>
        <v>4</v>
      </c>
      <c r="K100" s="62">
        <f t="shared" si="19"/>
        <v>17</v>
      </c>
      <c r="L100" s="87">
        <f>WORKDAY.INTL(L99,1,11,JoursFériés22[])</f>
        <v>44678</v>
      </c>
      <c r="O100" s="62">
        <f t="shared" si="20"/>
        <v>2023</v>
      </c>
      <c r="P100" s="62">
        <f t="shared" si="21"/>
        <v>1</v>
      </c>
      <c r="Q100" s="62">
        <f t="shared" si="22"/>
        <v>4</v>
      </c>
      <c r="R100" s="62">
        <f t="shared" si="23"/>
        <v>17</v>
      </c>
      <c r="S100" s="87">
        <f>WORKDAY.INTL(S99,1,11,JoursFériés23[])</f>
        <v>45042</v>
      </c>
    </row>
    <row r="101" spans="1:19" x14ac:dyDescent="0.25">
      <c r="A101" s="62">
        <f t="shared" si="12"/>
        <v>2021</v>
      </c>
      <c r="B101" s="62">
        <f t="shared" si="13"/>
        <v>1</v>
      </c>
      <c r="C101" s="62">
        <f t="shared" si="14"/>
        <v>4</v>
      </c>
      <c r="D101" s="62">
        <f t="shared" si="15"/>
        <v>17</v>
      </c>
      <c r="E101" s="87">
        <f>WORKDAY.INTL(E100,1,11,JoursFériés21[])</f>
        <v>44315</v>
      </c>
      <c r="H101" s="62">
        <f t="shared" si="16"/>
        <v>2022</v>
      </c>
      <c r="I101" s="62">
        <f t="shared" si="17"/>
        <v>1</v>
      </c>
      <c r="J101" s="62">
        <f t="shared" si="18"/>
        <v>4</v>
      </c>
      <c r="K101" s="62">
        <f t="shared" si="19"/>
        <v>17</v>
      </c>
      <c r="L101" s="87">
        <f>WORKDAY.INTL(L100,1,11,JoursFériés22[])</f>
        <v>44679</v>
      </c>
      <c r="O101" s="62">
        <f t="shared" si="20"/>
        <v>2023</v>
      </c>
      <c r="P101" s="62">
        <f t="shared" si="21"/>
        <v>1</v>
      </c>
      <c r="Q101" s="62">
        <f t="shared" si="22"/>
        <v>4</v>
      </c>
      <c r="R101" s="62">
        <f t="shared" si="23"/>
        <v>17</v>
      </c>
      <c r="S101" s="87">
        <f>WORKDAY.INTL(S100,1,11,JoursFériés23[])</f>
        <v>45043</v>
      </c>
    </row>
    <row r="102" spans="1:19" x14ac:dyDescent="0.25">
      <c r="A102" s="62">
        <f t="shared" si="12"/>
        <v>2021</v>
      </c>
      <c r="B102" s="62">
        <f t="shared" si="13"/>
        <v>1</v>
      </c>
      <c r="C102" s="62">
        <f t="shared" si="14"/>
        <v>4</v>
      </c>
      <c r="D102" s="62">
        <f t="shared" si="15"/>
        <v>17</v>
      </c>
      <c r="E102" s="87">
        <f>WORKDAY.INTL(E101,1,11,JoursFériés21[])</f>
        <v>44316</v>
      </c>
      <c r="H102" s="62">
        <f t="shared" si="16"/>
        <v>2022</v>
      </c>
      <c r="I102" s="62">
        <f t="shared" si="17"/>
        <v>1</v>
      </c>
      <c r="J102" s="62">
        <f t="shared" si="18"/>
        <v>4</v>
      </c>
      <c r="K102" s="62">
        <f t="shared" si="19"/>
        <v>17</v>
      </c>
      <c r="L102" s="87">
        <f>WORKDAY.INTL(L101,1,11,JoursFériés22[])</f>
        <v>44680</v>
      </c>
      <c r="O102" s="62">
        <f t="shared" si="20"/>
        <v>2023</v>
      </c>
      <c r="P102" s="62">
        <f t="shared" si="21"/>
        <v>1</v>
      </c>
      <c r="Q102" s="62">
        <f t="shared" si="22"/>
        <v>4</v>
      </c>
      <c r="R102" s="62">
        <f t="shared" si="23"/>
        <v>17</v>
      </c>
      <c r="S102" s="87">
        <f>WORKDAY.INTL(S101,1,11,JoursFériés23[])</f>
        <v>45044</v>
      </c>
    </row>
    <row r="103" spans="1:19" x14ac:dyDescent="0.25">
      <c r="A103" s="62">
        <f t="shared" si="12"/>
        <v>2021</v>
      </c>
      <c r="B103" s="62">
        <f t="shared" si="13"/>
        <v>1</v>
      </c>
      <c r="C103" s="62">
        <f t="shared" si="14"/>
        <v>5</v>
      </c>
      <c r="D103" s="62">
        <f t="shared" si="15"/>
        <v>18</v>
      </c>
      <c r="E103" s="87">
        <f>WORKDAY.INTL(E102,1,11,JoursFériés21[])</f>
        <v>44319</v>
      </c>
      <c r="H103" s="62">
        <f t="shared" si="16"/>
        <v>2022</v>
      </c>
      <c r="I103" s="62">
        <f t="shared" si="17"/>
        <v>1</v>
      </c>
      <c r="J103" s="62">
        <f t="shared" si="18"/>
        <v>4</v>
      </c>
      <c r="K103" s="62">
        <f t="shared" si="19"/>
        <v>17</v>
      </c>
      <c r="L103" s="87">
        <f>WORKDAY.INTL(L102,1,11,JoursFériés22[])</f>
        <v>44681</v>
      </c>
      <c r="O103" s="62">
        <f t="shared" si="20"/>
        <v>2023</v>
      </c>
      <c r="P103" s="62">
        <f t="shared" si="21"/>
        <v>1</v>
      </c>
      <c r="Q103" s="62">
        <f t="shared" si="22"/>
        <v>4</v>
      </c>
      <c r="R103" s="62">
        <f t="shared" si="23"/>
        <v>17</v>
      </c>
      <c r="S103" s="87">
        <f>WORKDAY.INTL(S102,1,11,JoursFériés23[])</f>
        <v>45045</v>
      </c>
    </row>
    <row r="104" spans="1:19" x14ac:dyDescent="0.25">
      <c r="A104" s="62">
        <f t="shared" si="12"/>
        <v>2021</v>
      </c>
      <c r="B104" s="62">
        <f t="shared" si="13"/>
        <v>1</v>
      </c>
      <c r="C104" s="62">
        <f t="shared" si="14"/>
        <v>5</v>
      </c>
      <c r="D104" s="62">
        <f t="shared" si="15"/>
        <v>18</v>
      </c>
      <c r="E104" s="87">
        <f>WORKDAY.INTL(E103,1,11,JoursFériés21[])</f>
        <v>44320</v>
      </c>
      <c r="H104" s="62">
        <f t="shared" si="16"/>
        <v>2022</v>
      </c>
      <c r="I104" s="62">
        <f t="shared" si="17"/>
        <v>1</v>
      </c>
      <c r="J104" s="62">
        <f t="shared" si="18"/>
        <v>5</v>
      </c>
      <c r="K104" s="62">
        <f t="shared" si="19"/>
        <v>18</v>
      </c>
      <c r="L104" s="87">
        <f>WORKDAY.INTL(L103,1,11,JoursFériés22[])</f>
        <v>44683</v>
      </c>
      <c r="O104" s="62">
        <f t="shared" si="20"/>
        <v>2023</v>
      </c>
      <c r="P104" s="62">
        <f t="shared" si="21"/>
        <v>1</v>
      </c>
      <c r="Q104" s="62">
        <f t="shared" si="22"/>
        <v>5</v>
      </c>
      <c r="R104" s="62">
        <f t="shared" si="23"/>
        <v>18</v>
      </c>
      <c r="S104" s="87">
        <f>WORKDAY.INTL(S103,1,11,JoursFériés23[])</f>
        <v>45048</v>
      </c>
    </row>
    <row r="105" spans="1:19" x14ac:dyDescent="0.25">
      <c r="A105" s="62">
        <f t="shared" si="12"/>
        <v>2021</v>
      </c>
      <c r="B105" s="62">
        <f t="shared" si="13"/>
        <v>1</v>
      </c>
      <c r="C105" s="62">
        <f t="shared" si="14"/>
        <v>5</v>
      </c>
      <c r="D105" s="62">
        <f t="shared" si="15"/>
        <v>18</v>
      </c>
      <c r="E105" s="87">
        <f>WORKDAY.INTL(E104,1,11,JoursFériés21[])</f>
        <v>44321</v>
      </c>
      <c r="H105" s="62">
        <f t="shared" si="16"/>
        <v>2022</v>
      </c>
      <c r="I105" s="62">
        <f t="shared" si="17"/>
        <v>1</v>
      </c>
      <c r="J105" s="62">
        <f t="shared" si="18"/>
        <v>5</v>
      </c>
      <c r="K105" s="62">
        <f t="shared" si="19"/>
        <v>18</v>
      </c>
      <c r="L105" s="87">
        <f>WORKDAY.INTL(L104,1,11,JoursFériés22[])</f>
        <v>44684</v>
      </c>
      <c r="O105" s="62">
        <f t="shared" si="20"/>
        <v>2023</v>
      </c>
      <c r="P105" s="62">
        <f t="shared" si="21"/>
        <v>1</v>
      </c>
      <c r="Q105" s="62">
        <f t="shared" si="22"/>
        <v>5</v>
      </c>
      <c r="R105" s="62">
        <f t="shared" si="23"/>
        <v>18</v>
      </c>
      <c r="S105" s="87">
        <f>WORKDAY.INTL(S104,1,11,JoursFériés23[])</f>
        <v>45049</v>
      </c>
    </row>
    <row r="106" spans="1:19" x14ac:dyDescent="0.25">
      <c r="A106" s="62">
        <f t="shared" si="12"/>
        <v>2021</v>
      </c>
      <c r="B106" s="62">
        <f t="shared" si="13"/>
        <v>1</v>
      </c>
      <c r="C106" s="62">
        <f t="shared" si="14"/>
        <v>5</v>
      </c>
      <c r="D106" s="62">
        <f t="shared" si="15"/>
        <v>18</v>
      </c>
      <c r="E106" s="87">
        <f>WORKDAY.INTL(E105,1,11,JoursFériés21[])</f>
        <v>44322</v>
      </c>
      <c r="H106" s="62">
        <f t="shared" si="16"/>
        <v>2022</v>
      </c>
      <c r="I106" s="62">
        <f t="shared" si="17"/>
        <v>1</v>
      </c>
      <c r="J106" s="62">
        <f t="shared" si="18"/>
        <v>5</v>
      </c>
      <c r="K106" s="62">
        <f t="shared" si="19"/>
        <v>18</v>
      </c>
      <c r="L106" s="87">
        <f>WORKDAY.INTL(L105,1,11,JoursFériés22[])</f>
        <v>44685</v>
      </c>
      <c r="O106" s="62">
        <f t="shared" si="20"/>
        <v>2023</v>
      </c>
      <c r="P106" s="62">
        <f t="shared" si="21"/>
        <v>1</v>
      </c>
      <c r="Q106" s="62">
        <f t="shared" si="22"/>
        <v>5</v>
      </c>
      <c r="R106" s="62">
        <f t="shared" si="23"/>
        <v>18</v>
      </c>
      <c r="S106" s="87">
        <f>WORKDAY.INTL(S105,1,11,JoursFériés23[])</f>
        <v>45050</v>
      </c>
    </row>
    <row r="107" spans="1:19" x14ac:dyDescent="0.25">
      <c r="A107" s="62">
        <f t="shared" si="12"/>
        <v>2021</v>
      </c>
      <c r="B107" s="62">
        <f t="shared" si="13"/>
        <v>1</v>
      </c>
      <c r="C107" s="62">
        <f t="shared" si="14"/>
        <v>5</v>
      </c>
      <c r="D107" s="62">
        <f t="shared" si="15"/>
        <v>18</v>
      </c>
      <c r="E107" s="87">
        <f>WORKDAY.INTL(E106,1,11,JoursFériés21[])</f>
        <v>44323</v>
      </c>
      <c r="H107" s="62">
        <f t="shared" si="16"/>
        <v>2022</v>
      </c>
      <c r="I107" s="62">
        <f t="shared" si="17"/>
        <v>1</v>
      </c>
      <c r="J107" s="62">
        <f t="shared" si="18"/>
        <v>5</v>
      </c>
      <c r="K107" s="62">
        <f t="shared" si="19"/>
        <v>18</v>
      </c>
      <c r="L107" s="87">
        <f>WORKDAY.INTL(L106,1,11,JoursFériés22[])</f>
        <v>44686</v>
      </c>
      <c r="O107" s="62">
        <f t="shared" si="20"/>
        <v>2023</v>
      </c>
      <c r="P107" s="62">
        <f t="shared" si="21"/>
        <v>1</v>
      </c>
      <c r="Q107" s="62">
        <f t="shared" si="22"/>
        <v>5</v>
      </c>
      <c r="R107" s="62">
        <f t="shared" si="23"/>
        <v>18</v>
      </c>
      <c r="S107" s="87">
        <f>WORKDAY.INTL(S106,1,11,JoursFériés23[])</f>
        <v>45051</v>
      </c>
    </row>
    <row r="108" spans="1:19" x14ac:dyDescent="0.25">
      <c r="A108" s="62">
        <f t="shared" si="12"/>
        <v>2021</v>
      </c>
      <c r="B108" s="62">
        <f t="shared" si="13"/>
        <v>1</v>
      </c>
      <c r="C108" s="62">
        <f t="shared" si="14"/>
        <v>5</v>
      </c>
      <c r="D108" s="62">
        <f t="shared" si="15"/>
        <v>19</v>
      </c>
      <c r="E108" s="87">
        <f>WORKDAY.INTL(E107,1,11,JoursFériés21[])</f>
        <v>44326</v>
      </c>
      <c r="H108" s="62">
        <f t="shared" si="16"/>
        <v>2022</v>
      </c>
      <c r="I108" s="62">
        <f t="shared" si="17"/>
        <v>1</v>
      </c>
      <c r="J108" s="62">
        <f t="shared" si="18"/>
        <v>5</v>
      </c>
      <c r="K108" s="62">
        <f t="shared" si="19"/>
        <v>18</v>
      </c>
      <c r="L108" s="87">
        <f>WORKDAY.INTL(L107,1,11,JoursFériés22[])</f>
        <v>44687</v>
      </c>
      <c r="O108" s="62">
        <f t="shared" si="20"/>
        <v>2023</v>
      </c>
      <c r="P108" s="62">
        <f t="shared" si="21"/>
        <v>1</v>
      </c>
      <c r="Q108" s="62">
        <f t="shared" si="22"/>
        <v>5</v>
      </c>
      <c r="R108" s="62">
        <f t="shared" si="23"/>
        <v>18</v>
      </c>
      <c r="S108" s="87">
        <f>WORKDAY.INTL(S107,1,11,JoursFériés23[])</f>
        <v>45052</v>
      </c>
    </row>
    <row r="109" spans="1:19" x14ac:dyDescent="0.25">
      <c r="A109" s="62">
        <f t="shared" si="12"/>
        <v>2021</v>
      </c>
      <c r="B109" s="62">
        <f t="shared" si="13"/>
        <v>1</v>
      </c>
      <c r="C109" s="62">
        <f t="shared" si="14"/>
        <v>5</v>
      </c>
      <c r="D109" s="62">
        <f t="shared" si="15"/>
        <v>19</v>
      </c>
      <c r="E109" s="87">
        <f>WORKDAY.INTL(E108,1,11,JoursFériés21[])</f>
        <v>44327</v>
      </c>
      <c r="H109" s="62">
        <f t="shared" si="16"/>
        <v>2022</v>
      </c>
      <c r="I109" s="62">
        <f t="shared" si="17"/>
        <v>1</v>
      </c>
      <c r="J109" s="62">
        <f t="shared" si="18"/>
        <v>5</v>
      </c>
      <c r="K109" s="62">
        <f t="shared" si="19"/>
        <v>18</v>
      </c>
      <c r="L109" s="87">
        <f>WORKDAY.INTL(L108,1,11,JoursFériés22[])</f>
        <v>44688</v>
      </c>
      <c r="O109" s="62">
        <f t="shared" si="20"/>
        <v>2023</v>
      </c>
      <c r="P109" s="62">
        <f t="shared" si="21"/>
        <v>1</v>
      </c>
      <c r="Q109" s="62">
        <f t="shared" si="22"/>
        <v>5</v>
      </c>
      <c r="R109" s="62">
        <f t="shared" si="23"/>
        <v>19</v>
      </c>
      <c r="S109" s="87">
        <f>WORKDAY.INTL(S108,1,11,JoursFériés23[])</f>
        <v>45055</v>
      </c>
    </row>
    <row r="110" spans="1:19" x14ac:dyDescent="0.25">
      <c r="A110" s="62">
        <f t="shared" si="12"/>
        <v>2021</v>
      </c>
      <c r="B110" s="62">
        <f t="shared" si="13"/>
        <v>1</v>
      </c>
      <c r="C110" s="62">
        <f t="shared" si="14"/>
        <v>5</v>
      </c>
      <c r="D110" s="62">
        <f t="shared" si="15"/>
        <v>19</v>
      </c>
      <c r="E110" s="87">
        <f>WORKDAY.INTL(E109,1,11,JoursFériés21[])</f>
        <v>44328</v>
      </c>
      <c r="H110" s="62">
        <f t="shared" si="16"/>
        <v>2022</v>
      </c>
      <c r="I110" s="62">
        <f t="shared" si="17"/>
        <v>1</v>
      </c>
      <c r="J110" s="62">
        <f t="shared" si="18"/>
        <v>5</v>
      </c>
      <c r="K110" s="62">
        <f t="shared" si="19"/>
        <v>19</v>
      </c>
      <c r="L110" s="87">
        <f>WORKDAY.INTL(L109,1,11,JoursFériés22[])</f>
        <v>44690</v>
      </c>
      <c r="O110" s="62">
        <f t="shared" si="20"/>
        <v>2023</v>
      </c>
      <c r="P110" s="62">
        <f t="shared" si="21"/>
        <v>1</v>
      </c>
      <c r="Q110" s="62">
        <f t="shared" si="22"/>
        <v>5</v>
      </c>
      <c r="R110" s="62">
        <f t="shared" si="23"/>
        <v>19</v>
      </c>
      <c r="S110" s="87">
        <f>WORKDAY.INTL(S109,1,11,JoursFériés23[])</f>
        <v>45056</v>
      </c>
    </row>
    <row r="111" spans="1:19" x14ac:dyDescent="0.25">
      <c r="A111" s="62">
        <f t="shared" si="12"/>
        <v>2021</v>
      </c>
      <c r="B111" s="62">
        <f t="shared" si="13"/>
        <v>1</v>
      </c>
      <c r="C111" s="62">
        <f t="shared" si="14"/>
        <v>5</v>
      </c>
      <c r="D111" s="62">
        <f t="shared" si="15"/>
        <v>19</v>
      </c>
      <c r="E111" s="87">
        <f>WORKDAY.INTL(E110,1,11,JoursFériés21[])</f>
        <v>44330</v>
      </c>
      <c r="H111" s="62">
        <f t="shared" si="16"/>
        <v>2022</v>
      </c>
      <c r="I111" s="62">
        <f t="shared" si="17"/>
        <v>1</v>
      </c>
      <c r="J111" s="62">
        <f t="shared" si="18"/>
        <v>5</v>
      </c>
      <c r="K111" s="62">
        <f t="shared" si="19"/>
        <v>19</v>
      </c>
      <c r="L111" s="87">
        <f>WORKDAY.INTL(L110,1,11,JoursFériés22[])</f>
        <v>44691</v>
      </c>
      <c r="O111" s="62">
        <f t="shared" si="20"/>
        <v>2023</v>
      </c>
      <c r="P111" s="62">
        <f t="shared" si="21"/>
        <v>1</v>
      </c>
      <c r="Q111" s="62">
        <f t="shared" si="22"/>
        <v>5</v>
      </c>
      <c r="R111" s="62">
        <f t="shared" si="23"/>
        <v>19</v>
      </c>
      <c r="S111" s="87">
        <f>WORKDAY.INTL(S110,1,11,JoursFériés23[])</f>
        <v>45057</v>
      </c>
    </row>
    <row r="112" spans="1:19" x14ac:dyDescent="0.25">
      <c r="A112" s="62">
        <f t="shared" si="12"/>
        <v>2021</v>
      </c>
      <c r="B112" s="62">
        <f t="shared" si="13"/>
        <v>1</v>
      </c>
      <c r="C112" s="62">
        <f t="shared" si="14"/>
        <v>5</v>
      </c>
      <c r="D112" s="62">
        <f t="shared" si="15"/>
        <v>19</v>
      </c>
      <c r="E112" s="87">
        <f>WORKDAY.INTL(E111,1,11,JoursFériés21[])</f>
        <v>44331</v>
      </c>
      <c r="H112" s="62">
        <f t="shared" si="16"/>
        <v>2022</v>
      </c>
      <c r="I112" s="62">
        <f t="shared" si="17"/>
        <v>1</v>
      </c>
      <c r="J112" s="62">
        <f t="shared" si="18"/>
        <v>5</v>
      </c>
      <c r="K112" s="62">
        <f t="shared" si="19"/>
        <v>19</v>
      </c>
      <c r="L112" s="87">
        <f>WORKDAY.INTL(L111,1,11,JoursFériés22[])</f>
        <v>44692</v>
      </c>
      <c r="O112" s="62">
        <f t="shared" si="20"/>
        <v>2023</v>
      </c>
      <c r="P112" s="62">
        <f t="shared" si="21"/>
        <v>1</v>
      </c>
      <c r="Q112" s="62">
        <f t="shared" si="22"/>
        <v>5</v>
      </c>
      <c r="R112" s="62">
        <f t="shared" si="23"/>
        <v>19</v>
      </c>
      <c r="S112" s="87">
        <f>WORKDAY.INTL(S111,1,11,JoursFériés23[])</f>
        <v>45058</v>
      </c>
    </row>
    <row r="113" spans="1:19" x14ac:dyDescent="0.25">
      <c r="A113" s="62">
        <f t="shared" si="12"/>
        <v>2021</v>
      </c>
      <c r="B113" s="62">
        <f t="shared" si="13"/>
        <v>1</v>
      </c>
      <c r="C113" s="62">
        <f t="shared" si="14"/>
        <v>5</v>
      </c>
      <c r="D113" s="62">
        <f t="shared" si="15"/>
        <v>20</v>
      </c>
      <c r="E113" s="87">
        <f>WORKDAY.INTL(E112,1,11,JoursFériés21[])</f>
        <v>44333</v>
      </c>
      <c r="H113" s="62">
        <f t="shared" si="16"/>
        <v>2022</v>
      </c>
      <c r="I113" s="62">
        <f t="shared" si="17"/>
        <v>1</v>
      </c>
      <c r="J113" s="62">
        <f t="shared" si="18"/>
        <v>5</v>
      </c>
      <c r="K113" s="62">
        <f t="shared" si="19"/>
        <v>19</v>
      </c>
      <c r="L113" s="87">
        <f>WORKDAY.INTL(L112,1,11,JoursFériés22[])</f>
        <v>44693</v>
      </c>
      <c r="O113" s="62">
        <f t="shared" si="20"/>
        <v>2023</v>
      </c>
      <c r="P113" s="62">
        <f t="shared" si="21"/>
        <v>1</v>
      </c>
      <c r="Q113" s="62">
        <f t="shared" si="22"/>
        <v>5</v>
      </c>
      <c r="R113" s="62">
        <f t="shared" si="23"/>
        <v>19</v>
      </c>
      <c r="S113" s="87">
        <f>WORKDAY.INTL(S112,1,11,JoursFériés23[])</f>
        <v>45059</v>
      </c>
    </row>
    <row r="114" spans="1:19" x14ac:dyDescent="0.25">
      <c r="A114" s="62">
        <f t="shared" si="12"/>
        <v>2021</v>
      </c>
      <c r="B114" s="62">
        <f t="shared" si="13"/>
        <v>1</v>
      </c>
      <c r="C114" s="62">
        <f t="shared" si="14"/>
        <v>5</v>
      </c>
      <c r="D114" s="62">
        <f t="shared" si="15"/>
        <v>20</v>
      </c>
      <c r="E114" s="87">
        <f>WORKDAY.INTL(E113,1,11,JoursFériés21[])</f>
        <v>44334</v>
      </c>
      <c r="H114" s="62">
        <f t="shared" si="16"/>
        <v>2022</v>
      </c>
      <c r="I114" s="62">
        <f t="shared" si="17"/>
        <v>1</v>
      </c>
      <c r="J114" s="62">
        <f t="shared" si="18"/>
        <v>5</v>
      </c>
      <c r="K114" s="62">
        <f t="shared" si="19"/>
        <v>19</v>
      </c>
      <c r="L114" s="87">
        <f>WORKDAY.INTL(L113,1,11,JoursFériés22[])</f>
        <v>44694</v>
      </c>
      <c r="O114" s="62">
        <f t="shared" si="20"/>
        <v>2023</v>
      </c>
      <c r="P114" s="62">
        <f t="shared" si="21"/>
        <v>1</v>
      </c>
      <c r="Q114" s="62">
        <f t="shared" si="22"/>
        <v>5</v>
      </c>
      <c r="R114" s="62">
        <f t="shared" si="23"/>
        <v>20</v>
      </c>
      <c r="S114" s="87">
        <f>WORKDAY.INTL(S113,1,11,JoursFériés23[])</f>
        <v>45061</v>
      </c>
    </row>
    <row r="115" spans="1:19" x14ac:dyDescent="0.25">
      <c r="A115" s="62">
        <f t="shared" si="12"/>
        <v>2021</v>
      </c>
      <c r="B115" s="62">
        <f t="shared" si="13"/>
        <v>1</v>
      </c>
      <c r="C115" s="62">
        <f t="shared" si="14"/>
        <v>5</v>
      </c>
      <c r="D115" s="62">
        <f t="shared" si="15"/>
        <v>20</v>
      </c>
      <c r="E115" s="87">
        <f>WORKDAY.INTL(E114,1,11,JoursFériés21[])</f>
        <v>44335</v>
      </c>
      <c r="H115" s="62">
        <f t="shared" si="16"/>
        <v>2022</v>
      </c>
      <c r="I115" s="62">
        <f t="shared" si="17"/>
        <v>1</v>
      </c>
      <c r="J115" s="62">
        <f t="shared" si="18"/>
        <v>5</v>
      </c>
      <c r="K115" s="62">
        <f t="shared" si="19"/>
        <v>19</v>
      </c>
      <c r="L115" s="87">
        <f>WORKDAY.INTL(L114,1,11,JoursFériés22[])</f>
        <v>44695</v>
      </c>
      <c r="O115" s="62">
        <f t="shared" si="20"/>
        <v>2023</v>
      </c>
      <c r="P115" s="62">
        <f t="shared" si="21"/>
        <v>1</v>
      </c>
      <c r="Q115" s="62">
        <f t="shared" si="22"/>
        <v>5</v>
      </c>
      <c r="R115" s="62">
        <f t="shared" si="23"/>
        <v>20</v>
      </c>
      <c r="S115" s="87">
        <f>WORKDAY.INTL(S114,1,11,JoursFériés23[])</f>
        <v>45062</v>
      </c>
    </row>
    <row r="116" spans="1:19" x14ac:dyDescent="0.25">
      <c r="A116" s="62">
        <f t="shared" si="12"/>
        <v>2021</v>
      </c>
      <c r="B116" s="62">
        <f t="shared" si="13"/>
        <v>1</v>
      </c>
      <c r="C116" s="62">
        <f t="shared" si="14"/>
        <v>5</v>
      </c>
      <c r="D116" s="62">
        <f t="shared" si="15"/>
        <v>20</v>
      </c>
      <c r="E116" s="87">
        <f>WORKDAY.INTL(E115,1,11,JoursFériés21[])</f>
        <v>44336</v>
      </c>
      <c r="H116" s="62">
        <f t="shared" si="16"/>
        <v>2022</v>
      </c>
      <c r="I116" s="62">
        <f t="shared" si="17"/>
        <v>1</v>
      </c>
      <c r="J116" s="62">
        <f t="shared" si="18"/>
        <v>5</v>
      </c>
      <c r="K116" s="62">
        <f t="shared" si="19"/>
        <v>20</v>
      </c>
      <c r="L116" s="87">
        <f>WORKDAY.INTL(L115,1,11,JoursFériés22[])</f>
        <v>44697</v>
      </c>
      <c r="O116" s="62">
        <f t="shared" si="20"/>
        <v>2023</v>
      </c>
      <c r="P116" s="62">
        <f t="shared" si="21"/>
        <v>1</v>
      </c>
      <c r="Q116" s="62">
        <f t="shared" si="22"/>
        <v>5</v>
      </c>
      <c r="R116" s="62">
        <f t="shared" si="23"/>
        <v>20</v>
      </c>
      <c r="S116" s="87">
        <f>WORKDAY.INTL(S115,1,11,JoursFériés23[])</f>
        <v>45063</v>
      </c>
    </row>
    <row r="117" spans="1:19" x14ac:dyDescent="0.25">
      <c r="A117" s="62">
        <f t="shared" si="12"/>
        <v>2021</v>
      </c>
      <c r="B117" s="62">
        <f t="shared" si="13"/>
        <v>1</v>
      </c>
      <c r="C117" s="62">
        <f t="shared" si="14"/>
        <v>5</v>
      </c>
      <c r="D117" s="62">
        <f t="shared" si="15"/>
        <v>20</v>
      </c>
      <c r="E117" s="87">
        <f>WORKDAY.INTL(E116,1,11,JoursFériés21[])</f>
        <v>44337</v>
      </c>
      <c r="H117" s="62">
        <f t="shared" si="16"/>
        <v>2022</v>
      </c>
      <c r="I117" s="62">
        <f t="shared" si="17"/>
        <v>1</v>
      </c>
      <c r="J117" s="62">
        <f t="shared" si="18"/>
        <v>5</v>
      </c>
      <c r="K117" s="62">
        <f t="shared" si="19"/>
        <v>20</v>
      </c>
      <c r="L117" s="87">
        <f>WORKDAY.INTL(L116,1,11,JoursFériés22[])</f>
        <v>44698</v>
      </c>
      <c r="O117" s="62">
        <f t="shared" si="20"/>
        <v>2023</v>
      </c>
      <c r="P117" s="62">
        <f t="shared" si="21"/>
        <v>1</v>
      </c>
      <c r="Q117" s="62">
        <f t="shared" si="22"/>
        <v>5</v>
      </c>
      <c r="R117" s="62">
        <f t="shared" si="23"/>
        <v>20</v>
      </c>
      <c r="S117" s="87">
        <f>WORKDAY.INTL(S116,1,11,JoursFériés23[])</f>
        <v>45065</v>
      </c>
    </row>
    <row r="118" spans="1:19" x14ac:dyDescent="0.25">
      <c r="A118" s="62">
        <f t="shared" si="12"/>
        <v>2021</v>
      </c>
      <c r="B118" s="62">
        <f t="shared" si="13"/>
        <v>1</v>
      </c>
      <c r="C118" s="62">
        <f t="shared" si="14"/>
        <v>5</v>
      </c>
      <c r="D118" s="62">
        <f t="shared" si="15"/>
        <v>20</v>
      </c>
      <c r="E118" s="87">
        <f>WORKDAY.INTL(E117,1,11,JoursFériés21[])</f>
        <v>44338</v>
      </c>
      <c r="H118" s="62">
        <f t="shared" si="16"/>
        <v>2022</v>
      </c>
      <c r="I118" s="62">
        <f t="shared" si="17"/>
        <v>1</v>
      </c>
      <c r="J118" s="62">
        <f t="shared" si="18"/>
        <v>5</v>
      </c>
      <c r="K118" s="62">
        <f t="shared" si="19"/>
        <v>20</v>
      </c>
      <c r="L118" s="87">
        <f>WORKDAY.INTL(L117,1,11,JoursFériés22[])</f>
        <v>44699</v>
      </c>
      <c r="O118" s="62">
        <f t="shared" si="20"/>
        <v>2023</v>
      </c>
      <c r="P118" s="62">
        <f t="shared" si="21"/>
        <v>1</v>
      </c>
      <c r="Q118" s="62">
        <f t="shared" si="22"/>
        <v>5</v>
      </c>
      <c r="R118" s="62">
        <f t="shared" si="23"/>
        <v>20</v>
      </c>
      <c r="S118" s="87">
        <f>WORKDAY.INTL(S117,1,11,JoursFériés23[])</f>
        <v>45066</v>
      </c>
    </row>
    <row r="119" spans="1:19" x14ac:dyDescent="0.25">
      <c r="A119" s="62">
        <f t="shared" si="12"/>
        <v>2021</v>
      </c>
      <c r="B119" s="62">
        <f t="shared" si="13"/>
        <v>1</v>
      </c>
      <c r="C119" s="62">
        <f t="shared" si="14"/>
        <v>5</v>
      </c>
      <c r="D119" s="62">
        <f t="shared" si="15"/>
        <v>21</v>
      </c>
      <c r="E119" s="87">
        <f>WORKDAY.INTL(E118,1,11,JoursFériés21[])</f>
        <v>44341</v>
      </c>
      <c r="H119" s="62">
        <f t="shared" si="16"/>
        <v>2022</v>
      </c>
      <c r="I119" s="62">
        <f t="shared" si="17"/>
        <v>1</v>
      </c>
      <c r="J119" s="62">
        <f t="shared" si="18"/>
        <v>5</v>
      </c>
      <c r="K119" s="62">
        <f t="shared" si="19"/>
        <v>20</v>
      </c>
      <c r="L119" s="87">
        <f>WORKDAY.INTL(L118,1,11,JoursFériés22[])</f>
        <v>44700</v>
      </c>
      <c r="O119" s="62">
        <f t="shared" si="20"/>
        <v>2023</v>
      </c>
      <c r="P119" s="62">
        <f t="shared" si="21"/>
        <v>1</v>
      </c>
      <c r="Q119" s="62">
        <f t="shared" si="22"/>
        <v>5</v>
      </c>
      <c r="R119" s="62">
        <f t="shared" si="23"/>
        <v>21</v>
      </c>
      <c r="S119" s="87">
        <f>WORKDAY.INTL(S118,1,11,JoursFériés23[])</f>
        <v>45068</v>
      </c>
    </row>
    <row r="120" spans="1:19" x14ac:dyDescent="0.25">
      <c r="A120" s="62">
        <f t="shared" si="12"/>
        <v>2021</v>
      </c>
      <c r="B120" s="62">
        <f t="shared" si="13"/>
        <v>1</v>
      </c>
      <c r="C120" s="62">
        <f t="shared" si="14"/>
        <v>5</v>
      </c>
      <c r="D120" s="62">
        <f t="shared" si="15"/>
        <v>21</v>
      </c>
      <c r="E120" s="87">
        <f>WORKDAY.INTL(E119,1,11,JoursFériés21[])</f>
        <v>44342</v>
      </c>
      <c r="H120" s="62">
        <f t="shared" si="16"/>
        <v>2022</v>
      </c>
      <c r="I120" s="62">
        <f t="shared" si="17"/>
        <v>1</v>
      </c>
      <c r="J120" s="62">
        <f t="shared" si="18"/>
        <v>5</v>
      </c>
      <c r="K120" s="62">
        <f t="shared" si="19"/>
        <v>20</v>
      </c>
      <c r="L120" s="87">
        <f>WORKDAY.INTL(L119,1,11,JoursFériés22[])</f>
        <v>44701</v>
      </c>
      <c r="O120" s="62">
        <f t="shared" si="20"/>
        <v>2023</v>
      </c>
      <c r="P120" s="62">
        <f t="shared" si="21"/>
        <v>1</v>
      </c>
      <c r="Q120" s="62">
        <f t="shared" si="22"/>
        <v>5</v>
      </c>
      <c r="R120" s="62">
        <f t="shared" si="23"/>
        <v>21</v>
      </c>
      <c r="S120" s="87">
        <f>WORKDAY.INTL(S119,1,11,JoursFériés23[])</f>
        <v>45069</v>
      </c>
    </row>
    <row r="121" spans="1:19" x14ac:dyDescent="0.25">
      <c r="A121" s="62">
        <f t="shared" si="12"/>
        <v>2021</v>
      </c>
      <c r="B121" s="62">
        <f t="shared" si="13"/>
        <v>1</v>
      </c>
      <c r="C121" s="62">
        <f t="shared" si="14"/>
        <v>5</v>
      </c>
      <c r="D121" s="62">
        <f t="shared" si="15"/>
        <v>21</v>
      </c>
      <c r="E121" s="87">
        <f>WORKDAY.INTL(E120,1,11,JoursFériés21[])</f>
        <v>44343</v>
      </c>
      <c r="H121" s="62">
        <f t="shared" si="16"/>
        <v>2022</v>
      </c>
      <c r="I121" s="62">
        <f t="shared" si="17"/>
        <v>1</v>
      </c>
      <c r="J121" s="62">
        <f t="shared" si="18"/>
        <v>5</v>
      </c>
      <c r="K121" s="62">
        <f t="shared" si="19"/>
        <v>20</v>
      </c>
      <c r="L121" s="87">
        <f>WORKDAY.INTL(L120,1,11,JoursFériés22[])</f>
        <v>44702</v>
      </c>
      <c r="O121" s="62">
        <f t="shared" si="20"/>
        <v>2023</v>
      </c>
      <c r="P121" s="62">
        <f t="shared" si="21"/>
        <v>1</v>
      </c>
      <c r="Q121" s="62">
        <f t="shared" si="22"/>
        <v>5</v>
      </c>
      <c r="R121" s="62">
        <f t="shared" si="23"/>
        <v>21</v>
      </c>
      <c r="S121" s="87">
        <f>WORKDAY.INTL(S120,1,11,JoursFériés23[])</f>
        <v>45070</v>
      </c>
    </row>
    <row r="122" spans="1:19" x14ac:dyDescent="0.25">
      <c r="A122" s="62">
        <f t="shared" si="12"/>
        <v>2021</v>
      </c>
      <c r="B122" s="62">
        <f t="shared" si="13"/>
        <v>1</v>
      </c>
      <c r="C122" s="62">
        <f t="shared" si="14"/>
        <v>5</v>
      </c>
      <c r="D122" s="62">
        <f t="shared" si="15"/>
        <v>21</v>
      </c>
      <c r="E122" s="87">
        <f>WORKDAY.INTL(E121,1,11,JoursFériés21[])</f>
        <v>44344</v>
      </c>
      <c r="H122" s="62">
        <f t="shared" si="16"/>
        <v>2022</v>
      </c>
      <c r="I122" s="62">
        <f t="shared" si="17"/>
        <v>1</v>
      </c>
      <c r="J122" s="62">
        <f t="shared" si="18"/>
        <v>5</v>
      </c>
      <c r="K122" s="62">
        <f t="shared" si="19"/>
        <v>21</v>
      </c>
      <c r="L122" s="87">
        <f>WORKDAY.INTL(L121,1,11,JoursFériés22[])</f>
        <v>44704</v>
      </c>
      <c r="O122" s="62">
        <f t="shared" si="20"/>
        <v>2023</v>
      </c>
      <c r="P122" s="62">
        <f t="shared" si="21"/>
        <v>1</v>
      </c>
      <c r="Q122" s="62">
        <f t="shared" si="22"/>
        <v>5</v>
      </c>
      <c r="R122" s="62">
        <f t="shared" si="23"/>
        <v>21</v>
      </c>
      <c r="S122" s="87">
        <f>WORKDAY.INTL(S121,1,11,JoursFériés23[])</f>
        <v>45071</v>
      </c>
    </row>
    <row r="123" spans="1:19" x14ac:dyDescent="0.25">
      <c r="A123" s="62">
        <f t="shared" si="12"/>
        <v>2021</v>
      </c>
      <c r="B123" s="62">
        <f t="shared" si="13"/>
        <v>1</v>
      </c>
      <c r="C123" s="62">
        <f t="shared" si="14"/>
        <v>5</v>
      </c>
      <c r="D123" s="62">
        <f t="shared" si="15"/>
        <v>21</v>
      </c>
      <c r="E123" s="87">
        <f>WORKDAY.INTL(E122,1,11,JoursFériés21[])</f>
        <v>44345</v>
      </c>
      <c r="H123" s="62">
        <f t="shared" si="16"/>
        <v>2022</v>
      </c>
      <c r="I123" s="62">
        <f t="shared" si="17"/>
        <v>1</v>
      </c>
      <c r="J123" s="62">
        <f t="shared" si="18"/>
        <v>5</v>
      </c>
      <c r="K123" s="62">
        <f t="shared" si="19"/>
        <v>21</v>
      </c>
      <c r="L123" s="87">
        <f>WORKDAY.INTL(L122,1,11,JoursFériés22[])</f>
        <v>44705</v>
      </c>
      <c r="O123" s="62">
        <f t="shared" si="20"/>
        <v>2023</v>
      </c>
      <c r="P123" s="62">
        <f t="shared" si="21"/>
        <v>1</v>
      </c>
      <c r="Q123" s="62">
        <f t="shared" si="22"/>
        <v>5</v>
      </c>
      <c r="R123" s="62">
        <f t="shared" si="23"/>
        <v>21</v>
      </c>
      <c r="S123" s="87">
        <f>WORKDAY.INTL(S122,1,11,JoursFériés23[])</f>
        <v>45072</v>
      </c>
    </row>
    <row r="124" spans="1:19" x14ac:dyDescent="0.25">
      <c r="A124" s="62">
        <f t="shared" si="12"/>
        <v>2021</v>
      </c>
      <c r="B124" s="62">
        <f t="shared" si="13"/>
        <v>1</v>
      </c>
      <c r="C124" s="62">
        <f t="shared" si="14"/>
        <v>5</v>
      </c>
      <c r="D124" s="62">
        <f t="shared" si="15"/>
        <v>22</v>
      </c>
      <c r="E124" s="87">
        <f>WORKDAY.INTL(E123,1,11,JoursFériés21[])</f>
        <v>44347</v>
      </c>
      <c r="H124" s="62">
        <f t="shared" si="16"/>
        <v>2022</v>
      </c>
      <c r="I124" s="62">
        <f t="shared" si="17"/>
        <v>1</v>
      </c>
      <c r="J124" s="62">
        <f t="shared" si="18"/>
        <v>5</v>
      </c>
      <c r="K124" s="62">
        <f t="shared" si="19"/>
        <v>21</v>
      </c>
      <c r="L124" s="87">
        <f>WORKDAY.INTL(L123,1,11,JoursFériés22[])</f>
        <v>44706</v>
      </c>
      <c r="O124" s="62">
        <f t="shared" si="20"/>
        <v>2023</v>
      </c>
      <c r="P124" s="62">
        <f t="shared" si="21"/>
        <v>1</v>
      </c>
      <c r="Q124" s="62">
        <f t="shared" si="22"/>
        <v>5</v>
      </c>
      <c r="R124" s="62">
        <f t="shared" si="23"/>
        <v>21</v>
      </c>
      <c r="S124" s="87">
        <f>WORKDAY.INTL(S123,1,11,JoursFériés23[])</f>
        <v>45073</v>
      </c>
    </row>
    <row r="125" spans="1:19" x14ac:dyDescent="0.25">
      <c r="A125" s="62">
        <f t="shared" si="12"/>
        <v>2021</v>
      </c>
      <c r="B125" s="62">
        <f t="shared" si="13"/>
        <v>1</v>
      </c>
      <c r="C125" s="62">
        <f t="shared" si="14"/>
        <v>6</v>
      </c>
      <c r="D125" s="62">
        <f t="shared" si="15"/>
        <v>22</v>
      </c>
      <c r="E125" s="87">
        <f>WORKDAY.INTL(E124,1,11,JoursFériés21[])</f>
        <v>44348</v>
      </c>
      <c r="H125" s="62">
        <f t="shared" si="16"/>
        <v>2022</v>
      </c>
      <c r="I125" s="62">
        <f t="shared" si="17"/>
        <v>1</v>
      </c>
      <c r="J125" s="62">
        <f t="shared" si="18"/>
        <v>5</v>
      </c>
      <c r="K125" s="62">
        <f t="shared" si="19"/>
        <v>21</v>
      </c>
      <c r="L125" s="87">
        <f>WORKDAY.INTL(L124,1,11,JoursFériés22[])</f>
        <v>44708</v>
      </c>
      <c r="O125" s="62">
        <f t="shared" si="20"/>
        <v>2023</v>
      </c>
      <c r="P125" s="62">
        <f t="shared" si="21"/>
        <v>1</v>
      </c>
      <c r="Q125" s="62">
        <f t="shared" si="22"/>
        <v>5</v>
      </c>
      <c r="R125" s="62">
        <f t="shared" si="23"/>
        <v>22</v>
      </c>
      <c r="S125" s="87">
        <f>WORKDAY.INTL(S124,1,11,JoursFériés23[])</f>
        <v>45076</v>
      </c>
    </row>
    <row r="126" spans="1:19" x14ac:dyDescent="0.25">
      <c r="A126" s="62">
        <f t="shared" si="12"/>
        <v>2021</v>
      </c>
      <c r="B126" s="62">
        <f t="shared" si="13"/>
        <v>1</v>
      </c>
      <c r="C126" s="62">
        <f t="shared" si="14"/>
        <v>6</v>
      </c>
      <c r="D126" s="62">
        <f t="shared" si="15"/>
        <v>22</v>
      </c>
      <c r="E126" s="87">
        <f>WORKDAY.INTL(E125,1,11,JoursFériés21[])</f>
        <v>44349</v>
      </c>
      <c r="H126" s="62">
        <f t="shared" si="16"/>
        <v>2022</v>
      </c>
      <c r="I126" s="62">
        <f t="shared" si="17"/>
        <v>1</v>
      </c>
      <c r="J126" s="62">
        <f t="shared" si="18"/>
        <v>5</v>
      </c>
      <c r="K126" s="62">
        <f t="shared" si="19"/>
        <v>21</v>
      </c>
      <c r="L126" s="87">
        <f>WORKDAY.INTL(L125,1,11,JoursFériés22[])</f>
        <v>44709</v>
      </c>
      <c r="O126" s="62">
        <f t="shared" si="20"/>
        <v>2023</v>
      </c>
      <c r="P126" s="62">
        <f t="shared" si="21"/>
        <v>1</v>
      </c>
      <c r="Q126" s="62">
        <f t="shared" si="22"/>
        <v>5</v>
      </c>
      <c r="R126" s="62">
        <f t="shared" si="23"/>
        <v>22</v>
      </c>
      <c r="S126" s="87">
        <f>WORKDAY.INTL(S125,1,11,JoursFériés23[])</f>
        <v>45077</v>
      </c>
    </row>
    <row r="127" spans="1:19" x14ac:dyDescent="0.25">
      <c r="A127" s="62">
        <f t="shared" si="12"/>
        <v>2021</v>
      </c>
      <c r="B127" s="62">
        <f t="shared" si="13"/>
        <v>1</v>
      </c>
      <c r="C127" s="62">
        <f t="shared" si="14"/>
        <v>6</v>
      </c>
      <c r="D127" s="62">
        <f t="shared" si="15"/>
        <v>22</v>
      </c>
      <c r="E127" s="87">
        <f>WORKDAY.INTL(E126,1,11,JoursFériés21[])</f>
        <v>44350</v>
      </c>
      <c r="H127" s="62">
        <f t="shared" si="16"/>
        <v>2022</v>
      </c>
      <c r="I127" s="62">
        <f t="shared" si="17"/>
        <v>1</v>
      </c>
      <c r="J127" s="62">
        <f t="shared" si="18"/>
        <v>5</v>
      </c>
      <c r="K127" s="62">
        <f t="shared" si="19"/>
        <v>22</v>
      </c>
      <c r="L127" s="87">
        <f>WORKDAY.INTL(L126,1,11,JoursFériés22[])</f>
        <v>44711</v>
      </c>
      <c r="O127" s="62">
        <f t="shared" si="20"/>
        <v>2023</v>
      </c>
      <c r="P127" s="62">
        <f t="shared" si="21"/>
        <v>1</v>
      </c>
      <c r="Q127" s="62">
        <f t="shared" si="22"/>
        <v>6</v>
      </c>
      <c r="R127" s="62">
        <f t="shared" si="23"/>
        <v>22</v>
      </c>
      <c r="S127" s="87">
        <f>WORKDAY.INTL(S126,1,11,JoursFériés23[])</f>
        <v>45078</v>
      </c>
    </row>
    <row r="128" spans="1:19" x14ac:dyDescent="0.25">
      <c r="A128" s="62">
        <f t="shared" si="12"/>
        <v>2021</v>
      </c>
      <c r="B128" s="62">
        <f t="shared" si="13"/>
        <v>1</v>
      </c>
      <c r="C128" s="62">
        <f t="shared" si="14"/>
        <v>6</v>
      </c>
      <c r="D128" s="62">
        <f t="shared" si="15"/>
        <v>22</v>
      </c>
      <c r="E128" s="87">
        <f>WORKDAY.INTL(E127,1,11,JoursFériés21[])</f>
        <v>44351</v>
      </c>
      <c r="H128" s="62">
        <f t="shared" si="16"/>
        <v>2022</v>
      </c>
      <c r="I128" s="62">
        <f t="shared" si="17"/>
        <v>1</v>
      </c>
      <c r="J128" s="62">
        <f t="shared" si="18"/>
        <v>5</v>
      </c>
      <c r="K128" s="62">
        <f t="shared" si="19"/>
        <v>22</v>
      </c>
      <c r="L128" s="87">
        <f>WORKDAY.INTL(L127,1,11,JoursFériés22[])</f>
        <v>44712</v>
      </c>
      <c r="O128" s="62">
        <f t="shared" si="20"/>
        <v>2023</v>
      </c>
      <c r="P128" s="62">
        <f t="shared" si="21"/>
        <v>1</v>
      </c>
      <c r="Q128" s="62">
        <f t="shared" si="22"/>
        <v>6</v>
      </c>
      <c r="R128" s="62">
        <f t="shared" si="23"/>
        <v>22</v>
      </c>
      <c r="S128" s="87">
        <f>WORKDAY.INTL(S127,1,11,JoursFériés23[])</f>
        <v>45079</v>
      </c>
    </row>
    <row r="129" spans="1:19" x14ac:dyDescent="0.25">
      <c r="A129" s="62">
        <f t="shared" si="12"/>
        <v>2021</v>
      </c>
      <c r="B129" s="62">
        <f t="shared" si="13"/>
        <v>1</v>
      </c>
      <c r="C129" s="62">
        <f t="shared" si="14"/>
        <v>6</v>
      </c>
      <c r="D129" s="62">
        <f t="shared" si="15"/>
        <v>22</v>
      </c>
      <c r="E129" s="87">
        <f>WORKDAY.INTL(E128,1,11,JoursFériés21[])</f>
        <v>44352</v>
      </c>
      <c r="H129" s="62">
        <f t="shared" si="16"/>
        <v>2022</v>
      </c>
      <c r="I129" s="62">
        <f t="shared" si="17"/>
        <v>1</v>
      </c>
      <c r="J129" s="62">
        <f t="shared" si="18"/>
        <v>6</v>
      </c>
      <c r="K129" s="62">
        <f t="shared" si="19"/>
        <v>22</v>
      </c>
      <c r="L129" s="87">
        <f>WORKDAY.INTL(L128,1,11,JoursFériés22[])</f>
        <v>44713</v>
      </c>
      <c r="O129" s="62">
        <f t="shared" si="20"/>
        <v>2023</v>
      </c>
      <c r="P129" s="62">
        <f t="shared" si="21"/>
        <v>1</v>
      </c>
      <c r="Q129" s="62">
        <f t="shared" si="22"/>
        <v>6</v>
      </c>
      <c r="R129" s="62">
        <f t="shared" si="23"/>
        <v>22</v>
      </c>
      <c r="S129" s="87">
        <f>WORKDAY.INTL(S128,1,11,JoursFériés23[])</f>
        <v>45080</v>
      </c>
    </row>
    <row r="130" spans="1:19" x14ac:dyDescent="0.25">
      <c r="A130" s="62">
        <f t="shared" si="12"/>
        <v>2021</v>
      </c>
      <c r="B130" s="62">
        <f t="shared" si="13"/>
        <v>1</v>
      </c>
      <c r="C130" s="62">
        <f t="shared" si="14"/>
        <v>6</v>
      </c>
      <c r="D130" s="62">
        <f t="shared" si="15"/>
        <v>23</v>
      </c>
      <c r="E130" s="87">
        <f>WORKDAY.INTL(E129,1,11,JoursFériés21[])</f>
        <v>44354</v>
      </c>
      <c r="H130" s="62">
        <f t="shared" si="16"/>
        <v>2022</v>
      </c>
      <c r="I130" s="62">
        <f t="shared" si="17"/>
        <v>1</v>
      </c>
      <c r="J130" s="62">
        <f t="shared" si="18"/>
        <v>6</v>
      </c>
      <c r="K130" s="62">
        <f t="shared" si="19"/>
        <v>22</v>
      </c>
      <c r="L130" s="87">
        <f>WORKDAY.INTL(L129,1,11,JoursFériés22[])</f>
        <v>44714</v>
      </c>
      <c r="O130" s="62">
        <f t="shared" si="20"/>
        <v>2023</v>
      </c>
      <c r="P130" s="62">
        <f t="shared" si="21"/>
        <v>1</v>
      </c>
      <c r="Q130" s="62">
        <f t="shared" si="22"/>
        <v>6</v>
      </c>
      <c r="R130" s="62">
        <f t="shared" si="23"/>
        <v>23</v>
      </c>
      <c r="S130" s="87">
        <f>WORKDAY.INTL(S129,1,11,JoursFériés23[])</f>
        <v>45082</v>
      </c>
    </row>
    <row r="131" spans="1:19" x14ac:dyDescent="0.25">
      <c r="A131" s="62">
        <f t="shared" si="12"/>
        <v>2021</v>
      </c>
      <c r="B131" s="62">
        <f t="shared" si="13"/>
        <v>1</v>
      </c>
      <c r="C131" s="62">
        <f t="shared" si="14"/>
        <v>6</v>
      </c>
      <c r="D131" s="62">
        <f t="shared" si="15"/>
        <v>23</v>
      </c>
      <c r="E131" s="87">
        <f>WORKDAY.INTL(E130,1,11,JoursFériés21[])</f>
        <v>44355</v>
      </c>
      <c r="H131" s="62">
        <f t="shared" si="16"/>
        <v>2022</v>
      </c>
      <c r="I131" s="62">
        <f t="shared" si="17"/>
        <v>1</v>
      </c>
      <c r="J131" s="62">
        <f t="shared" si="18"/>
        <v>6</v>
      </c>
      <c r="K131" s="62">
        <f t="shared" si="19"/>
        <v>22</v>
      </c>
      <c r="L131" s="87">
        <f>WORKDAY.INTL(L130,1,11,JoursFériés22[])</f>
        <v>44715</v>
      </c>
      <c r="O131" s="62">
        <f t="shared" si="20"/>
        <v>2023</v>
      </c>
      <c r="P131" s="62">
        <f t="shared" si="21"/>
        <v>1</v>
      </c>
      <c r="Q131" s="62">
        <f t="shared" si="22"/>
        <v>6</v>
      </c>
      <c r="R131" s="62">
        <f t="shared" si="23"/>
        <v>23</v>
      </c>
      <c r="S131" s="87">
        <f>WORKDAY.INTL(S130,1,11,JoursFériés23[])</f>
        <v>45083</v>
      </c>
    </row>
    <row r="132" spans="1:19" x14ac:dyDescent="0.25">
      <c r="A132" s="62">
        <f t="shared" ref="A132:A195" si="24">YEAR(E132)</f>
        <v>2021</v>
      </c>
      <c r="B132" s="62">
        <f t="shared" ref="B132:B195" si="25">IF(MONTH(E132)&lt;7,1,2)</f>
        <v>1</v>
      </c>
      <c r="C132" s="62">
        <f t="shared" ref="C132:C195" si="26">MONTH(E132)</f>
        <v>6</v>
      </c>
      <c r="D132" s="62">
        <f t="shared" ref="D132:D195" si="27">_xlfn.ISOWEEKNUM(E132)</f>
        <v>23</v>
      </c>
      <c r="E132" s="87">
        <f>WORKDAY.INTL(E131,1,11,JoursFériés21[])</f>
        <v>44356</v>
      </c>
      <c r="H132" s="62">
        <f t="shared" ref="H132:H195" si="28">YEAR(L132)</f>
        <v>2022</v>
      </c>
      <c r="I132" s="62">
        <f t="shared" ref="I132:I195" si="29">IF(MONTH(L132)&lt;7,1,2)</f>
        <v>1</v>
      </c>
      <c r="J132" s="62">
        <f t="shared" ref="J132:J195" si="30">MONTH(L132)</f>
        <v>6</v>
      </c>
      <c r="K132" s="62">
        <f t="shared" ref="K132:K195" si="31">_xlfn.ISOWEEKNUM(L132)</f>
        <v>22</v>
      </c>
      <c r="L132" s="87">
        <f>WORKDAY.INTL(L131,1,11,JoursFériés22[])</f>
        <v>44716</v>
      </c>
      <c r="O132" s="62">
        <f t="shared" ref="O132:O195" si="32">YEAR(S132)</f>
        <v>2023</v>
      </c>
      <c r="P132" s="62">
        <f t="shared" ref="P132:P195" si="33">IF(MONTH(S132)&lt;7,1,2)</f>
        <v>1</v>
      </c>
      <c r="Q132" s="62">
        <f t="shared" ref="Q132:Q195" si="34">MONTH(S132)</f>
        <v>6</v>
      </c>
      <c r="R132" s="62">
        <f t="shared" ref="R132:R195" si="35">_xlfn.ISOWEEKNUM(S132)</f>
        <v>23</v>
      </c>
      <c r="S132" s="87">
        <f>WORKDAY.INTL(S131,1,11,JoursFériés23[])</f>
        <v>45084</v>
      </c>
    </row>
    <row r="133" spans="1:19" x14ac:dyDescent="0.25">
      <c r="A133" s="62">
        <f t="shared" si="24"/>
        <v>2021</v>
      </c>
      <c r="B133" s="62">
        <f t="shared" si="25"/>
        <v>1</v>
      </c>
      <c r="C133" s="62">
        <f t="shared" si="26"/>
        <v>6</v>
      </c>
      <c r="D133" s="62">
        <f t="shared" si="27"/>
        <v>23</v>
      </c>
      <c r="E133" s="87">
        <f>WORKDAY.INTL(E132,1,11,JoursFériés21[])</f>
        <v>44357</v>
      </c>
      <c r="H133" s="62">
        <f t="shared" si="28"/>
        <v>2022</v>
      </c>
      <c r="I133" s="62">
        <f t="shared" si="29"/>
        <v>1</v>
      </c>
      <c r="J133" s="62">
        <f t="shared" si="30"/>
        <v>6</v>
      </c>
      <c r="K133" s="62">
        <f t="shared" si="31"/>
        <v>23</v>
      </c>
      <c r="L133" s="87">
        <f>WORKDAY.INTL(L132,1,11,JoursFériés22[])</f>
        <v>44719</v>
      </c>
      <c r="O133" s="62">
        <f t="shared" si="32"/>
        <v>2023</v>
      </c>
      <c r="P133" s="62">
        <f t="shared" si="33"/>
        <v>1</v>
      </c>
      <c r="Q133" s="62">
        <f t="shared" si="34"/>
        <v>6</v>
      </c>
      <c r="R133" s="62">
        <f t="shared" si="35"/>
        <v>23</v>
      </c>
      <c r="S133" s="87">
        <f>WORKDAY.INTL(S132,1,11,JoursFériés23[])</f>
        <v>45085</v>
      </c>
    </row>
    <row r="134" spans="1:19" x14ac:dyDescent="0.25">
      <c r="A134" s="62">
        <f t="shared" si="24"/>
        <v>2021</v>
      </c>
      <c r="B134" s="62">
        <f t="shared" si="25"/>
        <v>1</v>
      </c>
      <c r="C134" s="62">
        <f t="shared" si="26"/>
        <v>6</v>
      </c>
      <c r="D134" s="62">
        <f t="shared" si="27"/>
        <v>23</v>
      </c>
      <c r="E134" s="87">
        <f>WORKDAY.INTL(E133,1,11,JoursFériés21[])</f>
        <v>44358</v>
      </c>
      <c r="H134" s="62">
        <f t="shared" si="28"/>
        <v>2022</v>
      </c>
      <c r="I134" s="62">
        <f t="shared" si="29"/>
        <v>1</v>
      </c>
      <c r="J134" s="62">
        <f t="shared" si="30"/>
        <v>6</v>
      </c>
      <c r="K134" s="62">
        <f t="shared" si="31"/>
        <v>23</v>
      </c>
      <c r="L134" s="87">
        <f>WORKDAY.INTL(L133,1,11,JoursFériés22[])</f>
        <v>44720</v>
      </c>
      <c r="O134" s="62">
        <f t="shared" si="32"/>
        <v>2023</v>
      </c>
      <c r="P134" s="62">
        <f t="shared" si="33"/>
        <v>1</v>
      </c>
      <c r="Q134" s="62">
        <f t="shared" si="34"/>
        <v>6</v>
      </c>
      <c r="R134" s="62">
        <f t="shared" si="35"/>
        <v>23</v>
      </c>
      <c r="S134" s="87">
        <f>WORKDAY.INTL(S133,1,11,JoursFériés23[])</f>
        <v>45086</v>
      </c>
    </row>
    <row r="135" spans="1:19" x14ac:dyDescent="0.25">
      <c r="A135" s="62">
        <f t="shared" si="24"/>
        <v>2021</v>
      </c>
      <c r="B135" s="62">
        <f t="shared" si="25"/>
        <v>1</v>
      </c>
      <c r="C135" s="62">
        <f t="shared" si="26"/>
        <v>6</v>
      </c>
      <c r="D135" s="62">
        <f t="shared" si="27"/>
        <v>23</v>
      </c>
      <c r="E135" s="87">
        <f>WORKDAY.INTL(E134,1,11,JoursFériés21[])</f>
        <v>44359</v>
      </c>
      <c r="H135" s="62">
        <f t="shared" si="28"/>
        <v>2022</v>
      </c>
      <c r="I135" s="62">
        <f t="shared" si="29"/>
        <v>1</v>
      </c>
      <c r="J135" s="62">
        <f t="shared" si="30"/>
        <v>6</v>
      </c>
      <c r="K135" s="62">
        <f t="shared" si="31"/>
        <v>23</v>
      </c>
      <c r="L135" s="87">
        <f>WORKDAY.INTL(L134,1,11,JoursFériés22[])</f>
        <v>44721</v>
      </c>
      <c r="O135" s="62">
        <f t="shared" si="32"/>
        <v>2023</v>
      </c>
      <c r="P135" s="62">
        <f t="shared" si="33"/>
        <v>1</v>
      </c>
      <c r="Q135" s="62">
        <f t="shared" si="34"/>
        <v>6</v>
      </c>
      <c r="R135" s="62">
        <f t="shared" si="35"/>
        <v>23</v>
      </c>
      <c r="S135" s="87">
        <f>WORKDAY.INTL(S134,1,11,JoursFériés23[])</f>
        <v>45087</v>
      </c>
    </row>
    <row r="136" spans="1:19" x14ac:dyDescent="0.25">
      <c r="A136" s="62">
        <f t="shared" si="24"/>
        <v>2021</v>
      </c>
      <c r="B136" s="62">
        <f t="shared" si="25"/>
        <v>1</v>
      </c>
      <c r="C136" s="62">
        <f t="shared" si="26"/>
        <v>6</v>
      </c>
      <c r="D136" s="62">
        <f t="shared" si="27"/>
        <v>24</v>
      </c>
      <c r="E136" s="87">
        <f>WORKDAY.INTL(E135,1,11,JoursFériés21[])</f>
        <v>44361</v>
      </c>
      <c r="H136" s="62">
        <f t="shared" si="28"/>
        <v>2022</v>
      </c>
      <c r="I136" s="62">
        <f t="shared" si="29"/>
        <v>1</v>
      </c>
      <c r="J136" s="62">
        <f t="shared" si="30"/>
        <v>6</v>
      </c>
      <c r="K136" s="62">
        <f t="shared" si="31"/>
        <v>23</v>
      </c>
      <c r="L136" s="87">
        <f>WORKDAY.INTL(L135,1,11,JoursFériés22[])</f>
        <v>44722</v>
      </c>
      <c r="O136" s="62">
        <f t="shared" si="32"/>
        <v>2023</v>
      </c>
      <c r="P136" s="62">
        <f t="shared" si="33"/>
        <v>1</v>
      </c>
      <c r="Q136" s="62">
        <f t="shared" si="34"/>
        <v>6</v>
      </c>
      <c r="R136" s="62">
        <f t="shared" si="35"/>
        <v>24</v>
      </c>
      <c r="S136" s="87">
        <f>WORKDAY.INTL(S135,1,11,JoursFériés23[])</f>
        <v>45089</v>
      </c>
    </row>
    <row r="137" spans="1:19" x14ac:dyDescent="0.25">
      <c r="A137" s="62">
        <f t="shared" si="24"/>
        <v>2021</v>
      </c>
      <c r="B137" s="62">
        <f t="shared" si="25"/>
        <v>1</v>
      </c>
      <c r="C137" s="62">
        <f t="shared" si="26"/>
        <v>6</v>
      </c>
      <c r="D137" s="62">
        <f t="shared" si="27"/>
        <v>24</v>
      </c>
      <c r="E137" s="87">
        <f>WORKDAY.INTL(E136,1,11,JoursFériés21[])</f>
        <v>44362</v>
      </c>
      <c r="H137" s="62">
        <f t="shared" si="28"/>
        <v>2022</v>
      </c>
      <c r="I137" s="62">
        <f t="shared" si="29"/>
        <v>1</v>
      </c>
      <c r="J137" s="62">
        <f t="shared" si="30"/>
        <v>6</v>
      </c>
      <c r="K137" s="62">
        <f t="shared" si="31"/>
        <v>23</v>
      </c>
      <c r="L137" s="87">
        <f>WORKDAY.INTL(L136,1,11,JoursFériés22[])</f>
        <v>44723</v>
      </c>
      <c r="O137" s="62">
        <f t="shared" si="32"/>
        <v>2023</v>
      </c>
      <c r="P137" s="62">
        <f t="shared" si="33"/>
        <v>1</v>
      </c>
      <c r="Q137" s="62">
        <f t="shared" si="34"/>
        <v>6</v>
      </c>
      <c r="R137" s="62">
        <f t="shared" si="35"/>
        <v>24</v>
      </c>
      <c r="S137" s="87">
        <f>WORKDAY.INTL(S136,1,11,JoursFériés23[])</f>
        <v>45090</v>
      </c>
    </row>
    <row r="138" spans="1:19" x14ac:dyDescent="0.25">
      <c r="A138" s="62">
        <f t="shared" si="24"/>
        <v>2021</v>
      </c>
      <c r="B138" s="62">
        <f t="shared" si="25"/>
        <v>1</v>
      </c>
      <c r="C138" s="62">
        <f t="shared" si="26"/>
        <v>6</v>
      </c>
      <c r="D138" s="62">
        <f t="shared" si="27"/>
        <v>24</v>
      </c>
      <c r="E138" s="87">
        <f>WORKDAY.INTL(E137,1,11,JoursFériés21[])</f>
        <v>44363</v>
      </c>
      <c r="H138" s="62">
        <f t="shared" si="28"/>
        <v>2022</v>
      </c>
      <c r="I138" s="62">
        <f t="shared" si="29"/>
        <v>1</v>
      </c>
      <c r="J138" s="62">
        <f t="shared" si="30"/>
        <v>6</v>
      </c>
      <c r="K138" s="62">
        <f t="shared" si="31"/>
        <v>24</v>
      </c>
      <c r="L138" s="87">
        <f>WORKDAY.INTL(L137,1,11,JoursFériés22[])</f>
        <v>44725</v>
      </c>
      <c r="O138" s="62">
        <f t="shared" si="32"/>
        <v>2023</v>
      </c>
      <c r="P138" s="62">
        <f t="shared" si="33"/>
        <v>1</v>
      </c>
      <c r="Q138" s="62">
        <f t="shared" si="34"/>
        <v>6</v>
      </c>
      <c r="R138" s="62">
        <f t="shared" si="35"/>
        <v>24</v>
      </c>
      <c r="S138" s="87">
        <f>WORKDAY.INTL(S137,1,11,JoursFériés23[])</f>
        <v>45091</v>
      </c>
    </row>
    <row r="139" spans="1:19" x14ac:dyDescent="0.25">
      <c r="A139" s="62">
        <f t="shared" si="24"/>
        <v>2021</v>
      </c>
      <c r="B139" s="62">
        <f t="shared" si="25"/>
        <v>1</v>
      </c>
      <c r="C139" s="62">
        <f t="shared" si="26"/>
        <v>6</v>
      </c>
      <c r="D139" s="62">
        <f t="shared" si="27"/>
        <v>24</v>
      </c>
      <c r="E139" s="87">
        <f>WORKDAY.INTL(E138,1,11,JoursFériés21[])</f>
        <v>44364</v>
      </c>
      <c r="H139" s="62">
        <f t="shared" si="28"/>
        <v>2022</v>
      </c>
      <c r="I139" s="62">
        <f t="shared" si="29"/>
        <v>1</v>
      </c>
      <c r="J139" s="62">
        <f t="shared" si="30"/>
        <v>6</v>
      </c>
      <c r="K139" s="62">
        <f t="shared" si="31"/>
        <v>24</v>
      </c>
      <c r="L139" s="87">
        <f>WORKDAY.INTL(L138,1,11,JoursFériés22[])</f>
        <v>44726</v>
      </c>
      <c r="O139" s="62">
        <f t="shared" si="32"/>
        <v>2023</v>
      </c>
      <c r="P139" s="62">
        <f t="shared" si="33"/>
        <v>1</v>
      </c>
      <c r="Q139" s="62">
        <f t="shared" si="34"/>
        <v>6</v>
      </c>
      <c r="R139" s="62">
        <f t="shared" si="35"/>
        <v>24</v>
      </c>
      <c r="S139" s="87">
        <f>WORKDAY.INTL(S138,1,11,JoursFériés23[])</f>
        <v>45092</v>
      </c>
    </row>
    <row r="140" spans="1:19" x14ac:dyDescent="0.25">
      <c r="A140" s="62">
        <f t="shared" si="24"/>
        <v>2021</v>
      </c>
      <c r="B140" s="62">
        <f t="shared" si="25"/>
        <v>1</v>
      </c>
      <c r="C140" s="62">
        <f t="shared" si="26"/>
        <v>6</v>
      </c>
      <c r="D140" s="62">
        <f t="shared" si="27"/>
        <v>24</v>
      </c>
      <c r="E140" s="87">
        <f>WORKDAY.INTL(E139,1,11,JoursFériés21[])</f>
        <v>44365</v>
      </c>
      <c r="H140" s="62">
        <f t="shared" si="28"/>
        <v>2022</v>
      </c>
      <c r="I140" s="62">
        <f t="shared" si="29"/>
        <v>1</v>
      </c>
      <c r="J140" s="62">
        <f t="shared" si="30"/>
        <v>6</v>
      </c>
      <c r="K140" s="62">
        <f t="shared" si="31"/>
        <v>24</v>
      </c>
      <c r="L140" s="87">
        <f>WORKDAY.INTL(L139,1,11,JoursFériés22[])</f>
        <v>44727</v>
      </c>
      <c r="O140" s="62">
        <f t="shared" si="32"/>
        <v>2023</v>
      </c>
      <c r="P140" s="62">
        <f t="shared" si="33"/>
        <v>1</v>
      </c>
      <c r="Q140" s="62">
        <f t="shared" si="34"/>
        <v>6</v>
      </c>
      <c r="R140" s="62">
        <f t="shared" si="35"/>
        <v>24</v>
      </c>
      <c r="S140" s="87">
        <f>WORKDAY.INTL(S139,1,11,JoursFériés23[])</f>
        <v>45093</v>
      </c>
    </row>
    <row r="141" spans="1:19" x14ac:dyDescent="0.25">
      <c r="A141" s="62">
        <f t="shared" si="24"/>
        <v>2021</v>
      </c>
      <c r="B141" s="62">
        <f t="shared" si="25"/>
        <v>1</v>
      </c>
      <c r="C141" s="62">
        <f t="shared" si="26"/>
        <v>6</v>
      </c>
      <c r="D141" s="62">
        <f t="shared" si="27"/>
        <v>24</v>
      </c>
      <c r="E141" s="87">
        <f>WORKDAY.INTL(E140,1,11,JoursFériés21[])</f>
        <v>44366</v>
      </c>
      <c r="H141" s="62">
        <f t="shared" si="28"/>
        <v>2022</v>
      </c>
      <c r="I141" s="62">
        <f t="shared" si="29"/>
        <v>1</v>
      </c>
      <c r="J141" s="62">
        <f t="shared" si="30"/>
        <v>6</v>
      </c>
      <c r="K141" s="62">
        <f t="shared" si="31"/>
        <v>24</v>
      </c>
      <c r="L141" s="87">
        <f>WORKDAY.INTL(L140,1,11,JoursFériés22[])</f>
        <v>44728</v>
      </c>
      <c r="O141" s="62">
        <f t="shared" si="32"/>
        <v>2023</v>
      </c>
      <c r="P141" s="62">
        <f t="shared" si="33"/>
        <v>1</v>
      </c>
      <c r="Q141" s="62">
        <f t="shared" si="34"/>
        <v>6</v>
      </c>
      <c r="R141" s="62">
        <f t="shared" si="35"/>
        <v>24</v>
      </c>
      <c r="S141" s="87">
        <f>WORKDAY.INTL(S140,1,11,JoursFériés23[])</f>
        <v>45094</v>
      </c>
    </row>
    <row r="142" spans="1:19" x14ac:dyDescent="0.25">
      <c r="A142" s="62">
        <f t="shared" si="24"/>
        <v>2021</v>
      </c>
      <c r="B142" s="62">
        <f t="shared" si="25"/>
        <v>1</v>
      </c>
      <c r="C142" s="62">
        <f t="shared" si="26"/>
        <v>6</v>
      </c>
      <c r="D142" s="62">
        <f t="shared" si="27"/>
        <v>25</v>
      </c>
      <c r="E142" s="87">
        <f>WORKDAY.INTL(E141,1,11,JoursFériés21[])</f>
        <v>44368</v>
      </c>
      <c r="H142" s="62">
        <f t="shared" si="28"/>
        <v>2022</v>
      </c>
      <c r="I142" s="62">
        <f t="shared" si="29"/>
        <v>1</v>
      </c>
      <c r="J142" s="62">
        <f t="shared" si="30"/>
        <v>6</v>
      </c>
      <c r="K142" s="62">
        <f t="shared" si="31"/>
        <v>24</v>
      </c>
      <c r="L142" s="87">
        <f>WORKDAY.INTL(L141,1,11,JoursFériés22[])</f>
        <v>44729</v>
      </c>
      <c r="O142" s="62">
        <f t="shared" si="32"/>
        <v>2023</v>
      </c>
      <c r="P142" s="62">
        <f t="shared" si="33"/>
        <v>1</v>
      </c>
      <c r="Q142" s="62">
        <f t="shared" si="34"/>
        <v>6</v>
      </c>
      <c r="R142" s="62">
        <f t="shared" si="35"/>
        <v>25</v>
      </c>
      <c r="S142" s="87">
        <f>WORKDAY.INTL(S141,1,11,JoursFériés23[])</f>
        <v>45096</v>
      </c>
    </row>
    <row r="143" spans="1:19" x14ac:dyDescent="0.25">
      <c r="A143" s="62">
        <f t="shared" si="24"/>
        <v>2021</v>
      </c>
      <c r="B143" s="62">
        <f t="shared" si="25"/>
        <v>1</v>
      </c>
      <c r="C143" s="62">
        <f t="shared" si="26"/>
        <v>6</v>
      </c>
      <c r="D143" s="62">
        <f t="shared" si="27"/>
        <v>25</v>
      </c>
      <c r="E143" s="87">
        <f>WORKDAY.INTL(E142,1,11,JoursFériés21[])</f>
        <v>44369</v>
      </c>
      <c r="H143" s="62">
        <f t="shared" si="28"/>
        <v>2022</v>
      </c>
      <c r="I143" s="62">
        <f t="shared" si="29"/>
        <v>1</v>
      </c>
      <c r="J143" s="62">
        <f t="shared" si="30"/>
        <v>6</v>
      </c>
      <c r="K143" s="62">
        <f t="shared" si="31"/>
        <v>24</v>
      </c>
      <c r="L143" s="87">
        <f>WORKDAY.INTL(L142,1,11,JoursFériés22[])</f>
        <v>44730</v>
      </c>
      <c r="O143" s="62">
        <f t="shared" si="32"/>
        <v>2023</v>
      </c>
      <c r="P143" s="62">
        <f t="shared" si="33"/>
        <v>1</v>
      </c>
      <c r="Q143" s="62">
        <f t="shared" si="34"/>
        <v>6</v>
      </c>
      <c r="R143" s="62">
        <f t="shared" si="35"/>
        <v>25</v>
      </c>
      <c r="S143" s="87">
        <f>WORKDAY.INTL(S142,1,11,JoursFériés23[])</f>
        <v>45097</v>
      </c>
    </row>
    <row r="144" spans="1:19" x14ac:dyDescent="0.25">
      <c r="A144" s="62">
        <f t="shared" si="24"/>
        <v>2021</v>
      </c>
      <c r="B144" s="62">
        <f t="shared" si="25"/>
        <v>1</v>
      </c>
      <c r="C144" s="62">
        <f t="shared" si="26"/>
        <v>6</v>
      </c>
      <c r="D144" s="62">
        <f t="shared" si="27"/>
        <v>25</v>
      </c>
      <c r="E144" s="87">
        <f>WORKDAY.INTL(E143,1,11,JoursFériés21[])</f>
        <v>44370</v>
      </c>
      <c r="H144" s="62">
        <f t="shared" si="28"/>
        <v>2022</v>
      </c>
      <c r="I144" s="62">
        <f t="shared" si="29"/>
        <v>1</v>
      </c>
      <c r="J144" s="62">
        <f t="shared" si="30"/>
        <v>6</v>
      </c>
      <c r="K144" s="62">
        <f t="shared" si="31"/>
        <v>25</v>
      </c>
      <c r="L144" s="87">
        <f>WORKDAY.INTL(L143,1,11,JoursFériés22[])</f>
        <v>44732</v>
      </c>
      <c r="O144" s="62">
        <f t="shared" si="32"/>
        <v>2023</v>
      </c>
      <c r="P144" s="62">
        <f t="shared" si="33"/>
        <v>1</v>
      </c>
      <c r="Q144" s="62">
        <f t="shared" si="34"/>
        <v>6</v>
      </c>
      <c r="R144" s="62">
        <f t="shared" si="35"/>
        <v>25</v>
      </c>
      <c r="S144" s="87">
        <f>WORKDAY.INTL(S143,1,11,JoursFériés23[])</f>
        <v>45098</v>
      </c>
    </row>
    <row r="145" spans="1:19" x14ac:dyDescent="0.25">
      <c r="A145" s="62">
        <f t="shared" si="24"/>
        <v>2021</v>
      </c>
      <c r="B145" s="62">
        <f t="shared" si="25"/>
        <v>1</v>
      </c>
      <c r="C145" s="62">
        <f t="shared" si="26"/>
        <v>6</v>
      </c>
      <c r="D145" s="62">
        <f t="shared" si="27"/>
        <v>25</v>
      </c>
      <c r="E145" s="87">
        <f>WORKDAY.INTL(E144,1,11,JoursFériés21[])</f>
        <v>44371</v>
      </c>
      <c r="H145" s="62">
        <f t="shared" si="28"/>
        <v>2022</v>
      </c>
      <c r="I145" s="62">
        <f t="shared" si="29"/>
        <v>1</v>
      </c>
      <c r="J145" s="62">
        <f t="shared" si="30"/>
        <v>6</v>
      </c>
      <c r="K145" s="62">
        <f t="shared" si="31"/>
        <v>25</v>
      </c>
      <c r="L145" s="87">
        <f>WORKDAY.INTL(L144,1,11,JoursFériés22[])</f>
        <v>44733</v>
      </c>
      <c r="O145" s="62">
        <f t="shared" si="32"/>
        <v>2023</v>
      </c>
      <c r="P145" s="62">
        <f t="shared" si="33"/>
        <v>1</v>
      </c>
      <c r="Q145" s="62">
        <f t="shared" si="34"/>
        <v>6</v>
      </c>
      <c r="R145" s="62">
        <f t="shared" si="35"/>
        <v>25</v>
      </c>
      <c r="S145" s="87">
        <f>WORKDAY.INTL(S144,1,11,JoursFériés23[])</f>
        <v>45099</v>
      </c>
    </row>
    <row r="146" spans="1:19" x14ac:dyDescent="0.25">
      <c r="A146" s="62">
        <f t="shared" si="24"/>
        <v>2021</v>
      </c>
      <c r="B146" s="62">
        <f t="shared" si="25"/>
        <v>1</v>
      </c>
      <c r="C146" s="62">
        <f t="shared" si="26"/>
        <v>6</v>
      </c>
      <c r="D146" s="62">
        <f t="shared" si="27"/>
        <v>25</v>
      </c>
      <c r="E146" s="87">
        <f>WORKDAY.INTL(E145,1,11,JoursFériés21[])</f>
        <v>44372</v>
      </c>
      <c r="H146" s="62">
        <f t="shared" si="28"/>
        <v>2022</v>
      </c>
      <c r="I146" s="62">
        <f t="shared" si="29"/>
        <v>1</v>
      </c>
      <c r="J146" s="62">
        <f t="shared" si="30"/>
        <v>6</v>
      </c>
      <c r="K146" s="62">
        <f t="shared" si="31"/>
        <v>25</v>
      </c>
      <c r="L146" s="87">
        <f>WORKDAY.INTL(L145,1,11,JoursFériés22[])</f>
        <v>44734</v>
      </c>
      <c r="O146" s="62">
        <f t="shared" si="32"/>
        <v>2023</v>
      </c>
      <c r="P146" s="62">
        <f t="shared" si="33"/>
        <v>1</v>
      </c>
      <c r="Q146" s="62">
        <f t="shared" si="34"/>
        <v>6</v>
      </c>
      <c r="R146" s="62">
        <f t="shared" si="35"/>
        <v>25</v>
      </c>
      <c r="S146" s="87">
        <f>WORKDAY.INTL(S145,1,11,JoursFériés23[])</f>
        <v>45100</v>
      </c>
    </row>
    <row r="147" spans="1:19" x14ac:dyDescent="0.25">
      <c r="A147" s="62">
        <f t="shared" si="24"/>
        <v>2021</v>
      </c>
      <c r="B147" s="62">
        <f t="shared" si="25"/>
        <v>1</v>
      </c>
      <c r="C147" s="62">
        <f t="shared" si="26"/>
        <v>6</v>
      </c>
      <c r="D147" s="62">
        <f t="shared" si="27"/>
        <v>25</v>
      </c>
      <c r="E147" s="87">
        <f>WORKDAY.INTL(E146,1,11,JoursFériés21[])</f>
        <v>44373</v>
      </c>
      <c r="H147" s="62">
        <f t="shared" si="28"/>
        <v>2022</v>
      </c>
      <c r="I147" s="62">
        <f t="shared" si="29"/>
        <v>1</v>
      </c>
      <c r="J147" s="62">
        <f t="shared" si="30"/>
        <v>6</v>
      </c>
      <c r="K147" s="62">
        <f t="shared" si="31"/>
        <v>25</v>
      </c>
      <c r="L147" s="87">
        <f>WORKDAY.INTL(L146,1,11,JoursFériés22[])</f>
        <v>44735</v>
      </c>
      <c r="O147" s="62">
        <f t="shared" si="32"/>
        <v>2023</v>
      </c>
      <c r="P147" s="62">
        <f t="shared" si="33"/>
        <v>1</v>
      </c>
      <c r="Q147" s="62">
        <f t="shared" si="34"/>
        <v>6</v>
      </c>
      <c r="R147" s="62">
        <f t="shared" si="35"/>
        <v>25</v>
      </c>
      <c r="S147" s="87">
        <f>WORKDAY.INTL(S146,1,11,JoursFériés23[])</f>
        <v>45101</v>
      </c>
    </row>
    <row r="148" spans="1:19" x14ac:dyDescent="0.25">
      <c r="A148" s="62">
        <f t="shared" si="24"/>
        <v>2021</v>
      </c>
      <c r="B148" s="62">
        <f t="shared" si="25"/>
        <v>1</v>
      </c>
      <c r="C148" s="62">
        <f t="shared" si="26"/>
        <v>6</v>
      </c>
      <c r="D148" s="62">
        <f t="shared" si="27"/>
        <v>26</v>
      </c>
      <c r="E148" s="87">
        <f>WORKDAY.INTL(E147,1,11,JoursFériés21[])</f>
        <v>44375</v>
      </c>
      <c r="H148" s="62">
        <f t="shared" si="28"/>
        <v>2022</v>
      </c>
      <c r="I148" s="62">
        <f t="shared" si="29"/>
        <v>1</v>
      </c>
      <c r="J148" s="62">
        <f t="shared" si="30"/>
        <v>6</v>
      </c>
      <c r="K148" s="62">
        <f t="shared" si="31"/>
        <v>25</v>
      </c>
      <c r="L148" s="87">
        <f>WORKDAY.INTL(L147,1,11,JoursFériés22[])</f>
        <v>44736</v>
      </c>
      <c r="O148" s="62">
        <f t="shared" si="32"/>
        <v>2023</v>
      </c>
      <c r="P148" s="62">
        <f t="shared" si="33"/>
        <v>1</v>
      </c>
      <c r="Q148" s="62">
        <f t="shared" si="34"/>
        <v>6</v>
      </c>
      <c r="R148" s="62">
        <f t="shared" si="35"/>
        <v>26</v>
      </c>
      <c r="S148" s="87">
        <f>WORKDAY.INTL(S147,1,11,JoursFériés23[])</f>
        <v>45103</v>
      </c>
    </row>
    <row r="149" spans="1:19" x14ac:dyDescent="0.25">
      <c r="A149" s="62">
        <f t="shared" si="24"/>
        <v>2021</v>
      </c>
      <c r="B149" s="62">
        <f t="shared" si="25"/>
        <v>1</v>
      </c>
      <c r="C149" s="62">
        <f t="shared" si="26"/>
        <v>6</v>
      </c>
      <c r="D149" s="62">
        <f t="shared" si="27"/>
        <v>26</v>
      </c>
      <c r="E149" s="87">
        <f>WORKDAY.INTL(E148,1,11,JoursFériés21[])</f>
        <v>44376</v>
      </c>
      <c r="H149" s="62">
        <f t="shared" si="28"/>
        <v>2022</v>
      </c>
      <c r="I149" s="62">
        <f t="shared" si="29"/>
        <v>1</v>
      </c>
      <c r="J149" s="62">
        <f t="shared" si="30"/>
        <v>6</v>
      </c>
      <c r="K149" s="62">
        <f t="shared" si="31"/>
        <v>25</v>
      </c>
      <c r="L149" s="87">
        <f>WORKDAY.INTL(L148,1,11,JoursFériés22[])</f>
        <v>44737</v>
      </c>
      <c r="O149" s="62">
        <f t="shared" si="32"/>
        <v>2023</v>
      </c>
      <c r="P149" s="62">
        <f t="shared" si="33"/>
        <v>1</v>
      </c>
      <c r="Q149" s="62">
        <f t="shared" si="34"/>
        <v>6</v>
      </c>
      <c r="R149" s="62">
        <f t="shared" si="35"/>
        <v>26</v>
      </c>
      <c r="S149" s="87">
        <f>WORKDAY.INTL(S148,1,11,JoursFériés23[])</f>
        <v>45104</v>
      </c>
    </row>
    <row r="150" spans="1:19" x14ac:dyDescent="0.25">
      <c r="A150" s="62">
        <f t="shared" si="24"/>
        <v>2021</v>
      </c>
      <c r="B150" s="62">
        <f t="shared" si="25"/>
        <v>1</v>
      </c>
      <c r="C150" s="62">
        <f t="shared" si="26"/>
        <v>6</v>
      </c>
      <c r="D150" s="62">
        <f t="shared" si="27"/>
        <v>26</v>
      </c>
      <c r="E150" s="87">
        <f>WORKDAY.INTL(E149,1,11,JoursFériés21[])</f>
        <v>44377</v>
      </c>
      <c r="H150" s="62">
        <f t="shared" si="28"/>
        <v>2022</v>
      </c>
      <c r="I150" s="62">
        <f t="shared" si="29"/>
        <v>1</v>
      </c>
      <c r="J150" s="62">
        <f t="shared" si="30"/>
        <v>6</v>
      </c>
      <c r="K150" s="62">
        <f t="shared" si="31"/>
        <v>26</v>
      </c>
      <c r="L150" s="87">
        <f>WORKDAY.INTL(L149,1,11,JoursFériés22[])</f>
        <v>44739</v>
      </c>
      <c r="O150" s="62">
        <f t="shared" si="32"/>
        <v>2023</v>
      </c>
      <c r="P150" s="62">
        <f t="shared" si="33"/>
        <v>1</v>
      </c>
      <c r="Q150" s="62">
        <f t="shared" si="34"/>
        <v>6</v>
      </c>
      <c r="R150" s="62">
        <f t="shared" si="35"/>
        <v>26</v>
      </c>
      <c r="S150" s="87">
        <f>WORKDAY.INTL(S149,1,11,JoursFériés23[])</f>
        <v>45105</v>
      </c>
    </row>
    <row r="151" spans="1:19" x14ac:dyDescent="0.25">
      <c r="A151" s="62">
        <f t="shared" si="24"/>
        <v>2021</v>
      </c>
      <c r="B151" s="62">
        <f t="shared" si="25"/>
        <v>2</v>
      </c>
      <c r="C151" s="62">
        <f t="shared" si="26"/>
        <v>7</v>
      </c>
      <c r="D151" s="62">
        <f t="shared" si="27"/>
        <v>26</v>
      </c>
      <c r="E151" s="87">
        <f>WORKDAY.INTL(E150,1,11,JoursFériés21[])</f>
        <v>44378</v>
      </c>
      <c r="H151" s="62">
        <f t="shared" si="28"/>
        <v>2022</v>
      </c>
      <c r="I151" s="62">
        <f t="shared" si="29"/>
        <v>1</v>
      </c>
      <c r="J151" s="62">
        <f t="shared" si="30"/>
        <v>6</v>
      </c>
      <c r="K151" s="62">
        <f t="shared" si="31"/>
        <v>26</v>
      </c>
      <c r="L151" s="87">
        <f>WORKDAY.INTL(L150,1,11,JoursFériés22[])</f>
        <v>44740</v>
      </c>
      <c r="O151" s="62">
        <f t="shared" si="32"/>
        <v>2023</v>
      </c>
      <c r="P151" s="62">
        <f t="shared" si="33"/>
        <v>1</v>
      </c>
      <c r="Q151" s="62">
        <f t="shared" si="34"/>
        <v>6</v>
      </c>
      <c r="R151" s="62">
        <f t="shared" si="35"/>
        <v>26</v>
      </c>
      <c r="S151" s="87">
        <f>WORKDAY.INTL(S150,1,11,JoursFériés23[])</f>
        <v>45106</v>
      </c>
    </row>
    <row r="152" spans="1:19" x14ac:dyDescent="0.25">
      <c r="A152" s="62">
        <f t="shared" si="24"/>
        <v>2021</v>
      </c>
      <c r="B152" s="62">
        <f t="shared" si="25"/>
        <v>2</v>
      </c>
      <c r="C152" s="62">
        <f t="shared" si="26"/>
        <v>7</v>
      </c>
      <c r="D152" s="62">
        <f t="shared" si="27"/>
        <v>26</v>
      </c>
      <c r="E152" s="87">
        <f>WORKDAY.INTL(E151,1,11,JoursFériés21[])</f>
        <v>44379</v>
      </c>
      <c r="H152" s="62">
        <f t="shared" si="28"/>
        <v>2022</v>
      </c>
      <c r="I152" s="62">
        <f t="shared" si="29"/>
        <v>1</v>
      </c>
      <c r="J152" s="62">
        <f t="shared" si="30"/>
        <v>6</v>
      </c>
      <c r="K152" s="62">
        <f t="shared" si="31"/>
        <v>26</v>
      </c>
      <c r="L152" s="87">
        <f>WORKDAY.INTL(L151,1,11,JoursFériés22[])</f>
        <v>44741</v>
      </c>
      <c r="O152" s="62">
        <f t="shared" si="32"/>
        <v>2023</v>
      </c>
      <c r="P152" s="62">
        <f t="shared" si="33"/>
        <v>1</v>
      </c>
      <c r="Q152" s="62">
        <f t="shared" si="34"/>
        <v>6</v>
      </c>
      <c r="R152" s="62">
        <f t="shared" si="35"/>
        <v>26</v>
      </c>
      <c r="S152" s="87">
        <f>WORKDAY.INTL(S151,1,11,JoursFériés23[])</f>
        <v>45107</v>
      </c>
    </row>
    <row r="153" spans="1:19" x14ac:dyDescent="0.25">
      <c r="A153" s="62">
        <f t="shared" si="24"/>
        <v>2021</v>
      </c>
      <c r="B153" s="62">
        <f t="shared" si="25"/>
        <v>2</v>
      </c>
      <c r="C153" s="62">
        <f t="shared" si="26"/>
        <v>7</v>
      </c>
      <c r="D153" s="62">
        <f t="shared" si="27"/>
        <v>26</v>
      </c>
      <c r="E153" s="87">
        <f>WORKDAY.INTL(E152,1,11,JoursFériés21[])</f>
        <v>44380</v>
      </c>
      <c r="H153" s="62">
        <f t="shared" si="28"/>
        <v>2022</v>
      </c>
      <c r="I153" s="62">
        <f t="shared" si="29"/>
        <v>1</v>
      </c>
      <c r="J153" s="62">
        <f t="shared" si="30"/>
        <v>6</v>
      </c>
      <c r="K153" s="62">
        <f t="shared" si="31"/>
        <v>26</v>
      </c>
      <c r="L153" s="87">
        <f>WORKDAY.INTL(L152,1,11,JoursFériés22[])</f>
        <v>44742</v>
      </c>
      <c r="O153" s="62">
        <f t="shared" si="32"/>
        <v>2023</v>
      </c>
      <c r="P153" s="62">
        <f t="shared" si="33"/>
        <v>2</v>
      </c>
      <c r="Q153" s="62">
        <f t="shared" si="34"/>
        <v>7</v>
      </c>
      <c r="R153" s="62">
        <f t="shared" si="35"/>
        <v>26</v>
      </c>
      <c r="S153" s="87">
        <f>WORKDAY.INTL(S152,1,11,JoursFériés23[])</f>
        <v>45108</v>
      </c>
    </row>
    <row r="154" spans="1:19" x14ac:dyDescent="0.25">
      <c r="A154" s="62">
        <f t="shared" si="24"/>
        <v>2021</v>
      </c>
      <c r="B154" s="62">
        <f t="shared" si="25"/>
        <v>2</v>
      </c>
      <c r="C154" s="62">
        <f t="shared" si="26"/>
        <v>7</v>
      </c>
      <c r="D154" s="62">
        <f t="shared" si="27"/>
        <v>27</v>
      </c>
      <c r="E154" s="87">
        <f>WORKDAY.INTL(E153,1,11,JoursFériés21[])</f>
        <v>44382</v>
      </c>
      <c r="H154" s="62">
        <f t="shared" si="28"/>
        <v>2022</v>
      </c>
      <c r="I154" s="62">
        <f t="shared" si="29"/>
        <v>2</v>
      </c>
      <c r="J154" s="62">
        <f t="shared" si="30"/>
        <v>7</v>
      </c>
      <c r="K154" s="62">
        <f t="shared" si="31"/>
        <v>26</v>
      </c>
      <c r="L154" s="87">
        <f>WORKDAY.INTL(L153,1,11,JoursFériés22[])</f>
        <v>44743</v>
      </c>
      <c r="O154" s="62">
        <f t="shared" si="32"/>
        <v>2023</v>
      </c>
      <c r="P154" s="62">
        <f t="shared" si="33"/>
        <v>2</v>
      </c>
      <c r="Q154" s="62">
        <f t="shared" si="34"/>
        <v>7</v>
      </c>
      <c r="R154" s="62">
        <f t="shared" si="35"/>
        <v>27</v>
      </c>
      <c r="S154" s="87">
        <f>WORKDAY.INTL(S153,1,11,JoursFériés23[])</f>
        <v>45110</v>
      </c>
    </row>
    <row r="155" spans="1:19" x14ac:dyDescent="0.25">
      <c r="A155" s="62">
        <f t="shared" si="24"/>
        <v>2021</v>
      </c>
      <c r="B155" s="62">
        <f t="shared" si="25"/>
        <v>2</v>
      </c>
      <c r="C155" s="62">
        <f t="shared" si="26"/>
        <v>7</v>
      </c>
      <c r="D155" s="62">
        <f t="shared" si="27"/>
        <v>27</v>
      </c>
      <c r="E155" s="87">
        <f>WORKDAY.INTL(E154,1,11,JoursFériés21[])</f>
        <v>44383</v>
      </c>
      <c r="H155" s="62">
        <f t="shared" si="28"/>
        <v>2022</v>
      </c>
      <c r="I155" s="62">
        <f t="shared" si="29"/>
        <v>2</v>
      </c>
      <c r="J155" s="62">
        <f t="shared" si="30"/>
        <v>7</v>
      </c>
      <c r="K155" s="62">
        <f t="shared" si="31"/>
        <v>26</v>
      </c>
      <c r="L155" s="87">
        <f>WORKDAY.INTL(L154,1,11,JoursFériés22[])</f>
        <v>44744</v>
      </c>
      <c r="O155" s="62">
        <f t="shared" si="32"/>
        <v>2023</v>
      </c>
      <c r="P155" s="62">
        <f t="shared" si="33"/>
        <v>2</v>
      </c>
      <c r="Q155" s="62">
        <f t="shared" si="34"/>
        <v>7</v>
      </c>
      <c r="R155" s="62">
        <f t="shared" si="35"/>
        <v>27</v>
      </c>
      <c r="S155" s="87">
        <f>WORKDAY.INTL(S154,1,11,JoursFériés23[])</f>
        <v>45111</v>
      </c>
    </row>
    <row r="156" spans="1:19" x14ac:dyDescent="0.25">
      <c r="A156" s="62">
        <f t="shared" si="24"/>
        <v>2021</v>
      </c>
      <c r="B156" s="62">
        <f t="shared" si="25"/>
        <v>2</v>
      </c>
      <c r="C156" s="62">
        <f t="shared" si="26"/>
        <v>7</v>
      </c>
      <c r="D156" s="62">
        <f t="shared" si="27"/>
        <v>27</v>
      </c>
      <c r="E156" s="87">
        <f>WORKDAY.INTL(E155,1,11,JoursFériés21[])</f>
        <v>44384</v>
      </c>
      <c r="H156" s="62">
        <f t="shared" si="28"/>
        <v>2022</v>
      </c>
      <c r="I156" s="62">
        <f t="shared" si="29"/>
        <v>2</v>
      </c>
      <c r="J156" s="62">
        <f t="shared" si="30"/>
        <v>7</v>
      </c>
      <c r="K156" s="62">
        <f t="shared" si="31"/>
        <v>27</v>
      </c>
      <c r="L156" s="87">
        <f>WORKDAY.INTL(L155,1,11,JoursFériés22[])</f>
        <v>44746</v>
      </c>
      <c r="O156" s="62">
        <f t="shared" si="32"/>
        <v>2023</v>
      </c>
      <c r="P156" s="62">
        <f t="shared" si="33"/>
        <v>2</v>
      </c>
      <c r="Q156" s="62">
        <f t="shared" si="34"/>
        <v>7</v>
      </c>
      <c r="R156" s="62">
        <f t="shared" si="35"/>
        <v>27</v>
      </c>
      <c r="S156" s="87">
        <f>WORKDAY.INTL(S155,1,11,JoursFériés23[])</f>
        <v>45112</v>
      </c>
    </row>
    <row r="157" spans="1:19" x14ac:dyDescent="0.25">
      <c r="A157" s="62">
        <f t="shared" si="24"/>
        <v>2021</v>
      </c>
      <c r="B157" s="62">
        <f t="shared" si="25"/>
        <v>2</v>
      </c>
      <c r="C157" s="62">
        <f t="shared" si="26"/>
        <v>7</v>
      </c>
      <c r="D157" s="62">
        <f t="shared" si="27"/>
        <v>27</v>
      </c>
      <c r="E157" s="87">
        <f>WORKDAY.INTL(E156,1,11,JoursFériés21[])</f>
        <v>44385</v>
      </c>
      <c r="H157" s="62">
        <f t="shared" si="28"/>
        <v>2022</v>
      </c>
      <c r="I157" s="62">
        <f t="shared" si="29"/>
        <v>2</v>
      </c>
      <c r="J157" s="62">
        <f t="shared" si="30"/>
        <v>7</v>
      </c>
      <c r="K157" s="62">
        <f t="shared" si="31"/>
        <v>27</v>
      </c>
      <c r="L157" s="87">
        <f>WORKDAY.INTL(L156,1,11,JoursFériés22[])</f>
        <v>44747</v>
      </c>
      <c r="O157" s="62">
        <f t="shared" si="32"/>
        <v>2023</v>
      </c>
      <c r="P157" s="62">
        <f t="shared" si="33"/>
        <v>2</v>
      </c>
      <c r="Q157" s="62">
        <f t="shared" si="34"/>
        <v>7</v>
      </c>
      <c r="R157" s="62">
        <f t="shared" si="35"/>
        <v>27</v>
      </c>
      <c r="S157" s="87">
        <f>WORKDAY.INTL(S156,1,11,JoursFériés23[])</f>
        <v>45113</v>
      </c>
    </row>
    <row r="158" spans="1:19" x14ac:dyDescent="0.25">
      <c r="A158" s="62">
        <f t="shared" si="24"/>
        <v>2021</v>
      </c>
      <c r="B158" s="62">
        <f t="shared" si="25"/>
        <v>2</v>
      </c>
      <c r="C158" s="62">
        <f t="shared" si="26"/>
        <v>7</v>
      </c>
      <c r="D158" s="62">
        <f t="shared" si="27"/>
        <v>27</v>
      </c>
      <c r="E158" s="87">
        <f>WORKDAY.INTL(E157,1,11,JoursFériés21[])</f>
        <v>44386</v>
      </c>
      <c r="H158" s="62">
        <f t="shared" si="28"/>
        <v>2022</v>
      </c>
      <c r="I158" s="62">
        <f t="shared" si="29"/>
        <v>2</v>
      </c>
      <c r="J158" s="62">
        <f t="shared" si="30"/>
        <v>7</v>
      </c>
      <c r="K158" s="62">
        <f t="shared" si="31"/>
        <v>27</v>
      </c>
      <c r="L158" s="87">
        <f>WORKDAY.INTL(L157,1,11,JoursFériés22[])</f>
        <v>44748</v>
      </c>
      <c r="O158" s="62">
        <f t="shared" si="32"/>
        <v>2023</v>
      </c>
      <c r="P158" s="62">
        <f t="shared" si="33"/>
        <v>2</v>
      </c>
      <c r="Q158" s="62">
        <f t="shared" si="34"/>
        <v>7</v>
      </c>
      <c r="R158" s="62">
        <f t="shared" si="35"/>
        <v>27</v>
      </c>
      <c r="S158" s="87">
        <f>WORKDAY.INTL(S157,1,11,JoursFériés23[])</f>
        <v>45114</v>
      </c>
    </row>
    <row r="159" spans="1:19" x14ac:dyDescent="0.25">
      <c r="A159" s="62">
        <f t="shared" si="24"/>
        <v>2021</v>
      </c>
      <c r="B159" s="62">
        <f t="shared" si="25"/>
        <v>2</v>
      </c>
      <c r="C159" s="62">
        <f t="shared" si="26"/>
        <v>7</v>
      </c>
      <c r="D159" s="62">
        <f t="shared" si="27"/>
        <v>27</v>
      </c>
      <c r="E159" s="87">
        <f>WORKDAY.INTL(E158,1,11,JoursFériés21[])</f>
        <v>44387</v>
      </c>
      <c r="H159" s="62">
        <f t="shared" si="28"/>
        <v>2022</v>
      </c>
      <c r="I159" s="62">
        <f t="shared" si="29"/>
        <v>2</v>
      </c>
      <c r="J159" s="62">
        <f t="shared" si="30"/>
        <v>7</v>
      </c>
      <c r="K159" s="62">
        <f t="shared" si="31"/>
        <v>27</v>
      </c>
      <c r="L159" s="87">
        <f>WORKDAY.INTL(L158,1,11,JoursFériés22[])</f>
        <v>44749</v>
      </c>
      <c r="O159" s="62">
        <f t="shared" si="32"/>
        <v>2023</v>
      </c>
      <c r="P159" s="62">
        <f t="shared" si="33"/>
        <v>2</v>
      </c>
      <c r="Q159" s="62">
        <f t="shared" si="34"/>
        <v>7</v>
      </c>
      <c r="R159" s="62">
        <f t="shared" si="35"/>
        <v>27</v>
      </c>
      <c r="S159" s="87">
        <f>WORKDAY.INTL(S158,1,11,JoursFériés23[])</f>
        <v>45115</v>
      </c>
    </row>
    <row r="160" spans="1:19" x14ac:dyDescent="0.25">
      <c r="A160" s="62">
        <f t="shared" si="24"/>
        <v>2021</v>
      </c>
      <c r="B160" s="62">
        <f t="shared" si="25"/>
        <v>2</v>
      </c>
      <c r="C160" s="62">
        <f t="shared" si="26"/>
        <v>7</v>
      </c>
      <c r="D160" s="62">
        <f t="shared" si="27"/>
        <v>28</v>
      </c>
      <c r="E160" s="87">
        <f>WORKDAY.INTL(E159,1,11,JoursFériés21[])</f>
        <v>44389</v>
      </c>
      <c r="H160" s="62">
        <f t="shared" si="28"/>
        <v>2022</v>
      </c>
      <c r="I160" s="62">
        <f t="shared" si="29"/>
        <v>2</v>
      </c>
      <c r="J160" s="62">
        <f t="shared" si="30"/>
        <v>7</v>
      </c>
      <c r="K160" s="62">
        <f t="shared" si="31"/>
        <v>27</v>
      </c>
      <c r="L160" s="87">
        <f>WORKDAY.INTL(L159,1,11,JoursFériés22[])</f>
        <v>44750</v>
      </c>
      <c r="O160" s="62">
        <f t="shared" si="32"/>
        <v>2023</v>
      </c>
      <c r="P160" s="62">
        <f t="shared" si="33"/>
        <v>2</v>
      </c>
      <c r="Q160" s="62">
        <f t="shared" si="34"/>
        <v>7</v>
      </c>
      <c r="R160" s="62">
        <f t="shared" si="35"/>
        <v>28</v>
      </c>
      <c r="S160" s="87">
        <f>WORKDAY.INTL(S159,1,11,JoursFériés23[])</f>
        <v>45117</v>
      </c>
    </row>
    <row r="161" spans="1:19" x14ac:dyDescent="0.25">
      <c r="A161" s="62">
        <f t="shared" si="24"/>
        <v>2021</v>
      </c>
      <c r="B161" s="62">
        <f t="shared" si="25"/>
        <v>2</v>
      </c>
      <c r="C161" s="62">
        <f t="shared" si="26"/>
        <v>7</v>
      </c>
      <c r="D161" s="62">
        <f t="shared" si="27"/>
        <v>28</v>
      </c>
      <c r="E161" s="87">
        <f>WORKDAY.INTL(E160,1,11,JoursFériés21[])</f>
        <v>44390</v>
      </c>
      <c r="H161" s="62">
        <f t="shared" si="28"/>
        <v>2022</v>
      </c>
      <c r="I161" s="62">
        <f t="shared" si="29"/>
        <v>2</v>
      </c>
      <c r="J161" s="62">
        <f t="shared" si="30"/>
        <v>7</v>
      </c>
      <c r="K161" s="62">
        <f t="shared" si="31"/>
        <v>27</v>
      </c>
      <c r="L161" s="87">
        <f>WORKDAY.INTL(L160,1,11,JoursFériés22[])</f>
        <v>44751</v>
      </c>
      <c r="O161" s="62">
        <f t="shared" si="32"/>
        <v>2023</v>
      </c>
      <c r="P161" s="62">
        <f t="shared" si="33"/>
        <v>2</v>
      </c>
      <c r="Q161" s="62">
        <f t="shared" si="34"/>
        <v>7</v>
      </c>
      <c r="R161" s="62">
        <f t="shared" si="35"/>
        <v>28</v>
      </c>
      <c r="S161" s="87">
        <f>WORKDAY.INTL(S160,1,11,JoursFériés23[])</f>
        <v>45118</v>
      </c>
    </row>
    <row r="162" spans="1:19" x14ac:dyDescent="0.25">
      <c r="A162" s="62">
        <f t="shared" si="24"/>
        <v>2021</v>
      </c>
      <c r="B162" s="62">
        <f t="shared" si="25"/>
        <v>2</v>
      </c>
      <c r="C162" s="62">
        <f t="shared" si="26"/>
        <v>7</v>
      </c>
      <c r="D162" s="62">
        <f t="shared" si="27"/>
        <v>28</v>
      </c>
      <c r="E162" s="87">
        <f>WORKDAY.INTL(E161,1,11,JoursFériés21[])</f>
        <v>44392</v>
      </c>
      <c r="H162" s="62">
        <f t="shared" si="28"/>
        <v>2022</v>
      </c>
      <c r="I162" s="62">
        <f t="shared" si="29"/>
        <v>2</v>
      </c>
      <c r="J162" s="62">
        <f t="shared" si="30"/>
        <v>7</v>
      </c>
      <c r="K162" s="62">
        <f t="shared" si="31"/>
        <v>28</v>
      </c>
      <c r="L162" s="87">
        <f>WORKDAY.INTL(L161,1,11,JoursFériés22[])</f>
        <v>44753</v>
      </c>
      <c r="O162" s="62">
        <f t="shared" si="32"/>
        <v>2023</v>
      </c>
      <c r="P162" s="62">
        <f t="shared" si="33"/>
        <v>2</v>
      </c>
      <c r="Q162" s="62">
        <f t="shared" si="34"/>
        <v>7</v>
      </c>
      <c r="R162" s="62">
        <f t="shared" si="35"/>
        <v>28</v>
      </c>
      <c r="S162" s="87">
        <f>WORKDAY.INTL(S161,1,11,JoursFériés23[])</f>
        <v>45119</v>
      </c>
    </row>
    <row r="163" spans="1:19" x14ac:dyDescent="0.25">
      <c r="A163" s="62">
        <f t="shared" si="24"/>
        <v>2021</v>
      </c>
      <c r="B163" s="62">
        <f t="shared" si="25"/>
        <v>2</v>
      </c>
      <c r="C163" s="62">
        <f t="shared" si="26"/>
        <v>7</v>
      </c>
      <c r="D163" s="62">
        <f t="shared" si="27"/>
        <v>28</v>
      </c>
      <c r="E163" s="87">
        <f>WORKDAY.INTL(E162,1,11,JoursFériés21[])</f>
        <v>44393</v>
      </c>
      <c r="H163" s="62">
        <f t="shared" si="28"/>
        <v>2022</v>
      </c>
      <c r="I163" s="62">
        <f t="shared" si="29"/>
        <v>2</v>
      </c>
      <c r="J163" s="62">
        <f t="shared" si="30"/>
        <v>7</v>
      </c>
      <c r="K163" s="62">
        <f t="shared" si="31"/>
        <v>28</v>
      </c>
      <c r="L163" s="87">
        <f>WORKDAY.INTL(L162,1,11,JoursFériés22[])</f>
        <v>44754</v>
      </c>
      <c r="O163" s="62">
        <f t="shared" si="32"/>
        <v>2023</v>
      </c>
      <c r="P163" s="62">
        <f t="shared" si="33"/>
        <v>2</v>
      </c>
      <c r="Q163" s="62">
        <f t="shared" si="34"/>
        <v>7</v>
      </c>
      <c r="R163" s="62">
        <f t="shared" si="35"/>
        <v>28</v>
      </c>
      <c r="S163" s="87">
        <f>WORKDAY.INTL(S162,1,11,JoursFériés23[])</f>
        <v>45120</v>
      </c>
    </row>
    <row r="164" spans="1:19" x14ac:dyDescent="0.25">
      <c r="A164" s="62">
        <f t="shared" si="24"/>
        <v>2021</v>
      </c>
      <c r="B164" s="62">
        <f t="shared" si="25"/>
        <v>2</v>
      </c>
      <c r="C164" s="62">
        <f t="shared" si="26"/>
        <v>7</v>
      </c>
      <c r="D164" s="62">
        <f t="shared" si="27"/>
        <v>28</v>
      </c>
      <c r="E164" s="87">
        <f>WORKDAY.INTL(E163,1,11,JoursFériés21[])</f>
        <v>44394</v>
      </c>
      <c r="H164" s="62">
        <f t="shared" si="28"/>
        <v>2022</v>
      </c>
      <c r="I164" s="62">
        <f t="shared" si="29"/>
        <v>2</v>
      </c>
      <c r="J164" s="62">
        <f t="shared" si="30"/>
        <v>7</v>
      </c>
      <c r="K164" s="62">
        <f t="shared" si="31"/>
        <v>28</v>
      </c>
      <c r="L164" s="87">
        <f>WORKDAY.INTL(L163,1,11,JoursFériés22[])</f>
        <v>44755</v>
      </c>
      <c r="O164" s="62">
        <f t="shared" si="32"/>
        <v>2023</v>
      </c>
      <c r="P164" s="62">
        <f t="shared" si="33"/>
        <v>2</v>
      </c>
      <c r="Q164" s="62">
        <f t="shared" si="34"/>
        <v>7</v>
      </c>
      <c r="R164" s="62">
        <f t="shared" si="35"/>
        <v>28</v>
      </c>
      <c r="S164" s="87">
        <f>WORKDAY.INTL(S163,1,11,JoursFériés23[])</f>
        <v>45122</v>
      </c>
    </row>
    <row r="165" spans="1:19" x14ac:dyDescent="0.25">
      <c r="A165" s="62">
        <f t="shared" si="24"/>
        <v>2021</v>
      </c>
      <c r="B165" s="62">
        <f t="shared" si="25"/>
        <v>2</v>
      </c>
      <c r="C165" s="62">
        <f t="shared" si="26"/>
        <v>7</v>
      </c>
      <c r="D165" s="62">
        <f t="shared" si="27"/>
        <v>29</v>
      </c>
      <c r="E165" s="87">
        <f>WORKDAY.INTL(E164,1,11,JoursFériés21[])</f>
        <v>44396</v>
      </c>
      <c r="H165" s="62">
        <f t="shared" si="28"/>
        <v>2022</v>
      </c>
      <c r="I165" s="62">
        <f t="shared" si="29"/>
        <v>2</v>
      </c>
      <c r="J165" s="62">
        <f t="shared" si="30"/>
        <v>7</v>
      </c>
      <c r="K165" s="62">
        <f t="shared" si="31"/>
        <v>28</v>
      </c>
      <c r="L165" s="87">
        <f>WORKDAY.INTL(L164,1,11,JoursFériés22[])</f>
        <v>44757</v>
      </c>
      <c r="O165" s="62">
        <f t="shared" si="32"/>
        <v>2023</v>
      </c>
      <c r="P165" s="62">
        <f t="shared" si="33"/>
        <v>2</v>
      </c>
      <c r="Q165" s="62">
        <f t="shared" si="34"/>
        <v>7</v>
      </c>
      <c r="R165" s="62">
        <f t="shared" si="35"/>
        <v>29</v>
      </c>
      <c r="S165" s="87">
        <f>WORKDAY.INTL(S164,1,11,JoursFériés23[])</f>
        <v>45124</v>
      </c>
    </row>
    <row r="166" spans="1:19" x14ac:dyDescent="0.25">
      <c r="A166" s="62">
        <f t="shared" si="24"/>
        <v>2021</v>
      </c>
      <c r="B166" s="62">
        <f t="shared" si="25"/>
        <v>2</v>
      </c>
      <c r="C166" s="62">
        <f t="shared" si="26"/>
        <v>7</v>
      </c>
      <c r="D166" s="62">
        <f t="shared" si="27"/>
        <v>29</v>
      </c>
      <c r="E166" s="87">
        <f>WORKDAY.INTL(E165,1,11,JoursFériés21[])</f>
        <v>44397</v>
      </c>
      <c r="H166" s="62">
        <f t="shared" si="28"/>
        <v>2022</v>
      </c>
      <c r="I166" s="62">
        <f t="shared" si="29"/>
        <v>2</v>
      </c>
      <c r="J166" s="62">
        <f t="shared" si="30"/>
        <v>7</v>
      </c>
      <c r="K166" s="62">
        <f t="shared" si="31"/>
        <v>28</v>
      </c>
      <c r="L166" s="87">
        <f>WORKDAY.INTL(L165,1,11,JoursFériés22[])</f>
        <v>44758</v>
      </c>
      <c r="O166" s="62">
        <f t="shared" si="32"/>
        <v>2023</v>
      </c>
      <c r="P166" s="62">
        <f t="shared" si="33"/>
        <v>2</v>
      </c>
      <c r="Q166" s="62">
        <f t="shared" si="34"/>
        <v>7</v>
      </c>
      <c r="R166" s="62">
        <f t="shared" si="35"/>
        <v>29</v>
      </c>
      <c r="S166" s="87">
        <f>WORKDAY.INTL(S165,1,11,JoursFériés23[])</f>
        <v>45125</v>
      </c>
    </row>
    <row r="167" spans="1:19" x14ac:dyDescent="0.25">
      <c r="A167" s="62">
        <f t="shared" si="24"/>
        <v>2021</v>
      </c>
      <c r="B167" s="62">
        <f t="shared" si="25"/>
        <v>2</v>
      </c>
      <c r="C167" s="62">
        <f t="shared" si="26"/>
        <v>7</v>
      </c>
      <c r="D167" s="62">
        <f t="shared" si="27"/>
        <v>29</v>
      </c>
      <c r="E167" s="87">
        <f>WORKDAY.INTL(E166,1,11,JoursFériés21[])</f>
        <v>44398</v>
      </c>
      <c r="H167" s="62">
        <f t="shared" si="28"/>
        <v>2022</v>
      </c>
      <c r="I167" s="62">
        <f t="shared" si="29"/>
        <v>2</v>
      </c>
      <c r="J167" s="62">
        <f t="shared" si="30"/>
        <v>7</v>
      </c>
      <c r="K167" s="62">
        <f t="shared" si="31"/>
        <v>29</v>
      </c>
      <c r="L167" s="87">
        <f>WORKDAY.INTL(L166,1,11,JoursFériés22[])</f>
        <v>44760</v>
      </c>
      <c r="O167" s="62">
        <f t="shared" si="32"/>
        <v>2023</v>
      </c>
      <c r="P167" s="62">
        <f t="shared" si="33"/>
        <v>2</v>
      </c>
      <c r="Q167" s="62">
        <f t="shared" si="34"/>
        <v>7</v>
      </c>
      <c r="R167" s="62">
        <f t="shared" si="35"/>
        <v>29</v>
      </c>
      <c r="S167" s="87">
        <f>WORKDAY.INTL(S166,1,11,JoursFériés23[])</f>
        <v>45126</v>
      </c>
    </row>
    <row r="168" spans="1:19" x14ac:dyDescent="0.25">
      <c r="A168" s="62">
        <f t="shared" si="24"/>
        <v>2021</v>
      </c>
      <c r="B168" s="62">
        <f t="shared" si="25"/>
        <v>2</v>
      </c>
      <c r="C168" s="62">
        <f t="shared" si="26"/>
        <v>7</v>
      </c>
      <c r="D168" s="62">
        <f t="shared" si="27"/>
        <v>29</v>
      </c>
      <c r="E168" s="87">
        <f>WORKDAY.INTL(E167,1,11,JoursFériés21[])</f>
        <v>44399</v>
      </c>
      <c r="H168" s="62">
        <f t="shared" si="28"/>
        <v>2022</v>
      </c>
      <c r="I168" s="62">
        <f t="shared" si="29"/>
        <v>2</v>
      </c>
      <c r="J168" s="62">
        <f t="shared" si="30"/>
        <v>7</v>
      </c>
      <c r="K168" s="62">
        <f t="shared" si="31"/>
        <v>29</v>
      </c>
      <c r="L168" s="87">
        <f>WORKDAY.INTL(L167,1,11,JoursFériés22[])</f>
        <v>44761</v>
      </c>
      <c r="O168" s="62">
        <f t="shared" si="32"/>
        <v>2023</v>
      </c>
      <c r="P168" s="62">
        <f t="shared" si="33"/>
        <v>2</v>
      </c>
      <c r="Q168" s="62">
        <f t="shared" si="34"/>
        <v>7</v>
      </c>
      <c r="R168" s="62">
        <f t="shared" si="35"/>
        <v>29</v>
      </c>
      <c r="S168" s="87">
        <f>WORKDAY.INTL(S167,1,11,JoursFériés23[])</f>
        <v>45127</v>
      </c>
    </row>
    <row r="169" spans="1:19" x14ac:dyDescent="0.25">
      <c r="A169" s="62">
        <f t="shared" si="24"/>
        <v>2021</v>
      </c>
      <c r="B169" s="62">
        <f t="shared" si="25"/>
        <v>2</v>
      </c>
      <c r="C169" s="62">
        <f t="shared" si="26"/>
        <v>7</v>
      </c>
      <c r="D169" s="62">
        <f t="shared" si="27"/>
        <v>29</v>
      </c>
      <c r="E169" s="87">
        <f>WORKDAY.INTL(E168,1,11,JoursFériés21[])</f>
        <v>44400</v>
      </c>
      <c r="H169" s="62">
        <f t="shared" si="28"/>
        <v>2022</v>
      </c>
      <c r="I169" s="62">
        <f t="shared" si="29"/>
        <v>2</v>
      </c>
      <c r="J169" s="62">
        <f t="shared" si="30"/>
        <v>7</v>
      </c>
      <c r="K169" s="62">
        <f t="shared" si="31"/>
        <v>29</v>
      </c>
      <c r="L169" s="87">
        <f>WORKDAY.INTL(L168,1,11,JoursFériés22[])</f>
        <v>44762</v>
      </c>
      <c r="O169" s="62">
        <f t="shared" si="32"/>
        <v>2023</v>
      </c>
      <c r="P169" s="62">
        <f t="shared" si="33"/>
        <v>2</v>
      </c>
      <c r="Q169" s="62">
        <f t="shared" si="34"/>
        <v>7</v>
      </c>
      <c r="R169" s="62">
        <f t="shared" si="35"/>
        <v>29</v>
      </c>
      <c r="S169" s="87">
        <f>WORKDAY.INTL(S168,1,11,JoursFériés23[])</f>
        <v>45128</v>
      </c>
    </row>
    <row r="170" spans="1:19" x14ac:dyDescent="0.25">
      <c r="A170" s="62">
        <f t="shared" si="24"/>
        <v>2021</v>
      </c>
      <c r="B170" s="62">
        <f t="shared" si="25"/>
        <v>2</v>
      </c>
      <c r="C170" s="62">
        <f t="shared" si="26"/>
        <v>7</v>
      </c>
      <c r="D170" s="62">
        <f t="shared" si="27"/>
        <v>29</v>
      </c>
      <c r="E170" s="87">
        <f>WORKDAY.INTL(E169,1,11,JoursFériés21[])</f>
        <v>44401</v>
      </c>
      <c r="H170" s="62">
        <f t="shared" si="28"/>
        <v>2022</v>
      </c>
      <c r="I170" s="62">
        <f t="shared" si="29"/>
        <v>2</v>
      </c>
      <c r="J170" s="62">
        <f t="shared" si="30"/>
        <v>7</v>
      </c>
      <c r="K170" s="62">
        <f t="shared" si="31"/>
        <v>29</v>
      </c>
      <c r="L170" s="87">
        <f>WORKDAY.INTL(L169,1,11,JoursFériés22[])</f>
        <v>44763</v>
      </c>
      <c r="O170" s="62">
        <f t="shared" si="32"/>
        <v>2023</v>
      </c>
      <c r="P170" s="62">
        <f t="shared" si="33"/>
        <v>2</v>
      </c>
      <c r="Q170" s="62">
        <f t="shared" si="34"/>
        <v>7</v>
      </c>
      <c r="R170" s="62">
        <f t="shared" si="35"/>
        <v>29</v>
      </c>
      <c r="S170" s="87">
        <f>WORKDAY.INTL(S169,1,11,JoursFériés23[])</f>
        <v>45129</v>
      </c>
    </row>
    <row r="171" spans="1:19" x14ac:dyDescent="0.25">
      <c r="A171" s="62">
        <f t="shared" si="24"/>
        <v>2021</v>
      </c>
      <c r="B171" s="62">
        <f t="shared" si="25"/>
        <v>2</v>
      </c>
      <c r="C171" s="62">
        <f t="shared" si="26"/>
        <v>7</v>
      </c>
      <c r="D171" s="62">
        <f t="shared" si="27"/>
        <v>30</v>
      </c>
      <c r="E171" s="87">
        <f>WORKDAY.INTL(E170,1,11,JoursFériés21[])</f>
        <v>44403</v>
      </c>
      <c r="H171" s="62">
        <f t="shared" si="28"/>
        <v>2022</v>
      </c>
      <c r="I171" s="62">
        <f t="shared" si="29"/>
        <v>2</v>
      </c>
      <c r="J171" s="62">
        <f t="shared" si="30"/>
        <v>7</v>
      </c>
      <c r="K171" s="62">
        <f t="shared" si="31"/>
        <v>29</v>
      </c>
      <c r="L171" s="87">
        <f>WORKDAY.INTL(L170,1,11,JoursFériés22[])</f>
        <v>44764</v>
      </c>
      <c r="O171" s="62">
        <f t="shared" si="32"/>
        <v>2023</v>
      </c>
      <c r="P171" s="62">
        <f t="shared" si="33"/>
        <v>2</v>
      </c>
      <c r="Q171" s="62">
        <f t="shared" si="34"/>
        <v>7</v>
      </c>
      <c r="R171" s="62">
        <f t="shared" si="35"/>
        <v>30</v>
      </c>
      <c r="S171" s="87">
        <f>WORKDAY.INTL(S170,1,11,JoursFériés23[])</f>
        <v>45131</v>
      </c>
    </row>
    <row r="172" spans="1:19" x14ac:dyDescent="0.25">
      <c r="A172" s="62">
        <f t="shared" si="24"/>
        <v>2021</v>
      </c>
      <c r="B172" s="62">
        <f t="shared" si="25"/>
        <v>2</v>
      </c>
      <c r="C172" s="62">
        <f t="shared" si="26"/>
        <v>7</v>
      </c>
      <c r="D172" s="62">
        <f t="shared" si="27"/>
        <v>30</v>
      </c>
      <c r="E172" s="87">
        <f>WORKDAY.INTL(E171,1,11,JoursFériés21[])</f>
        <v>44404</v>
      </c>
      <c r="H172" s="62">
        <f t="shared" si="28"/>
        <v>2022</v>
      </c>
      <c r="I172" s="62">
        <f t="shared" si="29"/>
        <v>2</v>
      </c>
      <c r="J172" s="62">
        <f t="shared" si="30"/>
        <v>7</v>
      </c>
      <c r="K172" s="62">
        <f t="shared" si="31"/>
        <v>29</v>
      </c>
      <c r="L172" s="87">
        <f>WORKDAY.INTL(L171,1,11,JoursFériés22[])</f>
        <v>44765</v>
      </c>
      <c r="O172" s="62">
        <f t="shared" si="32"/>
        <v>2023</v>
      </c>
      <c r="P172" s="62">
        <f t="shared" si="33"/>
        <v>2</v>
      </c>
      <c r="Q172" s="62">
        <f t="shared" si="34"/>
        <v>7</v>
      </c>
      <c r="R172" s="62">
        <f t="shared" si="35"/>
        <v>30</v>
      </c>
      <c r="S172" s="87">
        <f>WORKDAY.INTL(S171,1,11,JoursFériés23[])</f>
        <v>45132</v>
      </c>
    </row>
    <row r="173" spans="1:19" x14ac:dyDescent="0.25">
      <c r="A173" s="62">
        <f t="shared" si="24"/>
        <v>2021</v>
      </c>
      <c r="B173" s="62">
        <f t="shared" si="25"/>
        <v>2</v>
      </c>
      <c r="C173" s="62">
        <f t="shared" si="26"/>
        <v>7</v>
      </c>
      <c r="D173" s="62">
        <f t="shared" si="27"/>
        <v>30</v>
      </c>
      <c r="E173" s="87">
        <f>WORKDAY.INTL(E172,1,11,JoursFériés21[])</f>
        <v>44405</v>
      </c>
      <c r="H173" s="62">
        <f t="shared" si="28"/>
        <v>2022</v>
      </c>
      <c r="I173" s="62">
        <f t="shared" si="29"/>
        <v>2</v>
      </c>
      <c r="J173" s="62">
        <f t="shared" si="30"/>
        <v>7</v>
      </c>
      <c r="K173" s="62">
        <f t="shared" si="31"/>
        <v>30</v>
      </c>
      <c r="L173" s="87">
        <f>WORKDAY.INTL(L172,1,11,JoursFériés22[])</f>
        <v>44767</v>
      </c>
      <c r="O173" s="62">
        <f t="shared" si="32"/>
        <v>2023</v>
      </c>
      <c r="P173" s="62">
        <f t="shared" si="33"/>
        <v>2</v>
      </c>
      <c r="Q173" s="62">
        <f t="shared" si="34"/>
        <v>7</v>
      </c>
      <c r="R173" s="62">
        <f t="shared" si="35"/>
        <v>30</v>
      </c>
      <c r="S173" s="87">
        <f>WORKDAY.INTL(S172,1,11,JoursFériés23[])</f>
        <v>45133</v>
      </c>
    </row>
    <row r="174" spans="1:19" x14ac:dyDescent="0.25">
      <c r="A174" s="62">
        <f t="shared" si="24"/>
        <v>2021</v>
      </c>
      <c r="B174" s="62">
        <f t="shared" si="25"/>
        <v>2</v>
      </c>
      <c r="C174" s="62">
        <f t="shared" si="26"/>
        <v>7</v>
      </c>
      <c r="D174" s="62">
        <f t="shared" si="27"/>
        <v>30</v>
      </c>
      <c r="E174" s="87">
        <f>WORKDAY.INTL(E173,1,11,JoursFériés21[])</f>
        <v>44406</v>
      </c>
      <c r="H174" s="62">
        <f t="shared" si="28"/>
        <v>2022</v>
      </c>
      <c r="I174" s="62">
        <f t="shared" si="29"/>
        <v>2</v>
      </c>
      <c r="J174" s="62">
        <f t="shared" si="30"/>
        <v>7</v>
      </c>
      <c r="K174" s="62">
        <f t="shared" si="31"/>
        <v>30</v>
      </c>
      <c r="L174" s="87">
        <f>WORKDAY.INTL(L173,1,11,JoursFériés22[])</f>
        <v>44768</v>
      </c>
      <c r="O174" s="62">
        <f t="shared" si="32"/>
        <v>2023</v>
      </c>
      <c r="P174" s="62">
        <f t="shared" si="33"/>
        <v>2</v>
      </c>
      <c r="Q174" s="62">
        <f t="shared" si="34"/>
        <v>7</v>
      </c>
      <c r="R174" s="62">
        <f t="shared" si="35"/>
        <v>30</v>
      </c>
      <c r="S174" s="87">
        <f>WORKDAY.INTL(S173,1,11,JoursFériés23[])</f>
        <v>45134</v>
      </c>
    </row>
    <row r="175" spans="1:19" x14ac:dyDescent="0.25">
      <c r="A175" s="62">
        <f t="shared" si="24"/>
        <v>2021</v>
      </c>
      <c r="B175" s="62">
        <f t="shared" si="25"/>
        <v>2</v>
      </c>
      <c r="C175" s="62">
        <f t="shared" si="26"/>
        <v>7</v>
      </c>
      <c r="D175" s="62">
        <f t="shared" si="27"/>
        <v>30</v>
      </c>
      <c r="E175" s="87">
        <f>WORKDAY.INTL(E174,1,11,JoursFériés21[])</f>
        <v>44407</v>
      </c>
      <c r="H175" s="62">
        <f t="shared" si="28"/>
        <v>2022</v>
      </c>
      <c r="I175" s="62">
        <f t="shared" si="29"/>
        <v>2</v>
      </c>
      <c r="J175" s="62">
        <f t="shared" si="30"/>
        <v>7</v>
      </c>
      <c r="K175" s="62">
        <f t="shared" si="31"/>
        <v>30</v>
      </c>
      <c r="L175" s="87">
        <f>WORKDAY.INTL(L174,1,11,JoursFériés22[])</f>
        <v>44769</v>
      </c>
      <c r="O175" s="62">
        <f t="shared" si="32"/>
        <v>2023</v>
      </c>
      <c r="P175" s="62">
        <f t="shared" si="33"/>
        <v>2</v>
      </c>
      <c r="Q175" s="62">
        <f t="shared" si="34"/>
        <v>7</v>
      </c>
      <c r="R175" s="62">
        <f t="shared" si="35"/>
        <v>30</v>
      </c>
      <c r="S175" s="87">
        <f>WORKDAY.INTL(S174,1,11,JoursFériés23[])</f>
        <v>45135</v>
      </c>
    </row>
    <row r="176" spans="1:19" x14ac:dyDescent="0.25">
      <c r="A176" s="62">
        <f t="shared" si="24"/>
        <v>2021</v>
      </c>
      <c r="B176" s="62">
        <f t="shared" si="25"/>
        <v>2</v>
      </c>
      <c r="C176" s="62">
        <f t="shared" si="26"/>
        <v>7</v>
      </c>
      <c r="D176" s="62">
        <f t="shared" si="27"/>
        <v>30</v>
      </c>
      <c r="E176" s="87">
        <f>WORKDAY.INTL(E175,1,11,JoursFériés21[])</f>
        <v>44408</v>
      </c>
      <c r="H176" s="62">
        <f t="shared" si="28"/>
        <v>2022</v>
      </c>
      <c r="I176" s="62">
        <f t="shared" si="29"/>
        <v>2</v>
      </c>
      <c r="J176" s="62">
        <f t="shared" si="30"/>
        <v>7</v>
      </c>
      <c r="K176" s="62">
        <f t="shared" si="31"/>
        <v>30</v>
      </c>
      <c r="L176" s="87">
        <f>WORKDAY.INTL(L175,1,11,JoursFériés22[])</f>
        <v>44770</v>
      </c>
      <c r="O176" s="62">
        <f t="shared" si="32"/>
        <v>2023</v>
      </c>
      <c r="P176" s="62">
        <f t="shared" si="33"/>
        <v>2</v>
      </c>
      <c r="Q176" s="62">
        <f t="shared" si="34"/>
        <v>7</v>
      </c>
      <c r="R176" s="62">
        <f t="shared" si="35"/>
        <v>30</v>
      </c>
      <c r="S176" s="87">
        <f>WORKDAY.INTL(S175,1,11,JoursFériés23[])</f>
        <v>45136</v>
      </c>
    </row>
    <row r="177" spans="1:19" x14ac:dyDescent="0.25">
      <c r="A177" s="62">
        <f t="shared" si="24"/>
        <v>2021</v>
      </c>
      <c r="B177" s="62">
        <f t="shared" si="25"/>
        <v>2</v>
      </c>
      <c r="C177" s="62">
        <f t="shared" si="26"/>
        <v>8</v>
      </c>
      <c r="D177" s="62">
        <f t="shared" si="27"/>
        <v>31</v>
      </c>
      <c r="E177" s="87">
        <f>WORKDAY.INTL(E176,1,11,JoursFériés21[])</f>
        <v>44410</v>
      </c>
      <c r="H177" s="62">
        <f t="shared" si="28"/>
        <v>2022</v>
      </c>
      <c r="I177" s="62">
        <f t="shared" si="29"/>
        <v>2</v>
      </c>
      <c r="J177" s="62">
        <f t="shared" si="30"/>
        <v>7</v>
      </c>
      <c r="K177" s="62">
        <f t="shared" si="31"/>
        <v>30</v>
      </c>
      <c r="L177" s="87">
        <f>WORKDAY.INTL(L176,1,11,JoursFériés22[])</f>
        <v>44771</v>
      </c>
      <c r="O177" s="62">
        <f t="shared" si="32"/>
        <v>2023</v>
      </c>
      <c r="P177" s="62">
        <f t="shared" si="33"/>
        <v>2</v>
      </c>
      <c r="Q177" s="62">
        <f t="shared" si="34"/>
        <v>7</v>
      </c>
      <c r="R177" s="62">
        <f t="shared" si="35"/>
        <v>31</v>
      </c>
      <c r="S177" s="87">
        <f>WORKDAY.INTL(S176,1,11,JoursFériés23[])</f>
        <v>45138</v>
      </c>
    </row>
    <row r="178" spans="1:19" x14ac:dyDescent="0.25">
      <c r="A178" s="62">
        <f t="shared" si="24"/>
        <v>2021</v>
      </c>
      <c r="B178" s="62">
        <f t="shared" si="25"/>
        <v>2</v>
      </c>
      <c r="C178" s="62">
        <f t="shared" si="26"/>
        <v>8</v>
      </c>
      <c r="D178" s="62">
        <f t="shared" si="27"/>
        <v>31</v>
      </c>
      <c r="E178" s="87">
        <f>WORKDAY.INTL(E177,1,11,JoursFériés21[])</f>
        <v>44411</v>
      </c>
      <c r="H178" s="62">
        <f t="shared" si="28"/>
        <v>2022</v>
      </c>
      <c r="I178" s="62">
        <f t="shared" si="29"/>
        <v>2</v>
      </c>
      <c r="J178" s="62">
        <f t="shared" si="30"/>
        <v>7</v>
      </c>
      <c r="K178" s="62">
        <f t="shared" si="31"/>
        <v>30</v>
      </c>
      <c r="L178" s="87">
        <f>WORKDAY.INTL(L177,1,11,JoursFériés22[])</f>
        <v>44772</v>
      </c>
      <c r="O178" s="62">
        <f t="shared" si="32"/>
        <v>2023</v>
      </c>
      <c r="P178" s="62">
        <f t="shared" si="33"/>
        <v>2</v>
      </c>
      <c r="Q178" s="62">
        <f t="shared" si="34"/>
        <v>8</v>
      </c>
      <c r="R178" s="62">
        <f t="shared" si="35"/>
        <v>31</v>
      </c>
      <c r="S178" s="87">
        <f>WORKDAY.INTL(S177,1,11,JoursFériés23[])</f>
        <v>45139</v>
      </c>
    </row>
    <row r="179" spans="1:19" x14ac:dyDescent="0.25">
      <c r="A179" s="62">
        <f t="shared" si="24"/>
        <v>2021</v>
      </c>
      <c r="B179" s="62">
        <f t="shared" si="25"/>
        <v>2</v>
      </c>
      <c r="C179" s="62">
        <f t="shared" si="26"/>
        <v>8</v>
      </c>
      <c r="D179" s="62">
        <f t="shared" si="27"/>
        <v>31</v>
      </c>
      <c r="E179" s="87">
        <f>WORKDAY.INTL(E178,1,11,JoursFériés21[])</f>
        <v>44412</v>
      </c>
      <c r="H179" s="62">
        <f t="shared" si="28"/>
        <v>2022</v>
      </c>
      <c r="I179" s="62">
        <f t="shared" si="29"/>
        <v>2</v>
      </c>
      <c r="J179" s="62">
        <f t="shared" si="30"/>
        <v>8</v>
      </c>
      <c r="K179" s="62">
        <f t="shared" si="31"/>
        <v>31</v>
      </c>
      <c r="L179" s="87">
        <f>WORKDAY.INTL(L178,1,11,JoursFériés22[])</f>
        <v>44774</v>
      </c>
      <c r="O179" s="62">
        <f t="shared" si="32"/>
        <v>2023</v>
      </c>
      <c r="P179" s="62">
        <f t="shared" si="33"/>
        <v>2</v>
      </c>
      <c r="Q179" s="62">
        <f t="shared" si="34"/>
        <v>8</v>
      </c>
      <c r="R179" s="62">
        <f t="shared" si="35"/>
        <v>31</v>
      </c>
      <c r="S179" s="87">
        <f>WORKDAY.INTL(S178,1,11,JoursFériés23[])</f>
        <v>45140</v>
      </c>
    </row>
    <row r="180" spans="1:19" x14ac:dyDescent="0.25">
      <c r="A180" s="62">
        <f t="shared" si="24"/>
        <v>2021</v>
      </c>
      <c r="B180" s="62">
        <f t="shared" si="25"/>
        <v>2</v>
      </c>
      <c r="C180" s="62">
        <f t="shared" si="26"/>
        <v>8</v>
      </c>
      <c r="D180" s="62">
        <f t="shared" si="27"/>
        <v>31</v>
      </c>
      <c r="E180" s="87">
        <f>WORKDAY.INTL(E179,1,11,JoursFériés21[])</f>
        <v>44413</v>
      </c>
      <c r="H180" s="62">
        <f t="shared" si="28"/>
        <v>2022</v>
      </c>
      <c r="I180" s="62">
        <f t="shared" si="29"/>
        <v>2</v>
      </c>
      <c r="J180" s="62">
        <f t="shared" si="30"/>
        <v>8</v>
      </c>
      <c r="K180" s="62">
        <f t="shared" si="31"/>
        <v>31</v>
      </c>
      <c r="L180" s="87">
        <f>WORKDAY.INTL(L179,1,11,JoursFériés22[])</f>
        <v>44775</v>
      </c>
      <c r="O180" s="62">
        <f t="shared" si="32"/>
        <v>2023</v>
      </c>
      <c r="P180" s="62">
        <f t="shared" si="33"/>
        <v>2</v>
      </c>
      <c r="Q180" s="62">
        <f t="shared" si="34"/>
        <v>8</v>
      </c>
      <c r="R180" s="62">
        <f t="shared" si="35"/>
        <v>31</v>
      </c>
      <c r="S180" s="87">
        <f>WORKDAY.INTL(S179,1,11,JoursFériés23[])</f>
        <v>45141</v>
      </c>
    </row>
    <row r="181" spans="1:19" x14ac:dyDescent="0.25">
      <c r="A181" s="62">
        <f t="shared" si="24"/>
        <v>2021</v>
      </c>
      <c r="B181" s="62">
        <f t="shared" si="25"/>
        <v>2</v>
      </c>
      <c r="C181" s="62">
        <f t="shared" si="26"/>
        <v>8</v>
      </c>
      <c r="D181" s="62">
        <f t="shared" si="27"/>
        <v>31</v>
      </c>
      <c r="E181" s="87">
        <f>WORKDAY.INTL(E180,1,11,JoursFériés21[])</f>
        <v>44414</v>
      </c>
      <c r="H181" s="62">
        <f t="shared" si="28"/>
        <v>2022</v>
      </c>
      <c r="I181" s="62">
        <f t="shared" si="29"/>
        <v>2</v>
      </c>
      <c r="J181" s="62">
        <f t="shared" si="30"/>
        <v>8</v>
      </c>
      <c r="K181" s="62">
        <f t="shared" si="31"/>
        <v>31</v>
      </c>
      <c r="L181" s="87">
        <f>WORKDAY.INTL(L180,1,11,JoursFériés22[])</f>
        <v>44776</v>
      </c>
      <c r="O181" s="62">
        <f t="shared" si="32"/>
        <v>2023</v>
      </c>
      <c r="P181" s="62">
        <f t="shared" si="33"/>
        <v>2</v>
      </c>
      <c r="Q181" s="62">
        <f t="shared" si="34"/>
        <v>8</v>
      </c>
      <c r="R181" s="62">
        <f t="shared" si="35"/>
        <v>31</v>
      </c>
      <c r="S181" s="87">
        <f>WORKDAY.INTL(S180,1,11,JoursFériés23[])</f>
        <v>45142</v>
      </c>
    </row>
    <row r="182" spans="1:19" x14ac:dyDescent="0.25">
      <c r="A182" s="62">
        <f t="shared" si="24"/>
        <v>2021</v>
      </c>
      <c r="B182" s="62">
        <f t="shared" si="25"/>
        <v>2</v>
      </c>
      <c r="C182" s="62">
        <f t="shared" si="26"/>
        <v>8</v>
      </c>
      <c r="D182" s="62">
        <f t="shared" si="27"/>
        <v>31</v>
      </c>
      <c r="E182" s="87">
        <f>WORKDAY.INTL(E181,1,11,JoursFériés21[])</f>
        <v>44415</v>
      </c>
      <c r="H182" s="62">
        <f t="shared" si="28"/>
        <v>2022</v>
      </c>
      <c r="I182" s="62">
        <f t="shared" si="29"/>
        <v>2</v>
      </c>
      <c r="J182" s="62">
        <f t="shared" si="30"/>
        <v>8</v>
      </c>
      <c r="K182" s="62">
        <f t="shared" si="31"/>
        <v>31</v>
      </c>
      <c r="L182" s="87">
        <f>WORKDAY.INTL(L181,1,11,JoursFériés22[])</f>
        <v>44777</v>
      </c>
      <c r="O182" s="62">
        <f t="shared" si="32"/>
        <v>2023</v>
      </c>
      <c r="P182" s="62">
        <f t="shared" si="33"/>
        <v>2</v>
      </c>
      <c r="Q182" s="62">
        <f t="shared" si="34"/>
        <v>8</v>
      </c>
      <c r="R182" s="62">
        <f t="shared" si="35"/>
        <v>31</v>
      </c>
      <c r="S182" s="87">
        <f>WORKDAY.INTL(S181,1,11,JoursFériés23[])</f>
        <v>45143</v>
      </c>
    </row>
    <row r="183" spans="1:19" x14ac:dyDescent="0.25">
      <c r="A183" s="62">
        <f t="shared" si="24"/>
        <v>2021</v>
      </c>
      <c r="B183" s="62">
        <f t="shared" si="25"/>
        <v>2</v>
      </c>
      <c r="C183" s="62">
        <f t="shared" si="26"/>
        <v>8</v>
      </c>
      <c r="D183" s="62">
        <f t="shared" si="27"/>
        <v>32</v>
      </c>
      <c r="E183" s="87">
        <f>WORKDAY.INTL(E182,1,11,JoursFériés21[])</f>
        <v>44417</v>
      </c>
      <c r="H183" s="62">
        <f t="shared" si="28"/>
        <v>2022</v>
      </c>
      <c r="I183" s="62">
        <f t="shared" si="29"/>
        <v>2</v>
      </c>
      <c r="J183" s="62">
        <f t="shared" si="30"/>
        <v>8</v>
      </c>
      <c r="K183" s="62">
        <f t="shared" si="31"/>
        <v>31</v>
      </c>
      <c r="L183" s="87">
        <f>WORKDAY.INTL(L182,1,11,JoursFériés22[])</f>
        <v>44778</v>
      </c>
      <c r="O183" s="62">
        <f t="shared" si="32"/>
        <v>2023</v>
      </c>
      <c r="P183" s="62">
        <f t="shared" si="33"/>
        <v>2</v>
      </c>
      <c r="Q183" s="62">
        <f t="shared" si="34"/>
        <v>8</v>
      </c>
      <c r="R183" s="62">
        <f t="shared" si="35"/>
        <v>32</v>
      </c>
      <c r="S183" s="87">
        <f>WORKDAY.INTL(S182,1,11,JoursFériés23[])</f>
        <v>45145</v>
      </c>
    </row>
    <row r="184" spans="1:19" x14ac:dyDescent="0.25">
      <c r="A184" s="62">
        <f t="shared" si="24"/>
        <v>2021</v>
      </c>
      <c r="B184" s="62">
        <f t="shared" si="25"/>
        <v>2</v>
      </c>
      <c r="C184" s="62">
        <f t="shared" si="26"/>
        <v>8</v>
      </c>
      <c r="D184" s="62">
        <f t="shared" si="27"/>
        <v>32</v>
      </c>
      <c r="E184" s="87">
        <f>WORKDAY.INTL(E183,1,11,JoursFériés21[])</f>
        <v>44418</v>
      </c>
      <c r="H184" s="62">
        <f t="shared" si="28"/>
        <v>2022</v>
      </c>
      <c r="I184" s="62">
        <f t="shared" si="29"/>
        <v>2</v>
      </c>
      <c r="J184" s="62">
        <f t="shared" si="30"/>
        <v>8</v>
      </c>
      <c r="K184" s="62">
        <f t="shared" si="31"/>
        <v>31</v>
      </c>
      <c r="L184" s="87">
        <f>WORKDAY.INTL(L183,1,11,JoursFériés22[])</f>
        <v>44779</v>
      </c>
      <c r="O184" s="62">
        <f t="shared" si="32"/>
        <v>2023</v>
      </c>
      <c r="P184" s="62">
        <f t="shared" si="33"/>
        <v>2</v>
      </c>
      <c r="Q184" s="62">
        <f t="shared" si="34"/>
        <v>8</v>
      </c>
      <c r="R184" s="62">
        <f t="shared" si="35"/>
        <v>32</v>
      </c>
      <c r="S184" s="87">
        <f>WORKDAY.INTL(S183,1,11,JoursFériés23[])</f>
        <v>45146</v>
      </c>
    </row>
    <row r="185" spans="1:19" x14ac:dyDescent="0.25">
      <c r="A185" s="62">
        <f t="shared" si="24"/>
        <v>2021</v>
      </c>
      <c r="B185" s="62">
        <f t="shared" si="25"/>
        <v>2</v>
      </c>
      <c r="C185" s="62">
        <f t="shared" si="26"/>
        <v>8</v>
      </c>
      <c r="D185" s="62">
        <f t="shared" si="27"/>
        <v>32</v>
      </c>
      <c r="E185" s="87">
        <f>WORKDAY.INTL(E184,1,11,JoursFériés21[])</f>
        <v>44419</v>
      </c>
      <c r="H185" s="62">
        <f t="shared" si="28"/>
        <v>2022</v>
      </c>
      <c r="I185" s="62">
        <f t="shared" si="29"/>
        <v>2</v>
      </c>
      <c r="J185" s="62">
        <f t="shared" si="30"/>
        <v>8</v>
      </c>
      <c r="K185" s="62">
        <f t="shared" si="31"/>
        <v>32</v>
      </c>
      <c r="L185" s="87">
        <f>WORKDAY.INTL(L184,1,11,JoursFériés22[])</f>
        <v>44781</v>
      </c>
      <c r="O185" s="62">
        <f t="shared" si="32"/>
        <v>2023</v>
      </c>
      <c r="P185" s="62">
        <f t="shared" si="33"/>
        <v>2</v>
      </c>
      <c r="Q185" s="62">
        <f t="shared" si="34"/>
        <v>8</v>
      </c>
      <c r="R185" s="62">
        <f t="shared" si="35"/>
        <v>32</v>
      </c>
      <c r="S185" s="87">
        <f>WORKDAY.INTL(S184,1,11,JoursFériés23[])</f>
        <v>45147</v>
      </c>
    </row>
    <row r="186" spans="1:19" x14ac:dyDescent="0.25">
      <c r="A186" s="62">
        <f t="shared" si="24"/>
        <v>2021</v>
      </c>
      <c r="B186" s="62">
        <f t="shared" si="25"/>
        <v>2</v>
      </c>
      <c r="C186" s="62">
        <f t="shared" si="26"/>
        <v>8</v>
      </c>
      <c r="D186" s="62">
        <f t="shared" si="27"/>
        <v>32</v>
      </c>
      <c r="E186" s="87">
        <f>WORKDAY.INTL(E185,1,11,JoursFériés21[])</f>
        <v>44420</v>
      </c>
      <c r="H186" s="62">
        <f t="shared" si="28"/>
        <v>2022</v>
      </c>
      <c r="I186" s="62">
        <f t="shared" si="29"/>
        <v>2</v>
      </c>
      <c r="J186" s="62">
        <f t="shared" si="30"/>
        <v>8</v>
      </c>
      <c r="K186" s="62">
        <f t="shared" si="31"/>
        <v>32</v>
      </c>
      <c r="L186" s="87">
        <f>WORKDAY.INTL(L185,1,11,JoursFériés22[])</f>
        <v>44782</v>
      </c>
      <c r="O186" s="62">
        <f t="shared" si="32"/>
        <v>2023</v>
      </c>
      <c r="P186" s="62">
        <f t="shared" si="33"/>
        <v>2</v>
      </c>
      <c r="Q186" s="62">
        <f t="shared" si="34"/>
        <v>8</v>
      </c>
      <c r="R186" s="62">
        <f t="shared" si="35"/>
        <v>32</v>
      </c>
      <c r="S186" s="87">
        <f>WORKDAY.INTL(S185,1,11,JoursFériés23[])</f>
        <v>45148</v>
      </c>
    </row>
    <row r="187" spans="1:19" x14ac:dyDescent="0.25">
      <c r="A187" s="62">
        <f t="shared" si="24"/>
        <v>2021</v>
      </c>
      <c r="B187" s="62">
        <f t="shared" si="25"/>
        <v>2</v>
      </c>
      <c r="C187" s="62">
        <f t="shared" si="26"/>
        <v>8</v>
      </c>
      <c r="D187" s="62">
        <f t="shared" si="27"/>
        <v>32</v>
      </c>
      <c r="E187" s="87">
        <f>WORKDAY.INTL(E186,1,11,JoursFériés21[])</f>
        <v>44421</v>
      </c>
      <c r="H187" s="62">
        <f t="shared" si="28"/>
        <v>2022</v>
      </c>
      <c r="I187" s="62">
        <f t="shared" si="29"/>
        <v>2</v>
      </c>
      <c r="J187" s="62">
        <f t="shared" si="30"/>
        <v>8</v>
      </c>
      <c r="K187" s="62">
        <f t="shared" si="31"/>
        <v>32</v>
      </c>
      <c r="L187" s="87">
        <f>WORKDAY.INTL(L186,1,11,JoursFériés22[])</f>
        <v>44783</v>
      </c>
      <c r="O187" s="62">
        <f t="shared" si="32"/>
        <v>2023</v>
      </c>
      <c r="P187" s="62">
        <f t="shared" si="33"/>
        <v>2</v>
      </c>
      <c r="Q187" s="62">
        <f t="shared" si="34"/>
        <v>8</v>
      </c>
      <c r="R187" s="62">
        <f t="shared" si="35"/>
        <v>32</v>
      </c>
      <c r="S187" s="87">
        <f>WORKDAY.INTL(S186,1,11,JoursFériés23[])</f>
        <v>45149</v>
      </c>
    </row>
    <row r="188" spans="1:19" x14ac:dyDescent="0.25">
      <c r="A188" s="62">
        <f t="shared" si="24"/>
        <v>2021</v>
      </c>
      <c r="B188" s="62">
        <f t="shared" si="25"/>
        <v>2</v>
      </c>
      <c r="C188" s="62">
        <f t="shared" si="26"/>
        <v>8</v>
      </c>
      <c r="D188" s="62">
        <f t="shared" si="27"/>
        <v>32</v>
      </c>
      <c r="E188" s="87">
        <f>WORKDAY.INTL(E187,1,11,JoursFériés21[])</f>
        <v>44422</v>
      </c>
      <c r="H188" s="62">
        <f t="shared" si="28"/>
        <v>2022</v>
      </c>
      <c r="I188" s="62">
        <f t="shared" si="29"/>
        <v>2</v>
      </c>
      <c r="J188" s="62">
        <f t="shared" si="30"/>
        <v>8</v>
      </c>
      <c r="K188" s="62">
        <f t="shared" si="31"/>
        <v>32</v>
      </c>
      <c r="L188" s="87">
        <f>WORKDAY.INTL(L187,1,11,JoursFériés22[])</f>
        <v>44784</v>
      </c>
      <c r="O188" s="62">
        <f t="shared" si="32"/>
        <v>2023</v>
      </c>
      <c r="P188" s="62">
        <f t="shared" si="33"/>
        <v>2</v>
      </c>
      <c r="Q188" s="62">
        <f t="shared" si="34"/>
        <v>8</v>
      </c>
      <c r="R188" s="62">
        <f t="shared" si="35"/>
        <v>32</v>
      </c>
      <c r="S188" s="87">
        <f>WORKDAY.INTL(S187,1,11,JoursFériés23[])</f>
        <v>45150</v>
      </c>
    </row>
    <row r="189" spans="1:19" x14ac:dyDescent="0.25">
      <c r="A189" s="62">
        <f t="shared" si="24"/>
        <v>2021</v>
      </c>
      <c r="B189" s="62">
        <f t="shared" si="25"/>
        <v>2</v>
      </c>
      <c r="C189" s="62">
        <f t="shared" si="26"/>
        <v>8</v>
      </c>
      <c r="D189" s="62">
        <f t="shared" si="27"/>
        <v>33</v>
      </c>
      <c r="E189" s="87">
        <f>WORKDAY.INTL(E188,1,11,JoursFériés21[])</f>
        <v>44424</v>
      </c>
      <c r="H189" s="62">
        <f t="shared" si="28"/>
        <v>2022</v>
      </c>
      <c r="I189" s="62">
        <f t="shared" si="29"/>
        <v>2</v>
      </c>
      <c r="J189" s="62">
        <f t="shared" si="30"/>
        <v>8</v>
      </c>
      <c r="K189" s="62">
        <f t="shared" si="31"/>
        <v>32</v>
      </c>
      <c r="L189" s="87">
        <f>WORKDAY.INTL(L188,1,11,JoursFériés22[])</f>
        <v>44785</v>
      </c>
      <c r="O189" s="62">
        <f t="shared" si="32"/>
        <v>2023</v>
      </c>
      <c r="P189" s="62">
        <f t="shared" si="33"/>
        <v>2</v>
      </c>
      <c r="Q189" s="62">
        <f t="shared" si="34"/>
        <v>8</v>
      </c>
      <c r="R189" s="62">
        <f t="shared" si="35"/>
        <v>33</v>
      </c>
      <c r="S189" s="87">
        <f>WORKDAY.INTL(S188,1,11,JoursFériés23[])</f>
        <v>45152</v>
      </c>
    </row>
    <row r="190" spans="1:19" x14ac:dyDescent="0.25">
      <c r="A190" s="62">
        <f t="shared" si="24"/>
        <v>2021</v>
      </c>
      <c r="B190" s="62">
        <f t="shared" si="25"/>
        <v>2</v>
      </c>
      <c r="C190" s="62">
        <f t="shared" si="26"/>
        <v>8</v>
      </c>
      <c r="D190" s="62">
        <f t="shared" si="27"/>
        <v>33</v>
      </c>
      <c r="E190" s="87">
        <f>WORKDAY.INTL(E189,1,11,JoursFériés21[])</f>
        <v>44425</v>
      </c>
      <c r="H190" s="62">
        <f t="shared" si="28"/>
        <v>2022</v>
      </c>
      <c r="I190" s="62">
        <f t="shared" si="29"/>
        <v>2</v>
      </c>
      <c r="J190" s="62">
        <f t="shared" si="30"/>
        <v>8</v>
      </c>
      <c r="K190" s="62">
        <f t="shared" si="31"/>
        <v>32</v>
      </c>
      <c r="L190" s="87">
        <f>WORKDAY.INTL(L189,1,11,JoursFériés22[])</f>
        <v>44786</v>
      </c>
      <c r="O190" s="62">
        <f t="shared" si="32"/>
        <v>2023</v>
      </c>
      <c r="P190" s="62">
        <f t="shared" si="33"/>
        <v>2</v>
      </c>
      <c r="Q190" s="62">
        <f t="shared" si="34"/>
        <v>8</v>
      </c>
      <c r="R190" s="62">
        <f t="shared" si="35"/>
        <v>33</v>
      </c>
      <c r="S190" s="87">
        <f>WORKDAY.INTL(S189,1,11,JoursFériés23[])</f>
        <v>45154</v>
      </c>
    </row>
    <row r="191" spans="1:19" x14ac:dyDescent="0.25">
      <c r="A191" s="62">
        <f t="shared" si="24"/>
        <v>2021</v>
      </c>
      <c r="B191" s="62">
        <f t="shared" si="25"/>
        <v>2</v>
      </c>
      <c r="C191" s="62">
        <f t="shared" si="26"/>
        <v>8</v>
      </c>
      <c r="D191" s="62">
        <f t="shared" si="27"/>
        <v>33</v>
      </c>
      <c r="E191" s="87">
        <f>WORKDAY.INTL(E190,1,11,JoursFériés21[])</f>
        <v>44427</v>
      </c>
      <c r="H191" s="62">
        <f t="shared" si="28"/>
        <v>2022</v>
      </c>
      <c r="I191" s="62">
        <f t="shared" si="29"/>
        <v>2</v>
      </c>
      <c r="J191" s="62">
        <f t="shared" si="30"/>
        <v>8</v>
      </c>
      <c r="K191" s="62">
        <f t="shared" si="31"/>
        <v>33</v>
      </c>
      <c r="L191" s="87">
        <f>WORKDAY.INTL(L190,1,11,JoursFériés22[])</f>
        <v>44789</v>
      </c>
      <c r="O191" s="62">
        <f t="shared" si="32"/>
        <v>2023</v>
      </c>
      <c r="P191" s="62">
        <f t="shared" si="33"/>
        <v>2</v>
      </c>
      <c r="Q191" s="62">
        <f t="shared" si="34"/>
        <v>8</v>
      </c>
      <c r="R191" s="62">
        <f t="shared" si="35"/>
        <v>33</v>
      </c>
      <c r="S191" s="87">
        <f>WORKDAY.INTL(S190,1,11,JoursFériés23[])</f>
        <v>45155</v>
      </c>
    </row>
    <row r="192" spans="1:19" x14ac:dyDescent="0.25">
      <c r="A192" s="62">
        <f t="shared" si="24"/>
        <v>2021</v>
      </c>
      <c r="B192" s="62">
        <f t="shared" si="25"/>
        <v>2</v>
      </c>
      <c r="C192" s="62">
        <f t="shared" si="26"/>
        <v>8</v>
      </c>
      <c r="D192" s="62">
        <f t="shared" si="27"/>
        <v>33</v>
      </c>
      <c r="E192" s="87">
        <f>WORKDAY.INTL(E191,1,11,JoursFériés21[])</f>
        <v>44428</v>
      </c>
      <c r="H192" s="62">
        <f t="shared" si="28"/>
        <v>2022</v>
      </c>
      <c r="I192" s="62">
        <f t="shared" si="29"/>
        <v>2</v>
      </c>
      <c r="J192" s="62">
        <f t="shared" si="30"/>
        <v>8</v>
      </c>
      <c r="K192" s="62">
        <f t="shared" si="31"/>
        <v>33</v>
      </c>
      <c r="L192" s="87">
        <f>WORKDAY.INTL(L191,1,11,JoursFériés22[])</f>
        <v>44790</v>
      </c>
      <c r="O192" s="62">
        <f t="shared" si="32"/>
        <v>2023</v>
      </c>
      <c r="P192" s="62">
        <f t="shared" si="33"/>
        <v>2</v>
      </c>
      <c r="Q192" s="62">
        <f t="shared" si="34"/>
        <v>8</v>
      </c>
      <c r="R192" s="62">
        <f t="shared" si="35"/>
        <v>33</v>
      </c>
      <c r="S192" s="87">
        <f>WORKDAY.INTL(S191,1,11,JoursFériés23[])</f>
        <v>45156</v>
      </c>
    </row>
    <row r="193" spans="1:19" x14ac:dyDescent="0.25">
      <c r="A193" s="62">
        <f t="shared" si="24"/>
        <v>2021</v>
      </c>
      <c r="B193" s="62">
        <f t="shared" si="25"/>
        <v>2</v>
      </c>
      <c r="C193" s="62">
        <f t="shared" si="26"/>
        <v>8</v>
      </c>
      <c r="D193" s="62">
        <f t="shared" si="27"/>
        <v>33</v>
      </c>
      <c r="E193" s="87">
        <f>WORKDAY.INTL(E192,1,11,JoursFériés21[])</f>
        <v>44429</v>
      </c>
      <c r="H193" s="62">
        <f t="shared" si="28"/>
        <v>2022</v>
      </c>
      <c r="I193" s="62">
        <f t="shared" si="29"/>
        <v>2</v>
      </c>
      <c r="J193" s="62">
        <f t="shared" si="30"/>
        <v>8</v>
      </c>
      <c r="K193" s="62">
        <f t="shared" si="31"/>
        <v>33</v>
      </c>
      <c r="L193" s="87">
        <f>WORKDAY.INTL(L192,1,11,JoursFériés22[])</f>
        <v>44791</v>
      </c>
      <c r="O193" s="62">
        <f t="shared" si="32"/>
        <v>2023</v>
      </c>
      <c r="P193" s="62">
        <f t="shared" si="33"/>
        <v>2</v>
      </c>
      <c r="Q193" s="62">
        <f t="shared" si="34"/>
        <v>8</v>
      </c>
      <c r="R193" s="62">
        <f t="shared" si="35"/>
        <v>33</v>
      </c>
      <c r="S193" s="87">
        <f>WORKDAY.INTL(S192,1,11,JoursFériés23[])</f>
        <v>45157</v>
      </c>
    </row>
    <row r="194" spans="1:19" x14ac:dyDescent="0.25">
      <c r="A194" s="62">
        <f t="shared" si="24"/>
        <v>2021</v>
      </c>
      <c r="B194" s="62">
        <f t="shared" si="25"/>
        <v>2</v>
      </c>
      <c r="C194" s="62">
        <f t="shared" si="26"/>
        <v>8</v>
      </c>
      <c r="D194" s="62">
        <f t="shared" si="27"/>
        <v>34</v>
      </c>
      <c r="E194" s="87">
        <f>WORKDAY.INTL(E193,1,11,JoursFériés21[])</f>
        <v>44431</v>
      </c>
      <c r="H194" s="62">
        <f t="shared" si="28"/>
        <v>2022</v>
      </c>
      <c r="I194" s="62">
        <f t="shared" si="29"/>
        <v>2</v>
      </c>
      <c r="J194" s="62">
        <f t="shared" si="30"/>
        <v>8</v>
      </c>
      <c r="K194" s="62">
        <f t="shared" si="31"/>
        <v>33</v>
      </c>
      <c r="L194" s="87">
        <f>WORKDAY.INTL(L193,1,11,JoursFériés22[])</f>
        <v>44792</v>
      </c>
      <c r="O194" s="62">
        <f t="shared" si="32"/>
        <v>2023</v>
      </c>
      <c r="P194" s="62">
        <f t="shared" si="33"/>
        <v>2</v>
      </c>
      <c r="Q194" s="62">
        <f t="shared" si="34"/>
        <v>8</v>
      </c>
      <c r="R194" s="62">
        <f t="shared" si="35"/>
        <v>34</v>
      </c>
      <c r="S194" s="87">
        <f>WORKDAY.INTL(S193,1,11,JoursFériés23[])</f>
        <v>45159</v>
      </c>
    </row>
    <row r="195" spans="1:19" x14ac:dyDescent="0.25">
      <c r="A195" s="62">
        <f t="shared" si="24"/>
        <v>2021</v>
      </c>
      <c r="B195" s="62">
        <f t="shared" si="25"/>
        <v>2</v>
      </c>
      <c r="C195" s="62">
        <f t="shared" si="26"/>
        <v>8</v>
      </c>
      <c r="D195" s="62">
        <f t="shared" si="27"/>
        <v>34</v>
      </c>
      <c r="E195" s="87">
        <f>WORKDAY.INTL(E194,1,11,JoursFériés21[])</f>
        <v>44432</v>
      </c>
      <c r="H195" s="62">
        <f t="shared" si="28"/>
        <v>2022</v>
      </c>
      <c r="I195" s="62">
        <f t="shared" si="29"/>
        <v>2</v>
      </c>
      <c r="J195" s="62">
        <f t="shared" si="30"/>
        <v>8</v>
      </c>
      <c r="K195" s="62">
        <f t="shared" si="31"/>
        <v>33</v>
      </c>
      <c r="L195" s="87">
        <f>WORKDAY.INTL(L194,1,11,JoursFériés22[])</f>
        <v>44793</v>
      </c>
      <c r="O195" s="62">
        <f t="shared" si="32"/>
        <v>2023</v>
      </c>
      <c r="P195" s="62">
        <f t="shared" si="33"/>
        <v>2</v>
      </c>
      <c r="Q195" s="62">
        <f t="shared" si="34"/>
        <v>8</v>
      </c>
      <c r="R195" s="62">
        <f t="shared" si="35"/>
        <v>34</v>
      </c>
      <c r="S195" s="87">
        <f>WORKDAY.INTL(S194,1,11,JoursFériés23[])</f>
        <v>45160</v>
      </c>
    </row>
    <row r="196" spans="1:19" x14ac:dyDescent="0.25">
      <c r="A196" s="62">
        <f t="shared" ref="A196:A259" si="36">YEAR(E196)</f>
        <v>2021</v>
      </c>
      <c r="B196" s="62">
        <f t="shared" ref="B196:B259" si="37">IF(MONTH(E196)&lt;7,1,2)</f>
        <v>2</v>
      </c>
      <c r="C196" s="62">
        <f t="shared" ref="C196:C259" si="38">MONTH(E196)</f>
        <v>8</v>
      </c>
      <c r="D196" s="62">
        <f t="shared" ref="D196:D254" si="39">_xlfn.ISOWEEKNUM(E196)</f>
        <v>34</v>
      </c>
      <c r="E196" s="87">
        <f>WORKDAY.INTL(E195,1,11,JoursFériés21[])</f>
        <v>44433</v>
      </c>
      <c r="H196" s="62">
        <f t="shared" ref="H196:H259" si="40">YEAR(L196)</f>
        <v>2022</v>
      </c>
      <c r="I196" s="62">
        <f t="shared" ref="I196:I259" si="41">IF(MONTH(L196)&lt;7,1,2)</f>
        <v>2</v>
      </c>
      <c r="J196" s="62">
        <f t="shared" ref="J196:J259" si="42">MONTH(L196)</f>
        <v>8</v>
      </c>
      <c r="K196" s="62">
        <f t="shared" ref="K196:K254" si="43">_xlfn.ISOWEEKNUM(L196)</f>
        <v>34</v>
      </c>
      <c r="L196" s="87">
        <f>WORKDAY.INTL(L195,1,11,JoursFériés22[])</f>
        <v>44795</v>
      </c>
      <c r="O196" s="62">
        <f t="shared" ref="O196:O259" si="44">YEAR(S196)</f>
        <v>2023</v>
      </c>
      <c r="P196" s="62">
        <f t="shared" ref="P196:P259" si="45">IF(MONTH(S196)&lt;7,1,2)</f>
        <v>2</v>
      </c>
      <c r="Q196" s="62">
        <f t="shared" ref="Q196:Q259" si="46">MONTH(S196)</f>
        <v>8</v>
      </c>
      <c r="R196" s="62">
        <f t="shared" ref="R196:R254" si="47">_xlfn.ISOWEEKNUM(S196)</f>
        <v>34</v>
      </c>
      <c r="S196" s="87">
        <f>WORKDAY.INTL(S195,1,11,JoursFériés23[])</f>
        <v>45161</v>
      </c>
    </row>
    <row r="197" spans="1:19" x14ac:dyDescent="0.25">
      <c r="A197" s="62">
        <f t="shared" si="36"/>
        <v>2021</v>
      </c>
      <c r="B197" s="62">
        <f t="shared" si="37"/>
        <v>2</v>
      </c>
      <c r="C197" s="62">
        <f t="shared" si="38"/>
        <v>8</v>
      </c>
      <c r="D197" s="62">
        <f t="shared" si="39"/>
        <v>34</v>
      </c>
      <c r="E197" s="87">
        <f>WORKDAY.INTL(E196,1,11,JoursFériés21[])</f>
        <v>44434</v>
      </c>
      <c r="H197" s="62">
        <f t="shared" si="40"/>
        <v>2022</v>
      </c>
      <c r="I197" s="62">
        <f t="shared" si="41"/>
        <v>2</v>
      </c>
      <c r="J197" s="62">
        <f t="shared" si="42"/>
        <v>8</v>
      </c>
      <c r="K197" s="62">
        <f t="shared" si="43"/>
        <v>34</v>
      </c>
      <c r="L197" s="87">
        <f>WORKDAY.INTL(L196,1,11,JoursFériés22[])</f>
        <v>44796</v>
      </c>
      <c r="O197" s="62">
        <f t="shared" si="44"/>
        <v>2023</v>
      </c>
      <c r="P197" s="62">
        <f t="shared" si="45"/>
        <v>2</v>
      </c>
      <c r="Q197" s="62">
        <f t="shared" si="46"/>
        <v>8</v>
      </c>
      <c r="R197" s="62">
        <f t="shared" si="47"/>
        <v>34</v>
      </c>
      <c r="S197" s="87">
        <f>WORKDAY.INTL(S196,1,11,JoursFériés23[])</f>
        <v>45162</v>
      </c>
    </row>
    <row r="198" spans="1:19" x14ac:dyDescent="0.25">
      <c r="A198" s="62">
        <f t="shared" si="36"/>
        <v>2021</v>
      </c>
      <c r="B198" s="62">
        <f t="shared" si="37"/>
        <v>2</v>
      </c>
      <c r="C198" s="62">
        <f t="shared" si="38"/>
        <v>8</v>
      </c>
      <c r="D198" s="62">
        <f t="shared" si="39"/>
        <v>34</v>
      </c>
      <c r="E198" s="87">
        <f>WORKDAY.INTL(E197,1,11,JoursFériés21[])</f>
        <v>44435</v>
      </c>
      <c r="H198" s="62">
        <f t="shared" si="40"/>
        <v>2022</v>
      </c>
      <c r="I198" s="62">
        <f t="shared" si="41"/>
        <v>2</v>
      </c>
      <c r="J198" s="62">
        <f t="shared" si="42"/>
        <v>8</v>
      </c>
      <c r="K198" s="62">
        <f t="shared" si="43"/>
        <v>34</v>
      </c>
      <c r="L198" s="87">
        <f>WORKDAY.INTL(L197,1,11,JoursFériés22[])</f>
        <v>44797</v>
      </c>
      <c r="O198" s="62">
        <f t="shared" si="44"/>
        <v>2023</v>
      </c>
      <c r="P198" s="62">
        <f t="shared" si="45"/>
        <v>2</v>
      </c>
      <c r="Q198" s="62">
        <f t="shared" si="46"/>
        <v>8</v>
      </c>
      <c r="R198" s="62">
        <f t="shared" si="47"/>
        <v>34</v>
      </c>
      <c r="S198" s="87">
        <f>WORKDAY.INTL(S197,1,11,JoursFériés23[])</f>
        <v>45163</v>
      </c>
    </row>
    <row r="199" spans="1:19" x14ac:dyDescent="0.25">
      <c r="A199" s="62">
        <f t="shared" si="36"/>
        <v>2021</v>
      </c>
      <c r="B199" s="62">
        <f t="shared" si="37"/>
        <v>2</v>
      </c>
      <c r="C199" s="62">
        <f t="shared" si="38"/>
        <v>8</v>
      </c>
      <c r="D199" s="62">
        <f t="shared" si="39"/>
        <v>34</v>
      </c>
      <c r="E199" s="87">
        <f>WORKDAY.INTL(E198,1,11,JoursFériés21[])</f>
        <v>44436</v>
      </c>
      <c r="H199" s="62">
        <f t="shared" si="40"/>
        <v>2022</v>
      </c>
      <c r="I199" s="62">
        <f t="shared" si="41"/>
        <v>2</v>
      </c>
      <c r="J199" s="62">
        <f t="shared" si="42"/>
        <v>8</v>
      </c>
      <c r="K199" s="62">
        <f t="shared" si="43"/>
        <v>34</v>
      </c>
      <c r="L199" s="87">
        <f>WORKDAY.INTL(L198,1,11,JoursFériés22[])</f>
        <v>44798</v>
      </c>
      <c r="O199" s="62">
        <f t="shared" si="44"/>
        <v>2023</v>
      </c>
      <c r="P199" s="62">
        <f t="shared" si="45"/>
        <v>2</v>
      </c>
      <c r="Q199" s="62">
        <f t="shared" si="46"/>
        <v>8</v>
      </c>
      <c r="R199" s="62">
        <f t="shared" si="47"/>
        <v>34</v>
      </c>
      <c r="S199" s="87">
        <f>WORKDAY.INTL(S198,1,11,JoursFériés23[])</f>
        <v>45164</v>
      </c>
    </row>
    <row r="200" spans="1:19" x14ac:dyDescent="0.25">
      <c r="A200" s="62">
        <f t="shared" si="36"/>
        <v>2021</v>
      </c>
      <c r="B200" s="62">
        <f t="shared" si="37"/>
        <v>2</v>
      </c>
      <c r="C200" s="62">
        <f t="shared" si="38"/>
        <v>8</v>
      </c>
      <c r="D200" s="62">
        <f t="shared" si="39"/>
        <v>35</v>
      </c>
      <c r="E200" s="87">
        <f>WORKDAY.INTL(E199,1,11,JoursFériés21[])</f>
        <v>44438</v>
      </c>
      <c r="H200" s="62">
        <f t="shared" si="40"/>
        <v>2022</v>
      </c>
      <c r="I200" s="62">
        <f t="shared" si="41"/>
        <v>2</v>
      </c>
      <c r="J200" s="62">
        <f t="shared" si="42"/>
        <v>8</v>
      </c>
      <c r="K200" s="62">
        <f t="shared" si="43"/>
        <v>34</v>
      </c>
      <c r="L200" s="87">
        <f>WORKDAY.INTL(L199,1,11,JoursFériés22[])</f>
        <v>44799</v>
      </c>
      <c r="O200" s="62">
        <f t="shared" si="44"/>
        <v>2023</v>
      </c>
      <c r="P200" s="62">
        <f t="shared" si="45"/>
        <v>2</v>
      </c>
      <c r="Q200" s="62">
        <f t="shared" si="46"/>
        <v>8</v>
      </c>
      <c r="R200" s="62">
        <f t="shared" si="47"/>
        <v>35</v>
      </c>
      <c r="S200" s="87">
        <f>WORKDAY.INTL(S199,1,11,JoursFériés23[])</f>
        <v>45166</v>
      </c>
    </row>
    <row r="201" spans="1:19" x14ac:dyDescent="0.25">
      <c r="A201" s="62">
        <f t="shared" si="36"/>
        <v>2021</v>
      </c>
      <c r="B201" s="62">
        <f t="shared" si="37"/>
        <v>2</v>
      </c>
      <c r="C201" s="62">
        <f t="shared" si="38"/>
        <v>8</v>
      </c>
      <c r="D201" s="62">
        <f t="shared" si="39"/>
        <v>35</v>
      </c>
      <c r="E201" s="87">
        <f>WORKDAY.INTL(E200,1,11,JoursFériés21[])</f>
        <v>44439</v>
      </c>
      <c r="H201" s="62">
        <f t="shared" si="40"/>
        <v>2022</v>
      </c>
      <c r="I201" s="62">
        <f t="shared" si="41"/>
        <v>2</v>
      </c>
      <c r="J201" s="62">
        <f t="shared" si="42"/>
        <v>8</v>
      </c>
      <c r="K201" s="62">
        <f t="shared" si="43"/>
        <v>34</v>
      </c>
      <c r="L201" s="87">
        <f>WORKDAY.INTL(L200,1,11,JoursFériés22[])</f>
        <v>44800</v>
      </c>
      <c r="O201" s="62">
        <f t="shared" si="44"/>
        <v>2023</v>
      </c>
      <c r="P201" s="62">
        <f t="shared" si="45"/>
        <v>2</v>
      </c>
      <c r="Q201" s="62">
        <f t="shared" si="46"/>
        <v>8</v>
      </c>
      <c r="R201" s="62">
        <f t="shared" si="47"/>
        <v>35</v>
      </c>
      <c r="S201" s="87">
        <f>WORKDAY.INTL(S200,1,11,JoursFériés23[])</f>
        <v>45167</v>
      </c>
    </row>
    <row r="202" spans="1:19" x14ac:dyDescent="0.25">
      <c r="A202" s="62">
        <f t="shared" si="36"/>
        <v>2021</v>
      </c>
      <c r="B202" s="62">
        <f t="shared" si="37"/>
        <v>2</v>
      </c>
      <c r="C202" s="62">
        <f t="shared" si="38"/>
        <v>9</v>
      </c>
      <c r="D202" s="62">
        <f t="shared" si="39"/>
        <v>35</v>
      </c>
      <c r="E202" s="87">
        <f>WORKDAY.INTL(E201,1,11,JoursFériés21[])</f>
        <v>44440</v>
      </c>
      <c r="H202" s="62">
        <f t="shared" si="40"/>
        <v>2022</v>
      </c>
      <c r="I202" s="62">
        <f t="shared" si="41"/>
        <v>2</v>
      </c>
      <c r="J202" s="62">
        <f t="shared" si="42"/>
        <v>8</v>
      </c>
      <c r="K202" s="62">
        <f t="shared" si="43"/>
        <v>35</v>
      </c>
      <c r="L202" s="87">
        <f>WORKDAY.INTL(L201,1,11,JoursFériés22[])</f>
        <v>44802</v>
      </c>
      <c r="O202" s="62">
        <f t="shared" si="44"/>
        <v>2023</v>
      </c>
      <c r="P202" s="62">
        <f t="shared" si="45"/>
        <v>2</v>
      </c>
      <c r="Q202" s="62">
        <f t="shared" si="46"/>
        <v>8</v>
      </c>
      <c r="R202" s="62">
        <f t="shared" si="47"/>
        <v>35</v>
      </c>
      <c r="S202" s="87">
        <f>WORKDAY.INTL(S201,1,11,JoursFériés23[])</f>
        <v>45168</v>
      </c>
    </row>
    <row r="203" spans="1:19" x14ac:dyDescent="0.25">
      <c r="A203" s="62">
        <f t="shared" si="36"/>
        <v>2021</v>
      </c>
      <c r="B203" s="62">
        <f t="shared" si="37"/>
        <v>2</v>
      </c>
      <c r="C203" s="62">
        <f t="shared" si="38"/>
        <v>9</v>
      </c>
      <c r="D203" s="62">
        <f t="shared" si="39"/>
        <v>35</v>
      </c>
      <c r="E203" s="87">
        <f>WORKDAY.INTL(E202,1,11,JoursFériés21[])</f>
        <v>44441</v>
      </c>
      <c r="H203" s="62">
        <f t="shared" si="40"/>
        <v>2022</v>
      </c>
      <c r="I203" s="62">
        <f t="shared" si="41"/>
        <v>2</v>
      </c>
      <c r="J203" s="62">
        <f t="shared" si="42"/>
        <v>8</v>
      </c>
      <c r="K203" s="62">
        <f t="shared" si="43"/>
        <v>35</v>
      </c>
      <c r="L203" s="87">
        <f>WORKDAY.INTL(L202,1,11,JoursFériés22[])</f>
        <v>44803</v>
      </c>
      <c r="O203" s="62">
        <f t="shared" si="44"/>
        <v>2023</v>
      </c>
      <c r="P203" s="62">
        <f t="shared" si="45"/>
        <v>2</v>
      </c>
      <c r="Q203" s="62">
        <f t="shared" si="46"/>
        <v>8</v>
      </c>
      <c r="R203" s="62">
        <f t="shared" si="47"/>
        <v>35</v>
      </c>
      <c r="S203" s="87">
        <f>WORKDAY.INTL(S202,1,11,JoursFériés23[])</f>
        <v>45169</v>
      </c>
    </row>
    <row r="204" spans="1:19" x14ac:dyDescent="0.25">
      <c r="A204" s="62">
        <f t="shared" si="36"/>
        <v>2021</v>
      </c>
      <c r="B204" s="62">
        <f t="shared" si="37"/>
        <v>2</v>
      </c>
      <c r="C204" s="62">
        <f t="shared" si="38"/>
        <v>9</v>
      </c>
      <c r="D204" s="62">
        <f t="shared" si="39"/>
        <v>35</v>
      </c>
      <c r="E204" s="87">
        <f>WORKDAY.INTL(E203,1,11,JoursFériés21[])</f>
        <v>44442</v>
      </c>
      <c r="H204" s="62">
        <f t="shared" si="40"/>
        <v>2022</v>
      </c>
      <c r="I204" s="62">
        <f t="shared" si="41"/>
        <v>2</v>
      </c>
      <c r="J204" s="62">
        <f t="shared" si="42"/>
        <v>8</v>
      </c>
      <c r="K204" s="62">
        <f t="shared" si="43"/>
        <v>35</v>
      </c>
      <c r="L204" s="87">
        <f>WORKDAY.INTL(L203,1,11,JoursFériés22[])</f>
        <v>44804</v>
      </c>
      <c r="O204" s="62">
        <f t="shared" si="44"/>
        <v>2023</v>
      </c>
      <c r="P204" s="62">
        <f t="shared" si="45"/>
        <v>2</v>
      </c>
      <c r="Q204" s="62">
        <f t="shared" si="46"/>
        <v>9</v>
      </c>
      <c r="R204" s="62">
        <f t="shared" si="47"/>
        <v>35</v>
      </c>
      <c r="S204" s="87">
        <f>WORKDAY.INTL(S203,1,11,JoursFériés23[])</f>
        <v>45170</v>
      </c>
    </row>
    <row r="205" spans="1:19" x14ac:dyDescent="0.25">
      <c r="A205" s="62">
        <f t="shared" si="36"/>
        <v>2021</v>
      </c>
      <c r="B205" s="62">
        <f t="shared" si="37"/>
        <v>2</v>
      </c>
      <c r="C205" s="62">
        <f t="shared" si="38"/>
        <v>9</v>
      </c>
      <c r="D205" s="62">
        <f t="shared" si="39"/>
        <v>35</v>
      </c>
      <c r="E205" s="87">
        <f>WORKDAY.INTL(E204,1,11,JoursFériés21[])</f>
        <v>44443</v>
      </c>
      <c r="H205" s="62">
        <f t="shared" si="40"/>
        <v>2022</v>
      </c>
      <c r="I205" s="62">
        <f t="shared" si="41"/>
        <v>2</v>
      </c>
      <c r="J205" s="62">
        <f t="shared" si="42"/>
        <v>9</v>
      </c>
      <c r="K205" s="62">
        <f t="shared" si="43"/>
        <v>35</v>
      </c>
      <c r="L205" s="87">
        <f>WORKDAY.INTL(L204,1,11,JoursFériés22[])</f>
        <v>44805</v>
      </c>
      <c r="O205" s="62">
        <f t="shared" si="44"/>
        <v>2023</v>
      </c>
      <c r="P205" s="62">
        <f t="shared" si="45"/>
        <v>2</v>
      </c>
      <c r="Q205" s="62">
        <f t="shared" si="46"/>
        <v>9</v>
      </c>
      <c r="R205" s="62">
        <f t="shared" si="47"/>
        <v>35</v>
      </c>
      <c r="S205" s="87">
        <f>WORKDAY.INTL(S204,1,11,JoursFériés23[])</f>
        <v>45171</v>
      </c>
    </row>
    <row r="206" spans="1:19" x14ac:dyDescent="0.25">
      <c r="A206" s="62">
        <f t="shared" si="36"/>
        <v>2021</v>
      </c>
      <c r="B206" s="62">
        <f t="shared" si="37"/>
        <v>2</v>
      </c>
      <c r="C206" s="62">
        <f t="shared" si="38"/>
        <v>9</v>
      </c>
      <c r="D206" s="62">
        <f t="shared" si="39"/>
        <v>36</v>
      </c>
      <c r="E206" s="87">
        <f>WORKDAY.INTL(E205,1,11,JoursFériés21[])</f>
        <v>44445</v>
      </c>
      <c r="H206" s="62">
        <f t="shared" si="40"/>
        <v>2022</v>
      </c>
      <c r="I206" s="62">
        <f t="shared" si="41"/>
        <v>2</v>
      </c>
      <c r="J206" s="62">
        <f t="shared" si="42"/>
        <v>9</v>
      </c>
      <c r="K206" s="62">
        <f t="shared" si="43"/>
        <v>35</v>
      </c>
      <c r="L206" s="87">
        <f>WORKDAY.INTL(L205,1,11,JoursFériés22[])</f>
        <v>44806</v>
      </c>
      <c r="O206" s="62">
        <f t="shared" si="44"/>
        <v>2023</v>
      </c>
      <c r="P206" s="62">
        <f t="shared" si="45"/>
        <v>2</v>
      </c>
      <c r="Q206" s="62">
        <f t="shared" si="46"/>
        <v>9</v>
      </c>
      <c r="R206" s="62">
        <f t="shared" si="47"/>
        <v>36</v>
      </c>
      <c r="S206" s="87">
        <f>WORKDAY.INTL(S205,1,11,JoursFériés23[])</f>
        <v>45173</v>
      </c>
    </row>
    <row r="207" spans="1:19" x14ac:dyDescent="0.25">
      <c r="A207" s="62">
        <f t="shared" si="36"/>
        <v>2021</v>
      </c>
      <c r="B207" s="62">
        <f t="shared" si="37"/>
        <v>2</v>
      </c>
      <c r="C207" s="62">
        <f t="shared" si="38"/>
        <v>9</v>
      </c>
      <c r="D207" s="62">
        <f t="shared" si="39"/>
        <v>36</v>
      </c>
      <c r="E207" s="87">
        <f>WORKDAY.INTL(E206,1,11,JoursFériés21[])</f>
        <v>44446</v>
      </c>
      <c r="H207" s="62">
        <f t="shared" si="40"/>
        <v>2022</v>
      </c>
      <c r="I207" s="62">
        <f t="shared" si="41"/>
        <v>2</v>
      </c>
      <c r="J207" s="62">
        <f t="shared" si="42"/>
        <v>9</v>
      </c>
      <c r="K207" s="62">
        <f t="shared" si="43"/>
        <v>35</v>
      </c>
      <c r="L207" s="87">
        <f>WORKDAY.INTL(L206,1,11,JoursFériés22[])</f>
        <v>44807</v>
      </c>
      <c r="O207" s="62">
        <f t="shared" si="44"/>
        <v>2023</v>
      </c>
      <c r="P207" s="62">
        <f t="shared" si="45"/>
        <v>2</v>
      </c>
      <c r="Q207" s="62">
        <f t="shared" si="46"/>
        <v>9</v>
      </c>
      <c r="R207" s="62">
        <f t="shared" si="47"/>
        <v>36</v>
      </c>
      <c r="S207" s="87">
        <f>WORKDAY.INTL(S206,1,11,JoursFériés23[])</f>
        <v>45174</v>
      </c>
    </row>
    <row r="208" spans="1:19" x14ac:dyDescent="0.25">
      <c r="A208" s="62">
        <f t="shared" si="36"/>
        <v>2021</v>
      </c>
      <c r="B208" s="62">
        <f t="shared" si="37"/>
        <v>2</v>
      </c>
      <c r="C208" s="62">
        <f t="shared" si="38"/>
        <v>9</v>
      </c>
      <c r="D208" s="62">
        <f t="shared" si="39"/>
        <v>36</v>
      </c>
      <c r="E208" s="87">
        <f>WORKDAY.INTL(E207,1,11,JoursFériés21[])</f>
        <v>44447</v>
      </c>
      <c r="H208" s="62">
        <f t="shared" si="40"/>
        <v>2022</v>
      </c>
      <c r="I208" s="62">
        <f t="shared" si="41"/>
        <v>2</v>
      </c>
      <c r="J208" s="62">
        <f t="shared" si="42"/>
        <v>9</v>
      </c>
      <c r="K208" s="62">
        <f t="shared" si="43"/>
        <v>36</v>
      </c>
      <c r="L208" s="87">
        <f>WORKDAY.INTL(L207,1,11,JoursFériés22[])</f>
        <v>44809</v>
      </c>
      <c r="O208" s="62">
        <f t="shared" si="44"/>
        <v>2023</v>
      </c>
      <c r="P208" s="62">
        <f t="shared" si="45"/>
        <v>2</v>
      </c>
      <c r="Q208" s="62">
        <f t="shared" si="46"/>
        <v>9</v>
      </c>
      <c r="R208" s="62">
        <f t="shared" si="47"/>
        <v>36</v>
      </c>
      <c r="S208" s="87">
        <f>WORKDAY.INTL(S207,1,11,JoursFériés23[])</f>
        <v>45175</v>
      </c>
    </row>
    <row r="209" spans="1:19" x14ac:dyDescent="0.25">
      <c r="A209" s="62">
        <f t="shared" si="36"/>
        <v>2021</v>
      </c>
      <c r="B209" s="62">
        <f t="shared" si="37"/>
        <v>2</v>
      </c>
      <c r="C209" s="62">
        <f t="shared" si="38"/>
        <v>9</v>
      </c>
      <c r="D209" s="62">
        <f t="shared" si="39"/>
        <v>36</v>
      </c>
      <c r="E209" s="87">
        <f>WORKDAY.INTL(E208,1,11,JoursFériés21[])</f>
        <v>44448</v>
      </c>
      <c r="H209" s="62">
        <f t="shared" si="40"/>
        <v>2022</v>
      </c>
      <c r="I209" s="62">
        <f t="shared" si="41"/>
        <v>2</v>
      </c>
      <c r="J209" s="62">
        <f t="shared" si="42"/>
        <v>9</v>
      </c>
      <c r="K209" s="62">
        <f t="shared" si="43"/>
        <v>36</v>
      </c>
      <c r="L209" s="87">
        <f>WORKDAY.INTL(L208,1,11,JoursFériés22[])</f>
        <v>44810</v>
      </c>
      <c r="O209" s="62">
        <f t="shared" si="44"/>
        <v>2023</v>
      </c>
      <c r="P209" s="62">
        <f t="shared" si="45"/>
        <v>2</v>
      </c>
      <c r="Q209" s="62">
        <f t="shared" si="46"/>
        <v>9</v>
      </c>
      <c r="R209" s="62">
        <f t="shared" si="47"/>
        <v>36</v>
      </c>
      <c r="S209" s="87">
        <f>WORKDAY.INTL(S208,1,11,JoursFériés23[])</f>
        <v>45176</v>
      </c>
    </row>
    <row r="210" spans="1:19" x14ac:dyDescent="0.25">
      <c r="A210" s="62">
        <f t="shared" si="36"/>
        <v>2021</v>
      </c>
      <c r="B210" s="62">
        <f t="shared" si="37"/>
        <v>2</v>
      </c>
      <c r="C210" s="62">
        <f t="shared" si="38"/>
        <v>9</v>
      </c>
      <c r="D210" s="62">
        <f t="shared" si="39"/>
        <v>36</v>
      </c>
      <c r="E210" s="87">
        <f>WORKDAY.INTL(E209,1,11,JoursFériés21[])</f>
        <v>44449</v>
      </c>
      <c r="H210" s="62">
        <f t="shared" si="40"/>
        <v>2022</v>
      </c>
      <c r="I210" s="62">
        <f t="shared" si="41"/>
        <v>2</v>
      </c>
      <c r="J210" s="62">
        <f t="shared" si="42"/>
        <v>9</v>
      </c>
      <c r="K210" s="62">
        <f t="shared" si="43"/>
        <v>36</v>
      </c>
      <c r="L210" s="87">
        <f>WORKDAY.INTL(L209,1,11,JoursFériés22[])</f>
        <v>44811</v>
      </c>
      <c r="O210" s="62">
        <f t="shared" si="44"/>
        <v>2023</v>
      </c>
      <c r="P210" s="62">
        <f t="shared" si="45"/>
        <v>2</v>
      </c>
      <c r="Q210" s="62">
        <f t="shared" si="46"/>
        <v>9</v>
      </c>
      <c r="R210" s="62">
        <f t="shared" si="47"/>
        <v>36</v>
      </c>
      <c r="S210" s="87">
        <f>WORKDAY.INTL(S209,1,11,JoursFériés23[])</f>
        <v>45177</v>
      </c>
    </row>
    <row r="211" spans="1:19" x14ac:dyDescent="0.25">
      <c r="A211" s="62">
        <f t="shared" si="36"/>
        <v>2021</v>
      </c>
      <c r="B211" s="62">
        <f t="shared" si="37"/>
        <v>2</v>
      </c>
      <c r="C211" s="62">
        <f t="shared" si="38"/>
        <v>9</v>
      </c>
      <c r="D211" s="62">
        <f t="shared" si="39"/>
        <v>36</v>
      </c>
      <c r="E211" s="87">
        <f>WORKDAY.INTL(E210,1,11,JoursFériés21[])</f>
        <v>44450</v>
      </c>
      <c r="H211" s="62">
        <f t="shared" si="40"/>
        <v>2022</v>
      </c>
      <c r="I211" s="62">
        <f t="shared" si="41"/>
        <v>2</v>
      </c>
      <c r="J211" s="62">
        <f t="shared" si="42"/>
        <v>9</v>
      </c>
      <c r="K211" s="62">
        <f t="shared" si="43"/>
        <v>36</v>
      </c>
      <c r="L211" s="87">
        <f>WORKDAY.INTL(L210,1,11,JoursFériés22[])</f>
        <v>44812</v>
      </c>
      <c r="O211" s="62">
        <f t="shared" si="44"/>
        <v>2023</v>
      </c>
      <c r="P211" s="62">
        <f t="shared" si="45"/>
        <v>2</v>
      </c>
      <c r="Q211" s="62">
        <f t="shared" si="46"/>
        <v>9</v>
      </c>
      <c r="R211" s="62">
        <f t="shared" si="47"/>
        <v>36</v>
      </c>
      <c r="S211" s="87">
        <f>WORKDAY.INTL(S210,1,11,JoursFériés23[])</f>
        <v>45178</v>
      </c>
    </row>
    <row r="212" spans="1:19" x14ac:dyDescent="0.25">
      <c r="A212" s="62">
        <f t="shared" si="36"/>
        <v>2021</v>
      </c>
      <c r="B212" s="62">
        <f t="shared" si="37"/>
        <v>2</v>
      </c>
      <c r="C212" s="62">
        <f t="shared" si="38"/>
        <v>9</v>
      </c>
      <c r="D212" s="62">
        <f t="shared" si="39"/>
        <v>37</v>
      </c>
      <c r="E212" s="87">
        <f>WORKDAY.INTL(E211,1,11,JoursFériés21[])</f>
        <v>44452</v>
      </c>
      <c r="H212" s="62">
        <f t="shared" si="40"/>
        <v>2022</v>
      </c>
      <c r="I212" s="62">
        <f t="shared" si="41"/>
        <v>2</v>
      </c>
      <c r="J212" s="62">
        <f t="shared" si="42"/>
        <v>9</v>
      </c>
      <c r="K212" s="62">
        <f t="shared" si="43"/>
        <v>36</v>
      </c>
      <c r="L212" s="87">
        <f>WORKDAY.INTL(L211,1,11,JoursFériés22[])</f>
        <v>44813</v>
      </c>
      <c r="O212" s="62">
        <f t="shared" si="44"/>
        <v>2023</v>
      </c>
      <c r="P212" s="62">
        <f t="shared" si="45"/>
        <v>2</v>
      </c>
      <c r="Q212" s="62">
        <f t="shared" si="46"/>
        <v>9</v>
      </c>
      <c r="R212" s="62">
        <f t="shared" si="47"/>
        <v>37</v>
      </c>
      <c r="S212" s="87">
        <f>WORKDAY.INTL(S211,1,11,JoursFériés23[])</f>
        <v>45180</v>
      </c>
    </row>
    <row r="213" spans="1:19" x14ac:dyDescent="0.25">
      <c r="A213" s="62">
        <f t="shared" si="36"/>
        <v>2021</v>
      </c>
      <c r="B213" s="62">
        <f t="shared" si="37"/>
        <v>2</v>
      </c>
      <c r="C213" s="62">
        <f t="shared" si="38"/>
        <v>9</v>
      </c>
      <c r="D213" s="62">
        <f t="shared" si="39"/>
        <v>37</v>
      </c>
      <c r="E213" s="87">
        <f>WORKDAY.INTL(E212,1,11,JoursFériés21[])</f>
        <v>44453</v>
      </c>
      <c r="H213" s="62">
        <f t="shared" si="40"/>
        <v>2022</v>
      </c>
      <c r="I213" s="62">
        <f t="shared" si="41"/>
        <v>2</v>
      </c>
      <c r="J213" s="62">
        <f t="shared" si="42"/>
        <v>9</v>
      </c>
      <c r="K213" s="62">
        <f t="shared" si="43"/>
        <v>36</v>
      </c>
      <c r="L213" s="87">
        <f>WORKDAY.INTL(L212,1,11,JoursFériés22[])</f>
        <v>44814</v>
      </c>
      <c r="O213" s="62">
        <f t="shared" si="44"/>
        <v>2023</v>
      </c>
      <c r="P213" s="62">
        <f t="shared" si="45"/>
        <v>2</v>
      </c>
      <c r="Q213" s="62">
        <f t="shared" si="46"/>
        <v>9</v>
      </c>
      <c r="R213" s="62">
        <f t="shared" si="47"/>
        <v>37</v>
      </c>
      <c r="S213" s="87">
        <f>WORKDAY.INTL(S212,1,11,JoursFériés23[])</f>
        <v>45181</v>
      </c>
    </row>
    <row r="214" spans="1:19" x14ac:dyDescent="0.25">
      <c r="A214" s="62">
        <f t="shared" si="36"/>
        <v>2021</v>
      </c>
      <c r="B214" s="62">
        <f t="shared" si="37"/>
        <v>2</v>
      </c>
      <c r="C214" s="62">
        <f t="shared" si="38"/>
        <v>9</v>
      </c>
      <c r="D214" s="62">
        <f t="shared" si="39"/>
        <v>37</v>
      </c>
      <c r="E214" s="87">
        <f>WORKDAY.INTL(E213,1,11,JoursFériés21[])</f>
        <v>44454</v>
      </c>
      <c r="H214" s="62">
        <f t="shared" si="40"/>
        <v>2022</v>
      </c>
      <c r="I214" s="62">
        <f t="shared" si="41"/>
        <v>2</v>
      </c>
      <c r="J214" s="62">
        <f t="shared" si="42"/>
        <v>9</v>
      </c>
      <c r="K214" s="62">
        <f t="shared" si="43"/>
        <v>37</v>
      </c>
      <c r="L214" s="87">
        <f>WORKDAY.INTL(L213,1,11,JoursFériés22[])</f>
        <v>44816</v>
      </c>
      <c r="O214" s="62">
        <f t="shared" si="44"/>
        <v>2023</v>
      </c>
      <c r="P214" s="62">
        <f t="shared" si="45"/>
        <v>2</v>
      </c>
      <c r="Q214" s="62">
        <f t="shared" si="46"/>
        <v>9</v>
      </c>
      <c r="R214" s="62">
        <f t="shared" si="47"/>
        <v>37</v>
      </c>
      <c r="S214" s="87">
        <f>WORKDAY.INTL(S213,1,11,JoursFériés23[])</f>
        <v>45182</v>
      </c>
    </row>
    <row r="215" spans="1:19" x14ac:dyDescent="0.25">
      <c r="A215" s="62">
        <f t="shared" si="36"/>
        <v>2021</v>
      </c>
      <c r="B215" s="62">
        <f t="shared" si="37"/>
        <v>2</v>
      </c>
      <c r="C215" s="62">
        <f t="shared" si="38"/>
        <v>9</v>
      </c>
      <c r="D215" s="62">
        <f t="shared" si="39"/>
        <v>37</v>
      </c>
      <c r="E215" s="87">
        <f>WORKDAY.INTL(E214,1,11,JoursFériés21[])</f>
        <v>44455</v>
      </c>
      <c r="H215" s="62">
        <f t="shared" si="40"/>
        <v>2022</v>
      </c>
      <c r="I215" s="62">
        <f t="shared" si="41"/>
        <v>2</v>
      </c>
      <c r="J215" s="62">
        <f t="shared" si="42"/>
        <v>9</v>
      </c>
      <c r="K215" s="62">
        <f t="shared" si="43"/>
        <v>37</v>
      </c>
      <c r="L215" s="87">
        <f>WORKDAY.INTL(L214,1,11,JoursFériés22[])</f>
        <v>44817</v>
      </c>
      <c r="O215" s="62">
        <f t="shared" si="44"/>
        <v>2023</v>
      </c>
      <c r="P215" s="62">
        <f t="shared" si="45"/>
        <v>2</v>
      </c>
      <c r="Q215" s="62">
        <f t="shared" si="46"/>
        <v>9</v>
      </c>
      <c r="R215" s="62">
        <f t="shared" si="47"/>
        <v>37</v>
      </c>
      <c r="S215" s="87">
        <f>WORKDAY.INTL(S214,1,11,JoursFériés23[])</f>
        <v>45183</v>
      </c>
    </row>
    <row r="216" spans="1:19" x14ac:dyDescent="0.25">
      <c r="A216" s="62">
        <f t="shared" si="36"/>
        <v>2021</v>
      </c>
      <c r="B216" s="62">
        <f t="shared" si="37"/>
        <v>2</v>
      </c>
      <c r="C216" s="62">
        <f t="shared" si="38"/>
        <v>9</v>
      </c>
      <c r="D216" s="62">
        <f t="shared" si="39"/>
        <v>37</v>
      </c>
      <c r="E216" s="87">
        <f>WORKDAY.INTL(E215,1,11,JoursFériés21[])</f>
        <v>44456</v>
      </c>
      <c r="H216" s="62">
        <f t="shared" si="40"/>
        <v>2022</v>
      </c>
      <c r="I216" s="62">
        <f t="shared" si="41"/>
        <v>2</v>
      </c>
      <c r="J216" s="62">
        <f t="shared" si="42"/>
        <v>9</v>
      </c>
      <c r="K216" s="62">
        <f t="shared" si="43"/>
        <v>37</v>
      </c>
      <c r="L216" s="87">
        <f>WORKDAY.INTL(L215,1,11,JoursFériés22[])</f>
        <v>44818</v>
      </c>
      <c r="O216" s="62">
        <f t="shared" si="44"/>
        <v>2023</v>
      </c>
      <c r="P216" s="62">
        <f t="shared" si="45"/>
        <v>2</v>
      </c>
      <c r="Q216" s="62">
        <f t="shared" si="46"/>
        <v>9</v>
      </c>
      <c r="R216" s="62">
        <f t="shared" si="47"/>
        <v>37</v>
      </c>
      <c r="S216" s="87">
        <f>WORKDAY.INTL(S215,1,11,JoursFériés23[])</f>
        <v>45184</v>
      </c>
    </row>
    <row r="217" spans="1:19" x14ac:dyDescent="0.25">
      <c r="A217" s="62">
        <f t="shared" si="36"/>
        <v>2021</v>
      </c>
      <c r="B217" s="62">
        <f t="shared" si="37"/>
        <v>2</v>
      </c>
      <c r="C217" s="62">
        <f t="shared" si="38"/>
        <v>9</v>
      </c>
      <c r="D217" s="62">
        <f t="shared" si="39"/>
        <v>37</v>
      </c>
      <c r="E217" s="87">
        <f>WORKDAY.INTL(E216,1,11,JoursFériés21[])</f>
        <v>44457</v>
      </c>
      <c r="H217" s="62">
        <f t="shared" si="40"/>
        <v>2022</v>
      </c>
      <c r="I217" s="62">
        <f t="shared" si="41"/>
        <v>2</v>
      </c>
      <c r="J217" s="62">
        <f t="shared" si="42"/>
        <v>9</v>
      </c>
      <c r="K217" s="62">
        <f t="shared" si="43"/>
        <v>37</v>
      </c>
      <c r="L217" s="87">
        <f>WORKDAY.INTL(L216,1,11,JoursFériés22[])</f>
        <v>44819</v>
      </c>
      <c r="O217" s="62">
        <f t="shared" si="44"/>
        <v>2023</v>
      </c>
      <c r="P217" s="62">
        <f t="shared" si="45"/>
        <v>2</v>
      </c>
      <c r="Q217" s="62">
        <f t="shared" si="46"/>
        <v>9</v>
      </c>
      <c r="R217" s="62">
        <f t="shared" si="47"/>
        <v>37</v>
      </c>
      <c r="S217" s="87">
        <f>WORKDAY.INTL(S216,1,11,JoursFériés23[])</f>
        <v>45185</v>
      </c>
    </row>
    <row r="218" spans="1:19" x14ac:dyDescent="0.25">
      <c r="A218" s="62">
        <f t="shared" si="36"/>
        <v>2021</v>
      </c>
      <c r="B218" s="62">
        <f t="shared" si="37"/>
        <v>2</v>
      </c>
      <c r="C218" s="62">
        <f t="shared" si="38"/>
        <v>9</v>
      </c>
      <c r="D218" s="62">
        <f t="shared" si="39"/>
        <v>38</v>
      </c>
      <c r="E218" s="87">
        <f>WORKDAY.INTL(E217,1,11,JoursFériés21[])</f>
        <v>44459</v>
      </c>
      <c r="H218" s="62">
        <f t="shared" si="40"/>
        <v>2022</v>
      </c>
      <c r="I218" s="62">
        <f t="shared" si="41"/>
        <v>2</v>
      </c>
      <c r="J218" s="62">
        <f t="shared" si="42"/>
        <v>9</v>
      </c>
      <c r="K218" s="62">
        <f t="shared" si="43"/>
        <v>37</v>
      </c>
      <c r="L218" s="87">
        <f>WORKDAY.INTL(L217,1,11,JoursFériés22[])</f>
        <v>44820</v>
      </c>
      <c r="O218" s="62">
        <f t="shared" si="44"/>
        <v>2023</v>
      </c>
      <c r="P218" s="62">
        <f t="shared" si="45"/>
        <v>2</v>
      </c>
      <c r="Q218" s="62">
        <f t="shared" si="46"/>
        <v>9</v>
      </c>
      <c r="R218" s="62">
        <f t="shared" si="47"/>
        <v>38</v>
      </c>
      <c r="S218" s="87">
        <f>WORKDAY.INTL(S217,1,11,JoursFériés23[])</f>
        <v>45187</v>
      </c>
    </row>
    <row r="219" spans="1:19" x14ac:dyDescent="0.25">
      <c r="A219" s="62">
        <f t="shared" si="36"/>
        <v>2021</v>
      </c>
      <c r="B219" s="62">
        <f t="shared" si="37"/>
        <v>2</v>
      </c>
      <c r="C219" s="62">
        <f t="shared" si="38"/>
        <v>9</v>
      </c>
      <c r="D219" s="62">
        <f t="shared" si="39"/>
        <v>38</v>
      </c>
      <c r="E219" s="87">
        <f>WORKDAY.INTL(E218,1,11,JoursFériés21[])</f>
        <v>44460</v>
      </c>
      <c r="H219" s="62">
        <f t="shared" si="40"/>
        <v>2022</v>
      </c>
      <c r="I219" s="62">
        <f t="shared" si="41"/>
        <v>2</v>
      </c>
      <c r="J219" s="62">
        <f t="shared" si="42"/>
        <v>9</v>
      </c>
      <c r="K219" s="62">
        <f t="shared" si="43"/>
        <v>37</v>
      </c>
      <c r="L219" s="87">
        <f>WORKDAY.INTL(L218,1,11,JoursFériés22[])</f>
        <v>44821</v>
      </c>
      <c r="O219" s="62">
        <f t="shared" si="44"/>
        <v>2023</v>
      </c>
      <c r="P219" s="62">
        <f t="shared" si="45"/>
        <v>2</v>
      </c>
      <c r="Q219" s="62">
        <f t="shared" si="46"/>
        <v>9</v>
      </c>
      <c r="R219" s="62">
        <f t="shared" si="47"/>
        <v>38</v>
      </c>
      <c r="S219" s="87">
        <f>WORKDAY.INTL(S218,1,11,JoursFériés23[])</f>
        <v>45188</v>
      </c>
    </row>
    <row r="220" spans="1:19" x14ac:dyDescent="0.25">
      <c r="A220" s="62">
        <f t="shared" si="36"/>
        <v>2021</v>
      </c>
      <c r="B220" s="62">
        <f t="shared" si="37"/>
        <v>2</v>
      </c>
      <c r="C220" s="62">
        <f t="shared" si="38"/>
        <v>9</v>
      </c>
      <c r="D220" s="62">
        <f t="shared" si="39"/>
        <v>38</v>
      </c>
      <c r="E220" s="87">
        <f>WORKDAY.INTL(E219,1,11,JoursFériés21[])</f>
        <v>44461</v>
      </c>
      <c r="H220" s="62">
        <f t="shared" si="40"/>
        <v>2022</v>
      </c>
      <c r="I220" s="62">
        <f t="shared" si="41"/>
        <v>2</v>
      </c>
      <c r="J220" s="62">
        <f t="shared" si="42"/>
        <v>9</v>
      </c>
      <c r="K220" s="62">
        <f t="shared" si="43"/>
        <v>38</v>
      </c>
      <c r="L220" s="87">
        <f>WORKDAY.INTL(L219,1,11,JoursFériés22[])</f>
        <v>44823</v>
      </c>
      <c r="O220" s="62">
        <f t="shared" si="44"/>
        <v>2023</v>
      </c>
      <c r="P220" s="62">
        <f t="shared" si="45"/>
        <v>2</v>
      </c>
      <c r="Q220" s="62">
        <f t="shared" si="46"/>
        <v>9</v>
      </c>
      <c r="R220" s="62">
        <f t="shared" si="47"/>
        <v>38</v>
      </c>
      <c r="S220" s="87">
        <f>WORKDAY.INTL(S219,1,11,JoursFériés23[])</f>
        <v>45189</v>
      </c>
    </row>
    <row r="221" spans="1:19" x14ac:dyDescent="0.25">
      <c r="A221" s="62">
        <f t="shared" si="36"/>
        <v>2021</v>
      </c>
      <c r="B221" s="62">
        <f t="shared" si="37"/>
        <v>2</v>
      </c>
      <c r="C221" s="62">
        <f t="shared" si="38"/>
        <v>9</v>
      </c>
      <c r="D221" s="62">
        <f t="shared" si="39"/>
        <v>38</v>
      </c>
      <c r="E221" s="87">
        <f>WORKDAY.INTL(E220,1,11,JoursFériés21[])</f>
        <v>44462</v>
      </c>
      <c r="H221" s="62">
        <f t="shared" si="40"/>
        <v>2022</v>
      </c>
      <c r="I221" s="62">
        <f t="shared" si="41"/>
        <v>2</v>
      </c>
      <c r="J221" s="62">
        <f t="shared" si="42"/>
        <v>9</v>
      </c>
      <c r="K221" s="62">
        <f t="shared" si="43"/>
        <v>38</v>
      </c>
      <c r="L221" s="87">
        <f>WORKDAY.INTL(L220,1,11,JoursFériés22[])</f>
        <v>44824</v>
      </c>
      <c r="O221" s="62">
        <f t="shared" si="44"/>
        <v>2023</v>
      </c>
      <c r="P221" s="62">
        <f t="shared" si="45"/>
        <v>2</v>
      </c>
      <c r="Q221" s="62">
        <f t="shared" si="46"/>
        <v>9</v>
      </c>
      <c r="R221" s="62">
        <f t="shared" si="47"/>
        <v>38</v>
      </c>
      <c r="S221" s="87">
        <f>WORKDAY.INTL(S220,1,11,JoursFériés23[])</f>
        <v>45190</v>
      </c>
    </row>
    <row r="222" spans="1:19" x14ac:dyDescent="0.25">
      <c r="A222" s="62">
        <f t="shared" si="36"/>
        <v>2021</v>
      </c>
      <c r="B222" s="62">
        <f t="shared" si="37"/>
        <v>2</v>
      </c>
      <c r="C222" s="62">
        <f t="shared" si="38"/>
        <v>9</v>
      </c>
      <c r="D222" s="62">
        <f t="shared" si="39"/>
        <v>38</v>
      </c>
      <c r="E222" s="87">
        <f>WORKDAY.INTL(E221,1,11,JoursFériés21[])</f>
        <v>44463</v>
      </c>
      <c r="H222" s="62">
        <f t="shared" si="40"/>
        <v>2022</v>
      </c>
      <c r="I222" s="62">
        <f t="shared" si="41"/>
        <v>2</v>
      </c>
      <c r="J222" s="62">
        <f t="shared" si="42"/>
        <v>9</v>
      </c>
      <c r="K222" s="62">
        <f t="shared" si="43"/>
        <v>38</v>
      </c>
      <c r="L222" s="87">
        <f>WORKDAY.INTL(L221,1,11,JoursFériés22[])</f>
        <v>44825</v>
      </c>
      <c r="O222" s="62">
        <f t="shared" si="44"/>
        <v>2023</v>
      </c>
      <c r="P222" s="62">
        <f t="shared" si="45"/>
        <v>2</v>
      </c>
      <c r="Q222" s="62">
        <f t="shared" si="46"/>
        <v>9</v>
      </c>
      <c r="R222" s="62">
        <f t="shared" si="47"/>
        <v>38</v>
      </c>
      <c r="S222" s="87">
        <f>WORKDAY.INTL(S221,1,11,JoursFériés23[])</f>
        <v>45191</v>
      </c>
    </row>
    <row r="223" spans="1:19" x14ac:dyDescent="0.25">
      <c r="A223" s="62">
        <f t="shared" si="36"/>
        <v>2021</v>
      </c>
      <c r="B223" s="62">
        <f t="shared" si="37"/>
        <v>2</v>
      </c>
      <c r="C223" s="62">
        <f t="shared" si="38"/>
        <v>9</v>
      </c>
      <c r="D223" s="62">
        <f t="shared" si="39"/>
        <v>38</v>
      </c>
      <c r="E223" s="87">
        <f>WORKDAY.INTL(E222,1,11,JoursFériés21[])</f>
        <v>44464</v>
      </c>
      <c r="H223" s="62">
        <f t="shared" si="40"/>
        <v>2022</v>
      </c>
      <c r="I223" s="62">
        <f t="shared" si="41"/>
        <v>2</v>
      </c>
      <c r="J223" s="62">
        <f t="shared" si="42"/>
        <v>9</v>
      </c>
      <c r="K223" s="62">
        <f t="shared" si="43"/>
        <v>38</v>
      </c>
      <c r="L223" s="87">
        <f>WORKDAY.INTL(L222,1,11,JoursFériés22[])</f>
        <v>44826</v>
      </c>
      <c r="O223" s="62">
        <f t="shared" si="44"/>
        <v>2023</v>
      </c>
      <c r="P223" s="62">
        <f t="shared" si="45"/>
        <v>2</v>
      </c>
      <c r="Q223" s="62">
        <f t="shared" si="46"/>
        <v>9</v>
      </c>
      <c r="R223" s="62">
        <f t="shared" si="47"/>
        <v>38</v>
      </c>
      <c r="S223" s="87">
        <f>WORKDAY.INTL(S222,1,11,JoursFériés23[])</f>
        <v>45192</v>
      </c>
    </row>
    <row r="224" spans="1:19" x14ac:dyDescent="0.25">
      <c r="A224" s="62">
        <f t="shared" si="36"/>
        <v>2021</v>
      </c>
      <c r="B224" s="62">
        <f t="shared" si="37"/>
        <v>2</v>
      </c>
      <c r="C224" s="62">
        <f t="shared" si="38"/>
        <v>9</v>
      </c>
      <c r="D224" s="62">
        <f t="shared" si="39"/>
        <v>39</v>
      </c>
      <c r="E224" s="87">
        <f>WORKDAY.INTL(E223,1,11,JoursFériés21[])</f>
        <v>44466</v>
      </c>
      <c r="H224" s="62">
        <f t="shared" si="40"/>
        <v>2022</v>
      </c>
      <c r="I224" s="62">
        <f t="shared" si="41"/>
        <v>2</v>
      </c>
      <c r="J224" s="62">
        <f t="shared" si="42"/>
        <v>9</v>
      </c>
      <c r="K224" s="62">
        <f t="shared" si="43"/>
        <v>38</v>
      </c>
      <c r="L224" s="87">
        <f>WORKDAY.INTL(L223,1,11,JoursFériés22[])</f>
        <v>44827</v>
      </c>
      <c r="O224" s="62">
        <f t="shared" si="44"/>
        <v>2023</v>
      </c>
      <c r="P224" s="62">
        <f t="shared" si="45"/>
        <v>2</v>
      </c>
      <c r="Q224" s="62">
        <f t="shared" si="46"/>
        <v>9</v>
      </c>
      <c r="R224" s="62">
        <f t="shared" si="47"/>
        <v>39</v>
      </c>
      <c r="S224" s="87">
        <f>WORKDAY.INTL(S223,1,11,JoursFériés23[])</f>
        <v>45194</v>
      </c>
    </row>
    <row r="225" spans="1:19" x14ac:dyDescent="0.25">
      <c r="A225" s="62">
        <f t="shared" si="36"/>
        <v>2021</v>
      </c>
      <c r="B225" s="62">
        <f t="shared" si="37"/>
        <v>2</v>
      </c>
      <c r="C225" s="62">
        <f t="shared" si="38"/>
        <v>9</v>
      </c>
      <c r="D225" s="62">
        <f t="shared" si="39"/>
        <v>39</v>
      </c>
      <c r="E225" s="87">
        <f>WORKDAY.INTL(E224,1,11,JoursFériés21[])</f>
        <v>44467</v>
      </c>
      <c r="H225" s="62">
        <f t="shared" si="40"/>
        <v>2022</v>
      </c>
      <c r="I225" s="62">
        <f t="shared" si="41"/>
        <v>2</v>
      </c>
      <c r="J225" s="62">
        <f t="shared" si="42"/>
        <v>9</v>
      </c>
      <c r="K225" s="62">
        <f t="shared" si="43"/>
        <v>38</v>
      </c>
      <c r="L225" s="87">
        <f>WORKDAY.INTL(L224,1,11,JoursFériés22[])</f>
        <v>44828</v>
      </c>
      <c r="O225" s="62">
        <f t="shared" si="44"/>
        <v>2023</v>
      </c>
      <c r="P225" s="62">
        <f t="shared" si="45"/>
        <v>2</v>
      </c>
      <c r="Q225" s="62">
        <f t="shared" si="46"/>
        <v>9</v>
      </c>
      <c r="R225" s="62">
        <f t="shared" si="47"/>
        <v>39</v>
      </c>
      <c r="S225" s="87">
        <f>WORKDAY.INTL(S224,1,11,JoursFériés23[])</f>
        <v>45195</v>
      </c>
    </row>
    <row r="226" spans="1:19" x14ac:dyDescent="0.25">
      <c r="A226" s="62">
        <f t="shared" si="36"/>
        <v>2021</v>
      </c>
      <c r="B226" s="62">
        <f t="shared" si="37"/>
        <v>2</v>
      </c>
      <c r="C226" s="62">
        <f t="shared" si="38"/>
        <v>9</v>
      </c>
      <c r="D226" s="62">
        <f t="shared" si="39"/>
        <v>39</v>
      </c>
      <c r="E226" s="87">
        <f>WORKDAY.INTL(E225,1,11,JoursFériés21[])</f>
        <v>44468</v>
      </c>
      <c r="H226" s="62">
        <f t="shared" si="40"/>
        <v>2022</v>
      </c>
      <c r="I226" s="62">
        <f t="shared" si="41"/>
        <v>2</v>
      </c>
      <c r="J226" s="62">
        <f t="shared" si="42"/>
        <v>9</v>
      </c>
      <c r="K226" s="62">
        <f t="shared" si="43"/>
        <v>39</v>
      </c>
      <c r="L226" s="87">
        <f>WORKDAY.INTL(L225,1,11,JoursFériés22[])</f>
        <v>44830</v>
      </c>
      <c r="O226" s="62">
        <f t="shared" si="44"/>
        <v>2023</v>
      </c>
      <c r="P226" s="62">
        <f t="shared" si="45"/>
        <v>2</v>
      </c>
      <c r="Q226" s="62">
        <f t="shared" si="46"/>
        <v>9</v>
      </c>
      <c r="R226" s="62">
        <f t="shared" si="47"/>
        <v>39</v>
      </c>
      <c r="S226" s="87">
        <f>WORKDAY.INTL(S225,1,11,JoursFériés23[])</f>
        <v>45196</v>
      </c>
    </row>
    <row r="227" spans="1:19" x14ac:dyDescent="0.25">
      <c r="A227" s="62">
        <f t="shared" si="36"/>
        <v>2021</v>
      </c>
      <c r="B227" s="62">
        <f t="shared" si="37"/>
        <v>2</v>
      </c>
      <c r="C227" s="62">
        <f t="shared" si="38"/>
        <v>9</v>
      </c>
      <c r="D227" s="62">
        <f t="shared" si="39"/>
        <v>39</v>
      </c>
      <c r="E227" s="87">
        <f>WORKDAY.INTL(E226,1,11,JoursFériés21[])</f>
        <v>44469</v>
      </c>
      <c r="H227" s="62">
        <f t="shared" si="40"/>
        <v>2022</v>
      </c>
      <c r="I227" s="62">
        <f t="shared" si="41"/>
        <v>2</v>
      </c>
      <c r="J227" s="62">
        <f t="shared" si="42"/>
        <v>9</v>
      </c>
      <c r="K227" s="62">
        <f t="shared" si="43"/>
        <v>39</v>
      </c>
      <c r="L227" s="87">
        <f>WORKDAY.INTL(L226,1,11,JoursFériés22[])</f>
        <v>44831</v>
      </c>
      <c r="O227" s="62">
        <f t="shared" si="44"/>
        <v>2023</v>
      </c>
      <c r="P227" s="62">
        <f t="shared" si="45"/>
        <v>2</v>
      </c>
      <c r="Q227" s="62">
        <f t="shared" si="46"/>
        <v>9</v>
      </c>
      <c r="R227" s="62">
        <f t="shared" si="47"/>
        <v>39</v>
      </c>
      <c r="S227" s="87">
        <f>WORKDAY.INTL(S226,1,11,JoursFériés23[])</f>
        <v>45197</v>
      </c>
    </row>
    <row r="228" spans="1:19" x14ac:dyDescent="0.25">
      <c r="A228" s="62">
        <f t="shared" si="36"/>
        <v>2021</v>
      </c>
      <c r="B228" s="62">
        <f t="shared" si="37"/>
        <v>2</v>
      </c>
      <c r="C228" s="62">
        <f t="shared" si="38"/>
        <v>10</v>
      </c>
      <c r="D228" s="62">
        <f t="shared" si="39"/>
        <v>39</v>
      </c>
      <c r="E228" s="87">
        <f>WORKDAY.INTL(E227,1,11,JoursFériés21[])</f>
        <v>44470</v>
      </c>
      <c r="H228" s="62">
        <f t="shared" si="40"/>
        <v>2022</v>
      </c>
      <c r="I228" s="62">
        <f t="shared" si="41"/>
        <v>2</v>
      </c>
      <c r="J228" s="62">
        <f t="shared" si="42"/>
        <v>9</v>
      </c>
      <c r="K228" s="62">
        <f t="shared" si="43"/>
        <v>39</v>
      </c>
      <c r="L228" s="87">
        <f>WORKDAY.INTL(L227,1,11,JoursFériés22[])</f>
        <v>44832</v>
      </c>
      <c r="O228" s="62">
        <f t="shared" si="44"/>
        <v>2023</v>
      </c>
      <c r="P228" s="62">
        <f t="shared" si="45"/>
        <v>2</v>
      </c>
      <c r="Q228" s="62">
        <f t="shared" si="46"/>
        <v>9</v>
      </c>
      <c r="R228" s="62">
        <f t="shared" si="47"/>
        <v>39</v>
      </c>
      <c r="S228" s="87">
        <f>WORKDAY.INTL(S227,1,11,JoursFériés23[])</f>
        <v>45198</v>
      </c>
    </row>
    <row r="229" spans="1:19" x14ac:dyDescent="0.25">
      <c r="A229" s="62">
        <f t="shared" si="36"/>
        <v>2021</v>
      </c>
      <c r="B229" s="62">
        <f t="shared" si="37"/>
        <v>2</v>
      </c>
      <c r="C229" s="62">
        <f t="shared" si="38"/>
        <v>10</v>
      </c>
      <c r="D229" s="62">
        <f t="shared" si="39"/>
        <v>39</v>
      </c>
      <c r="E229" s="87">
        <f>WORKDAY.INTL(E228,1,11,JoursFériés21[])</f>
        <v>44471</v>
      </c>
      <c r="H229" s="62">
        <f t="shared" si="40"/>
        <v>2022</v>
      </c>
      <c r="I229" s="62">
        <f t="shared" si="41"/>
        <v>2</v>
      </c>
      <c r="J229" s="62">
        <f t="shared" si="42"/>
        <v>9</v>
      </c>
      <c r="K229" s="62">
        <f t="shared" si="43"/>
        <v>39</v>
      </c>
      <c r="L229" s="87">
        <f>WORKDAY.INTL(L228,1,11,JoursFériés22[])</f>
        <v>44833</v>
      </c>
      <c r="O229" s="62">
        <f t="shared" si="44"/>
        <v>2023</v>
      </c>
      <c r="P229" s="62">
        <f t="shared" si="45"/>
        <v>2</v>
      </c>
      <c r="Q229" s="62">
        <f t="shared" si="46"/>
        <v>9</v>
      </c>
      <c r="R229" s="62">
        <f t="shared" si="47"/>
        <v>39</v>
      </c>
      <c r="S229" s="87">
        <f>WORKDAY.INTL(S228,1,11,JoursFériés23[])</f>
        <v>45199</v>
      </c>
    </row>
    <row r="230" spans="1:19" x14ac:dyDescent="0.25">
      <c r="A230" s="62">
        <f t="shared" si="36"/>
        <v>2021</v>
      </c>
      <c r="B230" s="62">
        <f t="shared" si="37"/>
        <v>2</v>
      </c>
      <c r="C230" s="62">
        <f t="shared" si="38"/>
        <v>10</v>
      </c>
      <c r="D230" s="62">
        <f t="shared" si="39"/>
        <v>40</v>
      </c>
      <c r="E230" s="87">
        <f>WORKDAY.INTL(E229,1,11,JoursFériés21[])</f>
        <v>44473</v>
      </c>
      <c r="H230" s="62">
        <f t="shared" si="40"/>
        <v>2022</v>
      </c>
      <c r="I230" s="62">
        <f t="shared" si="41"/>
        <v>2</v>
      </c>
      <c r="J230" s="62">
        <f t="shared" si="42"/>
        <v>9</v>
      </c>
      <c r="K230" s="62">
        <f t="shared" si="43"/>
        <v>39</v>
      </c>
      <c r="L230" s="87">
        <f>WORKDAY.INTL(L229,1,11,JoursFériés22[])</f>
        <v>44834</v>
      </c>
      <c r="O230" s="62">
        <f t="shared" si="44"/>
        <v>2023</v>
      </c>
      <c r="P230" s="62">
        <f t="shared" si="45"/>
        <v>2</v>
      </c>
      <c r="Q230" s="62">
        <f t="shared" si="46"/>
        <v>10</v>
      </c>
      <c r="R230" s="62">
        <f t="shared" si="47"/>
        <v>40</v>
      </c>
      <c r="S230" s="87">
        <f>WORKDAY.INTL(S229,1,11,JoursFériés23[])</f>
        <v>45201</v>
      </c>
    </row>
    <row r="231" spans="1:19" x14ac:dyDescent="0.25">
      <c r="A231" s="62">
        <f t="shared" si="36"/>
        <v>2021</v>
      </c>
      <c r="B231" s="62">
        <f t="shared" si="37"/>
        <v>2</v>
      </c>
      <c r="C231" s="62">
        <f t="shared" si="38"/>
        <v>10</v>
      </c>
      <c r="D231" s="62">
        <f t="shared" si="39"/>
        <v>40</v>
      </c>
      <c r="E231" s="87">
        <f>WORKDAY.INTL(E230,1,11,JoursFériés21[])</f>
        <v>44474</v>
      </c>
      <c r="H231" s="62">
        <f t="shared" si="40"/>
        <v>2022</v>
      </c>
      <c r="I231" s="62">
        <f t="shared" si="41"/>
        <v>2</v>
      </c>
      <c r="J231" s="62">
        <f t="shared" si="42"/>
        <v>10</v>
      </c>
      <c r="K231" s="62">
        <f t="shared" si="43"/>
        <v>39</v>
      </c>
      <c r="L231" s="87">
        <f>WORKDAY.INTL(L230,1,11,JoursFériés22[])</f>
        <v>44835</v>
      </c>
      <c r="O231" s="62">
        <f t="shared" si="44"/>
        <v>2023</v>
      </c>
      <c r="P231" s="62">
        <f t="shared" si="45"/>
        <v>2</v>
      </c>
      <c r="Q231" s="62">
        <f t="shared" si="46"/>
        <v>10</v>
      </c>
      <c r="R231" s="62">
        <f t="shared" si="47"/>
        <v>40</v>
      </c>
      <c r="S231" s="87">
        <f>WORKDAY.INTL(S230,1,11,JoursFériés23[])</f>
        <v>45202</v>
      </c>
    </row>
    <row r="232" spans="1:19" x14ac:dyDescent="0.25">
      <c r="A232" s="62">
        <f t="shared" si="36"/>
        <v>2021</v>
      </c>
      <c r="B232" s="62">
        <f t="shared" si="37"/>
        <v>2</v>
      </c>
      <c r="C232" s="62">
        <f t="shared" si="38"/>
        <v>10</v>
      </c>
      <c r="D232" s="62">
        <f t="shared" si="39"/>
        <v>40</v>
      </c>
      <c r="E232" s="87">
        <f>WORKDAY.INTL(E231,1,11,JoursFériés21[])</f>
        <v>44475</v>
      </c>
      <c r="H232" s="62">
        <f t="shared" si="40"/>
        <v>2022</v>
      </c>
      <c r="I232" s="62">
        <f t="shared" si="41"/>
        <v>2</v>
      </c>
      <c r="J232" s="62">
        <f t="shared" si="42"/>
        <v>10</v>
      </c>
      <c r="K232" s="62">
        <f t="shared" si="43"/>
        <v>40</v>
      </c>
      <c r="L232" s="87">
        <f>WORKDAY.INTL(L231,1,11,JoursFériés22[])</f>
        <v>44837</v>
      </c>
      <c r="O232" s="62">
        <f t="shared" si="44"/>
        <v>2023</v>
      </c>
      <c r="P232" s="62">
        <f t="shared" si="45"/>
        <v>2</v>
      </c>
      <c r="Q232" s="62">
        <f t="shared" si="46"/>
        <v>10</v>
      </c>
      <c r="R232" s="62">
        <f t="shared" si="47"/>
        <v>40</v>
      </c>
      <c r="S232" s="87">
        <f>WORKDAY.INTL(S231,1,11,JoursFériés23[])</f>
        <v>45203</v>
      </c>
    </row>
    <row r="233" spans="1:19" x14ac:dyDescent="0.25">
      <c r="A233" s="62">
        <f t="shared" si="36"/>
        <v>2021</v>
      </c>
      <c r="B233" s="62">
        <f t="shared" si="37"/>
        <v>2</v>
      </c>
      <c r="C233" s="62">
        <f t="shared" si="38"/>
        <v>10</v>
      </c>
      <c r="D233" s="62">
        <f t="shared" si="39"/>
        <v>40</v>
      </c>
      <c r="E233" s="87">
        <f>WORKDAY.INTL(E232,1,11,JoursFériés21[])</f>
        <v>44476</v>
      </c>
      <c r="H233" s="62">
        <f t="shared" si="40"/>
        <v>2022</v>
      </c>
      <c r="I233" s="62">
        <f t="shared" si="41"/>
        <v>2</v>
      </c>
      <c r="J233" s="62">
        <f t="shared" si="42"/>
        <v>10</v>
      </c>
      <c r="K233" s="62">
        <f t="shared" si="43"/>
        <v>40</v>
      </c>
      <c r="L233" s="87">
        <f>WORKDAY.INTL(L232,1,11,JoursFériés22[])</f>
        <v>44838</v>
      </c>
      <c r="O233" s="62">
        <f t="shared" si="44"/>
        <v>2023</v>
      </c>
      <c r="P233" s="62">
        <f t="shared" si="45"/>
        <v>2</v>
      </c>
      <c r="Q233" s="62">
        <f t="shared" si="46"/>
        <v>10</v>
      </c>
      <c r="R233" s="62">
        <f t="shared" si="47"/>
        <v>40</v>
      </c>
      <c r="S233" s="87">
        <f>WORKDAY.INTL(S232,1,11,JoursFériés23[])</f>
        <v>45204</v>
      </c>
    </row>
    <row r="234" spans="1:19" x14ac:dyDescent="0.25">
      <c r="A234" s="62">
        <f t="shared" si="36"/>
        <v>2021</v>
      </c>
      <c r="B234" s="62">
        <f t="shared" si="37"/>
        <v>2</v>
      </c>
      <c r="C234" s="62">
        <f t="shared" si="38"/>
        <v>10</v>
      </c>
      <c r="D234" s="62">
        <f t="shared" si="39"/>
        <v>40</v>
      </c>
      <c r="E234" s="87">
        <f>WORKDAY.INTL(E233,1,11,JoursFériés21[])</f>
        <v>44477</v>
      </c>
      <c r="H234" s="62">
        <f t="shared" si="40"/>
        <v>2022</v>
      </c>
      <c r="I234" s="62">
        <f t="shared" si="41"/>
        <v>2</v>
      </c>
      <c r="J234" s="62">
        <f t="shared" si="42"/>
        <v>10</v>
      </c>
      <c r="K234" s="62">
        <f t="shared" si="43"/>
        <v>40</v>
      </c>
      <c r="L234" s="87">
        <f>WORKDAY.INTL(L233,1,11,JoursFériés22[])</f>
        <v>44839</v>
      </c>
      <c r="O234" s="62">
        <f t="shared" si="44"/>
        <v>2023</v>
      </c>
      <c r="P234" s="62">
        <f t="shared" si="45"/>
        <v>2</v>
      </c>
      <c r="Q234" s="62">
        <f t="shared" si="46"/>
        <v>10</v>
      </c>
      <c r="R234" s="62">
        <f t="shared" si="47"/>
        <v>40</v>
      </c>
      <c r="S234" s="87">
        <f>WORKDAY.INTL(S233,1,11,JoursFériés23[])</f>
        <v>45205</v>
      </c>
    </row>
    <row r="235" spans="1:19" x14ac:dyDescent="0.25">
      <c r="A235" s="62">
        <f t="shared" si="36"/>
        <v>2021</v>
      </c>
      <c r="B235" s="62">
        <f t="shared" si="37"/>
        <v>2</v>
      </c>
      <c r="C235" s="62">
        <f t="shared" si="38"/>
        <v>10</v>
      </c>
      <c r="D235" s="62">
        <f t="shared" si="39"/>
        <v>40</v>
      </c>
      <c r="E235" s="87">
        <f>WORKDAY.INTL(E234,1,11,JoursFériés21[])</f>
        <v>44478</v>
      </c>
      <c r="H235" s="62">
        <f t="shared" si="40"/>
        <v>2022</v>
      </c>
      <c r="I235" s="62">
        <f t="shared" si="41"/>
        <v>2</v>
      </c>
      <c r="J235" s="62">
        <f t="shared" si="42"/>
        <v>10</v>
      </c>
      <c r="K235" s="62">
        <f t="shared" si="43"/>
        <v>40</v>
      </c>
      <c r="L235" s="87">
        <f>WORKDAY.INTL(L234,1,11,JoursFériés22[])</f>
        <v>44840</v>
      </c>
      <c r="O235" s="62">
        <f t="shared" si="44"/>
        <v>2023</v>
      </c>
      <c r="P235" s="62">
        <f t="shared" si="45"/>
        <v>2</v>
      </c>
      <c r="Q235" s="62">
        <f t="shared" si="46"/>
        <v>10</v>
      </c>
      <c r="R235" s="62">
        <f t="shared" si="47"/>
        <v>40</v>
      </c>
      <c r="S235" s="87">
        <f>WORKDAY.INTL(S234,1,11,JoursFériés23[])</f>
        <v>45206</v>
      </c>
    </row>
    <row r="236" spans="1:19" x14ac:dyDescent="0.25">
      <c r="A236" s="62">
        <f t="shared" si="36"/>
        <v>2021</v>
      </c>
      <c r="B236" s="62">
        <f t="shared" si="37"/>
        <v>2</v>
      </c>
      <c r="C236" s="62">
        <f t="shared" si="38"/>
        <v>10</v>
      </c>
      <c r="D236" s="62">
        <f t="shared" si="39"/>
        <v>41</v>
      </c>
      <c r="E236" s="87">
        <f>WORKDAY.INTL(E235,1,11,JoursFériés21[])</f>
        <v>44480</v>
      </c>
      <c r="H236" s="62">
        <f t="shared" si="40"/>
        <v>2022</v>
      </c>
      <c r="I236" s="62">
        <f t="shared" si="41"/>
        <v>2</v>
      </c>
      <c r="J236" s="62">
        <f t="shared" si="42"/>
        <v>10</v>
      </c>
      <c r="K236" s="62">
        <f t="shared" si="43"/>
        <v>40</v>
      </c>
      <c r="L236" s="87">
        <f>WORKDAY.INTL(L235,1,11,JoursFériés22[])</f>
        <v>44841</v>
      </c>
      <c r="O236" s="62">
        <f t="shared" si="44"/>
        <v>2023</v>
      </c>
      <c r="P236" s="62">
        <f t="shared" si="45"/>
        <v>2</v>
      </c>
      <c r="Q236" s="62">
        <f t="shared" si="46"/>
        <v>10</v>
      </c>
      <c r="R236" s="62">
        <f t="shared" si="47"/>
        <v>41</v>
      </c>
      <c r="S236" s="87">
        <f>WORKDAY.INTL(S235,1,11,JoursFériés23[])</f>
        <v>45208</v>
      </c>
    </row>
    <row r="237" spans="1:19" x14ac:dyDescent="0.25">
      <c r="A237" s="62">
        <f t="shared" si="36"/>
        <v>2021</v>
      </c>
      <c r="B237" s="62">
        <f t="shared" si="37"/>
        <v>2</v>
      </c>
      <c r="C237" s="62">
        <f t="shared" si="38"/>
        <v>10</v>
      </c>
      <c r="D237" s="62">
        <f t="shared" si="39"/>
        <v>41</v>
      </c>
      <c r="E237" s="87">
        <f>WORKDAY.INTL(E236,1,11,JoursFériés21[])</f>
        <v>44481</v>
      </c>
      <c r="H237" s="62">
        <f t="shared" si="40"/>
        <v>2022</v>
      </c>
      <c r="I237" s="62">
        <f t="shared" si="41"/>
        <v>2</v>
      </c>
      <c r="J237" s="62">
        <f t="shared" si="42"/>
        <v>10</v>
      </c>
      <c r="K237" s="62">
        <f t="shared" si="43"/>
        <v>40</v>
      </c>
      <c r="L237" s="87">
        <f>WORKDAY.INTL(L236,1,11,JoursFériés22[])</f>
        <v>44842</v>
      </c>
      <c r="O237" s="62">
        <f t="shared" si="44"/>
        <v>2023</v>
      </c>
      <c r="P237" s="62">
        <f t="shared" si="45"/>
        <v>2</v>
      </c>
      <c r="Q237" s="62">
        <f t="shared" si="46"/>
        <v>10</v>
      </c>
      <c r="R237" s="62">
        <f t="shared" si="47"/>
        <v>41</v>
      </c>
      <c r="S237" s="87">
        <f>WORKDAY.INTL(S236,1,11,JoursFériés23[])</f>
        <v>45209</v>
      </c>
    </row>
    <row r="238" spans="1:19" x14ac:dyDescent="0.25">
      <c r="A238" s="62">
        <f t="shared" si="36"/>
        <v>2021</v>
      </c>
      <c r="B238" s="62">
        <f t="shared" si="37"/>
        <v>2</v>
      </c>
      <c r="C238" s="62">
        <f t="shared" si="38"/>
        <v>10</v>
      </c>
      <c r="D238" s="62">
        <f t="shared" si="39"/>
        <v>41</v>
      </c>
      <c r="E238" s="87">
        <f>WORKDAY.INTL(E237,1,11,JoursFériés21[])</f>
        <v>44482</v>
      </c>
      <c r="H238" s="62">
        <f t="shared" si="40"/>
        <v>2022</v>
      </c>
      <c r="I238" s="62">
        <f t="shared" si="41"/>
        <v>2</v>
      </c>
      <c r="J238" s="62">
        <f t="shared" si="42"/>
        <v>10</v>
      </c>
      <c r="K238" s="62">
        <f t="shared" si="43"/>
        <v>41</v>
      </c>
      <c r="L238" s="87">
        <f>WORKDAY.INTL(L237,1,11,JoursFériés22[])</f>
        <v>44844</v>
      </c>
      <c r="O238" s="62">
        <f t="shared" si="44"/>
        <v>2023</v>
      </c>
      <c r="P238" s="62">
        <f t="shared" si="45"/>
        <v>2</v>
      </c>
      <c r="Q238" s="62">
        <f t="shared" si="46"/>
        <v>10</v>
      </c>
      <c r="R238" s="62">
        <f t="shared" si="47"/>
        <v>41</v>
      </c>
      <c r="S238" s="87">
        <f>WORKDAY.INTL(S237,1,11,JoursFériés23[])</f>
        <v>45210</v>
      </c>
    </row>
    <row r="239" spans="1:19" x14ac:dyDescent="0.25">
      <c r="A239" s="62">
        <f t="shared" si="36"/>
        <v>2021</v>
      </c>
      <c r="B239" s="62">
        <f t="shared" si="37"/>
        <v>2</v>
      </c>
      <c r="C239" s="62">
        <f t="shared" si="38"/>
        <v>10</v>
      </c>
      <c r="D239" s="62">
        <f t="shared" si="39"/>
        <v>41</v>
      </c>
      <c r="E239" s="87">
        <f>WORKDAY.INTL(E238,1,11,JoursFériés21[])</f>
        <v>44483</v>
      </c>
      <c r="H239" s="62">
        <f t="shared" si="40"/>
        <v>2022</v>
      </c>
      <c r="I239" s="62">
        <f t="shared" si="41"/>
        <v>2</v>
      </c>
      <c r="J239" s="62">
        <f t="shared" si="42"/>
        <v>10</v>
      </c>
      <c r="K239" s="62">
        <f t="shared" si="43"/>
        <v>41</v>
      </c>
      <c r="L239" s="87">
        <f>WORKDAY.INTL(L238,1,11,JoursFériés22[])</f>
        <v>44845</v>
      </c>
      <c r="O239" s="62">
        <f t="shared" si="44"/>
        <v>2023</v>
      </c>
      <c r="P239" s="62">
        <f t="shared" si="45"/>
        <v>2</v>
      </c>
      <c r="Q239" s="62">
        <f t="shared" si="46"/>
        <v>10</v>
      </c>
      <c r="R239" s="62">
        <f t="shared" si="47"/>
        <v>41</v>
      </c>
      <c r="S239" s="87">
        <f>WORKDAY.INTL(S238,1,11,JoursFériés23[])</f>
        <v>45211</v>
      </c>
    </row>
    <row r="240" spans="1:19" x14ac:dyDescent="0.25">
      <c r="A240" s="62">
        <f t="shared" si="36"/>
        <v>2021</v>
      </c>
      <c r="B240" s="62">
        <f t="shared" si="37"/>
        <v>2</v>
      </c>
      <c r="C240" s="62">
        <f t="shared" si="38"/>
        <v>10</v>
      </c>
      <c r="D240" s="62">
        <f t="shared" si="39"/>
        <v>41</v>
      </c>
      <c r="E240" s="87">
        <f>WORKDAY.INTL(E239,1,11,JoursFériés21[])</f>
        <v>44484</v>
      </c>
      <c r="H240" s="62">
        <f t="shared" si="40"/>
        <v>2022</v>
      </c>
      <c r="I240" s="62">
        <f t="shared" si="41"/>
        <v>2</v>
      </c>
      <c r="J240" s="62">
        <f t="shared" si="42"/>
        <v>10</v>
      </c>
      <c r="K240" s="62">
        <f t="shared" si="43"/>
        <v>41</v>
      </c>
      <c r="L240" s="87">
        <f>WORKDAY.INTL(L239,1,11,JoursFériés22[])</f>
        <v>44846</v>
      </c>
      <c r="O240" s="62">
        <f t="shared" si="44"/>
        <v>2023</v>
      </c>
      <c r="P240" s="62">
        <f t="shared" si="45"/>
        <v>2</v>
      </c>
      <c r="Q240" s="62">
        <f t="shared" si="46"/>
        <v>10</v>
      </c>
      <c r="R240" s="62">
        <f t="shared" si="47"/>
        <v>41</v>
      </c>
      <c r="S240" s="87">
        <f>WORKDAY.INTL(S239,1,11,JoursFériés23[])</f>
        <v>45212</v>
      </c>
    </row>
    <row r="241" spans="1:19" x14ac:dyDescent="0.25">
      <c r="A241" s="62">
        <f t="shared" si="36"/>
        <v>2021</v>
      </c>
      <c r="B241" s="62">
        <f t="shared" si="37"/>
        <v>2</v>
      </c>
      <c r="C241" s="62">
        <f t="shared" si="38"/>
        <v>10</v>
      </c>
      <c r="D241" s="62">
        <f t="shared" si="39"/>
        <v>41</v>
      </c>
      <c r="E241" s="87">
        <f>WORKDAY.INTL(E240,1,11,JoursFériés21[])</f>
        <v>44485</v>
      </c>
      <c r="H241" s="62">
        <f t="shared" si="40"/>
        <v>2022</v>
      </c>
      <c r="I241" s="62">
        <f t="shared" si="41"/>
        <v>2</v>
      </c>
      <c r="J241" s="62">
        <f t="shared" si="42"/>
        <v>10</v>
      </c>
      <c r="K241" s="62">
        <f t="shared" si="43"/>
        <v>41</v>
      </c>
      <c r="L241" s="87">
        <f>WORKDAY.INTL(L240,1,11,JoursFériés22[])</f>
        <v>44847</v>
      </c>
      <c r="O241" s="62">
        <f t="shared" si="44"/>
        <v>2023</v>
      </c>
      <c r="P241" s="62">
        <f t="shared" si="45"/>
        <v>2</v>
      </c>
      <c r="Q241" s="62">
        <f t="shared" si="46"/>
        <v>10</v>
      </c>
      <c r="R241" s="62">
        <f t="shared" si="47"/>
        <v>41</v>
      </c>
      <c r="S241" s="87">
        <f>WORKDAY.INTL(S240,1,11,JoursFériés23[])</f>
        <v>45213</v>
      </c>
    </row>
    <row r="242" spans="1:19" x14ac:dyDescent="0.25">
      <c r="A242" s="62">
        <f t="shared" si="36"/>
        <v>2021</v>
      </c>
      <c r="B242" s="62">
        <f t="shared" si="37"/>
        <v>2</v>
      </c>
      <c r="C242" s="62">
        <f t="shared" si="38"/>
        <v>10</v>
      </c>
      <c r="D242" s="62">
        <f t="shared" si="39"/>
        <v>42</v>
      </c>
      <c r="E242" s="87">
        <f>WORKDAY.INTL(E241,1,11,JoursFériés21[])</f>
        <v>44487</v>
      </c>
      <c r="H242" s="62">
        <f t="shared" si="40"/>
        <v>2022</v>
      </c>
      <c r="I242" s="62">
        <f t="shared" si="41"/>
        <v>2</v>
      </c>
      <c r="J242" s="62">
        <f t="shared" si="42"/>
        <v>10</v>
      </c>
      <c r="K242" s="62">
        <f t="shared" si="43"/>
        <v>41</v>
      </c>
      <c r="L242" s="87">
        <f>WORKDAY.INTL(L241,1,11,JoursFériés22[])</f>
        <v>44848</v>
      </c>
      <c r="O242" s="62">
        <f t="shared" si="44"/>
        <v>2023</v>
      </c>
      <c r="P242" s="62">
        <f t="shared" si="45"/>
        <v>2</v>
      </c>
      <c r="Q242" s="62">
        <f t="shared" si="46"/>
        <v>10</v>
      </c>
      <c r="R242" s="62">
        <f t="shared" si="47"/>
        <v>42</v>
      </c>
      <c r="S242" s="87">
        <f>WORKDAY.INTL(S241,1,11,JoursFériés23[])</f>
        <v>45215</v>
      </c>
    </row>
    <row r="243" spans="1:19" x14ac:dyDescent="0.25">
      <c r="A243" s="62">
        <f t="shared" si="36"/>
        <v>2021</v>
      </c>
      <c r="B243" s="62">
        <f t="shared" si="37"/>
        <v>2</v>
      </c>
      <c r="C243" s="62">
        <f t="shared" si="38"/>
        <v>10</v>
      </c>
      <c r="D243" s="62">
        <f t="shared" si="39"/>
        <v>42</v>
      </c>
      <c r="E243" s="87">
        <f>WORKDAY.INTL(E242,1,11,JoursFériés21[])</f>
        <v>44488</v>
      </c>
      <c r="H243" s="62">
        <f t="shared" si="40"/>
        <v>2022</v>
      </c>
      <c r="I243" s="62">
        <f t="shared" si="41"/>
        <v>2</v>
      </c>
      <c r="J243" s="62">
        <f t="shared" si="42"/>
        <v>10</v>
      </c>
      <c r="K243" s="62">
        <f t="shared" si="43"/>
        <v>41</v>
      </c>
      <c r="L243" s="87">
        <f>WORKDAY.INTL(L242,1,11,JoursFériés22[])</f>
        <v>44849</v>
      </c>
      <c r="O243" s="62">
        <f t="shared" si="44"/>
        <v>2023</v>
      </c>
      <c r="P243" s="62">
        <f t="shared" si="45"/>
        <v>2</v>
      </c>
      <c r="Q243" s="62">
        <f t="shared" si="46"/>
        <v>10</v>
      </c>
      <c r="R243" s="62">
        <f t="shared" si="47"/>
        <v>42</v>
      </c>
      <c r="S243" s="87">
        <f>WORKDAY.INTL(S242,1,11,JoursFériés23[])</f>
        <v>45216</v>
      </c>
    </row>
    <row r="244" spans="1:19" x14ac:dyDescent="0.25">
      <c r="A244" s="62">
        <f t="shared" si="36"/>
        <v>2021</v>
      </c>
      <c r="B244" s="62">
        <f t="shared" si="37"/>
        <v>2</v>
      </c>
      <c r="C244" s="62">
        <f t="shared" si="38"/>
        <v>10</v>
      </c>
      <c r="D244" s="62">
        <f t="shared" si="39"/>
        <v>42</v>
      </c>
      <c r="E244" s="87">
        <f>WORKDAY.INTL(E243,1,11,JoursFériés21[])</f>
        <v>44489</v>
      </c>
      <c r="H244" s="62">
        <f t="shared" si="40"/>
        <v>2022</v>
      </c>
      <c r="I244" s="62">
        <f t="shared" si="41"/>
        <v>2</v>
      </c>
      <c r="J244" s="62">
        <f t="shared" si="42"/>
        <v>10</v>
      </c>
      <c r="K244" s="62">
        <f t="shared" si="43"/>
        <v>42</v>
      </c>
      <c r="L244" s="87">
        <f>WORKDAY.INTL(L243,1,11,JoursFériés22[])</f>
        <v>44851</v>
      </c>
      <c r="O244" s="62">
        <f t="shared" si="44"/>
        <v>2023</v>
      </c>
      <c r="P244" s="62">
        <f t="shared" si="45"/>
        <v>2</v>
      </c>
      <c r="Q244" s="62">
        <f t="shared" si="46"/>
        <v>10</v>
      </c>
      <c r="R244" s="62">
        <f t="shared" si="47"/>
        <v>42</v>
      </c>
      <c r="S244" s="87">
        <f>WORKDAY.INTL(S243,1,11,JoursFériés23[])</f>
        <v>45217</v>
      </c>
    </row>
    <row r="245" spans="1:19" x14ac:dyDescent="0.25">
      <c r="A245" s="62">
        <f t="shared" si="36"/>
        <v>2021</v>
      </c>
      <c r="B245" s="62">
        <f t="shared" si="37"/>
        <v>2</v>
      </c>
      <c r="C245" s="62">
        <f t="shared" si="38"/>
        <v>10</v>
      </c>
      <c r="D245" s="62">
        <f t="shared" si="39"/>
        <v>42</v>
      </c>
      <c r="E245" s="87">
        <f>WORKDAY.INTL(E244,1,11,JoursFériés21[])</f>
        <v>44490</v>
      </c>
      <c r="H245" s="62">
        <f t="shared" si="40"/>
        <v>2022</v>
      </c>
      <c r="I245" s="62">
        <f t="shared" si="41"/>
        <v>2</v>
      </c>
      <c r="J245" s="62">
        <f t="shared" si="42"/>
        <v>10</v>
      </c>
      <c r="K245" s="62">
        <f t="shared" si="43"/>
        <v>42</v>
      </c>
      <c r="L245" s="87">
        <f>WORKDAY.INTL(L244,1,11,JoursFériés22[])</f>
        <v>44852</v>
      </c>
      <c r="O245" s="62">
        <f t="shared" si="44"/>
        <v>2023</v>
      </c>
      <c r="P245" s="62">
        <f t="shared" si="45"/>
        <v>2</v>
      </c>
      <c r="Q245" s="62">
        <f t="shared" si="46"/>
        <v>10</v>
      </c>
      <c r="R245" s="62">
        <f t="shared" si="47"/>
        <v>42</v>
      </c>
      <c r="S245" s="87">
        <f>WORKDAY.INTL(S244,1,11,JoursFériés23[])</f>
        <v>45218</v>
      </c>
    </row>
    <row r="246" spans="1:19" x14ac:dyDescent="0.25">
      <c r="A246" s="62">
        <f t="shared" si="36"/>
        <v>2021</v>
      </c>
      <c r="B246" s="62">
        <f t="shared" si="37"/>
        <v>2</v>
      </c>
      <c r="C246" s="62">
        <f t="shared" si="38"/>
        <v>10</v>
      </c>
      <c r="D246" s="62">
        <f t="shared" si="39"/>
        <v>42</v>
      </c>
      <c r="E246" s="87">
        <f>WORKDAY.INTL(E245,1,11,JoursFériés21[])</f>
        <v>44491</v>
      </c>
      <c r="H246" s="62">
        <f t="shared" si="40"/>
        <v>2022</v>
      </c>
      <c r="I246" s="62">
        <f t="shared" si="41"/>
        <v>2</v>
      </c>
      <c r="J246" s="62">
        <f t="shared" si="42"/>
        <v>10</v>
      </c>
      <c r="K246" s="62">
        <f t="shared" si="43"/>
        <v>42</v>
      </c>
      <c r="L246" s="87">
        <f>WORKDAY.INTL(L245,1,11,JoursFériés22[])</f>
        <v>44853</v>
      </c>
      <c r="O246" s="62">
        <f t="shared" si="44"/>
        <v>2023</v>
      </c>
      <c r="P246" s="62">
        <f t="shared" si="45"/>
        <v>2</v>
      </c>
      <c r="Q246" s="62">
        <f t="shared" si="46"/>
        <v>10</v>
      </c>
      <c r="R246" s="62">
        <f t="shared" si="47"/>
        <v>42</v>
      </c>
      <c r="S246" s="87">
        <f>WORKDAY.INTL(S245,1,11,JoursFériés23[])</f>
        <v>45219</v>
      </c>
    </row>
    <row r="247" spans="1:19" x14ac:dyDescent="0.25">
      <c r="A247" s="62">
        <f t="shared" si="36"/>
        <v>2021</v>
      </c>
      <c r="B247" s="62">
        <f t="shared" si="37"/>
        <v>2</v>
      </c>
      <c r="C247" s="62">
        <f t="shared" si="38"/>
        <v>10</v>
      </c>
      <c r="D247" s="62">
        <f t="shared" si="39"/>
        <v>42</v>
      </c>
      <c r="E247" s="87">
        <f>WORKDAY.INTL(E246,1,11,JoursFériés21[])</f>
        <v>44492</v>
      </c>
      <c r="H247" s="62">
        <f t="shared" si="40"/>
        <v>2022</v>
      </c>
      <c r="I247" s="62">
        <f t="shared" si="41"/>
        <v>2</v>
      </c>
      <c r="J247" s="62">
        <f t="shared" si="42"/>
        <v>10</v>
      </c>
      <c r="K247" s="62">
        <f t="shared" si="43"/>
        <v>42</v>
      </c>
      <c r="L247" s="87">
        <f>WORKDAY.INTL(L246,1,11,JoursFériés22[])</f>
        <v>44854</v>
      </c>
      <c r="O247" s="62">
        <f t="shared" si="44"/>
        <v>2023</v>
      </c>
      <c r="P247" s="62">
        <f t="shared" si="45"/>
        <v>2</v>
      </c>
      <c r="Q247" s="62">
        <f t="shared" si="46"/>
        <v>10</v>
      </c>
      <c r="R247" s="62">
        <f t="shared" si="47"/>
        <v>42</v>
      </c>
      <c r="S247" s="87">
        <f>WORKDAY.INTL(S246,1,11,JoursFériés23[])</f>
        <v>45220</v>
      </c>
    </row>
    <row r="248" spans="1:19" x14ac:dyDescent="0.25">
      <c r="A248" s="62">
        <f t="shared" si="36"/>
        <v>2021</v>
      </c>
      <c r="B248" s="62">
        <f t="shared" si="37"/>
        <v>2</v>
      </c>
      <c r="C248" s="62">
        <f t="shared" si="38"/>
        <v>10</v>
      </c>
      <c r="D248" s="62">
        <f t="shared" si="39"/>
        <v>43</v>
      </c>
      <c r="E248" s="87">
        <f>WORKDAY.INTL(E247,1,11,JoursFériés21[])</f>
        <v>44494</v>
      </c>
      <c r="H248" s="62">
        <f t="shared" si="40"/>
        <v>2022</v>
      </c>
      <c r="I248" s="62">
        <f t="shared" si="41"/>
        <v>2</v>
      </c>
      <c r="J248" s="62">
        <f t="shared" si="42"/>
        <v>10</v>
      </c>
      <c r="K248" s="62">
        <f t="shared" si="43"/>
        <v>42</v>
      </c>
      <c r="L248" s="87">
        <f>WORKDAY.INTL(L247,1,11,JoursFériés22[])</f>
        <v>44855</v>
      </c>
      <c r="O248" s="62">
        <f t="shared" si="44"/>
        <v>2023</v>
      </c>
      <c r="P248" s="62">
        <f t="shared" si="45"/>
        <v>2</v>
      </c>
      <c r="Q248" s="62">
        <f t="shared" si="46"/>
        <v>10</v>
      </c>
      <c r="R248" s="62">
        <f t="shared" si="47"/>
        <v>43</v>
      </c>
      <c r="S248" s="87">
        <f>WORKDAY.INTL(S247,1,11,JoursFériés23[])</f>
        <v>45222</v>
      </c>
    </row>
    <row r="249" spans="1:19" x14ac:dyDescent="0.25">
      <c r="A249" s="62">
        <f t="shared" si="36"/>
        <v>2021</v>
      </c>
      <c r="B249" s="62">
        <f t="shared" si="37"/>
        <v>2</v>
      </c>
      <c r="C249" s="62">
        <f t="shared" si="38"/>
        <v>10</v>
      </c>
      <c r="D249" s="62">
        <f t="shared" si="39"/>
        <v>43</v>
      </c>
      <c r="E249" s="87">
        <f>WORKDAY.INTL(E248,1,11,JoursFériés21[])</f>
        <v>44495</v>
      </c>
      <c r="H249" s="62">
        <f t="shared" si="40"/>
        <v>2022</v>
      </c>
      <c r="I249" s="62">
        <f t="shared" si="41"/>
        <v>2</v>
      </c>
      <c r="J249" s="62">
        <f t="shared" si="42"/>
        <v>10</v>
      </c>
      <c r="K249" s="62">
        <f t="shared" si="43"/>
        <v>42</v>
      </c>
      <c r="L249" s="87">
        <f>WORKDAY.INTL(L248,1,11,JoursFériés22[])</f>
        <v>44856</v>
      </c>
      <c r="O249" s="62">
        <f t="shared" si="44"/>
        <v>2023</v>
      </c>
      <c r="P249" s="62">
        <f t="shared" si="45"/>
        <v>2</v>
      </c>
      <c r="Q249" s="62">
        <f t="shared" si="46"/>
        <v>10</v>
      </c>
      <c r="R249" s="62">
        <f t="shared" si="47"/>
        <v>43</v>
      </c>
      <c r="S249" s="87">
        <f>WORKDAY.INTL(S248,1,11,JoursFériés23[])</f>
        <v>45223</v>
      </c>
    </row>
    <row r="250" spans="1:19" x14ac:dyDescent="0.25">
      <c r="A250" s="62">
        <f t="shared" si="36"/>
        <v>2021</v>
      </c>
      <c r="B250" s="62">
        <f t="shared" si="37"/>
        <v>2</v>
      </c>
      <c r="C250" s="62">
        <f t="shared" si="38"/>
        <v>10</v>
      </c>
      <c r="D250" s="62">
        <f t="shared" si="39"/>
        <v>43</v>
      </c>
      <c r="E250" s="87">
        <f>WORKDAY.INTL(E249,1,11,JoursFériés21[])</f>
        <v>44496</v>
      </c>
      <c r="H250" s="62">
        <f t="shared" si="40"/>
        <v>2022</v>
      </c>
      <c r="I250" s="62">
        <f t="shared" si="41"/>
        <v>2</v>
      </c>
      <c r="J250" s="62">
        <f t="shared" si="42"/>
        <v>10</v>
      </c>
      <c r="K250" s="62">
        <f t="shared" si="43"/>
        <v>43</v>
      </c>
      <c r="L250" s="87">
        <f>WORKDAY.INTL(L249,1,11,JoursFériés22[])</f>
        <v>44858</v>
      </c>
      <c r="O250" s="62">
        <f t="shared" si="44"/>
        <v>2023</v>
      </c>
      <c r="P250" s="62">
        <f t="shared" si="45"/>
        <v>2</v>
      </c>
      <c r="Q250" s="62">
        <f t="shared" si="46"/>
        <v>10</v>
      </c>
      <c r="R250" s="62">
        <f t="shared" si="47"/>
        <v>43</v>
      </c>
      <c r="S250" s="87">
        <f>WORKDAY.INTL(S249,1,11,JoursFériés23[])</f>
        <v>45224</v>
      </c>
    </row>
    <row r="251" spans="1:19" x14ac:dyDescent="0.25">
      <c r="A251" s="62">
        <f t="shared" si="36"/>
        <v>2021</v>
      </c>
      <c r="B251" s="62">
        <f t="shared" si="37"/>
        <v>2</v>
      </c>
      <c r="C251" s="62">
        <f t="shared" si="38"/>
        <v>10</v>
      </c>
      <c r="D251" s="62">
        <f t="shared" si="39"/>
        <v>43</v>
      </c>
      <c r="E251" s="87">
        <f>WORKDAY.INTL(E250,1,11,JoursFériés21[])</f>
        <v>44497</v>
      </c>
      <c r="H251" s="62">
        <f t="shared" si="40"/>
        <v>2022</v>
      </c>
      <c r="I251" s="62">
        <f t="shared" si="41"/>
        <v>2</v>
      </c>
      <c r="J251" s="62">
        <f t="shared" si="42"/>
        <v>10</v>
      </c>
      <c r="K251" s="62">
        <f t="shared" si="43"/>
        <v>43</v>
      </c>
      <c r="L251" s="87">
        <f>WORKDAY.INTL(L250,1,11,JoursFériés22[])</f>
        <v>44859</v>
      </c>
      <c r="O251" s="62">
        <f t="shared" si="44"/>
        <v>2023</v>
      </c>
      <c r="P251" s="62">
        <f t="shared" si="45"/>
        <v>2</v>
      </c>
      <c r="Q251" s="62">
        <f t="shared" si="46"/>
        <v>10</v>
      </c>
      <c r="R251" s="62">
        <f t="shared" si="47"/>
        <v>43</v>
      </c>
      <c r="S251" s="87">
        <f>WORKDAY.INTL(S250,1,11,JoursFériés23[])</f>
        <v>45225</v>
      </c>
    </row>
    <row r="252" spans="1:19" x14ac:dyDescent="0.25">
      <c r="A252" s="62">
        <f t="shared" si="36"/>
        <v>2021</v>
      </c>
      <c r="B252" s="62">
        <f t="shared" si="37"/>
        <v>2</v>
      </c>
      <c r="C252" s="62">
        <f t="shared" si="38"/>
        <v>10</v>
      </c>
      <c r="D252" s="62">
        <f t="shared" si="39"/>
        <v>43</v>
      </c>
      <c r="E252" s="87">
        <f>WORKDAY.INTL(E251,1,11,JoursFériés21[])</f>
        <v>44498</v>
      </c>
      <c r="H252" s="62">
        <f t="shared" si="40"/>
        <v>2022</v>
      </c>
      <c r="I252" s="62">
        <f t="shared" si="41"/>
        <v>2</v>
      </c>
      <c r="J252" s="62">
        <f t="shared" si="42"/>
        <v>10</v>
      </c>
      <c r="K252" s="62">
        <f t="shared" si="43"/>
        <v>43</v>
      </c>
      <c r="L252" s="87">
        <f>WORKDAY.INTL(L251,1,11,JoursFériés22[])</f>
        <v>44860</v>
      </c>
      <c r="O252" s="62">
        <f t="shared" si="44"/>
        <v>2023</v>
      </c>
      <c r="P252" s="62">
        <f t="shared" si="45"/>
        <v>2</v>
      </c>
      <c r="Q252" s="62">
        <f t="shared" si="46"/>
        <v>10</v>
      </c>
      <c r="R252" s="62">
        <f t="shared" si="47"/>
        <v>43</v>
      </c>
      <c r="S252" s="87">
        <f>WORKDAY.INTL(S251,1,11,JoursFériés23[])</f>
        <v>45226</v>
      </c>
    </row>
    <row r="253" spans="1:19" x14ac:dyDescent="0.25">
      <c r="A253" s="62">
        <f t="shared" si="36"/>
        <v>2021</v>
      </c>
      <c r="B253" s="62">
        <f t="shared" si="37"/>
        <v>2</v>
      </c>
      <c r="C253" s="62">
        <f t="shared" si="38"/>
        <v>10</v>
      </c>
      <c r="D253" s="62">
        <f t="shared" si="39"/>
        <v>43</v>
      </c>
      <c r="E253" s="87">
        <f>WORKDAY.INTL(E252,1,11,JoursFériés21[])</f>
        <v>44499</v>
      </c>
      <c r="H253" s="62">
        <f t="shared" si="40"/>
        <v>2022</v>
      </c>
      <c r="I253" s="62">
        <f t="shared" si="41"/>
        <v>2</v>
      </c>
      <c r="J253" s="62">
        <f t="shared" si="42"/>
        <v>10</v>
      </c>
      <c r="K253" s="62">
        <f t="shared" si="43"/>
        <v>43</v>
      </c>
      <c r="L253" s="87">
        <f>WORKDAY.INTL(L252,1,11,JoursFériés22[])</f>
        <v>44861</v>
      </c>
      <c r="O253" s="62">
        <f t="shared" si="44"/>
        <v>2023</v>
      </c>
      <c r="P253" s="62">
        <f t="shared" si="45"/>
        <v>2</v>
      </c>
      <c r="Q253" s="62">
        <f t="shared" si="46"/>
        <v>10</v>
      </c>
      <c r="R253" s="62">
        <f t="shared" si="47"/>
        <v>43</v>
      </c>
      <c r="S253" s="87">
        <f>WORKDAY.INTL(S252,1,11,JoursFériés23[])</f>
        <v>45227</v>
      </c>
    </row>
    <row r="254" spans="1:19" x14ac:dyDescent="0.25">
      <c r="A254" s="62">
        <f t="shared" si="36"/>
        <v>2021</v>
      </c>
      <c r="B254" s="62">
        <f t="shared" si="37"/>
        <v>2</v>
      </c>
      <c r="C254" s="62">
        <f t="shared" si="38"/>
        <v>11</v>
      </c>
      <c r="D254" s="62">
        <f t="shared" si="39"/>
        <v>44</v>
      </c>
      <c r="E254" s="87">
        <f>WORKDAY.INTL(E253,1,11,JoursFériés21[])</f>
        <v>44502</v>
      </c>
      <c r="H254" s="62">
        <f t="shared" si="40"/>
        <v>2022</v>
      </c>
      <c r="I254" s="62">
        <f t="shared" si="41"/>
        <v>2</v>
      </c>
      <c r="J254" s="62">
        <f t="shared" si="42"/>
        <v>10</v>
      </c>
      <c r="K254" s="62">
        <f t="shared" si="43"/>
        <v>43</v>
      </c>
      <c r="L254" s="87">
        <f>WORKDAY.INTL(L253,1,11,JoursFériés22[])</f>
        <v>44862</v>
      </c>
      <c r="O254" s="62">
        <f t="shared" si="44"/>
        <v>2023</v>
      </c>
      <c r="P254" s="62">
        <f t="shared" si="45"/>
        <v>2</v>
      </c>
      <c r="Q254" s="62">
        <f t="shared" si="46"/>
        <v>10</v>
      </c>
      <c r="R254" s="62">
        <f t="shared" si="47"/>
        <v>44</v>
      </c>
      <c r="S254" s="87">
        <f>WORKDAY.INTL(S253,1,11,JoursFériés23[])</f>
        <v>45229</v>
      </c>
    </row>
    <row r="255" spans="1:19" x14ac:dyDescent="0.25">
      <c r="A255" s="62">
        <f t="shared" si="36"/>
        <v>2021</v>
      </c>
      <c r="B255" s="62">
        <f t="shared" si="37"/>
        <v>2</v>
      </c>
      <c r="C255" s="62">
        <f t="shared" si="38"/>
        <v>11</v>
      </c>
      <c r="D255" s="62">
        <f>_xlfn.ISOWEEKNUM(E255)</f>
        <v>44</v>
      </c>
      <c r="E255" s="87">
        <f>WORKDAY.INTL(E254,1,11,JoursFériés21[])</f>
        <v>44503</v>
      </c>
      <c r="H255" s="62">
        <f t="shared" si="40"/>
        <v>2022</v>
      </c>
      <c r="I255" s="62">
        <f t="shared" si="41"/>
        <v>2</v>
      </c>
      <c r="J255" s="62">
        <f t="shared" si="42"/>
        <v>10</v>
      </c>
      <c r="K255" s="62">
        <f>_xlfn.ISOWEEKNUM(L255)</f>
        <v>43</v>
      </c>
      <c r="L255" s="87">
        <f>WORKDAY.INTL(L254,1,11,JoursFériés22[])</f>
        <v>44863</v>
      </c>
      <c r="O255" s="62">
        <f t="shared" si="44"/>
        <v>2023</v>
      </c>
      <c r="P255" s="62">
        <f t="shared" si="45"/>
        <v>2</v>
      </c>
      <c r="Q255" s="62">
        <f t="shared" si="46"/>
        <v>10</v>
      </c>
      <c r="R255" s="62">
        <f>_xlfn.ISOWEEKNUM(S255)</f>
        <v>44</v>
      </c>
      <c r="S255" s="87">
        <f>WORKDAY.INTL(S254,1,11,JoursFériés23[])</f>
        <v>45230</v>
      </c>
    </row>
    <row r="256" spans="1:19" x14ac:dyDescent="0.25">
      <c r="A256" s="62">
        <f t="shared" si="36"/>
        <v>2021</v>
      </c>
      <c r="B256" s="62">
        <f t="shared" si="37"/>
        <v>2</v>
      </c>
      <c r="C256" s="62">
        <f t="shared" si="38"/>
        <v>11</v>
      </c>
      <c r="D256" s="62">
        <f t="shared" ref="D256:D303" si="48">_xlfn.ISOWEEKNUM(E256)</f>
        <v>44</v>
      </c>
      <c r="E256" s="87">
        <f>WORKDAY.INTL(E255,1,11,JoursFériés21[])</f>
        <v>44504</v>
      </c>
      <c r="H256" s="62">
        <f t="shared" si="40"/>
        <v>2022</v>
      </c>
      <c r="I256" s="62">
        <f t="shared" si="41"/>
        <v>2</v>
      </c>
      <c r="J256" s="62">
        <f t="shared" si="42"/>
        <v>10</v>
      </c>
      <c r="K256" s="62">
        <f t="shared" ref="K256:K307" si="49">_xlfn.ISOWEEKNUM(L256)</f>
        <v>44</v>
      </c>
      <c r="L256" s="87">
        <f>WORKDAY.INTL(L255,1,11,JoursFériés22[])</f>
        <v>44865</v>
      </c>
      <c r="O256" s="62">
        <f t="shared" si="44"/>
        <v>2023</v>
      </c>
      <c r="P256" s="62">
        <f t="shared" si="45"/>
        <v>2</v>
      </c>
      <c r="Q256" s="62">
        <f t="shared" si="46"/>
        <v>11</v>
      </c>
      <c r="R256" s="62">
        <f t="shared" ref="R256:R304" si="50">_xlfn.ISOWEEKNUM(S256)</f>
        <v>44</v>
      </c>
      <c r="S256" s="87">
        <f>WORKDAY.INTL(S255,1,11,JoursFériés23[])</f>
        <v>45232</v>
      </c>
    </row>
    <row r="257" spans="1:19" x14ac:dyDescent="0.25">
      <c r="A257" s="62">
        <f t="shared" si="36"/>
        <v>2021</v>
      </c>
      <c r="B257" s="62">
        <f t="shared" si="37"/>
        <v>2</v>
      </c>
      <c r="C257" s="62">
        <f t="shared" si="38"/>
        <v>11</v>
      </c>
      <c r="D257" s="62">
        <f t="shared" si="48"/>
        <v>44</v>
      </c>
      <c r="E257" s="87">
        <f>WORKDAY.INTL(E256,1,11,JoursFériés21[])</f>
        <v>44505</v>
      </c>
      <c r="H257" s="62">
        <f t="shared" si="40"/>
        <v>2022</v>
      </c>
      <c r="I257" s="62">
        <f t="shared" si="41"/>
        <v>2</v>
      </c>
      <c r="J257" s="62">
        <f t="shared" si="42"/>
        <v>11</v>
      </c>
      <c r="K257" s="62">
        <f t="shared" si="49"/>
        <v>44</v>
      </c>
      <c r="L257" s="87">
        <f>WORKDAY.INTL(L256,1,11,JoursFériés22[])</f>
        <v>44867</v>
      </c>
      <c r="O257" s="62">
        <f t="shared" si="44"/>
        <v>2023</v>
      </c>
      <c r="P257" s="62">
        <f t="shared" si="45"/>
        <v>2</v>
      </c>
      <c r="Q257" s="62">
        <f t="shared" si="46"/>
        <v>11</v>
      </c>
      <c r="R257" s="62">
        <f t="shared" si="50"/>
        <v>44</v>
      </c>
      <c r="S257" s="87">
        <f>WORKDAY.INTL(S256,1,11,JoursFériés23[])</f>
        <v>45233</v>
      </c>
    </row>
    <row r="258" spans="1:19" x14ac:dyDescent="0.25">
      <c r="A258" s="62">
        <f t="shared" si="36"/>
        <v>2021</v>
      </c>
      <c r="B258" s="62">
        <f t="shared" si="37"/>
        <v>2</v>
      </c>
      <c r="C258" s="62">
        <f t="shared" si="38"/>
        <v>11</v>
      </c>
      <c r="D258" s="62">
        <f t="shared" si="48"/>
        <v>44</v>
      </c>
      <c r="E258" s="87">
        <f>WORKDAY.INTL(E257,1,11,JoursFériés21[])</f>
        <v>44506</v>
      </c>
      <c r="H258" s="62">
        <f t="shared" si="40"/>
        <v>2022</v>
      </c>
      <c r="I258" s="62">
        <f t="shared" si="41"/>
        <v>2</v>
      </c>
      <c r="J258" s="62">
        <f t="shared" si="42"/>
        <v>11</v>
      </c>
      <c r="K258" s="62">
        <f t="shared" si="49"/>
        <v>44</v>
      </c>
      <c r="L258" s="87">
        <f>WORKDAY.INTL(L257,1,11,JoursFériés22[])</f>
        <v>44868</v>
      </c>
      <c r="O258" s="62">
        <f t="shared" si="44"/>
        <v>2023</v>
      </c>
      <c r="P258" s="62">
        <f t="shared" si="45"/>
        <v>2</v>
      </c>
      <c r="Q258" s="62">
        <f t="shared" si="46"/>
        <v>11</v>
      </c>
      <c r="R258" s="62">
        <f t="shared" si="50"/>
        <v>44</v>
      </c>
      <c r="S258" s="87">
        <f>WORKDAY.INTL(S257,1,11,JoursFériés23[])</f>
        <v>45234</v>
      </c>
    </row>
    <row r="259" spans="1:19" x14ac:dyDescent="0.25">
      <c r="A259" s="62">
        <f t="shared" si="36"/>
        <v>2021</v>
      </c>
      <c r="B259" s="62">
        <f t="shared" si="37"/>
        <v>2</v>
      </c>
      <c r="C259" s="62">
        <f t="shared" si="38"/>
        <v>11</v>
      </c>
      <c r="D259" s="62">
        <f t="shared" si="48"/>
        <v>45</v>
      </c>
      <c r="E259" s="87">
        <f>WORKDAY.INTL(E258,1,11,JoursFériés21[])</f>
        <v>44508</v>
      </c>
      <c r="H259" s="62">
        <f t="shared" si="40"/>
        <v>2022</v>
      </c>
      <c r="I259" s="62">
        <f t="shared" si="41"/>
        <v>2</v>
      </c>
      <c r="J259" s="62">
        <f t="shared" si="42"/>
        <v>11</v>
      </c>
      <c r="K259" s="62">
        <f t="shared" si="49"/>
        <v>44</v>
      </c>
      <c r="L259" s="87">
        <f>WORKDAY.INTL(L258,1,11,JoursFériés22[])</f>
        <v>44869</v>
      </c>
      <c r="O259" s="62">
        <f t="shared" si="44"/>
        <v>2023</v>
      </c>
      <c r="P259" s="62">
        <f t="shared" si="45"/>
        <v>2</v>
      </c>
      <c r="Q259" s="62">
        <f t="shared" si="46"/>
        <v>11</v>
      </c>
      <c r="R259" s="62">
        <f t="shared" si="50"/>
        <v>45</v>
      </c>
      <c r="S259" s="87">
        <f>WORKDAY.INTL(S258,1,11,JoursFériés23[])</f>
        <v>45236</v>
      </c>
    </row>
    <row r="260" spans="1:19" x14ac:dyDescent="0.25">
      <c r="A260" s="62">
        <f t="shared" ref="A260:A303" si="51">YEAR(E260)</f>
        <v>2021</v>
      </c>
      <c r="B260" s="62">
        <f t="shared" ref="B260:B303" si="52">IF(MONTH(E260)&lt;7,1,2)</f>
        <v>2</v>
      </c>
      <c r="C260" s="62">
        <f t="shared" ref="C260:C303" si="53">MONTH(E260)</f>
        <v>11</v>
      </c>
      <c r="D260" s="62">
        <f t="shared" si="48"/>
        <v>45</v>
      </c>
      <c r="E260" s="87">
        <f>WORKDAY.INTL(E259,1,11,JoursFériés21[])</f>
        <v>44509</v>
      </c>
      <c r="H260" s="62">
        <f t="shared" ref="H260:H302" si="54">YEAR(L260)</f>
        <v>2022</v>
      </c>
      <c r="I260" s="62">
        <f t="shared" ref="I260:I302" si="55">IF(MONTH(L260)&lt;7,1,2)</f>
        <v>2</v>
      </c>
      <c r="J260" s="62">
        <f t="shared" ref="J260:J302" si="56">MONTH(L260)</f>
        <v>11</v>
      </c>
      <c r="K260" s="62">
        <f t="shared" si="49"/>
        <v>44</v>
      </c>
      <c r="L260" s="87">
        <f>WORKDAY.INTL(L259,1,11,JoursFériés22[])</f>
        <v>44870</v>
      </c>
      <c r="O260" s="62">
        <f t="shared" ref="O260:O304" si="57">YEAR(S260)</f>
        <v>2023</v>
      </c>
      <c r="P260" s="62">
        <f t="shared" ref="P260:P304" si="58">IF(MONTH(S260)&lt;7,1,2)</f>
        <v>2</v>
      </c>
      <c r="Q260" s="62">
        <f t="shared" ref="Q260:Q304" si="59">MONTH(S260)</f>
        <v>11</v>
      </c>
      <c r="R260" s="62">
        <f t="shared" si="50"/>
        <v>45</v>
      </c>
      <c r="S260" s="87">
        <f>WORKDAY.INTL(S259,1,11,JoursFériés23[])</f>
        <v>45237</v>
      </c>
    </row>
    <row r="261" spans="1:19" x14ac:dyDescent="0.25">
      <c r="A261" s="62">
        <f t="shared" si="51"/>
        <v>2021</v>
      </c>
      <c r="B261" s="62">
        <f t="shared" si="52"/>
        <v>2</v>
      </c>
      <c r="C261" s="62">
        <f t="shared" si="53"/>
        <v>11</v>
      </c>
      <c r="D261" s="62">
        <f t="shared" si="48"/>
        <v>45</v>
      </c>
      <c r="E261" s="87">
        <f>WORKDAY.INTL(E260,1,11,JoursFériés21[])</f>
        <v>44510</v>
      </c>
      <c r="H261" s="62">
        <f t="shared" si="54"/>
        <v>2022</v>
      </c>
      <c r="I261" s="62">
        <f t="shared" si="55"/>
        <v>2</v>
      </c>
      <c r="J261" s="62">
        <f t="shared" si="56"/>
        <v>11</v>
      </c>
      <c r="K261" s="62">
        <f t="shared" si="49"/>
        <v>45</v>
      </c>
      <c r="L261" s="87">
        <f>WORKDAY.INTL(L260,1,11,JoursFériés22[])</f>
        <v>44872</v>
      </c>
      <c r="O261" s="62">
        <f t="shared" si="57"/>
        <v>2023</v>
      </c>
      <c r="P261" s="62">
        <f t="shared" si="58"/>
        <v>2</v>
      </c>
      <c r="Q261" s="62">
        <f t="shared" si="59"/>
        <v>11</v>
      </c>
      <c r="R261" s="62">
        <f t="shared" si="50"/>
        <v>45</v>
      </c>
      <c r="S261" s="87">
        <f>WORKDAY.INTL(S260,1,11,JoursFériés23[])</f>
        <v>45238</v>
      </c>
    </row>
    <row r="262" spans="1:19" x14ac:dyDescent="0.25">
      <c r="A262" s="62">
        <f t="shared" si="51"/>
        <v>2021</v>
      </c>
      <c r="B262" s="62">
        <f t="shared" si="52"/>
        <v>2</v>
      </c>
      <c r="C262" s="62">
        <f t="shared" si="53"/>
        <v>11</v>
      </c>
      <c r="D262" s="62">
        <f t="shared" si="48"/>
        <v>45</v>
      </c>
      <c r="E262" s="87">
        <f>WORKDAY.INTL(E261,1,11,JoursFériés21[])</f>
        <v>44512</v>
      </c>
      <c r="H262" s="62">
        <f t="shared" si="54"/>
        <v>2022</v>
      </c>
      <c r="I262" s="62">
        <f t="shared" si="55"/>
        <v>2</v>
      </c>
      <c r="J262" s="62">
        <f t="shared" si="56"/>
        <v>11</v>
      </c>
      <c r="K262" s="62">
        <f t="shared" si="49"/>
        <v>45</v>
      </c>
      <c r="L262" s="87">
        <f>WORKDAY.INTL(L261,1,11,JoursFériés22[])</f>
        <v>44873</v>
      </c>
      <c r="O262" s="62">
        <f t="shared" si="57"/>
        <v>2023</v>
      </c>
      <c r="P262" s="62">
        <f t="shared" si="58"/>
        <v>2</v>
      </c>
      <c r="Q262" s="62">
        <f t="shared" si="59"/>
        <v>11</v>
      </c>
      <c r="R262" s="62">
        <f t="shared" si="50"/>
        <v>45</v>
      </c>
      <c r="S262" s="87">
        <f>WORKDAY.INTL(S261,1,11,JoursFériés23[])</f>
        <v>45239</v>
      </c>
    </row>
    <row r="263" spans="1:19" x14ac:dyDescent="0.25">
      <c r="A263" s="62">
        <f t="shared" si="51"/>
        <v>2021</v>
      </c>
      <c r="B263" s="62">
        <f t="shared" si="52"/>
        <v>2</v>
      </c>
      <c r="C263" s="62">
        <f t="shared" si="53"/>
        <v>11</v>
      </c>
      <c r="D263" s="62">
        <f t="shared" si="48"/>
        <v>45</v>
      </c>
      <c r="E263" s="87">
        <f>WORKDAY.INTL(E262,1,11,JoursFériés21[])</f>
        <v>44513</v>
      </c>
      <c r="H263" s="62">
        <f t="shared" si="54"/>
        <v>2022</v>
      </c>
      <c r="I263" s="62">
        <f t="shared" si="55"/>
        <v>2</v>
      </c>
      <c r="J263" s="62">
        <f t="shared" si="56"/>
        <v>11</v>
      </c>
      <c r="K263" s="62">
        <f t="shared" si="49"/>
        <v>45</v>
      </c>
      <c r="L263" s="87">
        <f>WORKDAY.INTL(L262,1,11,JoursFériés22[])</f>
        <v>44874</v>
      </c>
      <c r="O263" s="62">
        <f t="shared" si="57"/>
        <v>2023</v>
      </c>
      <c r="P263" s="62">
        <f t="shared" si="58"/>
        <v>2</v>
      </c>
      <c r="Q263" s="62">
        <f t="shared" si="59"/>
        <v>11</v>
      </c>
      <c r="R263" s="62">
        <f t="shared" si="50"/>
        <v>45</v>
      </c>
      <c r="S263" s="87">
        <f>WORKDAY.INTL(S262,1,11,JoursFériés23[])</f>
        <v>45240</v>
      </c>
    </row>
    <row r="264" spans="1:19" x14ac:dyDescent="0.25">
      <c r="A264" s="62">
        <f t="shared" si="51"/>
        <v>2021</v>
      </c>
      <c r="B264" s="62">
        <f t="shared" si="52"/>
        <v>2</v>
      </c>
      <c r="C264" s="62">
        <f t="shared" si="53"/>
        <v>11</v>
      </c>
      <c r="D264" s="62">
        <f t="shared" si="48"/>
        <v>46</v>
      </c>
      <c r="E264" s="87">
        <f>WORKDAY.INTL(E263,1,11,JoursFériés21[])</f>
        <v>44515</v>
      </c>
      <c r="H264" s="62">
        <f t="shared" si="54"/>
        <v>2022</v>
      </c>
      <c r="I264" s="62">
        <f t="shared" si="55"/>
        <v>2</v>
      </c>
      <c r="J264" s="62">
        <f t="shared" si="56"/>
        <v>11</v>
      </c>
      <c r="K264" s="62">
        <f t="shared" si="49"/>
        <v>45</v>
      </c>
      <c r="L264" s="87">
        <f>WORKDAY.INTL(L263,1,11,JoursFériés22[])</f>
        <v>44875</v>
      </c>
      <c r="O264" s="62">
        <f t="shared" si="57"/>
        <v>2023</v>
      </c>
      <c r="P264" s="62">
        <f t="shared" si="58"/>
        <v>2</v>
      </c>
      <c r="Q264" s="62">
        <f t="shared" si="59"/>
        <v>11</v>
      </c>
      <c r="R264" s="62">
        <f t="shared" si="50"/>
        <v>46</v>
      </c>
      <c r="S264" s="87">
        <f>WORKDAY.INTL(S263,1,11,JoursFériés23[])</f>
        <v>45243</v>
      </c>
    </row>
    <row r="265" spans="1:19" x14ac:dyDescent="0.25">
      <c r="A265" s="62">
        <f t="shared" si="51"/>
        <v>2021</v>
      </c>
      <c r="B265" s="62">
        <f t="shared" si="52"/>
        <v>2</v>
      </c>
      <c r="C265" s="62">
        <f t="shared" si="53"/>
        <v>11</v>
      </c>
      <c r="D265" s="62">
        <f t="shared" si="48"/>
        <v>46</v>
      </c>
      <c r="E265" s="87">
        <f>WORKDAY.INTL(E264,1,11,JoursFériés21[])</f>
        <v>44516</v>
      </c>
      <c r="H265" s="62">
        <f t="shared" si="54"/>
        <v>2022</v>
      </c>
      <c r="I265" s="62">
        <f t="shared" si="55"/>
        <v>2</v>
      </c>
      <c r="J265" s="62">
        <f t="shared" si="56"/>
        <v>11</v>
      </c>
      <c r="K265" s="62">
        <f t="shared" si="49"/>
        <v>45</v>
      </c>
      <c r="L265" s="87">
        <f>WORKDAY.INTL(L264,1,11,JoursFériés22[])</f>
        <v>44877</v>
      </c>
      <c r="O265" s="62">
        <f t="shared" si="57"/>
        <v>2023</v>
      </c>
      <c r="P265" s="62">
        <f t="shared" si="58"/>
        <v>2</v>
      </c>
      <c r="Q265" s="62">
        <f t="shared" si="59"/>
        <v>11</v>
      </c>
      <c r="R265" s="62">
        <f t="shared" si="50"/>
        <v>46</v>
      </c>
      <c r="S265" s="87">
        <f>WORKDAY.INTL(S264,1,11,JoursFériés23[])</f>
        <v>45244</v>
      </c>
    </row>
    <row r="266" spans="1:19" x14ac:dyDescent="0.25">
      <c r="A266" s="62">
        <f t="shared" si="51"/>
        <v>2021</v>
      </c>
      <c r="B266" s="62">
        <f t="shared" si="52"/>
        <v>2</v>
      </c>
      <c r="C266" s="62">
        <f t="shared" si="53"/>
        <v>11</v>
      </c>
      <c r="D266" s="62">
        <f t="shared" si="48"/>
        <v>46</v>
      </c>
      <c r="E266" s="87">
        <f>WORKDAY.INTL(E265,1,11,JoursFériés21[])</f>
        <v>44517</v>
      </c>
      <c r="H266" s="62">
        <f t="shared" si="54"/>
        <v>2022</v>
      </c>
      <c r="I266" s="62">
        <f t="shared" si="55"/>
        <v>2</v>
      </c>
      <c r="J266" s="62">
        <f t="shared" si="56"/>
        <v>11</v>
      </c>
      <c r="K266" s="62">
        <f t="shared" si="49"/>
        <v>46</v>
      </c>
      <c r="L266" s="87">
        <f>WORKDAY.INTL(L265,1,11,JoursFériés22[])</f>
        <v>44879</v>
      </c>
      <c r="O266" s="62">
        <f t="shared" si="57"/>
        <v>2023</v>
      </c>
      <c r="P266" s="62">
        <f t="shared" si="58"/>
        <v>2</v>
      </c>
      <c r="Q266" s="62">
        <f t="shared" si="59"/>
        <v>11</v>
      </c>
      <c r="R266" s="62">
        <f t="shared" si="50"/>
        <v>46</v>
      </c>
      <c r="S266" s="87">
        <f>WORKDAY.INTL(S265,1,11,JoursFériés23[])</f>
        <v>45245</v>
      </c>
    </row>
    <row r="267" spans="1:19" x14ac:dyDescent="0.25">
      <c r="A267" s="62">
        <f t="shared" si="51"/>
        <v>2021</v>
      </c>
      <c r="B267" s="62">
        <f t="shared" si="52"/>
        <v>2</v>
      </c>
      <c r="C267" s="62">
        <f t="shared" si="53"/>
        <v>11</v>
      </c>
      <c r="D267" s="62">
        <f t="shared" si="48"/>
        <v>46</v>
      </c>
      <c r="E267" s="87">
        <f>WORKDAY.INTL(E266,1,11,JoursFériés21[])</f>
        <v>44518</v>
      </c>
      <c r="H267" s="62">
        <f t="shared" si="54"/>
        <v>2022</v>
      </c>
      <c r="I267" s="62">
        <f t="shared" si="55"/>
        <v>2</v>
      </c>
      <c r="J267" s="62">
        <f t="shared" si="56"/>
        <v>11</v>
      </c>
      <c r="K267" s="62">
        <f t="shared" si="49"/>
        <v>46</v>
      </c>
      <c r="L267" s="87">
        <f>WORKDAY.INTL(L266,1,11,JoursFériés22[])</f>
        <v>44880</v>
      </c>
      <c r="O267" s="62">
        <f t="shared" si="57"/>
        <v>2023</v>
      </c>
      <c r="P267" s="62">
        <f t="shared" si="58"/>
        <v>2</v>
      </c>
      <c r="Q267" s="62">
        <f t="shared" si="59"/>
        <v>11</v>
      </c>
      <c r="R267" s="62">
        <f t="shared" si="50"/>
        <v>46</v>
      </c>
      <c r="S267" s="87">
        <f>WORKDAY.INTL(S266,1,11,JoursFériés23[])</f>
        <v>45246</v>
      </c>
    </row>
    <row r="268" spans="1:19" x14ac:dyDescent="0.25">
      <c r="A268" s="62">
        <f t="shared" si="51"/>
        <v>2021</v>
      </c>
      <c r="B268" s="62">
        <f t="shared" si="52"/>
        <v>2</v>
      </c>
      <c r="C268" s="62">
        <f t="shared" si="53"/>
        <v>11</v>
      </c>
      <c r="D268" s="62">
        <f t="shared" si="48"/>
        <v>46</v>
      </c>
      <c r="E268" s="87">
        <f>WORKDAY.INTL(E267,1,11,JoursFériés21[])</f>
        <v>44519</v>
      </c>
      <c r="H268" s="62">
        <f t="shared" si="54"/>
        <v>2022</v>
      </c>
      <c r="I268" s="62">
        <f t="shared" si="55"/>
        <v>2</v>
      </c>
      <c r="J268" s="62">
        <f t="shared" si="56"/>
        <v>11</v>
      </c>
      <c r="K268" s="62">
        <f t="shared" si="49"/>
        <v>46</v>
      </c>
      <c r="L268" s="87">
        <f>WORKDAY.INTL(L267,1,11,JoursFériés22[])</f>
        <v>44881</v>
      </c>
      <c r="O268" s="62">
        <f t="shared" si="57"/>
        <v>2023</v>
      </c>
      <c r="P268" s="62">
        <f t="shared" si="58"/>
        <v>2</v>
      </c>
      <c r="Q268" s="62">
        <f t="shared" si="59"/>
        <v>11</v>
      </c>
      <c r="R268" s="62">
        <f t="shared" si="50"/>
        <v>46</v>
      </c>
      <c r="S268" s="87">
        <f>WORKDAY.INTL(S267,1,11,JoursFériés23[])</f>
        <v>45247</v>
      </c>
    </row>
    <row r="269" spans="1:19" x14ac:dyDescent="0.25">
      <c r="A269" s="62">
        <f t="shared" si="51"/>
        <v>2021</v>
      </c>
      <c r="B269" s="62">
        <f t="shared" si="52"/>
        <v>2</v>
      </c>
      <c r="C269" s="62">
        <f t="shared" si="53"/>
        <v>11</v>
      </c>
      <c r="D269" s="62">
        <f t="shared" si="48"/>
        <v>46</v>
      </c>
      <c r="E269" s="87">
        <f>WORKDAY.INTL(E268,1,11,JoursFériés21[])</f>
        <v>44520</v>
      </c>
      <c r="H269" s="62">
        <f t="shared" si="54"/>
        <v>2022</v>
      </c>
      <c r="I269" s="62">
        <f t="shared" si="55"/>
        <v>2</v>
      </c>
      <c r="J269" s="62">
        <f t="shared" si="56"/>
        <v>11</v>
      </c>
      <c r="K269" s="62">
        <f t="shared" si="49"/>
        <v>46</v>
      </c>
      <c r="L269" s="87">
        <f>WORKDAY.INTL(L268,1,11,JoursFériés22[])</f>
        <v>44882</v>
      </c>
      <c r="O269" s="62">
        <f t="shared" si="57"/>
        <v>2023</v>
      </c>
      <c r="P269" s="62">
        <f t="shared" si="58"/>
        <v>2</v>
      </c>
      <c r="Q269" s="62">
        <f t="shared" si="59"/>
        <v>11</v>
      </c>
      <c r="R269" s="62">
        <f t="shared" si="50"/>
        <v>46</v>
      </c>
      <c r="S269" s="87">
        <f>WORKDAY.INTL(S268,1,11,JoursFériés23[])</f>
        <v>45248</v>
      </c>
    </row>
    <row r="270" spans="1:19" x14ac:dyDescent="0.25">
      <c r="A270" s="62">
        <f t="shared" si="51"/>
        <v>2021</v>
      </c>
      <c r="B270" s="62">
        <f t="shared" si="52"/>
        <v>2</v>
      </c>
      <c r="C270" s="62">
        <f t="shared" si="53"/>
        <v>11</v>
      </c>
      <c r="D270" s="62">
        <f t="shared" si="48"/>
        <v>47</v>
      </c>
      <c r="E270" s="87">
        <f>WORKDAY.INTL(E269,1,11,JoursFériés21[])</f>
        <v>44522</v>
      </c>
      <c r="H270" s="62">
        <f t="shared" si="54"/>
        <v>2022</v>
      </c>
      <c r="I270" s="62">
        <f t="shared" si="55"/>
        <v>2</v>
      </c>
      <c r="J270" s="62">
        <f t="shared" si="56"/>
        <v>11</v>
      </c>
      <c r="K270" s="62">
        <f t="shared" si="49"/>
        <v>46</v>
      </c>
      <c r="L270" s="87">
        <f>WORKDAY.INTL(L269,1,11,JoursFériés22[])</f>
        <v>44883</v>
      </c>
      <c r="O270" s="62">
        <f t="shared" si="57"/>
        <v>2023</v>
      </c>
      <c r="P270" s="62">
        <f t="shared" si="58"/>
        <v>2</v>
      </c>
      <c r="Q270" s="62">
        <f t="shared" si="59"/>
        <v>11</v>
      </c>
      <c r="R270" s="62">
        <f t="shared" si="50"/>
        <v>47</v>
      </c>
      <c r="S270" s="87">
        <f>WORKDAY.INTL(S269,1,11,JoursFériés23[])</f>
        <v>45250</v>
      </c>
    </row>
    <row r="271" spans="1:19" x14ac:dyDescent="0.25">
      <c r="A271" s="62">
        <f t="shared" si="51"/>
        <v>2021</v>
      </c>
      <c r="B271" s="62">
        <f t="shared" si="52"/>
        <v>2</v>
      </c>
      <c r="C271" s="62">
        <f t="shared" si="53"/>
        <v>11</v>
      </c>
      <c r="D271" s="62">
        <f t="shared" si="48"/>
        <v>47</v>
      </c>
      <c r="E271" s="87">
        <f>WORKDAY.INTL(E270,1,11,JoursFériés21[])</f>
        <v>44523</v>
      </c>
      <c r="H271" s="62">
        <f t="shared" si="54"/>
        <v>2022</v>
      </c>
      <c r="I271" s="62">
        <f t="shared" si="55"/>
        <v>2</v>
      </c>
      <c r="J271" s="62">
        <f t="shared" si="56"/>
        <v>11</v>
      </c>
      <c r="K271" s="62">
        <f t="shared" si="49"/>
        <v>46</v>
      </c>
      <c r="L271" s="87">
        <f>WORKDAY.INTL(L270,1,11,JoursFériés22[])</f>
        <v>44884</v>
      </c>
      <c r="O271" s="62">
        <f t="shared" si="57"/>
        <v>2023</v>
      </c>
      <c r="P271" s="62">
        <f t="shared" si="58"/>
        <v>2</v>
      </c>
      <c r="Q271" s="62">
        <f t="shared" si="59"/>
        <v>11</v>
      </c>
      <c r="R271" s="62">
        <f t="shared" si="50"/>
        <v>47</v>
      </c>
      <c r="S271" s="87">
        <f>WORKDAY.INTL(S270,1,11,JoursFériés23[])</f>
        <v>45251</v>
      </c>
    </row>
    <row r="272" spans="1:19" x14ac:dyDescent="0.25">
      <c r="A272" s="62">
        <f t="shared" si="51"/>
        <v>2021</v>
      </c>
      <c r="B272" s="62">
        <f t="shared" si="52"/>
        <v>2</v>
      </c>
      <c r="C272" s="62">
        <f t="shared" si="53"/>
        <v>11</v>
      </c>
      <c r="D272" s="62">
        <f t="shared" si="48"/>
        <v>47</v>
      </c>
      <c r="E272" s="87">
        <f>WORKDAY.INTL(E271,1,11,JoursFériés21[])</f>
        <v>44524</v>
      </c>
      <c r="H272" s="62">
        <f t="shared" si="54"/>
        <v>2022</v>
      </c>
      <c r="I272" s="62">
        <f t="shared" si="55"/>
        <v>2</v>
      </c>
      <c r="J272" s="62">
        <f t="shared" si="56"/>
        <v>11</v>
      </c>
      <c r="K272" s="62">
        <f t="shared" si="49"/>
        <v>47</v>
      </c>
      <c r="L272" s="87">
        <f>WORKDAY.INTL(L271,1,11,JoursFériés22[])</f>
        <v>44886</v>
      </c>
      <c r="O272" s="62">
        <f t="shared" si="57"/>
        <v>2023</v>
      </c>
      <c r="P272" s="62">
        <f t="shared" si="58"/>
        <v>2</v>
      </c>
      <c r="Q272" s="62">
        <f t="shared" si="59"/>
        <v>11</v>
      </c>
      <c r="R272" s="62">
        <f t="shared" si="50"/>
        <v>47</v>
      </c>
      <c r="S272" s="87">
        <f>WORKDAY.INTL(S271,1,11,JoursFériés23[])</f>
        <v>45252</v>
      </c>
    </row>
    <row r="273" spans="1:19" x14ac:dyDescent="0.25">
      <c r="A273" s="62">
        <f t="shared" si="51"/>
        <v>2021</v>
      </c>
      <c r="B273" s="62">
        <f t="shared" si="52"/>
        <v>2</v>
      </c>
      <c r="C273" s="62">
        <f t="shared" si="53"/>
        <v>11</v>
      </c>
      <c r="D273" s="62">
        <f t="shared" si="48"/>
        <v>47</v>
      </c>
      <c r="E273" s="87">
        <f>WORKDAY.INTL(E272,1,11,JoursFériés21[])</f>
        <v>44525</v>
      </c>
      <c r="H273" s="62">
        <f t="shared" si="54"/>
        <v>2022</v>
      </c>
      <c r="I273" s="62">
        <f t="shared" si="55"/>
        <v>2</v>
      </c>
      <c r="J273" s="62">
        <f t="shared" si="56"/>
        <v>11</v>
      </c>
      <c r="K273" s="62">
        <f t="shared" si="49"/>
        <v>47</v>
      </c>
      <c r="L273" s="87">
        <f>WORKDAY.INTL(L272,1,11,JoursFériés22[])</f>
        <v>44887</v>
      </c>
      <c r="O273" s="62">
        <f t="shared" si="57"/>
        <v>2023</v>
      </c>
      <c r="P273" s="62">
        <f t="shared" si="58"/>
        <v>2</v>
      </c>
      <c r="Q273" s="62">
        <f t="shared" si="59"/>
        <v>11</v>
      </c>
      <c r="R273" s="62">
        <f t="shared" si="50"/>
        <v>47</v>
      </c>
      <c r="S273" s="87">
        <f>WORKDAY.INTL(S272,1,11,JoursFériés23[])</f>
        <v>45253</v>
      </c>
    </row>
    <row r="274" spans="1:19" x14ac:dyDescent="0.25">
      <c r="A274" s="62">
        <f t="shared" si="51"/>
        <v>2021</v>
      </c>
      <c r="B274" s="62">
        <f t="shared" si="52"/>
        <v>2</v>
      </c>
      <c r="C274" s="62">
        <f t="shared" si="53"/>
        <v>11</v>
      </c>
      <c r="D274" s="62">
        <f t="shared" si="48"/>
        <v>47</v>
      </c>
      <c r="E274" s="87">
        <f>WORKDAY.INTL(E273,1,11,JoursFériés21[])</f>
        <v>44526</v>
      </c>
      <c r="H274" s="62">
        <f t="shared" si="54"/>
        <v>2022</v>
      </c>
      <c r="I274" s="62">
        <f t="shared" si="55"/>
        <v>2</v>
      </c>
      <c r="J274" s="62">
        <f t="shared" si="56"/>
        <v>11</v>
      </c>
      <c r="K274" s="62">
        <f t="shared" si="49"/>
        <v>47</v>
      </c>
      <c r="L274" s="87">
        <f>WORKDAY.INTL(L273,1,11,JoursFériés22[])</f>
        <v>44888</v>
      </c>
      <c r="O274" s="62">
        <f t="shared" si="57"/>
        <v>2023</v>
      </c>
      <c r="P274" s="62">
        <f t="shared" si="58"/>
        <v>2</v>
      </c>
      <c r="Q274" s="62">
        <f t="shared" si="59"/>
        <v>11</v>
      </c>
      <c r="R274" s="62">
        <f t="shared" si="50"/>
        <v>47</v>
      </c>
      <c r="S274" s="87">
        <f>WORKDAY.INTL(S273,1,11,JoursFériés23[])</f>
        <v>45254</v>
      </c>
    </row>
    <row r="275" spans="1:19" x14ac:dyDescent="0.25">
      <c r="A275" s="62">
        <f t="shared" si="51"/>
        <v>2021</v>
      </c>
      <c r="B275" s="62">
        <f t="shared" si="52"/>
        <v>2</v>
      </c>
      <c r="C275" s="62">
        <f t="shared" si="53"/>
        <v>11</v>
      </c>
      <c r="D275" s="62">
        <f t="shared" si="48"/>
        <v>47</v>
      </c>
      <c r="E275" s="87">
        <f>WORKDAY.INTL(E274,1,11,JoursFériés21[])</f>
        <v>44527</v>
      </c>
      <c r="H275" s="62">
        <f t="shared" si="54"/>
        <v>2022</v>
      </c>
      <c r="I275" s="62">
        <f t="shared" si="55"/>
        <v>2</v>
      </c>
      <c r="J275" s="62">
        <f t="shared" si="56"/>
        <v>11</v>
      </c>
      <c r="K275" s="62">
        <f t="shared" si="49"/>
        <v>47</v>
      </c>
      <c r="L275" s="87">
        <f>WORKDAY.INTL(L274,1,11,JoursFériés22[])</f>
        <v>44889</v>
      </c>
      <c r="O275" s="62">
        <f t="shared" si="57"/>
        <v>2023</v>
      </c>
      <c r="P275" s="62">
        <f t="shared" si="58"/>
        <v>2</v>
      </c>
      <c r="Q275" s="62">
        <f t="shared" si="59"/>
        <v>11</v>
      </c>
      <c r="R275" s="62">
        <f t="shared" si="50"/>
        <v>47</v>
      </c>
      <c r="S275" s="87">
        <f>WORKDAY.INTL(S274,1,11,JoursFériés23[])</f>
        <v>45255</v>
      </c>
    </row>
    <row r="276" spans="1:19" x14ac:dyDescent="0.25">
      <c r="A276" s="62">
        <f t="shared" si="51"/>
        <v>2021</v>
      </c>
      <c r="B276" s="62">
        <f t="shared" si="52"/>
        <v>2</v>
      </c>
      <c r="C276" s="62">
        <f t="shared" si="53"/>
        <v>11</v>
      </c>
      <c r="D276" s="62">
        <f t="shared" si="48"/>
        <v>48</v>
      </c>
      <c r="E276" s="87">
        <f>WORKDAY.INTL(E275,1,11,JoursFériés21[])</f>
        <v>44529</v>
      </c>
      <c r="H276" s="62">
        <f t="shared" si="54"/>
        <v>2022</v>
      </c>
      <c r="I276" s="62">
        <f t="shared" si="55"/>
        <v>2</v>
      </c>
      <c r="J276" s="62">
        <f t="shared" si="56"/>
        <v>11</v>
      </c>
      <c r="K276" s="62">
        <f t="shared" si="49"/>
        <v>47</v>
      </c>
      <c r="L276" s="87">
        <f>WORKDAY.INTL(L275,1,11,JoursFériés22[])</f>
        <v>44890</v>
      </c>
      <c r="O276" s="62">
        <f t="shared" si="57"/>
        <v>2023</v>
      </c>
      <c r="P276" s="62">
        <f t="shared" si="58"/>
        <v>2</v>
      </c>
      <c r="Q276" s="62">
        <f t="shared" si="59"/>
        <v>11</v>
      </c>
      <c r="R276" s="62">
        <f t="shared" si="50"/>
        <v>48</v>
      </c>
      <c r="S276" s="87">
        <f>WORKDAY.INTL(S275,1,11,JoursFériés23[])</f>
        <v>45257</v>
      </c>
    </row>
    <row r="277" spans="1:19" x14ac:dyDescent="0.25">
      <c r="A277" s="62">
        <f t="shared" si="51"/>
        <v>2021</v>
      </c>
      <c r="B277" s="62">
        <f t="shared" si="52"/>
        <v>2</v>
      </c>
      <c r="C277" s="62">
        <f t="shared" si="53"/>
        <v>11</v>
      </c>
      <c r="D277" s="62">
        <f t="shared" si="48"/>
        <v>48</v>
      </c>
      <c r="E277" s="87">
        <f>WORKDAY.INTL(E276,1,11,JoursFériés21[])</f>
        <v>44530</v>
      </c>
      <c r="H277" s="62">
        <f t="shared" si="54"/>
        <v>2022</v>
      </c>
      <c r="I277" s="62">
        <f t="shared" si="55"/>
        <v>2</v>
      </c>
      <c r="J277" s="62">
        <f t="shared" si="56"/>
        <v>11</v>
      </c>
      <c r="K277" s="62">
        <f t="shared" si="49"/>
        <v>47</v>
      </c>
      <c r="L277" s="87">
        <f>WORKDAY.INTL(L276,1,11,JoursFériés22[])</f>
        <v>44891</v>
      </c>
      <c r="O277" s="62">
        <f t="shared" si="57"/>
        <v>2023</v>
      </c>
      <c r="P277" s="62">
        <f t="shared" si="58"/>
        <v>2</v>
      </c>
      <c r="Q277" s="62">
        <f t="shared" si="59"/>
        <v>11</v>
      </c>
      <c r="R277" s="62">
        <f t="shared" si="50"/>
        <v>48</v>
      </c>
      <c r="S277" s="87">
        <f>WORKDAY.INTL(S276,1,11,JoursFériés23[])</f>
        <v>45258</v>
      </c>
    </row>
    <row r="278" spans="1:19" x14ac:dyDescent="0.25">
      <c r="A278" s="62">
        <f t="shared" si="51"/>
        <v>2021</v>
      </c>
      <c r="B278" s="62">
        <f t="shared" si="52"/>
        <v>2</v>
      </c>
      <c r="C278" s="62">
        <f t="shared" si="53"/>
        <v>12</v>
      </c>
      <c r="D278" s="62">
        <f t="shared" si="48"/>
        <v>48</v>
      </c>
      <c r="E278" s="87">
        <f>WORKDAY.INTL(E277,1,11,JoursFériés21[])</f>
        <v>44531</v>
      </c>
      <c r="H278" s="62">
        <f t="shared" si="54"/>
        <v>2022</v>
      </c>
      <c r="I278" s="62">
        <f t="shared" si="55"/>
        <v>2</v>
      </c>
      <c r="J278" s="62">
        <f t="shared" si="56"/>
        <v>11</v>
      </c>
      <c r="K278" s="62">
        <f t="shared" si="49"/>
        <v>48</v>
      </c>
      <c r="L278" s="87">
        <f>WORKDAY.INTL(L277,1,11,JoursFériés22[])</f>
        <v>44893</v>
      </c>
      <c r="O278" s="62">
        <f t="shared" si="57"/>
        <v>2023</v>
      </c>
      <c r="P278" s="62">
        <f t="shared" si="58"/>
        <v>2</v>
      </c>
      <c r="Q278" s="62">
        <f t="shared" si="59"/>
        <v>11</v>
      </c>
      <c r="R278" s="62">
        <f t="shared" si="50"/>
        <v>48</v>
      </c>
      <c r="S278" s="87">
        <f>WORKDAY.INTL(S277,1,11,JoursFériés23[])</f>
        <v>45259</v>
      </c>
    </row>
    <row r="279" spans="1:19" x14ac:dyDescent="0.25">
      <c r="A279" s="62">
        <f t="shared" si="51"/>
        <v>2021</v>
      </c>
      <c r="B279" s="62">
        <f t="shared" si="52"/>
        <v>2</v>
      </c>
      <c r="C279" s="62">
        <f t="shared" si="53"/>
        <v>12</v>
      </c>
      <c r="D279" s="62">
        <f t="shared" si="48"/>
        <v>48</v>
      </c>
      <c r="E279" s="87">
        <f>WORKDAY.INTL(E278,1,11,JoursFériés21[])</f>
        <v>44532</v>
      </c>
      <c r="H279" s="62">
        <f t="shared" si="54"/>
        <v>2022</v>
      </c>
      <c r="I279" s="62">
        <f t="shared" si="55"/>
        <v>2</v>
      </c>
      <c r="J279" s="62">
        <f t="shared" si="56"/>
        <v>11</v>
      </c>
      <c r="K279" s="62">
        <f t="shared" si="49"/>
        <v>48</v>
      </c>
      <c r="L279" s="87">
        <f>WORKDAY.INTL(L278,1,11,JoursFériés22[])</f>
        <v>44894</v>
      </c>
      <c r="O279" s="62">
        <f t="shared" si="57"/>
        <v>2023</v>
      </c>
      <c r="P279" s="62">
        <f t="shared" si="58"/>
        <v>2</v>
      </c>
      <c r="Q279" s="62">
        <f t="shared" si="59"/>
        <v>11</v>
      </c>
      <c r="R279" s="62">
        <f t="shared" si="50"/>
        <v>48</v>
      </c>
      <c r="S279" s="87">
        <f>WORKDAY.INTL(S278,1,11,JoursFériés23[])</f>
        <v>45260</v>
      </c>
    </row>
    <row r="280" spans="1:19" x14ac:dyDescent="0.25">
      <c r="A280" s="62">
        <f t="shared" si="51"/>
        <v>2021</v>
      </c>
      <c r="B280" s="62">
        <f t="shared" si="52"/>
        <v>2</v>
      </c>
      <c r="C280" s="62">
        <f t="shared" si="53"/>
        <v>12</v>
      </c>
      <c r="D280" s="62">
        <f t="shared" si="48"/>
        <v>48</v>
      </c>
      <c r="E280" s="87">
        <f>WORKDAY.INTL(E279,1,11,JoursFériés21[])</f>
        <v>44533</v>
      </c>
      <c r="H280" s="62">
        <f t="shared" si="54"/>
        <v>2022</v>
      </c>
      <c r="I280" s="62">
        <f t="shared" si="55"/>
        <v>2</v>
      </c>
      <c r="J280" s="62">
        <f t="shared" si="56"/>
        <v>11</v>
      </c>
      <c r="K280" s="62">
        <f t="shared" si="49"/>
        <v>48</v>
      </c>
      <c r="L280" s="87">
        <f>WORKDAY.INTL(L279,1,11,JoursFériés22[])</f>
        <v>44895</v>
      </c>
      <c r="O280" s="62">
        <f t="shared" si="57"/>
        <v>2023</v>
      </c>
      <c r="P280" s="62">
        <f t="shared" si="58"/>
        <v>2</v>
      </c>
      <c r="Q280" s="62">
        <f t="shared" si="59"/>
        <v>12</v>
      </c>
      <c r="R280" s="62">
        <f t="shared" si="50"/>
        <v>48</v>
      </c>
      <c r="S280" s="87">
        <f>WORKDAY.INTL(S279,1,11,JoursFériés23[])</f>
        <v>45261</v>
      </c>
    </row>
    <row r="281" spans="1:19" x14ac:dyDescent="0.25">
      <c r="A281" s="62">
        <f t="shared" si="51"/>
        <v>2021</v>
      </c>
      <c r="B281" s="62">
        <f t="shared" si="52"/>
        <v>2</v>
      </c>
      <c r="C281" s="62">
        <f t="shared" si="53"/>
        <v>12</v>
      </c>
      <c r="D281" s="62">
        <f t="shared" si="48"/>
        <v>48</v>
      </c>
      <c r="E281" s="87">
        <f>WORKDAY.INTL(E280,1,11,JoursFériés21[])</f>
        <v>44534</v>
      </c>
      <c r="H281" s="62">
        <f t="shared" si="54"/>
        <v>2022</v>
      </c>
      <c r="I281" s="62">
        <f t="shared" si="55"/>
        <v>2</v>
      </c>
      <c r="J281" s="62">
        <f t="shared" si="56"/>
        <v>12</v>
      </c>
      <c r="K281" s="62">
        <f t="shared" si="49"/>
        <v>48</v>
      </c>
      <c r="L281" s="87">
        <f>WORKDAY.INTL(L280,1,11,JoursFériés22[])</f>
        <v>44896</v>
      </c>
      <c r="O281" s="62">
        <f t="shared" si="57"/>
        <v>2023</v>
      </c>
      <c r="P281" s="62">
        <f t="shared" si="58"/>
        <v>2</v>
      </c>
      <c r="Q281" s="62">
        <f t="shared" si="59"/>
        <v>12</v>
      </c>
      <c r="R281" s="62">
        <f t="shared" si="50"/>
        <v>48</v>
      </c>
      <c r="S281" s="87">
        <f>WORKDAY.INTL(S280,1,11,JoursFériés23[])</f>
        <v>45262</v>
      </c>
    </row>
    <row r="282" spans="1:19" x14ac:dyDescent="0.25">
      <c r="A282" s="62">
        <f t="shared" si="51"/>
        <v>2021</v>
      </c>
      <c r="B282" s="62">
        <f t="shared" si="52"/>
        <v>2</v>
      </c>
      <c r="C282" s="62">
        <f t="shared" si="53"/>
        <v>12</v>
      </c>
      <c r="D282" s="62">
        <f t="shared" si="48"/>
        <v>49</v>
      </c>
      <c r="E282" s="87">
        <f>WORKDAY.INTL(E281,1,11,JoursFériés21[])</f>
        <v>44536</v>
      </c>
      <c r="H282" s="62">
        <f t="shared" si="54"/>
        <v>2022</v>
      </c>
      <c r="I282" s="62">
        <f t="shared" si="55"/>
        <v>2</v>
      </c>
      <c r="J282" s="62">
        <f t="shared" si="56"/>
        <v>12</v>
      </c>
      <c r="K282" s="62">
        <f t="shared" si="49"/>
        <v>48</v>
      </c>
      <c r="L282" s="87">
        <f>WORKDAY.INTL(L281,1,11,JoursFériés22[])</f>
        <v>44897</v>
      </c>
      <c r="O282" s="62">
        <f t="shared" si="57"/>
        <v>2023</v>
      </c>
      <c r="P282" s="62">
        <f t="shared" si="58"/>
        <v>2</v>
      </c>
      <c r="Q282" s="62">
        <f t="shared" si="59"/>
        <v>12</v>
      </c>
      <c r="R282" s="62">
        <f t="shared" si="50"/>
        <v>49</v>
      </c>
      <c r="S282" s="87">
        <f>WORKDAY.INTL(S281,1,11,JoursFériés23[])</f>
        <v>45264</v>
      </c>
    </row>
    <row r="283" spans="1:19" x14ac:dyDescent="0.25">
      <c r="A283" s="62">
        <f t="shared" si="51"/>
        <v>2021</v>
      </c>
      <c r="B283" s="62">
        <f t="shared" si="52"/>
        <v>2</v>
      </c>
      <c r="C283" s="62">
        <f t="shared" si="53"/>
        <v>12</v>
      </c>
      <c r="D283" s="62">
        <f t="shared" si="48"/>
        <v>49</v>
      </c>
      <c r="E283" s="87">
        <f>WORKDAY.INTL(E282,1,11,JoursFériés21[])</f>
        <v>44537</v>
      </c>
      <c r="H283" s="62">
        <f t="shared" si="54"/>
        <v>2022</v>
      </c>
      <c r="I283" s="62">
        <f t="shared" si="55"/>
        <v>2</v>
      </c>
      <c r="J283" s="62">
        <f t="shared" si="56"/>
        <v>12</v>
      </c>
      <c r="K283" s="62">
        <f t="shared" si="49"/>
        <v>48</v>
      </c>
      <c r="L283" s="87">
        <f>WORKDAY.INTL(L282,1,11,JoursFériés22[])</f>
        <v>44898</v>
      </c>
      <c r="O283" s="62">
        <f t="shared" si="57"/>
        <v>2023</v>
      </c>
      <c r="P283" s="62">
        <f t="shared" si="58"/>
        <v>2</v>
      </c>
      <c r="Q283" s="62">
        <f t="shared" si="59"/>
        <v>12</v>
      </c>
      <c r="R283" s="62">
        <f t="shared" si="50"/>
        <v>49</v>
      </c>
      <c r="S283" s="87">
        <f>WORKDAY.INTL(S282,1,11,JoursFériés23[])</f>
        <v>45265</v>
      </c>
    </row>
    <row r="284" spans="1:19" x14ac:dyDescent="0.25">
      <c r="A284" s="62">
        <f t="shared" si="51"/>
        <v>2021</v>
      </c>
      <c r="B284" s="62">
        <f t="shared" si="52"/>
        <v>2</v>
      </c>
      <c r="C284" s="62">
        <f t="shared" si="53"/>
        <v>12</v>
      </c>
      <c r="D284" s="62">
        <f t="shared" si="48"/>
        <v>49</v>
      </c>
      <c r="E284" s="87">
        <f>WORKDAY.INTL(E283,1,11,JoursFériés21[])</f>
        <v>44538</v>
      </c>
      <c r="H284" s="62">
        <f t="shared" si="54"/>
        <v>2022</v>
      </c>
      <c r="I284" s="62">
        <f t="shared" si="55"/>
        <v>2</v>
      </c>
      <c r="J284" s="62">
        <f t="shared" si="56"/>
        <v>12</v>
      </c>
      <c r="K284" s="62">
        <f t="shared" si="49"/>
        <v>49</v>
      </c>
      <c r="L284" s="87">
        <f>WORKDAY.INTL(L283,1,11,JoursFériés22[])</f>
        <v>44900</v>
      </c>
      <c r="O284" s="62">
        <f t="shared" si="57"/>
        <v>2023</v>
      </c>
      <c r="P284" s="62">
        <f t="shared" si="58"/>
        <v>2</v>
      </c>
      <c r="Q284" s="62">
        <f t="shared" si="59"/>
        <v>12</v>
      </c>
      <c r="R284" s="62">
        <f t="shared" si="50"/>
        <v>49</v>
      </c>
      <c r="S284" s="87">
        <f>WORKDAY.INTL(S283,1,11,JoursFériés23[])</f>
        <v>45266</v>
      </c>
    </row>
    <row r="285" spans="1:19" x14ac:dyDescent="0.25">
      <c r="A285" s="62">
        <f t="shared" si="51"/>
        <v>2021</v>
      </c>
      <c r="B285" s="62">
        <f t="shared" si="52"/>
        <v>2</v>
      </c>
      <c r="C285" s="62">
        <f t="shared" si="53"/>
        <v>12</v>
      </c>
      <c r="D285" s="62">
        <f t="shared" si="48"/>
        <v>49</v>
      </c>
      <c r="E285" s="87">
        <f>WORKDAY.INTL(E284,1,11,JoursFériés21[])</f>
        <v>44539</v>
      </c>
      <c r="H285" s="62">
        <f t="shared" si="54"/>
        <v>2022</v>
      </c>
      <c r="I285" s="62">
        <f t="shared" si="55"/>
        <v>2</v>
      </c>
      <c r="J285" s="62">
        <f t="shared" si="56"/>
        <v>12</v>
      </c>
      <c r="K285" s="62">
        <f t="shared" si="49"/>
        <v>49</v>
      </c>
      <c r="L285" s="87">
        <f>WORKDAY.INTL(L284,1,11,JoursFériés22[])</f>
        <v>44901</v>
      </c>
      <c r="O285" s="62">
        <f t="shared" si="57"/>
        <v>2023</v>
      </c>
      <c r="P285" s="62">
        <f t="shared" si="58"/>
        <v>2</v>
      </c>
      <c r="Q285" s="62">
        <f t="shared" si="59"/>
        <v>12</v>
      </c>
      <c r="R285" s="62">
        <f t="shared" si="50"/>
        <v>49</v>
      </c>
      <c r="S285" s="87">
        <f>WORKDAY.INTL(S284,1,11,JoursFériés23[])</f>
        <v>45267</v>
      </c>
    </row>
    <row r="286" spans="1:19" x14ac:dyDescent="0.25">
      <c r="A286" s="62">
        <f t="shared" si="51"/>
        <v>2021</v>
      </c>
      <c r="B286" s="62">
        <f t="shared" si="52"/>
        <v>2</v>
      </c>
      <c r="C286" s="62">
        <f t="shared" si="53"/>
        <v>12</v>
      </c>
      <c r="D286" s="62">
        <f t="shared" si="48"/>
        <v>49</v>
      </c>
      <c r="E286" s="87">
        <f>WORKDAY.INTL(E285,1,11,JoursFériés21[])</f>
        <v>44540</v>
      </c>
      <c r="H286" s="62">
        <f t="shared" si="54"/>
        <v>2022</v>
      </c>
      <c r="I286" s="62">
        <f t="shared" si="55"/>
        <v>2</v>
      </c>
      <c r="J286" s="62">
        <f t="shared" si="56"/>
        <v>12</v>
      </c>
      <c r="K286" s="62">
        <f t="shared" si="49"/>
        <v>49</v>
      </c>
      <c r="L286" s="87">
        <f>WORKDAY.INTL(L285,1,11,JoursFériés22[])</f>
        <v>44902</v>
      </c>
      <c r="O286" s="62">
        <f t="shared" si="57"/>
        <v>2023</v>
      </c>
      <c r="P286" s="62">
        <f t="shared" si="58"/>
        <v>2</v>
      </c>
      <c r="Q286" s="62">
        <f t="shared" si="59"/>
        <v>12</v>
      </c>
      <c r="R286" s="62">
        <f t="shared" si="50"/>
        <v>49</v>
      </c>
      <c r="S286" s="87">
        <f>WORKDAY.INTL(S285,1,11,JoursFériés23[])</f>
        <v>45268</v>
      </c>
    </row>
    <row r="287" spans="1:19" x14ac:dyDescent="0.25">
      <c r="A287" s="62">
        <f t="shared" si="51"/>
        <v>2021</v>
      </c>
      <c r="B287" s="62">
        <f t="shared" si="52"/>
        <v>2</v>
      </c>
      <c r="C287" s="62">
        <f t="shared" si="53"/>
        <v>12</v>
      </c>
      <c r="D287" s="62">
        <f t="shared" si="48"/>
        <v>49</v>
      </c>
      <c r="E287" s="87">
        <f>WORKDAY.INTL(E286,1,11,JoursFériés21[])</f>
        <v>44541</v>
      </c>
      <c r="H287" s="62">
        <f t="shared" si="54"/>
        <v>2022</v>
      </c>
      <c r="I287" s="62">
        <f t="shared" si="55"/>
        <v>2</v>
      </c>
      <c r="J287" s="62">
        <f t="shared" si="56"/>
        <v>12</v>
      </c>
      <c r="K287" s="62">
        <f t="shared" si="49"/>
        <v>49</v>
      </c>
      <c r="L287" s="87">
        <f>WORKDAY.INTL(L286,1,11,JoursFériés22[])</f>
        <v>44903</v>
      </c>
      <c r="O287" s="62">
        <f t="shared" si="57"/>
        <v>2023</v>
      </c>
      <c r="P287" s="62">
        <f t="shared" si="58"/>
        <v>2</v>
      </c>
      <c r="Q287" s="62">
        <f t="shared" si="59"/>
        <v>12</v>
      </c>
      <c r="R287" s="62">
        <f t="shared" si="50"/>
        <v>49</v>
      </c>
      <c r="S287" s="87">
        <f>WORKDAY.INTL(S286,1,11,JoursFériés23[])</f>
        <v>45269</v>
      </c>
    </row>
    <row r="288" spans="1:19" x14ac:dyDescent="0.25">
      <c r="A288" s="62">
        <f t="shared" si="51"/>
        <v>2021</v>
      </c>
      <c r="B288" s="62">
        <f t="shared" si="52"/>
        <v>2</v>
      </c>
      <c r="C288" s="62">
        <f t="shared" si="53"/>
        <v>12</v>
      </c>
      <c r="D288" s="62">
        <f t="shared" si="48"/>
        <v>50</v>
      </c>
      <c r="E288" s="87">
        <f>WORKDAY.INTL(E287,1,11,JoursFériés21[])</f>
        <v>44543</v>
      </c>
      <c r="H288" s="62">
        <f t="shared" si="54"/>
        <v>2022</v>
      </c>
      <c r="I288" s="62">
        <f t="shared" si="55"/>
        <v>2</v>
      </c>
      <c r="J288" s="62">
        <f t="shared" si="56"/>
        <v>12</v>
      </c>
      <c r="K288" s="62">
        <f t="shared" si="49"/>
        <v>49</v>
      </c>
      <c r="L288" s="87">
        <f>WORKDAY.INTL(L287,1,11,JoursFériés22[])</f>
        <v>44904</v>
      </c>
      <c r="O288" s="62">
        <f t="shared" si="57"/>
        <v>2023</v>
      </c>
      <c r="P288" s="62">
        <f t="shared" si="58"/>
        <v>2</v>
      </c>
      <c r="Q288" s="62">
        <f t="shared" si="59"/>
        <v>12</v>
      </c>
      <c r="R288" s="62">
        <f t="shared" si="50"/>
        <v>50</v>
      </c>
      <c r="S288" s="87">
        <f>WORKDAY.INTL(S287,1,11,JoursFériés23[])</f>
        <v>45271</v>
      </c>
    </row>
    <row r="289" spans="1:19" x14ac:dyDescent="0.25">
      <c r="A289" s="62">
        <f t="shared" si="51"/>
        <v>2021</v>
      </c>
      <c r="B289" s="62">
        <f t="shared" si="52"/>
        <v>2</v>
      </c>
      <c r="C289" s="62">
        <f t="shared" si="53"/>
        <v>12</v>
      </c>
      <c r="D289" s="62">
        <f t="shared" si="48"/>
        <v>50</v>
      </c>
      <c r="E289" s="87">
        <f>WORKDAY.INTL(E288,1,11,JoursFériés21[])</f>
        <v>44544</v>
      </c>
      <c r="H289" s="62">
        <f t="shared" si="54"/>
        <v>2022</v>
      </c>
      <c r="I289" s="62">
        <f t="shared" si="55"/>
        <v>2</v>
      </c>
      <c r="J289" s="62">
        <f t="shared" si="56"/>
        <v>12</v>
      </c>
      <c r="K289" s="62">
        <f t="shared" si="49"/>
        <v>49</v>
      </c>
      <c r="L289" s="87">
        <f>WORKDAY.INTL(L288,1,11,JoursFériés22[])</f>
        <v>44905</v>
      </c>
      <c r="O289" s="62">
        <f t="shared" si="57"/>
        <v>2023</v>
      </c>
      <c r="P289" s="62">
        <f t="shared" si="58"/>
        <v>2</v>
      </c>
      <c r="Q289" s="62">
        <f t="shared" si="59"/>
        <v>12</v>
      </c>
      <c r="R289" s="62">
        <f t="shared" si="50"/>
        <v>50</v>
      </c>
      <c r="S289" s="87">
        <f>WORKDAY.INTL(S288,1,11,JoursFériés23[])</f>
        <v>45272</v>
      </c>
    </row>
    <row r="290" spans="1:19" x14ac:dyDescent="0.25">
      <c r="A290" s="62">
        <f t="shared" si="51"/>
        <v>2021</v>
      </c>
      <c r="B290" s="62">
        <f t="shared" si="52"/>
        <v>2</v>
      </c>
      <c r="C290" s="62">
        <f t="shared" si="53"/>
        <v>12</v>
      </c>
      <c r="D290" s="62">
        <f t="shared" si="48"/>
        <v>50</v>
      </c>
      <c r="E290" s="87">
        <f>WORKDAY.INTL(E289,1,11,JoursFériés21[])</f>
        <v>44545</v>
      </c>
      <c r="H290" s="62">
        <f t="shared" si="54"/>
        <v>2022</v>
      </c>
      <c r="I290" s="62">
        <f t="shared" si="55"/>
        <v>2</v>
      </c>
      <c r="J290" s="62">
        <f t="shared" si="56"/>
        <v>12</v>
      </c>
      <c r="K290" s="62">
        <f t="shared" si="49"/>
        <v>50</v>
      </c>
      <c r="L290" s="87">
        <f>WORKDAY.INTL(L289,1,11,JoursFériés22[])</f>
        <v>44907</v>
      </c>
      <c r="O290" s="62">
        <f t="shared" si="57"/>
        <v>2023</v>
      </c>
      <c r="P290" s="62">
        <f t="shared" si="58"/>
        <v>2</v>
      </c>
      <c r="Q290" s="62">
        <f t="shared" si="59"/>
        <v>12</v>
      </c>
      <c r="R290" s="62">
        <f t="shared" si="50"/>
        <v>50</v>
      </c>
      <c r="S290" s="87">
        <f>WORKDAY.INTL(S289,1,11,JoursFériés23[])</f>
        <v>45273</v>
      </c>
    </row>
    <row r="291" spans="1:19" x14ac:dyDescent="0.25">
      <c r="A291" s="62">
        <f t="shared" si="51"/>
        <v>2021</v>
      </c>
      <c r="B291" s="62">
        <f t="shared" si="52"/>
        <v>2</v>
      </c>
      <c r="C291" s="62">
        <f t="shared" si="53"/>
        <v>12</v>
      </c>
      <c r="D291" s="62">
        <f t="shared" si="48"/>
        <v>50</v>
      </c>
      <c r="E291" s="87">
        <f>WORKDAY.INTL(E290,1,11,JoursFériés21[])</f>
        <v>44546</v>
      </c>
      <c r="H291" s="62">
        <f t="shared" si="54"/>
        <v>2022</v>
      </c>
      <c r="I291" s="62">
        <f t="shared" si="55"/>
        <v>2</v>
      </c>
      <c r="J291" s="62">
        <f t="shared" si="56"/>
        <v>12</v>
      </c>
      <c r="K291" s="62">
        <f t="shared" si="49"/>
        <v>50</v>
      </c>
      <c r="L291" s="87">
        <f>WORKDAY.INTL(L290,1,11,JoursFériés22[])</f>
        <v>44908</v>
      </c>
      <c r="O291" s="62">
        <f t="shared" si="57"/>
        <v>2023</v>
      </c>
      <c r="P291" s="62">
        <f t="shared" si="58"/>
        <v>2</v>
      </c>
      <c r="Q291" s="62">
        <f t="shared" si="59"/>
        <v>12</v>
      </c>
      <c r="R291" s="62">
        <f t="shared" si="50"/>
        <v>50</v>
      </c>
      <c r="S291" s="87">
        <f>WORKDAY.INTL(S290,1,11,JoursFériés23[])</f>
        <v>45274</v>
      </c>
    </row>
    <row r="292" spans="1:19" x14ac:dyDescent="0.25">
      <c r="A292" s="62">
        <f t="shared" si="51"/>
        <v>2021</v>
      </c>
      <c r="B292" s="62">
        <f t="shared" si="52"/>
        <v>2</v>
      </c>
      <c r="C292" s="62">
        <f t="shared" si="53"/>
        <v>12</v>
      </c>
      <c r="D292" s="62">
        <f t="shared" si="48"/>
        <v>50</v>
      </c>
      <c r="E292" s="87">
        <f>WORKDAY.INTL(E291,1,11,JoursFériés21[])</f>
        <v>44547</v>
      </c>
      <c r="H292" s="62">
        <f t="shared" si="54"/>
        <v>2022</v>
      </c>
      <c r="I292" s="62">
        <f t="shared" si="55"/>
        <v>2</v>
      </c>
      <c r="J292" s="62">
        <f t="shared" si="56"/>
        <v>12</v>
      </c>
      <c r="K292" s="62">
        <f t="shared" si="49"/>
        <v>50</v>
      </c>
      <c r="L292" s="87">
        <f>WORKDAY.INTL(L291,1,11,JoursFériés22[])</f>
        <v>44909</v>
      </c>
      <c r="O292" s="62">
        <f t="shared" si="57"/>
        <v>2023</v>
      </c>
      <c r="P292" s="62">
        <f t="shared" si="58"/>
        <v>2</v>
      </c>
      <c r="Q292" s="62">
        <f t="shared" si="59"/>
        <v>12</v>
      </c>
      <c r="R292" s="62">
        <f t="shared" si="50"/>
        <v>50</v>
      </c>
      <c r="S292" s="87">
        <f>WORKDAY.INTL(S291,1,11,JoursFériés23[])</f>
        <v>45275</v>
      </c>
    </row>
    <row r="293" spans="1:19" x14ac:dyDescent="0.25">
      <c r="A293" s="62">
        <f t="shared" si="51"/>
        <v>2021</v>
      </c>
      <c r="B293" s="62">
        <f t="shared" si="52"/>
        <v>2</v>
      </c>
      <c r="C293" s="62">
        <f t="shared" si="53"/>
        <v>12</v>
      </c>
      <c r="D293" s="62">
        <f t="shared" si="48"/>
        <v>50</v>
      </c>
      <c r="E293" s="87">
        <f>WORKDAY.INTL(E292,1,11,JoursFériés21[])</f>
        <v>44548</v>
      </c>
      <c r="H293" s="62">
        <f t="shared" si="54"/>
        <v>2022</v>
      </c>
      <c r="I293" s="62">
        <f t="shared" si="55"/>
        <v>2</v>
      </c>
      <c r="J293" s="62">
        <f t="shared" si="56"/>
        <v>12</v>
      </c>
      <c r="K293" s="62">
        <f t="shared" si="49"/>
        <v>50</v>
      </c>
      <c r="L293" s="87">
        <f>WORKDAY.INTL(L292,1,11,JoursFériés22[])</f>
        <v>44910</v>
      </c>
      <c r="O293" s="62">
        <f t="shared" si="57"/>
        <v>2023</v>
      </c>
      <c r="P293" s="62">
        <f t="shared" si="58"/>
        <v>2</v>
      </c>
      <c r="Q293" s="62">
        <f t="shared" si="59"/>
        <v>12</v>
      </c>
      <c r="R293" s="62">
        <f t="shared" si="50"/>
        <v>50</v>
      </c>
      <c r="S293" s="87">
        <f>WORKDAY.INTL(S292,1,11,JoursFériés23[])</f>
        <v>45276</v>
      </c>
    </row>
    <row r="294" spans="1:19" x14ac:dyDescent="0.25">
      <c r="A294" s="62">
        <f t="shared" si="51"/>
        <v>2021</v>
      </c>
      <c r="B294" s="62">
        <f t="shared" si="52"/>
        <v>2</v>
      </c>
      <c r="C294" s="62">
        <f t="shared" si="53"/>
        <v>12</v>
      </c>
      <c r="D294" s="62">
        <f t="shared" si="48"/>
        <v>51</v>
      </c>
      <c r="E294" s="87">
        <f>WORKDAY.INTL(E293,1,11,JoursFériés21[])</f>
        <v>44550</v>
      </c>
      <c r="H294" s="62">
        <f t="shared" si="54"/>
        <v>2022</v>
      </c>
      <c r="I294" s="62">
        <f t="shared" si="55"/>
        <v>2</v>
      </c>
      <c r="J294" s="62">
        <f t="shared" si="56"/>
        <v>12</v>
      </c>
      <c r="K294" s="62">
        <f t="shared" si="49"/>
        <v>50</v>
      </c>
      <c r="L294" s="87">
        <f>WORKDAY.INTL(L293,1,11,JoursFériés22[])</f>
        <v>44911</v>
      </c>
      <c r="O294" s="62">
        <f t="shared" si="57"/>
        <v>2023</v>
      </c>
      <c r="P294" s="62">
        <f t="shared" si="58"/>
        <v>2</v>
      </c>
      <c r="Q294" s="62">
        <f t="shared" si="59"/>
        <v>12</v>
      </c>
      <c r="R294" s="62">
        <f t="shared" si="50"/>
        <v>51</v>
      </c>
      <c r="S294" s="87">
        <f>WORKDAY.INTL(S293,1,11,JoursFériés23[])</f>
        <v>45278</v>
      </c>
    </row>
    <row r="295" spans="1:19" x14ac:dyDescent="0.25">
      <c r="A295" s="62">
        <f t="shared" si="51"/>
        <v>2021</v>
      </c>
      <c r="B295" s="62">
        <f t="shared" si="52"/>
        <v>2</v>
      </c>
      <c r="C295" s="62">
        <f t="shared" si="53"/>
        <v>12</v>
      </c>
      <c r="D295" s="62">
        <f t="shared" si="48"/>
        <v>51</v>
      </c>
      <c r="E295" s="87">
        <f>WORKDAY.INTL(E294,1,11,JoursFériés21[])</f>
        <v>44551</v>
      </c>
      <c r="H295" s="62">
        <f t="shared" si="54"/>
        <v>2022</v>
      </c>
      <c r="I295" s="62">
        <f t="shared" si="55"/>
        <v>2</v>
      </c>
      <c r="J295" s="62">
        <f t="shared" si="56"/>
        <v>12</v>
      </c>
      <c r="K295" s="62">
        <f t="shared" si="49"/>
        <v>50</v>
      </c>
      <c r="L295" s="87">
        <f>WORKDAY.INTL(L294,1,11,JoursFériés22[])</f>
        <v>44912</v>
      </c>
      <c r="O295" s="62">
        <f t="shared" si="57"/>
        <v>2023</v>
      </c>
      <c r="P295" s="62">
        <f t="shared" si="58"/>
        <v>2</v>
      </c>
      <c r="Q295" s="62">
        <f t="shared" si="59"/>
        <v>12</v>
      </c>
      <c r="R295" s="62">
        <f t="shared" si="50"/>
        <v>51</v>
      </c>
      <c r="S295" s="87">
        <f>WORKDAY.INTL(S294,1,11,JoursFériés23[])</f>
        <v>45279</v>
      </c>
    </row>
    <row r="296" spans="1:19" x14ac:dyDescent="0.25">
      <c r="A296" s="62">
        <f t="shared" si="51"/>
        <v>2021</v>
      </c>
      <c r="B296" s="62">
        <f t="shared" si="52"/>
        <v>2</v>
      </c>
      <c r="C296" s="62">
        <f t="shared" si="53"/>
        <v>12</v>
      </c>
      <c r="D296" s="62">
        <f t="shared" si="48"/>
        <v>51</v>
      </c>
      <c r="E296" s="87">
        <f>WORKDAY.INTL(E295,1,11,JoursFériés21[])</f>
        <v>44552</v>
      </c>
      <c r="H296" s="62">
        <f t="shared" si="54"/>
        <v>2022</v>
      </c>
      <c r="I296" s="62">
        <f t="shared" si="55"/>
        <v>2</v>
      </c>
      <c r="J296" s="62">
        <f t="shared" si="56"/>
        <v>12</v>
      </c>
      <c r="K296" s="62">
        <f t="shared" si="49"/>
        <v>51</v>
      </c>
      <c r="L296" s="87">
        <f>WORKDAY.INTL(L295,1,11,JoursFériés22[])</f>
        <v>44914</v>
      </c>
      <c r="O296" s="62">
        <f t="shared" si="57"/>
        <v>2023</v>
      </c>
      <c r="P296" s="62">
        <f t="shared" si="58"/>
        <v>2</v>
      </c>
      <c r="Q296" s="62">
        <f t="shared" si="59"/>
        <v>12</v>
      </c>
      <c r="R296" s="62">
        <f t="shared" si="50"/>
        <v>51</v>
      </c>
      <c r="S296" s="87">
        <f>WORKDAY.INTL(S295,1,11,JoursFériés23[])</f>
        <v>45280</v>
      </c>
    </row>
    <row r="297" spans="1:19" x14ac:dyDescent="0.25">
      <c r="A297" s="62">
        <f t="shared" si="51"/>
        <v>2021</v>
      </c>
      <c r="B297" s="62">
        <f t="shared" si="52"/>
        <v>2</v>
      </c>
      <c r="C297" s="62">
        <f t="shared" si="53"/>
        <v>12</v>
      </c>
      <c r="D297" s="62">
        <f t="shared" si="48"/>
        <v>51</v>
      </c>
      <c r="E297" s="87">
        <f>WORKDAY.INTL(E296,1,11,JoursFériés21[])</f>
        <v>44553</v>
      </c>
      <c r="H297" s="62">
        <f t="shared" si="54"/>
        <v>2022</v>
      </c>
      <c r="I297" s="62">
        <f t="shared" si="55"/>
        <v>2</v>
      </c>
      <c r="J297" s="62">
        <f t="shared" si="56"/>
        <v>12</v>
      </c>
      <c r="K297" s="62">
        <f t="shared" si="49"/>
        <v>51</v>
      </c>
      <c r="L297" s="87">
        <f>WORKDAY.INTL(L296,1,11,JoursFériés22[])</f>
        <v>44915</v>
      </c>
      <c r="O297" s="62">
        <f t="shared" si="57"/>
        <v>2023</v>
      </c>
      <c r="P297" s="62">
        <f t="shared" si="58"/>
        <v>2</v>
      </c>
      <c r="Q297" s="62">
        <f t="shared" si="59"/>
        <v>12</v>
      </c>
      <c r="R297" s="62">
        <f t="shared" si="50"/>
        <v>51</v>
      </c>
      <c r="S297" s="87">
        <f>WORKDAY.INTL(S296,1,11,JoursFériés23[])</f>
        <v>45281</v>
      </c>
    </row>
    <row r="298" spans="1:19" x14ac:dyDescent="0.25">
      <c r="A298" s="62">
        <f t="shared" si="51"/>
        <v>2021</v>
      </c>
      <c r="B298" s="62">
        <f t="shared" si="52"/>
        <v>2</v>
      </c>
      <c r="C298" s="62">
        <f t="shared" si="53"/>
        <v>12</v>
      </c>
      <c r="D298" s="62">
        <f t="shared" si="48"/>
        <v>51</v>
      </c>
      <c r="E298" s="87">
        <f>WORKDAY.INTL(E297,1,11,JoursFériés21[])</f>
        <v>44554</v>
      </c>
      <c r="H298" s="62">
        <f t="shared" si="54"/>
        <v>2022</v>
      </c>
      <c r="I298" s="62">
        <f t="shared" si="55"/>
        <v>2</v>
      </c>
      <c r="J298" s="62">
        <f t="shared" si="56"/>
        <v>12</v>
      </c>
      <c r="K298" s="62">
        <f t="shared" si="49"/>
        <v>51</v>
      </c>
      <c r="L298" s="87">
        <f>WORKDAY.INTL(L297,1,11,JoursFériés22[])</f>
        <v>44916</v>
      </c>
      <c r="O298" s="62">
        <f t="shared" si="57"/>
        <v>2023</v>
      </c>
      <c r="P298" s="62">
        <f t="shared" si="58"/>
        <v>2</v>
      </c>
      <c r="Q298" s="62">
        <f t="shared" si="59"/>
        <v>12</v>
      </c>
      <c r="R298" s="62">
        <f t="shared" si="50"/>
        <v>51</v>
      </c>
      <c r="S298" s="87">
        <f>WORKDAY.INTL(S297,1,11,JoursFériés23[])</f>
        <v>45282</v>
      </c>
    </row>
    <row r="299" spans="1:19" x14ac:dyDescent="0.25">
      <c r="A299" s="62">
        <f t="shared" si="51"/>
        <v>2021</v>
      </c>
      <c r="B299" s="62">
        <f t="shared" si="52"/>
        <v>2</v>
      </c>
      <c r="C299" s="62">
        <f t="shared" si="53"/>
        <v>12</v>
      </c>
      <c r="D299" s="62">
        <f t="shared" si="48"/>
        <v>52</v>
      </c>
      <c r="E299" s="87">
        <f>WORKDAY.INTL(E298,1,11,JoursFériés21[])</f>
        <v>44557</v>
      </c>
      <c r="H299" s="62">
        <f t="shared" si="54"/>
        <v>2022</v>
      </c>
      <c r="I299" s="62">
        <f t="shared" si="55"/>
        <v>2</v>
      </c>
      <c r="J299" s="62">
        <f t="shared" si="56"/>
        <v>12</v>
      </c>
      <c r="K299" s="62">
        <f t="shared" si="49"/>
        <v>51</v>
      </c>
      <c r="L299" s="87">
        <f>WORKDAY.INTL(L298,1,11,JoursFériés22[])</f>
        <v>44917</v>
      </c>
      <c r="O299" s="62">
        <f t="shared" si="57"/>
        <v>2023</v>
      </c>
      <c r="P299" s="62">
        <f t="shared" si="58"/>
        <v>2</v>
      </c>
      <c r="Q299" s="62">
        <f t="shared" si="59"/>
        <v>12</v>
      </c>
      <c r="R299" s="62">
        <f t="shared" si="50"/>
        <v>51</v>
      </c>
      <c r="S299" s="87">
        <f>WORKDAY.INTL(S298,1,11,JoursFériés23[])</f>
        <v>45283</v>
      </c>
    </row>
    <row r="300" spans="1:19" x14ac:dyDescent="0.25">
      <c r="A300" s="62">
        <f t="shared" si="51"/>
        <v>2021</v>
      </c>
      <c r="B300" s="62">
        <f t="shared" si="52"/>
        <v>2</v>
      </c>
      <c r="C300" s="62">
        <f t="shared" si="53"/>
        <v>12</v>
      </c>
      <c r="D300" s="62">
        <f t="shared" si="48"/>
        <v>52</v>
      </c>
      <c r="E300" s="87">
        <f>WORKDAY.INTL(E299,1,11,JoursFériés21[])</f>
        <v>44558</v>
      </c>
      <c r="H300" s="62">
        <f t="shared" si="54"/>
        <v>2022</v>
      </c>
      <c r="I300" s="62">
        <f t="shared" si="55"/>
        <v>2</v>
      </c>
      <c r="J300" s="62">
        <f t="shared" si="56"/>
        <v>12</v>
      </c>
      <c r="K300" s="62">
        <f t="shared" si="49"/>
        <v>51</v>
      </c>
      <c r="L300" s="87">
        <f>WORKDAY.INTL(L299,1,11,JoursFériés22[])</f>
        <v>44918</v>
      </c>
      <c r="O300" s="62">
        <f t="shared" si="57"/>
        <v>2023</v>
      </c>
      <c r="P300" s="62">
        <f t="shared" si="58"/>
        <v>2</v>
      </c>
      <c r="Q300" s="62">
        <f t="shared" si="59"/>
        <v>12</v>
      </c>
      <c r="R300" s="62">
        <f t="shared" si="50"/>
        <v>52</v>
      </c>
      <c r="S300" s="87">
        <f>WORKDAY.INTL(S299,1,11,JoursFériés23[])</f>
        <v>45286</v>
      </c>
    </row>
    <row r="301" spans="1:19" x14ac:dyDescent="0.25">
      <c r="A301" s="62">
        <f t="shared" si="51"/>
        <v>2021</v>
      </c>
      <c r="B301" s="62">
        <f t="shared" si="52"/>
        <v>2</v>
      </c>
      <c r="C301" s="62">
        <f t="shared" si="53"/>
        <v>12</v>
      </c>
      <c r="D301" s="62">
        <f t="shared" si="48"/>
        <v>52</v>
      </c>
      <c r="E301" s="87">
        <f>WORKDAY.INTL(E300,1,11,JoursFériés21[])</f>
        <v>44559</v>
      </c>
      <c r="H301" s="62">
        <f t="shared" si="54"/>
        <v>2022</v>
      </c>
      <c r="I301" s="62">
        <f t="shared" si="55"/>
        <v>2</v>
      </c>
      <c r="J301" s="62">
        <f t="shared" si="56"/>
        <v>12</v>
      </c>
      <c r="K301" s="62">
        <f t="shared" si="49"/>
        <v>51</v>
      </c>
      <c r="L301" s="87">
        <f>WORKDAY.INTL(L300,1,11,JoursFériés22[])</f>
        <v>44919</v>
      </c>
      <c r="O301" s="62">
        <f t="shared" si="57"/>
        <v>2023</v>
      </c>
      <c r="P301" s="62">
        <f t="shared" si="58"/>
        <v>2</v>
      </c>
      <c r="Q301" s="62">
        <f t="shared" si="59"/>
        <v>12</v>
      </c>
      <c r="R301" s="62">
        <f t="shared" si="50"/>
        <v>52</v>
      </c>
      <c r="S301" s="87">
        <f>WORKDAY.INTL(S300,1,11,JoursFériés23[])</f>
        <v>45287</v>
      </c>
    </row>
    <row r="302" spans="1:19" x14ac:dyDescent="0.25">
      <c r="A302" s="62">
        <f t="shared" si="51"/>
        <v>2021</v>
      </c>
      <c r="B302" s="62">
        <f t="shared" si="52"/>
        <v>2</v>
      </c>
      <c r="C302" s="62">
        <f t="shared" si="53"/>
        <v>12</v>
      </c>
      <c r="D302" s="62">
        <f t="shared" si="48"/>
        <v>52</v>
      </c>
      <c r="E302" s="87">
        <f>WORKDAY.INTL(E301,1,11,JoursFériés21[])</f>
        <v>44560</v>
      </c>
      <c r="H302" s="62">
        <f t="shared" si="54"/>
        <v>2022</v>
      </c>
      <c r="I302" s="62">
        <f t="shared" si="55"/>
        <v>2</v>
      </c>
      <c r="J302" s="62">
        <f t="shared" si="56"/>
        <v>12</v>
      </c>
      <c r="K302" s="62">
        <f t="shared" si="49"/>
        <v>52</v>
      </c>
      <c r="L302" s="87">
        <f>WORKDAY.INTL(L301,1,11,JoursFériés22[])</f>
        <v>44921</v>
      </c>
      <c r="O302" s="62">
        <f t="shared" si="57"/>
        <v>2023</v>
      </c>
      <c r="P302" s="62">
        <f t="shared" si="58"/>
        <v>2</v>
      </c>
      <c r="Q302" s="62">
        <f t="shared" si="59"/>
        <v>12</v>
      </c>
      <c r="R302" s="62">
        <f t="shared" si="50"/>
        <v>52</v>
      </c>
      <c r="S302" s="87">
        <f>WORKDAY.INTL(S301,1,11,JoursFériés23[])</f>
        <v>45288</v>
      </c>
    </row>
    <row r="303" spans="1:19" ht="15.75" thickBot="1" x14ac:dyDescent="0.3">
      <c r="A303" s="63">
        <f t="shared" si="51"/>
        <v>2021</v>
      </c>
      <c r="B303" s="63">
        <f t="shared" si="52"/>
        <v>2</v>
      </c>
      <c r="C303" s="63">
        <f t="shared" si="53"/>
        <v>12</v>
      </c>
      <c r="D303" s="63">
        <f t="shared" si="48"/>
        <v>52</v>
      </c>
      <c r="E303" s="88">
        <f>WORKDAY.INTL(E302,1,11,JoursFériés21[])</f>
        <v>44561</v>
      </c>
      <c r="H303" s="62">
        <f t="shared" ref="H303:H307" si="60">YEAR(L303)</f>
        <v>2022</v>
      </c>
      <c r="I303" s="62">
        <f t="shared" ref="I303:I307" si="61">IF(MONTH(L303)&lt;7,1,2)</f>
        <v>2</v>
      </c>
      <c r="J303" s="62">
        <f t="shared" ref="J303:J307" si="62">MONTH(L303)</f>
        <v>12</v>
      </c>
      <c r="K303" s="62">
        <f t="shared" si="49"/>
        <v>52</v>
      </c>
      <c r="L303" s="87">
        <f>WORKDAY.INTL(L302,1,11,JoursFériés22[])</f>
        <v>44922</v>
      </c>
      <c r="O303" s="62">
        <f t="shared" si="57"/>
        <v>2023</v>
      </c>
      <c r="P303" s="62">
        <f t="shared" si="58"/>
        <v>2</v>
      </c>
      <c r="Q303" s="62">
        <f t="shared" si="59"/>
        <v>12</v>
      </c>
      <c r="R303" s="62">
        <f t="shared" si="50"/>
        <v>52</v>
      </c>
      <c r="S303" s="87">
        <f>WORKDAY.INTL(S302,1,11,JoursFériés23[])</f>
        <v>45289</v>
      </c>
    </row>
    <row r="304" spans="1:19" ht="15.75" thickBot="1" x14ac:dyDescent="0.3">
      <c r="H304" s="62">
        <f t="shared" si="60"/>
        <v>2022</v>
      </c>
      <c r="I304" s="62">
        <f t="shared" si="61"/>
        <v>2</v>
      </c>
      <c r="J304" s="62">
        <f t="shared" si="62"/>
        <v>12</v>
      </c>
      <c r="K304" s="62">
        <f t="shared" si="49"/>
        <v>52</v>
      </c>
      <c r="L304" s="87">
        <f>WORKDAY.INTL(L303,1,11,JoursFériés22[])</f>
        <v>44923</v>
      </c>
      <c r="O304" s="63">
        <f t="shared" si="57"/>
        <v>2023</v>
      </c>
      <c r="P304" s="63">
        <f t="shared" si="58"/>
        <v>2</v>
      </c>
      <c r="Q304" s="63">
        <f t="shared" si="59"/>
        <v>12</v>
      </c>
      <c r="R304" s="63">
        <f t="shared" si="50"/>
        <v>52</v>
      </c>
      <c r="S304" s="88">
        <f>WORKDAY.INTL(S303,1,11,JoursFériés23[])</f>
        <v>45290</v>
      </c>
    </row>
    <row r="305" spans="8:18" x14ac:dyDescent="0.25">
      <c r="H305" s="62">
        <f t="shared" si="60"/>
        <v>2022</v>
      </c>
      <c r="I305" s="62">
        <f t="shared" si="61"/>
        <v>2</v>
      </c>
      <c r="J305" s="62">
        <f t="shared" si="62"/>
        <v>12</v>
      </c>
      <c r="K305" s="62">
        <f t="shared" si="49"/>
        <v>52</v>
      </c>
      <c r="L305" s="87">
        <f>WORKDAY.INTL(L304,1,11,JoursFériés22[])</f>
        <v>44924</v>
      </c>
      <c r="O305"/>
      <c r="P305"/>
      <c r="Q305"/>
      <c r="R305"/>
    </row>
    <row r="306" spans="8:18" x14ac:dyDescent="0.25">
      <c r="H306" s="62">
        <f t="shared" si="60"/>
        <v>2022</v>
      </c>
      <c r="I306" s="62">
        <f t="shared" si="61"/>
        <v>2</v>
      </c>
      <c r="J306" s="62">
        <f t="shared" si="62"/>
        <v>12</v>
      </c>
      <c r="K306" s="62">
        <f t="shared" si="49"/>
        <v>52</v>
      </c>
      <c r="L306" s="87">
        <f>WORKDAY.INTL(L305,1,11,JoursFériés22[])</f>
        <v>44925</v>
      </c>
      <c r="O306"/>
      <c r="P306"/>
      <c r="Q306"/>
      <c r="R306"/>
    </row>
    <row r="307" spans="8:18" ht="15.75" thickBot="1" x14ac:dyDescent="0.3">
      <c r="H307" s="63">
        <f t="shared" si="60"/>
        <v>2022</v>
      </c>
      <c r="I307" s="63">
        <f t="shared" si="61"/>
        <v>2</v>
      </c>
      <c r="J307" s="63">
        <f t="shared" si="62"/>
        <v>12</v>
      </c>
      <c r="K307" s="63">
        <f t="shared" si="49"/>
        <v>52</v>
      </c>
      <c r="L307" s="88">
        <f>WORKDAY.INTL(L306,1,11,JoursFériés22[])</f>
        <v>44926</v>
      </c>
      <c r="O307"/>
      <c r="P307"/>
      <c r="Q307"/>
      <c r="R307"/>
    </row>
    <row r="308" spans="8:18" x14ac:dyDescent="0.25">
      <c r="O308"/>
      <c r="P308"/>
      <c r="Q308"/>
      <c r="R308"/>
    </row>
    <row r="309" spans="8:18" x14ac:dyDescent="0.25">
      <c r="O309"/>
      <c r="P309"/>
      <c r="Q309"/>
      <c r="R309"/>
    </row>
    <row r="310" spans="8:18" x14ac:dyDescent="0.25">
      <c r="O310"/>
      <c r="P310"/>
      <c r="Q310"/>
      <c r="R310"/>
    </row>
    <row r="311" spans="8:18" x14ac:dyDescent="0.25">
      <c r="O311"/>
      <c r="P311"/>
      <c r="Q311"/>
      <c r="R311"/>
    </row>
    <row r="312" spans="8:18" x14ac:dyDescent="0.25">
      <c r="O312"/>
      <c r="P312"/>
      <c r="Q312"/>
      <c r="R312"/>
    </row>
    <row r="313" spans="8:18" x14ac:dyDescent="0.25">
      <c r="O313"/>
      <c r="P313"/>
      <c r="Q313"/>
      <c r="R313"/>
    </row>
    <row r="314" spans="8:18" x14ac:dyDescent="0.25">
      <c r="O314"/>
      <c r="P314"/>
      <c r="Q314"/>
      <c r="R314"/>
    </row>
  </sheetData>
  <mergeCells count="3">
    <mergeCell ref="A1:F1"/>
    <mergeCell ref="H1:M1"/>
    <mergeCell ref="O1:T1"/>
  </mergeCells>
  <pageMargins left="0.7" right="0.7" top="0.75" bottom="0.75" header="0.3" footer="0.3"/>
  <pageSetup paperSize="9" orientation="portrait" r:id="rId1"/>
  <ignoredErrors>
    <ignoredError sqref="C3:C303" formula="1"/>
  </ignoredErrors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8FAB-6446-4C2C-9561-45B34980F5A8}">
  <sheetPr codeName="Feuil8"/>
  <dimension ref="A1:J3"/>
  <sheetViews>
    <sheetView workbookViewId="0">
      <selection activeCell="D15" sqref="D15"/>
    </sheetView>
  </sheetViews>
  <sheetFormatPr baseColWidth="10" defaultRowHeight="15" x14ac:dyDescent="0.25"/>
  <cols>
    <col min="1" max="1" width="12.7109375" style="74" customWidth="1"/>
    <col min="2" max="2" width="12.7109375" customWidth="1"/>
    <col min="3" max="3" width="12.7109375" style="74" customWidth="1"/>
    <col min="4" max="10" width="12.7109375" customWidth="1"/>
  </cols>
  <sheetData>
    <row r="1" spans="1:10" x14ac:dyDescent="0.25">
      <c r="A1" s="166" t="s">
        <v>60</v>
      </c>
      <c r="B1" s="166"/>
      <c r="C1" s="166"/>
      <c r="D1" s="166"/>
      <c r="E1" s="166"/>
      <c r="F1" s="166"/>
      <c r="G1" s="166"/>
      <c r="H1" s="166"/>
      <c r="I1" s="166"/>
      <c r="J1" s="166"/>
    </row>
    <row r="2" spans="1:10" s="74" customFormat="1" ht="30" x14ac:dyDescent="0.25">
      <c r="A2" s="92" t="s">
        <v>67</v>
      </c>
      <c r="B2" s="93" t="s">
        <v>49</v>
      </c>
      <c r="C2" s="93" t="s">
        <v>70</v>
      </c>
      <c r="D2" s="94" t="s">
        <v>61</v>
      </c>
      <c r="E2" s="94" t="s">
        <v>62</v>
      </c>
      <c r="F2" s="94" t="s">
        <v>65</v>
      </c>
      <c r="G2" s="94" t="s">
        <v>66</v>
      </c>
      <c r="H2" s="94" t="s">
        <v>63</v>
      </c>
      <c r="I2" s="94" t="s">
        <v>64</v>
      </c>
      <c r="J2" s="94" t="s">
        <v>50</v>
      </c>
    </row>
    <row r="3" spans="1:10" x14ac:dyDescent="0.25">
      <c r="A3" s="91">
        <f ca="1">TODAY()</f>
        <v>44543</v>
      </c>
      <c r="B3" s="84">
        <f ca="1">TODAY()-1</f>
        <v>44542</v>
      </c>
      <c r="C3" s="97">
        <f ca="1">_xlfn.ISOWEEKNUM(B3)</f>
        <v>49</v>
      </c>
      <c r="D3" s="83">
        <f ca="1">C3-1</f>
        <v>48</v>
      </c>
      <c r="E3" s="83">
        <f ca="1">D3-1</f>
        <v>47</v>
      </c>
      <c r="F3" s="83">
        <f ca="1">MONTH(A3)</f>
        <v>12</v>
      </c>
      <c r="G3" s="83">
        <f ca="1">F3-1</f>
        <v>11</v>
      </c>
      <c r="H3" s="83">
        <v>1</v>
      </c>
      <c r="I3" s="83">
        <v>2</v>
      </c>
      <c r="J3" s="83">
        <f ca="1">YEAR(B3)</f>
        <v>2021</v>
      </c>
    </row>
  </sheetData>
  <sheetProtection algorithmName="SHA-512" hashValue="iQZBAFQwjS0AsgsmFi+x2B1k0LDrWn4zncnGsasJznTKCvpuVxguJt5QoN+9ILU4mEEzKDg1RiWn5vz6q1ILKw==" saltValue="9RfdX1vsoMEi42lkVvl1qA==" spinCount="100000" sheet="1" objects="1" scenarios="1"/>
  <mergeCells count="1">
    <mergeCell ref="A1:J1"/>
  </mergeCells>
  <pageMargins left="0.7" right="0.7" top="0.75" bottom="0.75" header="0.3" footer="0.3"/>
  <ignoredErrors>
    <ignoredError sqref="F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Prod</vt:lpstr>
      <vt:lpstr>Heures travaillées</vt:lpstr>
      <vt:lpstr>Hors prod</vt:lpstr>
      <vt:lpstr>TEST</vt:lpstr>
      <vt:lpstr>Identification Equipe</vt:lpstr>
      <vt:lpstr>Objectifs</vt:lpstr>
      <vt:lpstr>Dates</vt:lpstr>
      <vt:lpstr>Données formules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Sinoquet</dc:creator>
  <cp:lastModifiedBy>Yves</cp:lastModifiedBy>
  <dcterms:created xsi:type="dcterms:W3CDTF">2021-10-22T15:19:36Z</dcterms:created>
  <dcterms:modified xsi:type="dcterms:W3CDTF">2021-12-13T18:51:43Z</dcterms:modified>
</cp:coreProperties>
</file>